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LENOVO\Desktop\SOPORTES ACTA DIGITAL\"/>
    </mc:Choice>
  </mc:AlternateContent>
  <xr:revisionPtr revIDLastSave="0" documentId="13_ncr:1_{14F823ED-FA43-41BB-8048-3F7B1D42E47C}" xr6:coauthVersionLast="36" xr6:coauthVersionMax="36" xr10:uidLastSave="{00000000-0000-0000-0000-000000000000}"/>
  <bookViews>
    <workbookView xWindow="0" yWindow="0" windowWidth="20490" windowHeight="7545" tabRatio="766" xr2:uid="{09266077-6FAB-4889-8B94-0B1DCFF5E92E}"/>
  </bookViews>
  <sheets>
    <sheet name="ACTA DE OBRA No1" sheetId="2" r:id="rId1"/>
    <sheet name="2,01 DC" sheetId="3" r:id="rId2"/>
    <sheet name="2,02 DA" sheetId="9" r:id="rId3"/>
    <sheet name="2,03 EX" sheetId="1" r:id="rId4"/>
    <sheet name="2,04 DRC" sheetId="4" r:id="rId5"/>
    <sheet name="2,06 LLE" sheetId="10" r:id="rId6"/>
    <sheet name="3,01 LOS" sheetId="5" r:id="rId7"/>
    <sheet name="3,02 BG" sheetId="6" r:id="rId8"/>
    <sheet name="3,03 BOR" sheetId="7" r:id="rId9"/>
    <sheet name="3,04 AN10" sheetId="8" r:id="rId10"/>
    <sheet name="6,38 DTC" sheetId="20" r:id="rId11"/>
    <sheet name="OE-1 CP" sheetId="22" r:id="rId12"/>
    <sheet name="OE-2 AN15" sheetId="21" r:id="rId13"/>
    <sheet name="OE-3 RA" sheetId="23" r:id="rId14"/>
    <sheet name="OE-5 ADO" sheetId="11" r:id="rId15"/>
  </sheets>
  <externalReferences>
    <externalReference r:id="rId16"/>
  </externalReferences>
  <definedNames>
    <definedName name="__123Graph_AMAIN" localSheetId="1" hidden="1">'[1]ETAPA 50 SMMLV'!#REF!</definedName>
    <definedName name="__123Graph_AMAIN" localSheetId="2" hidden="1">'[1]ETAPA 50 SMMLV'!#REF!</definedName>
    <definedName name="__123Graph_AMAIN" localSheetId="4" hidden="1">'[1]ETAPA 50 SMMLV'!#REF!</definedName>
    <definedName name="__123Graph_AMAIN" localSheetId="5" hidden="1">'[1]ETAPA 50 SMMLV'!#REF!</definedName>
    <definedName name="__123Graph_AMAIN" localSheetId="6" hidden="1">'[1]ETAPA 50 SMMLV'!#REF!</definedName>
    <definedName name="__123Graph_AMAIN" localSheetId="7" hidden="1">'[1]ETAPA 50 SMMLV'!#REF!</definedName>
    <definedName name="__123Graph_AMAIN" localSheetId="8" hidden="1">'[1]ETAPA 50 SMMLV'!#REF!</definedName>
    <definedName name="__123Graph_AMAIN" localSheetId="9" hidden="1">'[1]ETAPA 50 SMMLV'!#REF!</definedName>
    <definedName name="__123Graph_AMAIN" localSheetId="10" hidden="1">'[1]ETAPA 50 SMMLV'!#REF!</definedName>
    <definedName name="__123Graph_AMAIN" localSheetId="0" hidden="1">'[1]ETAPA 50 SMMLV'!#REF!</definedName>
    <definedName name="__123Graph_AMAIN" localSheetId="11" hidden="1">'[1]ETAPA 50 SMMLV'!#REF!</definedName>
    <definedName name="__123Graph_AMAIN" localSheetId="12" hidden="1">'[1]ETAPA 50 SMMLV'!#REF!</definedName>
    <definedName name="__123Graph_AMAIN" localSheetId="13" hidden="1">'[1]ETAPA 50 SMMLV'!#REF!</definedName>
    <definedName name="__123Graph_AMAIN" localSheetId="14" hidden="1">'[1]ETAPA 50 SMMLV'!#REF!</definedName>
    <definedName name="__123Graph_AMAIN" hidden="1">'[1]ETAPA 50 SMMLV'!#REF!</definedName>
    <definedName name="__123Graph_BMAIN" localSheetId="1" hidden="1">'[1]ETAPA 50 SMMLV'!#REF!</definedName>
    <definedName name="__123Graph_BMAIN" localSheetId="2" hidden="1">'[1]ETAPA 50 SMMLV'!#REF!</definedName>
    <definedName name="__123Graph_BMAIN" localSheetId="4" hidden="1">'[1]ETAPA 50 SMMLV'!#REF!</definedName>
    <definedName name="__123Graph_BMAIN" localSheetId="5" hidden="1">'[1]ETAPA 50 SMMLV'!#REF!</definedName>
    <definedName name="__123Graph_BMAIN" localSheetId="6" hidden="1">'[1]ETAPA 50 SMMLV'!#REF!</definedName>
    <definedName name="__123Graph_BMAIN" localSheetId="7" hidden="1">'[1]ETAPA 50 SMMLV'!#REF!</definedName>
    <definedName name="__123Graph_BMAIN" localSheetId="8" hidden="1">'[1]ETAPA 50 SMMLV'!#REF!</definedName>
    <definedName name="__123Graph_BMAIN" localSheetId="9" hidden="1">'[1]ETAPA 50 SMMLV'!#REF!</definedName>
    <definedName name="__123Graph_BMAIN" localSheetId="10" hidden="1">'[1]ETAPA 50 SMMLV'!#REF!</definedName>
    <definedName name="__123Graph_BMAIN" localSheetId="0" hidden="1">'[1]ETAPA 50 SMMLV'!#REF!</definedName>
    <definedName name="__123Graph_BMAIN" localSheetId="11" hidden="1">'[1]ETAPA 50 SMMLV'!#REF!</definedName>
    <definedName name="__123Graph_BMAIN" localSheetId="12" hidden="1">'[1]ETAPA 50 SMMLV'!#REF!</definedName>
    <definedName name="__123Graph_BMAIN" localSheetId="13" hidden="1">'[1]ETAPA 50 SMMLV'!#REF!</definedName>
    <definedName name="__123Graph_BMAIN" localSheetId="14" hidden="1">'[1]ETAPA 50 SMMLV'!#REF!</definedName>
    <definedName name="__123Graph_BMAIN" hidden="1">'[1]ETAPA 50 SMMLV'!#REF!</definedName>
    <definedName name="__123Graph_XMAIN" localSheetId="1" hidden="1">'[1]ETAPA 50 SMMLV'!#REF!</definedName>
    <definedName name="__123Graph_XMAIN" localSheetId="2" hidden="1">'[1]ETAPA 50 SMMLV'!#REF!</definedName>
    <definedName name="__123Graph_XMAIN" localSheetId="4" hidden="1">'[1]ETAPA 50 SMMLV'!#REF!</definedName>
    <definedName name="__123Graph_XMAIN" localSheetId="5" hidden="1">'[1]ETAPA 50 SMMLV'!#REF!</definedName>
    <definedName name="__123Graph_XMAIN" localSheetId="6" hidden="1">'[1]ETAPA 50 SMMLV'!#REF!</definedName>
    <definedName name="__123Graph_XMAIN" localSheetId="7" hidden="1">'[1]ETAPA 50 SMMLV'!#REF!</definedName>
    <definedName name="__123Graph_XMAIN" localSheetId="8" hidden="1">'[1]ETAPA 50 SMMLV'!#REF!</definedName>
    <definedName name="__123Graph_XMAIN" localSheetId="9" hidden="1">'[1]ETAPA 50 SMMLV'!#REF!</definedName>
    <definedName name="__123Graph_XMAIN" localSheetId="10" hidden="1">'[1]ETAPA 50 SMMLV'!#REF!</definedName>
    <definedName name="__123Graph_XMAIN" localSheetId="0" hidden="1">'[1]ETAPA 50 SMMLV'!#REF!</definedName>
    <definedName name="__123Graph_XMAIN" localSheetId="11" hidden="1">'[1]ETAPA 50 SMMLV'!#REF!</definedName>
    <definedName name="__123Graph_XMAIN" localSheetId="12" hidden="1">'[1]ETAPA 50 SMMLV'!#REF!</definedName>
    <definedName name="__123Graph_XMAIN" localSheetId="13" hidden="1">'[1]ETAPA 50 SMMLV'!#REF!</definedName>
    <definedName name="__123Graph_XMAIN" localSheetId="14" hidden="1">'[1]ETAPA 50 SMMLV'!#REF!</definedName>
    <definedName name="__123Graph_XMAIN" hidden="1">'[1]ETAPA 50 SMMLV'!#REF!</definedName>
    <definedName name="_Fill" localSheetId="1" hidden="1">#REF!</definedName>
    <definedName name="_Fill" localSheetId="2"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hidden="1">#REF!</definedName>
    <definedName name="_Key1" localSheetId="1" hidden="1">#REF!</definedName>
    <definedName name="_Key1" localSheetId="2"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hidden="1">#REF!</definedName>
    <definedName name="_Key2" localSheetId="1" hidden="1">#REF!</definedName>
    <definedName name="_Key2" localSheetId="2" hidden="1">#REF!</definedName>
    <definedName name="_Key2" localSheetId="4" hidden="1">#REF!</definedName>
    <definedName name="_Key2" localSheetId="5" hidden="1">#REF!</definedName>
    <definedName name="_Key2" localSheetId="6" hidden="1">#REF!</definedName>
    <definedName name="_Key2" localSheetId="7" hidden="1">#REF!</definedName>
    <definedName name="_Key2" localSheetId="8" hidden="1">#REF!</definedName>
    <definedName name="_Key2" localSheetId="9" hidden="1">#REF!</definedName>
    <definedName name="_Key2" localSheetId="10" hidden="1">#REF!</definedName>
    <definedName name="_Key2" localSheetId="0" hidden="1">#REF!</definedName>
    <definedName name="_Key2" localSheetId="11" hidden="1">#REF!</definedName>
    <definedName name="_Key2" localSheetId="12" hidden="1">#REF!</definedName>
    <definedName name="_Key2" localSheetId="13" hidden="1">#REF!</definedName>
    <definedName name="_Key2" localSheetId="14" hidden="1">#REF!</definedName>
    <definedName name="_Key2" hidden="1">#REF!</definedName>
    <definedName name="_Order1" hidden="1">255</definedName>
    <definedName name="_Order2" hidden="1">255</definedName>
    <definedName name="_Regression_Out" localSheetId="1" hidden="1">#REF!</definedName>
    <definedName name="_Regression_Out" localSheetId="2" hidden="1">#REF!</definedName>
    <definedName name="_Regression_Out" localSheetId="4" hidden="1">#REF!</definedName>
    <definedName name="_Regression_Out" localSheetId="5" hidden="1">#REF!</definedName>
    <definedName name="_Regression_Out" localSheetId="6" hidden="1">#REF!</definedName>
    <definedName name="_Regression_Out" localSheetId="7" hidden="1">#REF!</definedName>
    <definedName name="_Regression_Out" localSheetId="8" hidden="1">#REF!</definedName>
    <definedName name="_Regression_Out" localSheetId="9" hidden="1">#REF!</definedName>
    <definedName name="_Regression_Out" localSheetId="10" hidden="1">#REF!</definedName>
    <definedName name="_Regression_Out" localSheetId="0" hidden="1">#REF!</definedName>
    <definedName name="_Regression_Out" localSheetId="11" hidden="1">#REF!</definedName>
    <definedName name="_Regression_Out" localSheetId="12" hidden="1">#REF!</definedName>
    <definedName name="_Regression_Out" localSheetId="13" hidden="1">#REF!</definedName>
    <definedName name="_Regression_Out" localSheetId="14" hidden="1">#REF!</definedName>
    <definedName name="_Regression_Out" hidden="1">#REF!</definedName>
    <definedName name="_Regression_X" localSheetId="1" hidden="1">#REF!</definedName>
    <definedName name="_Regression_X" localSheetId="2" hidden="1">#REF!</definedName>
    <definedName name="_Regression_X" localSheetId="4" hidden="1">#REF!</definedName>
    <definedName name="_Regression_X" localSheetId="5" hidden="1">#REF!</definedName>
    <definedName name="_Regression_X" localSheetId="6" hidden="1">#REF!</definedName>
    <definedName name="_Regression_X" localSheetId="7" hidden="1">#REF!</definedName>
    <definedName name="_Regression_X" localSheetId="8" hidden="1">#REF!</definedName>
    <definedName name="_Regression_X" localSheetId="9" hidden="1">#REF!</definedName>
    <definedName name="_Regression_X" localSheetId="10" hidden="1">#REF!</definedName>
    <definedName name="_Regression_X" localSheetId="0" hidden="1">#REF!</definedName>
    <definedName name="_Regression_X" localSheetId="11" hidden="1">#REF!</definedName>
    <definedName name="_Regression_X" localSheetId="12" hidden="1">#REF!</definedName>
    <definedName name="_Regression_X" localSheetId="13" hidden="1">#REF!</definedName>
    <definedName name="_Regression_X" localSheetId="14" hidden="1">#REF!</definedName>
    <definedName name="_Regression_X" hidden="1">#REF!</definedName>
    <definedName name="_Regression_Y" localSheetId="1" hidden="1">#REF!</definedName>
    <definedName name="_Regression_Y" localSheetId="2" hidden="1">#REF!</definedName>
    <definedName name="_Regression_Y" localSheetId="4" hidden="1">#REF!</definedName>
    <definedName name="_Regression_Y" localSheetId="5" hidden="1">#REF!</definedName>
    <definedName name="_Regression_Y" localSheetId="6" hidden="1">#REF!</definedName>
    <definedName name="_Regression_Y" localSheetId="7" hidden="1">#REF!</definedName>
    <definedName name="_Regression_Y" localSheetId="8" hidden="1">#REF!</definedName>
    <definedName name="_Regression_Y" localSheetId="9" hidden="1">#REF!</definedName>
    <definedName name="_Regression_Y" localSheetId="10" hidden="1">#REF!</definedName>
    <definedName name="_Regression_Y" localSheetId="0" hidden="1">#REF!</definedName>
    <definedName name="_Regression_Y" localSheetId="11" hidden="1">#REF!</definedName>
    <definedName name="_Regression_Y" localSheetId="12" hidden="1">#REF!</definedName>
    <definedName name="_Regression_Y" localSheetId="13" hidden="1">#REF!</definedName>
    <definedName name="_Regression_Y" localSheetId="14" hidden="1">#REF!</definedName>
    <definedName name="_Regression_Y" hidden="1">#REF!</definedName>
    <definedName name="_Sort" localSheetId="1" hidden="1">#REF!</definedName>
    <definedName name="_Sort" localSheetId="2"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hidden="1">#REF!</definedName>
    <definedName name="AccessDatabase" hidden="1">"C:\C-314\VOLUMENES\volfin4.mdb"</definedName>
    <definedName name="_xlnm.Print_Area" localSheetId="1">'2,01 DC'!$A$1:$AR$47</definedName>
    <definedName name="_xlnm.Print_Area" localSheetId="2">'2,02 DA'!$A$1:$AR$42</definedName>
    <definedName name="_xlnm.Print_Area" localSheetId="3">'2,03 EX'!$A$1:$AR$64</definedName>
    <definedName name="_xlnm.Print_Area" localSheetId="4">'2,04 DRC'!$A$1:$AR$48</definedName>
    <definedName name="_xlnm.Print_Area" localSheetId="5">'2,06 LLE'!$A$1:$AR$45</definedName>
    <definedName name="_xlnm.Print_Area" localSheetId="6">'3,01 LOS'!$A$1:$AR$42</definedName>
    <definedName name="_xlnm.Print_Area" localSheetId="7">'3,02 BG'!$A$1:$AR$49</definedName>
    <definedName name="_xlnm.Print_Area" localSheetId="8">'3,03 BOR'!$A$1:$AR$43</definedName>
    <definedName name="_xlnm.Print_Area" localSheetId="9">'3,04 AN10'!$A$1:$AR$45</definedName>
    <definedName name="_xlnm.Print_Area" localSheetId="10">'6,38 DTC'!$A$1:$AR$24</definedName>
    <definedName name="_xlnm.Print_Area" localSheetId="0">'ACTA DE OBRA No1'!$B$2:$O$83</definedName>
    <definedName name="_xlnm.Print_Area" localSheetId="11">'OE-1 CP'!$A$1:$AR$27</definedName>
    <definedName name="_xlnm.Print_Area" localSheetId="12">'OE-2 AN15'!$A$1:$AR$29</definedName>
    <definedName name="_xlnm.Print_Area" localSheetId="13">'OE-3 RA'!$A$1:$AR$29</definedName>
    <definedName name="_xlnm.Print_Area" localSheetId="14">'OE-5 ADO'!$A$1:$AR$43</definedName>
    <definedName name="hoy" localSheetId="1" hidden="1">#REF!</definedName>
    <definedName name="hoy" localSheetId="2" hidden="1">#REF!</definedName>
    <definedName name="hoy" localSheetId="4" hidden="1">#REF!</definedName>
    <definedName name="hoy" localSheetId="5" hidden="1">#REF!</definedName>
    <definedName name="hoy" localSheetId="6" hidden="1">#REF!</definedName>
    <definedName name="hoy" localSheetId="7" hidden="1">#REF!</definedName>
    <definedName name="hoy" localSheetId="8" hidden="1">#REF!</definedName>
    <definedName name="hoy" localSheetId="9" hidden="1">#REF!</definedName>
    <definedName name="hoy" localSheetId="10" hidden="1">#REF!</definedName>
    <definedName name="hoy" localSheetId="0" hidden="1">#REF!</definedName>
    <definedName name="hoy" localSheetId="11" hidden="1">#REF!</definedName>
    <definedName name="hoy" localSheetId="12" hidden="1">#REF!</definedName>
    <definedName name="hoy" localSheetId="13" hidden="1">#REF!</definedName>
    <definedName name="hoy" localSheetId="14" hidden="1">#REF!</definedName>
    <definedName name="hoy" hidden="1">#REF!</definedName>
    <definedName name="QWE" localSheetId="1" hidden="1">'[1]ETAPA 50 SMMLV'!#REF!</definedName>
    <definedName name="QWE" localSheetId="2" hidden="1">'[1]ETAPA 50 SMMLV'!#REF!</definedName>
    <definedName name="QWE" localSheetId="4" hidden="1">'[1]ETAPA 50 SMMLV'!#REF!</definedName>
    <definedName name="QWE" localSheetId="5" hidden="1">'[1]ETAPA 50 SMMLV'!#REF!</definedName>
    <definedName name="QWE" localSheetId="6" hidden="1">'[1]ETAPA 50 SMMLV'!#REF!</definedName>
    <definedName name="QWE" localSheetId="7" hidden="1">'[1]ETAPA 50 SMMLV'!#REF!</definedName>
    <definedName name="QWE" localSheetId="8" hidden="1">'[1]ETAPA 50 SMMLV'!#REF!</definedName>
    <definedName name="QWE" localSheetId="9" hidden="1">'[1]ETAPA 50 SMMLV'!#REF!</definedName>
    <definedName name="QWE" localSheetId="10" hidden="1">'[1]ETAPA 50 SMMLV'!#REF!</definedName>
    <definedName name="QWE" localSheetId="11" hidden="1">'[1]ETAPA 50 SMMLV'!#REF!</definedName>
    <definedName name="QWE" localSheetId="12" hidden="1">'[1]ETAPA 50 SMMLV'!#REF!</definedName>
    <definedName name="QWE" localSheetId="13" hidden="1">'[1]ETAPA 50 SMMLV'!#REF!</definedName>
    <definedName name="QWE" localSheetId="14" hidden="1">'[1]ETAPA 50 SMMLV'!#REF!</definedName>
    <definedName name="QWE" hidden="1">'[1]ETAPA 50 SMMLV'!#REF!</definedName>
    <definedName name="SOSO" localSheetId="1" hidden="1">'[1]ETAPA 50 SMMLV'!#REF!</definedName>
    <definedName name="SOSO" localSheetId="2" hidden="1">'[1]ETAPA 50 SMMLV'!#REF!</definedName>
    <definedName name="SOSO" localSheetId="4" hidden="1">'[1]ETAPA 50 SMMLV'!#REF!</definedName>
    <definedName name="SOSO" localSheetId="5" hidden="1">'[1]ETAPA 50 SMMLV'!#REF!</definedName>
    <definedName name="SOSO" localSheetId="6" hidden="1">'[1]ETAPA 50 SMMLV'!#REF!</definedName>
    <definedName name="SOSO" localSheetId="7" hidden="1">'[1]ETAPA 50 SMMLV'!#REF!</definedName>
    <definedName name="SOSO" localSheetId="8" hidden="1">'[1]ETAPA 50 SMMLV'!#REF!</definedName>
    <definedName name="SOSO" localSheetId="9" hidden="1">'[1]ETAPA 50 SMMLV'!#REF!</definedName>
    <definedName name="SOSO" localSheetId="10" hidden="1">'[1]ETAPA 50 SMMLV'!#REF!</definedName>
    <definedName name="SOSO" localSheetId="11" hidden="1">'[1]ETAPA 50 SMMLV'!#REF!</definedName>
    <definedName name="SOSO" localSheetId="12" hidden="1">'[1]ETAPA 50 SMMLV'!#REF!</definedName>
    <definedName name="SOSO" localSheetId="13" hidden="1">'[1]ETAPA 50 SMMLV'!#REF!</definedName>
    <definedName name="SOSO" localSheetId="14" hidden="1">'[1]ETAPA 50 SMMLV'!#REF!</definedName>
    <definedName name="SOSO" hidden="1">'[1]ETAPA 50 SMMLV'!#REF!</definedName>
    <definedName name="_xlnm.Print_Titles" localSheetId="0">'ACTA DE OBRA No1'!$2:$14</definedName>
    <definedName name="wqw" localSheetId="1" hidden="1">#REF!</definedName>
    <definedName name="wqw" localSheetId="2" hidden="1">#REF!</definedName>
    <definedName name="wqw" localSheetId="4" hidden="1">#REF!</definedName>
    <definedName name="wqw" localSheetId="5" hidden="1">#REF!</definedName>
    <definedName name="wqw" localSheetId="6" hidden="1">#REF!</definedName>
    <definedName name="wqw" localSheetId="7" hidden="1">#REF!</definedName>
    <definedName name="wqw" localSheetId="8" hidden="1">#REF!</definedName>
    <definedName name="wqw" localSheetId="9" hidden="1">#REF!</definedName>
    <definedName name="wqw" localSheetId="10" hidden="1">#REF!</definedName>
    <definedName name="wqw" localSheetId="0" hidden="1">#REF!</definedName>
    <definedName name="wqw" localSheetId="11" hidden="1">#REF!</definedName>
    <definedName name="wqw" localSheetId="12" hidden="1">#REF!</definedName>
    <definedName name="wqw" localSheetId="13" hidden="1">#REF!</definedName>
    <definedName name="wqw" localSheetId="14" hidden="1">#REF!</definedName>
    <definedName name="wqw" hidden="1">#REF!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6" i="2" l="1"/>
  <c r="AQ23" i="23"/>
  <c r="AQ22" i="23"/>
  <c r="AQ18" i="23"/>
  <c r="AQ21" i="23"/>
  <c r="AQ20" i="23"/>
  <c r="AQ20" i="22"/>
  <c r="AQ18" i="22" l="1"/>
  <c r="AQ19" i="23"/>
  <c r="AQ17" i="23"/>
  <c r="AQ16" i="23"/>
  <c r="AQ13" i="23"/>
  <c r="AN13" i="23"/>
  <c r="I12" i="23"/>
  <c r="AQ13" i="22"/>
  <c r="AN13" i="22"/>
  <c r="I12" i="22"/>
  <c r="AQ19" i="22"/>
  <c r="AQ16" i="22"/>
  <c r="AQ25" i="23" l="1"/>
  <c r="AQ17" i="22"/>
  <c r="AQ21" i="22" s="1"/>
  <c r="I34" i="2" s="1"/>
  <c r="AQ23" i="22" l="1"/>
  <c r="AO55" i="1"/>
  <c r="AQ55" i="1" s="1"/>
  <c r="AQ47" i="1"/>
  <c r="AO47" i="1"/>
  <c r="AO52" i="1"/>
  <c r="AQ52" i="1" s="1"/>
  <c r="M37" i="2" l="1"/>
  <c r="M36" i="2"/>
  <c r="M34" i="2"/>
  <c r="J37" i="2"/>
  <c r="N37" i="2" s="1"/>
  <c r="J36" i="2"/>
  <c r="N36" i="2" s="1"/>
  <c r="J34" i="2"/>
  <c r="N34" i="2" s="1"/>
  <c r="AQ13" i="21"/>
  <c r="AN13" i="21"/>
  <c r="I12" i="21"/>
  <c r="AM21" i="21"/>
  <c r="AM20" i="21"/>
  <c r="AM19" i="21"/>
  <c r="AO19" i="21"/>
  <c r="AQ19" i="21" s="1"/>
  <c r="AM17" i="21"/>
  <c r="AM16" i="21"/>
  <c r="AO17" i="21" l="1"/>
  <c r="AQ17" i="21" s="1"/>
  <c r="AO16" i="21"/>
  <c r="AQ16" i="21" s="1"/>
  <c r="AQ18" i="21" s="1"/>
  <c r="AL22" i="21"/>
  <c r="AO20" i="21"/>
  <c r="AQ20" i="21" s="1"/>
  <c r="AQ22" i="21" s="1"/>
  <c r="AL18" i="21"/>
  <c r="AO21" i="21"/>
  <c r="AQ21" i="21" s="1"/>
  <c r="AM34" i="8"/>
  <c r="AM33" i="8"/>
  <c r="AQ23" i="21" l="1"/>
  <c r="AQ25" i="21" l="1"/>
  <c r="I35" i="2"/>
  <c r="J35" i="2" l="1"/>
  <c r="M35" i="2"/>
  <c r="AQ38" i="10"/>
  <c r="N35" i="2" l="1"/>
  <c r="AQ33" i="11"/>
  <c r="AO35" i="8"/>
  <c r="AQ35" i="8" s="1"/>
  <c r="AM35" i="8"/>
  <c r="AQ37" i="6"/>
  <c r="AO37" i="6"/>
  <c r="AM37" i="6"/>
  <c r="AQ32" i="5"/>
  <c r="AO35" i="10"/>
  <c r="AQ35" i="10" s="1"/>
  <c r="AQ36" i="10" s="1"/>
  <c r="AO51" i="1"/>
  <c r="AO32" i="9"/>
  <c r="AQ32" i="9" s="1"/>
  <c r="AQ33" i="7"/>
  <c r="AM20" i="8"/>
  <c r="AM20" i="6"/>
  <c r="AO20" i="6" s="1"/>
  <c r="AQ20" i="6" s="1"/>
  <c r="AQ23" i="4"/>
  <c r="AQ24" i="1"/>
  <c r="AQ23" i="1"/>
  <c r="AO24" i="1"/>
  <c r="AO23" i="1"/>
  <c r="AQ51" i="1" l="1"/>
  <c r="AO20" i="8"/>
  <c r="AQ20" i="8" s="1"/>
  <c r="AM37" i="8" l="1"/>
  <c r="AM41" i="6"/>
  <c r="AO41" i="6" s="1"/>
  <c r="AM40" i="6"/>
  <c r="AO40" i="6" s="1"/>
  <c r="AM39" i="6"/>
  <c r="AL36" i="8"/>
  <c r="AM27" i="8"/>
  <c r="AO27" i="8" s="1"/>
  <c r="AQ27" i="8" s="1"/>
  <c r="AM26" i="8"/>
  <c r="AM25" i="8"/>
  <c r="AM35" i="6"/>
  <c r="AM34" i="6"/>
  <c r="AO34" i="6" s="1"/>
  <c r="AM33" i="6"/>
  <c r="AM31" i="6"/>
  <c r="AM27" i="6"/>
  <c r="AM26" i="6"/>
  <c r="AQ40" i="6" l="1"/>
  <c r="AQ41" i="6"/>
  <c r="AQ34" i="6"/>
  <c r="AO27" i="6"/>
  <c r="AQ27" i="6" s="1"/>
  <c r="AQ26" i="5"/>
  <c r="AO19" i="9"/>
  <c r="AQ19" i="9" s="1"/>
  <c r="AM42" i="1" l="1"/>
  <c r="AM37" i="1"/>
  <c r="AM39" i="1"/>
  <c r="AO39" i="1" s="1"/>
  <c r="AQ39" i="1" s="1"/>
  <c r="AM38" i="1"/>
  <c r="AM31" i="1"/>
  <c r="AM28" i="1"/>
  <c r="AM20" i="1" l="1"/>
  <c r="AO31" i="9" l="1"/>
  <c r="AO30" i="9"/>
  <c r="AO29" i="9"/>
  <c r="AO28" i="9"/>
  <c r="AO21" i="9"/>
  <c r="AQ21" i="9" s="1"/>
  <c r="AQ29" i="9" l="1"/>
  <c r="AQ31" i="9"/>
  <c r="AQ30" i="9"/>
  <c r="AQ28" i="9"/>
  <c r="AQ33" i="9" l="1"/>
  <c r="AO29" i="3"/>
  <c r="AQ29" i="3" s="1"/>
  <c r="AL32" i="8" l="1"/>
  <c r="AL38" i="8"/>
  <c r="AQ13" i="20" l="1"/>
  <c r="AN13" i="20"/>
  <c r="I12" i="20"/>
  <c r="AO16" i="20"/>
  <c r="AQ16" i="20" s="1"/>
  <c r="AO36" i="6"/>
  <c r="AQ36" i="6" s="1"/>
  <c r="AQ17" i="20" l="1"/>
  <c r="AQ18" i="20" s="1"/>
  <c r="I32" i="2" s="1"/>
  <c r="AQ20" i="20" l="1"/>
  <c r="AQ40" i="4" l="1"/>
  <c r="AQ39" i="4"/>
  <c r="AQ35" i="4"/>
  <c r="AQ34" i="4"/>
  <c r="AQ32" i="4"/>
  <c r="AQ31" i="4"/>
  <c r="AQ30" i="4"/>
  <c r="AQ28" i="4"/>
  <c r="AQ27" i="4"/>
  <c r="AQ26" i="4"/>
  <c r="AQ25" i="4"/>
  <c r="AQ22" i="4"/>
  <c r="AQ21" i="4"/>
  <c r="AQ20" i="4"/>
  <c r="AQ19" i="4"/>
  <c r="AQ17" i="4"/>
  <c r="AQ16" i="4"/>
  <c r="AQ41" i="4" l="1"/>
  <c r="AO50" i="1"/>
  <c r="AQ50" i="1" s="1"/>
  <c r="AO49" i="1" l="1"/>
  <c r="AQ49" i="1" s="1"/>
  <c r="AO37" i="8" l="1"/>
  <c r="AQ37" i="8" s="1"/>
  <c r="AQ38" i="8" s="1"/>
  <c r="AO34" i="8"/>
  <c r="AQ34" i="8" s="1"/>
  <c r="AQ35" i="11"/>
  <c r="AQ36" i="11" s="1"/>
  <c r="AQ34" i="5"/>
  <c r="AQ35" i="5" s="1"/>
  <c r="AO39" i="6"/>
  <c r="AQ39" i="6" s="1"/>
  <c r="AQ42" i="6" s="1"/>
  <c r="AO19" i="3" l="1"/>
  <c r="AQ19" i="3" s="1"/>
  <c r="AO19" i="10" l="1"/>
  <c r="AQ19" i="10" s="1"/>
  <c r="AO20" i="10"/>
  <c r="AQ20" i="10" s="1"/>
  <c r="AQ19" i="5" l="1"/>
  <c r="AQ32" i="11" l="1"/>
  <c r="AQ34" i="11" s="1"/>
  <c r="AQ30" i="11"/>
  <c r="AQ28" i="11"/>
  <c r="AQ27" i="11"/>
  <c r="AQ25" i="11"/>
  <c r="AQ24" i="11"/>
  <c r="AQ22" i="11"/>
  <c r="AQ21" i="11"/>
  <c r="AQ19" i="11"/>
  <c r="AQ18" i="11" l="1"/>
  <c r="AQ13" i="11"/>
  <c r="AN13" i="11"/>
  <c r="I12" i="11"/>
  <c r="AQ16" i="11" l="1"/>
  <c r="AQ31" i="11" s="1"/>
  <c r="AQ37" i="11" s="1"/>
  <c r="I38" i="2" s="1"/>
  <c r="M38" i="2" s="1"/>
  <c r="J38" i="2" l="1"/>
  <c r="AQ39" i="11"/>
  <c r="N38" i="2" l="1"/>
  <c r="N33" i="2" s="1"/>
  <c r="J33" i="2"/>
  <c r="AM19" i="8"/>
  <c r="AO19" i="8"/>
  <c r="AQ19" i="8" s="1"/>
  <c r="AQ21" i="7"/>
  <c r="AO19" i="6"/>
  <c r="AQ19" i="6" s="1"/>
  <c r="AO23" i="10"/>
  <c r="AQ23" i="10" s="1"/>
  <c r="AO25" i="1"/>
  <c r="AQ25" i="1" s="1"/>
  <c r="AO26" i="1"/>
  <c r="AQ26" i="1" s="1"/>
  <c r="AO20" i="9" l="1"/>
  <c r="AQ20" i="9" s="1"/>
  <c r="AO37" i="10" l="1"/>
  <c r="AQ37" i="10" s="1"/>
  <c r="AO34" i="10"/>
  <c r="AQ34" i="10" s="1"/>
  <c r="AO32" i="10"/>
  <c r="AQ32" i="10" s="1"/>
  <c r="AO30" i="10"/>
  <c r="AQ30" i="10" s="1"/>
  <c r="AO29" i="10"/>
  <c r="AQ29" i="10" s="1"/>
  <c r="AO27" i="10"/>
  <c r="AQ27" i="10" s="1"/>
  <c r="AO26" i="10"/>
  <c r="AQ26" i="10" s="1"/>
  <c r="AO25" i="10"/>
  <c r="AQ25" i="10" s="1"/>
  <c r="AO22" i="10"/>
  <c r="AQ22" i="10" s="1"/>
  <c r="AO21" i="10"/>
  <c r="AQ21" i="10" s="1"/>
  <c r="AO17" i="10"/>
  <c r="AQ17" i="10" s="1"/>
  <c r="AO46" i="1"/>
  <c r="AQ46" i="1" s="1"/>
  <c r="AQ27" i="5"/>
  <c r="AO33" i="6"/>
  <c r="AQ33" i="6" s="1"/>
  <c r="AQ35" i="7"/>
  <c r="AQ36" i="7" s="1"/>
  <c r="AQ31" i="5"/>
  <c r="AQ33" i="5" s="1"/>
  <c r="AO56" i="1"/>
  <c r="AQ56" i="1" s="1"/>
  <c r="AO54" i="1"/>
  <c r="AQ54" i="1" s="1"/>
  <c r="AO34" i="9"/>
  <c r="AQ34" i="9" s="1"/>
  <c r="AQ35" i="9" s="1"/>
  <c r="AO39" i="3"/>
  <c r="AQ39" i="3" s="1"/>
  <c r="AQ40" i="3" s="1"/>
  <c r="AO20" i="3"/>
  <c r="AQ20" i="3" s="1"/>
  <c r="AQ57" i="1" l="1"/>
  <c r="AO33" i="8" l="1"/>
  <c r="AQ33" i="8" s="1"/>
  <c r="AQ36" i="8" s="1"/>
  <c r="AM31" i="8"/>
  <c r="AO31" i="8" s="1"/>
  <c r="AQ31" i="8" s="1"/>
  <c r="AM29" i="8"/>
  <c r="AO29" i="8" s="1"/>
  <c r="AQ29" i="8" s="1"/>
  <c r="AM28" i="8"/>
  <c r="AO28" i="8" s="1"/>
  <c r="AQ28" i="8" s="1"/>
  <c r="AO26" i="8"/>
  <c r="AQ26" i="8" s="1"/>
  <c r="AO25" i="8"/>
  <c r="AQ25" i="8" s="1"/>
  <c r="AQ32" i="7"/>
  <c r="AQ34" i="7" s="1"/>
  <c r="AQ30" i="7"/>
  <c r="AQ27" i="7"/>
  <c r="AQ28" i="7"/>
  <c r="AO35" i="6"/>
  <c r="AQ35" i="6" s="1"/>
  <c r="AQ38" i="6" s="1"/>
  <c r="AO31" i="6"/>
  <c r="AQ31" i="6" s="1"/>
  <c r="AO29" i="6"/>
  <c r="AQ29" i="6" s="1"/>
  <c r="AO28" i="6"/>
  <c r="AQ28" i="6" s="1"/>
  <c r="AO26" i="6"/>
  <c r="AQ26" i="6" s="1"/>
  <c r="AO25" i="6"/>
  <c r="AQ25" i="6" s="1"/>
  <c r="AQ29" i="5"/>
  <c r="AQ24" i="5"/>
  <c r="AQ25" i="5"/>
  <c r="AO48" i="1"/>
  <c r="AQ48" i="1" s="1"/>
  <c r="AO45" i="1"/>
  <c r="AQ45" i="1" s="1"/>
  <c r="AO43" i="1"/>
  <c r="AQ43" i="1" s="1"/>
  <c r="AO42" i="1"/>
  <c r="AQ42" i="1" s="1"/>
  <c r="AO35" i="1"/>
  <c r="AQ35" i="1" s="1"/>
  <c r="AO36" i="1"/>
  <c r="AQ36" i="1" s="1"/>
  <c r="AO34" i="1"/>
  <c r="AQ34" i="1" s="1"/>
  <c r="AO40" i="1"/>
  <c r="AQ40" i="1" s="1"/>
  <c r="AO38" i="1"/>
  <c r="AQ38" i="1" s="1"/>
  <c r="AO37" i="1"/>
  <c r="AQ37" i="1" s="1"/>
  <c r="AO26" i="9"/>
  <c r="AQ26" i="9" s="1"/>
  <c r="AO37" i="3"/>
  <c r="AQ37" i="3" s="1"/>
  <c r="AO35" i="3"/>
  <c r="AQ35" i="3" s="1"/>
  <c r="AO34" i="3"/>
  <c r="AQ34" i="3" s="1"/>
  <c r="AO33" i="3"/>
  <c r="AQ33" i="3" s="1"/>
  <c r="AO32" i="3"/>
  <c r="AQ32" i="3" s="1"/>
  <c r="AO31" i="3"/>
  <c r="AQ31" i="3" s="1"/>
  <c r="AO28" i="3"/>
  <c r="AQ28" i="3" s="1"/>
  <c r="AO27" i="3"/>
  <c r="AQ27" i="3" s="1"/>
  <c r="AO26" i="3"/>
  <c r="AQ26" i="3" s="1"/>
  <c r="AO25" i="3"/>
  <c r="AQ25" i="3" s="1"/>
  <c r="AQ53" i="1" l="1"/>
  <c r="AQ36" i="4"/>
  <c r="AQ42" i="4" s="1"/>
  <c r="AM18" i="8" l="1"/>
  <c r="AO18" i="8" s="1"/>
  <c r="AQ18" i="8" s="1"/>
  <c r="AM22" i="8"/>
  <c r="AM23" i="8"/>
  <c r="AO23" i="8" s="1"/>
  <c r="AQ23" i="8" s="1"/>
  <c r="AM16" i="8"/>
  <c r="AO22" i="8"/>
  <c r="AQ22" i="8" s="1"/>
  <c r="AQ18" i="5"/>
  <c r="AQ21" i="5"/>
  <c r="AQ22" i="5"/>
  <c r="AQ16" i="5"/>
  <c r="AQ23" i="6"/>
  <c r="AO18" i="6"/>
  <c r="AQ18" i="6" s="1"/>
  <c r="AO22" i="6"/>
  <c r="AQ22" i="6" s="1"/>
  <c r="AO23" i="6"/>
  <c r="AQ19" i="7"/>
  <c r="AQ20" i="7"/>
  <c r="AQ23" i="7"/>
  <c r="AQ24" i="7"/>
  <c r="AQ30" i="5" l="1"/>
  <c r="AQ36" i="5" s="1"/>
  <c r="AQ25" i="7"/>
  <c r="AO18" i="9" l="1"/>
  <c r="AQ18" i="9" s="1"/>
  <c r="AO23" i="9"/>
  <c r="AQ23" i="9" s="1"/>
  <c r="AO24" i="9"/>
  <c r="AO30" i="1" l="1"/>
  <c r="AQ30" i="1" s="1"/>
  <c r="AO22" i="1"/>
  <c r="AQ22" i="1" s="1"/>
  <c r="AO18" i="1"/>
  <c r="AQ18" i="1" s="1"/>
  <c r="AO32" i="1"/>
  <c r="AQ32" i="1" s="1"/>
  <c r="AO31" i="1"/>
  <c r="AQ31" i="1" s="1"/>
  <c r="AO29" i="1"/>
  <c r="AO28" i="1"/>
  <c r="AO21" i="1"/>
  <c r="AO20" i="1"/>
  <c r="AO23" i="3"/>
  <c r="AQ23" i="3" s="1"/>
  <c r="AO22" i="3"/>
  <c r="AQ22" i="3" s="1"/>
  <c r="AQ17" i="7" l="1"/>
  <c r="AQ16" i="7"/>
  <c r="AQ31" i="7" l="1"/>
  <c r="AQ37" i="7" s="1"/>
  <c r="AQ28" i="1"/>
  <c r="AQ24" i="9"/>
  <c r="AO17" i="1"/>
  <c r="AQ17" i="1" s="1"/>
  <c r="AQ21" i="1"/>
  <c r="AQ20" i="1"/>
  <c r="AQ13" i="10"/>
  <c r="AN13" i="10"/>
  <c r="I12" i="10"/>
  <c r="AO16" i="10"/>
  <c r="AQ16" i="10" s="1"/>
  <c r="AQ33" i="10" s="1"/>
  <c r="AQ39" i="10" s="1"/>
  <c r="AQ13" i="9"/>
  <c r="AN13" i="9"/>
  <c r="I12" i="9"/>
  <c r="AO16" i="9"/>
  <c r="AQ16" i="9" s="1"/>
  <c r="AQ27" i="9" l="1"/>
  <c r="AQ36" i="9" s="1"/>
  <c r="AO18" i="3"/>
  <c r="AQ18" i="3" s="1"/>
  <c r="AQ38" i="9" l="1"/>
  <c r="I19" i="2"/>
  <c r="AQ41" i="10"/>
  <c r="I23" i="2"/>
  <c r="AO16" i="8"/>
  <c r="AQ16" i="8" s="1"/>
  <c r="AQ32" i="8" s="1"/>
  <c r="AQ39" i="8" s="1"/>
  <c r="AQ13" i="8"/>
  <c r="AN13" i="8"/>
  <c r="I12" i="8"/>
  <c r="AQ13" i="7"/>
  <c r="AN13" i="7"/>
  <c r="I12" i="7"/>
  <c r="AQ13" i="6"/>
  <c r="AN13" i="6"/>
  <c r="I12" i="6"/>
  <c r="AO16" i="6"/>
  <c r="AQ16" i="6" s="1"/>
  <c r="AQ32" i="6" s="1"/>
  <c r="AQ43" i="6" s="1"/>
  <c r="AQ13" i="5"/>
  <c r="AN13" i="5"/>
  <c r="I12" i="5"/>
  <c r="AQ29" i="1"/>
  <c r="AQ13" i="4"/>
  <c r="AN13" i="4"/>
  <c r="I12" i="4"/>
  <c r="AQ13" i="3"/>
  <c r="AN13" i="3"/>
  <c r="I12" i="3"/>
  <c r="AO16" i="3"/>
  <c r="AQ16" i="3" s="1"/>
  <c r="AO16" i="1"/>
  <c r="AQ16" i="1" s="1"/>
  <c r="AN13" i="1"/>
  <c r="AQ44" i="1" l="1"/>
  <c r="AQ58" i="1" s="1"/>
  <c r="AQ38" i="3"/>
  <c r="AQ41" i="3" s="1"/>
  <c r="I27" i="2"/>
  <c r="AQ13" i="1"/>
  <c r="I12" i="1"/>
  <c r="AQ39" i="7" l="1"/>
  <c r="AQ38" i="5"/>
  <c r="I25" i="2"/>
  <c r="AQ41" i="8"/>
  <c r="I28" i="2"/>
  <c r="AQ45" i="6"/>
  <c r="I26" i="2"/>
  <c r="AQ44" i="4"/>
  <c r="I21" i="2"/>
  <c r="AQ43" i="3"/>
  <c r="I18" i="2"/>
  <c r="M31" i="2" l="1"/>
  <c r="M32" i="2"/>
  <c r="M30" i="2"/>
  <c r="M26" i="2"/>
  <c r="M27" i="2"/>
  <c r="M28" i="2"/>
  <c r="M25" i="2"/>
  <c r="M21" i="2"/>
  <c r="M22" i="2"/>
  <c r="M23" i="2"/>
  <c r="J21" i="2"/>
  <c r="N21" i="2" s="1"/>
  <c r="J22" i="2"/>
  <c r="N22" i="2" s="1"/>
  <c r="J23" i="2"/>
  <c r="N23" i="2" s="1"/>
  <c r="M16" i="2"/>
  <c r="H31" i="2"/>
  <c r="H32" i="2"/>
  <c r="H30" i="2"/>
  <c r="H28" i="2"/>
  <c r="H27" i="2"/>
  <c r="H26" i="2"/>
  <c r="H25" i="2"/>
  <c r="H23" i="2"/>
  <c r="H22" i="2"/>
  <c r="H20" i="2"/>
  <c r="H21" i="2"/>
  <c r="H16" i="2"/>
  <c r="H19" i="2"/>
  <c r="H18" i="2"/>
  <c r="J32" i="2" l="1"/>
  <c r="N32" i="2" s="1"/>
  <c r="J31" i="2"/>
  <c r="N31" i="2" s="1"/>
  <c r="J30" i="2"/>
  <c r="N30" i="2" s="1"/>
  <c r="J28" i="2"/>
  <c r="N28" i="2" s="1"/>
  <c r="J27" i="2"/>
  <c r="N27" i="2" s="1"/>
  <c r="J26" i="2"/>
  <c r="N26" i="2" s="1"/>
  <c r="J25" i="2"/>
  <c r="N25" i="2" s="1"/>
  <c r="J16" i="2"/>
  <c r="N16" i="2" s="1"/>
  <c r="H15" i="2"/>
  <c r="H17" i="2" l="1"/>
  <c r="J15" i="2"/>
  <c r="H24" i="2"/>
  <c r="N24" i="2"/>
  <c r="L29" i="2"/>
  <c r="L15" i="2"/>
  <c r="J24" i="2"/>
  <c r="J18" i="2"/>
  <c r="N18" i="2" s="1"/>
  <c r="M18" i="2"/>
  <c r="H29" i="2"/>
  <c r="L17" i="2"/>
  <c r="J19" i="2"/>
  <c r="N19" i="2" s="1"/>
  <c r="M19" i="2"/>
  <c r="H39" i="2" l="1"/>
  <c r="N15" i="2"/>
  <c r="L24" i="2"/>
  <c r="L39" i="2" s="1"/>
  <c r="J29" i="2"/>
  <c r="N29" i="2" s="1"/>
  <c r="H40" i="2" l="1"/>
  <c r="H42" i="2"/>
  <c r="H41" i="2"/>
  <c r="H43" i="2" l="1"/>
  <c r="H44" i="2" s="1"/>
  <c r="O37" i="2" l="1"/>
  <c r="O34" i="2"/>
  <c r="O36" i="2"/>
  <c r="O35" i="2"/>
  <c r="O38" i="2"/>
  <c r="E46" i="2"/>
  <c r="E48" i="2" s="1"/>
  <c r="J46" i="2"/>
  <c r="I54" i="2"/>
  <c r="I57" i="2" s="1"/>
  <c r="O21" i="2"/>
  <c r="O22" i="2"/>
  <c r="O23" i="2"/>
  <c r="O16" i="2"/>
  <c r="O26" i="2"/>
  <c r="O32" i="2"/>
  <c r="O25" i="2"/>
  <c r="O31" i="2"/>
  <c r="O30" i="2"/>
  <c r="O28" i="2"/>
  <c r="O27" i="2"/>
  <c r="O19" i="2"/>
  <c r="O24" i="2"/>
  <c r="O18" i="2"/>
  <c r="O29" i="2"/>
  <c r="O15" i="2"/>
  <c r="AQ60" i="1" l="1"/>
  <c r="I20" i="2"/>
  <c r="M20" i="2" l="1"/>
  <c r="J20" i="2"/>
  <c r="N20" i="2" l="1"/>
  <c r="O20" i="2" s="1"/>
  <c r="J17" i="2"/>
  <c r="J39" i="2" s="1"/>
  <c r="N17" i="2" l="1"/>
  <c r="O17" i="2" s="1"/>
  <c r="N39" i="2" l="1"/>
  <c r="O39" i="2" s="1"/>
  <c r="J42" i="2"/>
  <c r="N42" i="2" s="1"/>
  <c r="O42" i="2" s="1"/>
  <c r="J41" i="2"/>
  <c r="N41" i="2" s="1"/>
  <c r="J40" i="2"/>
  <c r="N40" i="2" l="1"/>
  <c r="O40" i="2" s="1"/>
  <c r="J43" i="2"/>
  <c r="J44" i="2" l="1"/>
  <c r="N43" i="2"/>
  <c r="O43" i="2" s="1"/>
  <c r="F51" i="2" l="1"/>
  <c r="G54" i="2"/>
  <c r="N44" i="2"/>
  <c r="O44" i="2" s="1"/>
  <c r="H54" i="2" l="1"/>
  <c r="O54" i="2" s="1"/>
  <c r="O57" i="2" s="1"/>
  <c r="M54" i="2"/>
  <c r="M57" i="2" s="1"/>
  <c r="K54" i="2"/>
  <c r="K57" i="2" s="1"/>
  <c r="G57" i="2"/>
  <c r="H57" i="2" l="1"/>
</calcChain>
</file>

<file path=xl/sharedStrings.xml><?xml version="1.0" encoding="utf-8"?>
<sst xmlns="http://schemas.openxmlformats.org/spreadsheetml/2006/main" count="1245" uniqueCount="255">
  <si>
    <t>MEMORIAS DE CÁLCULO</t>
  </si>
  <si>
    <t>OBJETO DEL CONTRATO</t>
  </si>
  <si>
    <t xml:space="preserve">INTERVENTORÍA </t>
  </si>
  <si>
    <t>NIT</t>
  </si>
  <si>
    <t>CONTRATO DE OBRA N°</t>
  </si>
  <si>
    <t>CONTRATISTA</t>
  </si>
  <si>
    <t>PLAZO INICIAL</t>
  </si>
  <si>
    <t>FECHA</t>
  </si>
  <si>
    <t>DD</t>
  </si>
  <si>
    <t>MM</t>
  </si>
  <si>
    <t>AA</t>
  </si>
  <si>
    <t>ELABORÓ</t>
  </si>
  <si>
    <t>APROBÓ</t>
  </si>
  <si>
    <t>DESCRIPCIÓN</t>
  </si>
  <si>
    <t>CAPÍTULO</t>
  </si>
  <si>
    <t>SUB CAPÍTULO</t>
  </si>
  <si>
    <t>ITEM</t>
  </si>
  <si>
    <t>ESQUEMAS Y/O REGISTRO FOTOGRÁFICO</t>
  </si>
  <si>
    <t>CANTIDAD</t>
  </si>
  <si>
    <t>Medida Parcial</t>
  </si>
  <si>
    <t>Distancia</t>
  </si>
  <si>
    <t>Área total</t>
  </si>
  <si>
    <t>TOTAL</t>
  </si>
  <si>
    <t xml:space="preserve">OBSERVACIONES: </t>
  </si>
  <si>
    <t xml:space="preserve">Subtotal </t>
  </si>
  <si>
    <t>Cantidad Acumulada Anterior</t>
  </si>
  <si>
    <t>TOTAL ACUMULADA</t>
  </si>
  <si>
    <t>Ancho</t>
  </si>
  <si>
    <t>Altura</t>
  </si>
  <si>
    <t>Ing. OLMAN SNEYDER RINCON GAVIRIA</t>
  </si>
  <si>
    <t>ACTA DE OBRA N° 1</t>
  </si>
  <si>
    <t>Código:</t>
  </si>
  <si>
    <t>Versión:</t>
  </si>
  <si>
    <t>Pagìna:</t>
  </si>
  <si>
    <t>INTERVENTORÍA</t>
  </si>
  <si>
    <t>CONTRATO N°</t>
  </si>
  <si>
    <t>PERIODO DEL ACTA</t>
  </si>
  <si>
    <t>FECHA DE INICIO DEL CONTRATO</t>
  </si>
  <si>
    <t>CONTRATANTE</t>
  </si>
  <si>
    <t>VALOR TOTAL DEL CONTRATO</t>
  </si>
  <si>
    <t>FECHA DE TERMINACIÓN DEL CONTRATO</t>
  </si>
  <si>
    <t>CANTIDADES ORIGINALES</t>
  </si>
  <si>
    <t>PRESENTE ACTA</t>
  </si>
  <si>
    <t>VALOR ACUMULADO ACTA ANTERIOR</t>
  </si>
  <si>
    <t>VALOR ACUMULADO ACTA PRESENTE</t>
  </si>
  <si>
    <t>PORCENTAJE DE OBRA EJECUTADA</t>
  </si>
  <si>
    <t>UNIDAD</t>
  </si>
  <si>
    <t>VALOR UNITARIO</t>
  </si>
  <si>
    <t>VALOR TOTAL</t>
  </si>
  <si>
    <t>dia</t>
  </si>
  <si>
    <t>m</t>
  </si>
  <si>
    <t>m3</t>
  </si>
  <si>
    <t>m2</t>
  </si>
  <si>
    <t>SUBTOTAL OBRAS</t>
  </si>
  <si>
    <t>ADMINISTRACION</t>
  </si>
  <si>
    <t>IMPREVISTOS</t>
  </si>
  <si>
    <t>UTILIDAD</t>
  </si>
  <si>
    <t>SUBTOTAL COSTOS INDIRECTOS</t>
  </si>
  <si>
    <t>VALOR TOTAL: (COSTOS DIRECTOS + COSTOS INDIRECTOS</t>
  </si>
  <si>
    <t>V/R INICIAL CONTRATO:</t>
  </si>
  <si>
    <t>V/R ADICIONES:</t>
  </si>
  <si>
    <t>V/R ACTUAL CONTRATO:</t>
  </si>
  <si>
    <t>VALOR TOTAL A PAGAR PRESENTE ACTA:</t>
  </si>
  <si>
    <t>VALOR EN LETRAS:</t>
  </si>
  <si>
    <t>No</t>
  </si>
  <si>
    <t>PERIODO DE ACTA</t>
  </si>
  <si>
    <t>VALOR FACTURADO</t>
  </si>
  <si>
    <t>SALDO POR AMORTIZAR</t>
  </si>
  <si>
    <t>% PAGADO ACUMULADO</t>
  </si>
  <si>
    <t xml:space="preserve">ACTA PARCIAL No. 1 </t>
  </si>
  <si>
    <t xml:space="preserve"> </t>
  </si>
  <si>
    <t>Nota:</t>
  </si>
  <si>
    <t>El recibo por parte de la Interventoría de las obras ejecutadas no exime al Contratista de su responsabilidad y de las obligaciones a que hace referencia el contrato de obra.</t>
  </si>
  <si>
    <t>Todas las cantidades de obra estarán aproximadas al decimo por exceso o por defecto.</t>
  </si>
  <si>
    <t>Todos los valores estarán expresados en pesos aproximando al entero por exceso o por defecto.</t>
  </si>
  <si>
    <t>Firma</t>
  </si>
  <si>
    <t>Representante Legal o su Apoderado</t>
  </si>
  <si>
    <t>CONSULTORES Y CONSTRUCTORES ASOCIADOS S.A.S.</t>
  </si>
  <si>
    <t>EMPRESA DE DESARROLLO SOSTENIBLE  - EDESO</t>
  </si>
  <si>
    <t>“OBRAS DE CONSTRUCCIÓN DE ANDENES, COMUNA 1 LIBORIO MEJIA DEL MUNICIPIO DE RIONEGRO”</t>
  </si>
  <si>
    <t xml:space="preserve">LOCALIZACIÓN Y REPLANTEO </t>
  </si>
  <si>
    <t>LOCALIZACIÓN, TRAZADO Y REPLANTEO (incluye equipo de precisión debidamente calibrado, estacas, libretas, planos, memorias, edición y dibujo). Se incluye la localización y replanteo de ambas márgenes con todos los elementos necesarios para el proyecto, y de acuerdo con las indicaciones de la Interventoría.</t>
  </si>
  <si>
    <t xml:space="preserve">DEMOLICIÓN, EXCAVACIÓN Y LLENOS </t>
  </si>
  <si>
    <t>DEMOLICIÓN ESTRUCTURAS DE CONCRETO. Incluye cargue, transporte y botada de escombros, manual o mecánicamente, de cualquier resistencia, reforzado o ciclópeo, y en cualquier clase de estructura, retiro de refuerzo y cualquier tipo de acabado (revoques y enchapes) o piso (en losas) e instalaciones embebidas, compresor neumático con martillo, además recuperación de los materiales aprovechables o su transporte hasta el sitio que lo indique la interventoría, distancia máxima de 15 km.</t>
  </si>
  <si>
    <t>DEMOLICIÓN PAVIMENTO ASFÁLTICO, de cualquier espesor. Incluye corte con cortadora según trazado, cargue,  además recuperación de los materiales aprovechables o su transporte hasta el sitio que lo indique la interventoría.</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</si>
  <si>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</si>
  <si>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 xml:space="preserve">DESMONTE Y RETIRO DE CORDONES en concreto. MANUAL O MECÁNICO.  Incluye: compresor neumático con martillo, cargue, transporte y botada de escombros, retiro de refuerzo e instalaciones embebidas. Además recuperación de los materiales aprovechables o su transporte hasta el sitio que lo indique la interventoría. </t>
  </si>
  <si>
    <t>RETIRO DE SEÑALES VIALES. Incluye cargue, transporte y recuperación de los materiales aprovechables y su transporte hasta el sitio que lo indique la interventoría, cargue, transporte y botada de escombros y materiales sobrantes en botaderos oficiales o donde lo indique la interventoría.</t>
  </si>
  <si>
    <t>un</t>
  </si>
  <si>
    <t>LLENOS COMPACTADOS CON MATERIAL DE PRÉSTAMO (limo de la zona de acuerdo con las especificaciones para construcción de terraplenes del INVÍAS). Debe alcanzar el 95% del valor seco máximo del ensayo proctor modificado; y realizar el control de densidades y materiales, de acuerdo con la normatividad INVÍAS y las indicaciones de la Interventoría. Incluye 15 km de transporte externo que debe ser validado por la Interventoría.</t>
  </si>
  <si>
    <t xml:space="preserve">ANDENES </t>
  </si>
  <si>
    <t>Suministro e instalación de loseta táctil guía o alerta de 20x20x6 en concreto, con mortero de nivelación y fijación, incluyendo materiales, y todo lo necesario para su correcta instalación.</t>
  </si>
  <si>
    <t>Suministro, transporte y colocación de BASE GRANULAR tipo INVIAS, reacomodado con medios MANUALES y compactado al 98% mínimo del ensayo del Proctor modificado, según normas para la construcción de pavimentos del INVIAS, y todo lo necesario para su correcta construcción y funcionamiento. Su medida será tomada en sitio ya compactado, previa autorización de la interventoría , para parcheos de máximo 25 m2 de área superficial.</t>
  </si>
  <si>
    <t xml:space="preserve">Suministro, transporte y colocación de Bordillo prefabricado  de concreto de 21 Mpa, juntas ranuradas, referencia Bordillo Barrera Recto (BOBAR) 15x45x80 (según M.E.P). Incluye ajustes de concreto o pavimento donde sea necesario, mortero 1:4  de asiento y pega en las longitudes más adecuadas para el desarrollo de la obra, y todo lo necesario para su correcta construcción y funcionamiento. Según diseño.       </t>
  </si>
  <si>
    <t>Construcción de ANDÉN en concreto de 21 Mpa, espesor de 0.10m. Incluye suministro y transporte de los materiales, Malla electrosoldada D-84; juntas para andenes de 5X5 mm con cortadora de disco, soporte fondo de junta, sellante de juntas elastomérico de poliuretano, acabado escobillado y llaneado 0.10m en los bordes,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t>
  </si>
  <si>
    <t xml:space="preserve">OBRAS COMPLEMENTARIAS </t>
  </si>
  <si>
    <t>Realce de MH hasta 15 cm. Incluye tapa y cuello nuevos en concreto, demolición de pavimento, suministro, transporte e instalación, excavación, descargue y transportes internos  hasta sitio de acopio y de este al sitio de instalación y todo lo necesario para su correcta instalación y funcionamiento. No incluye transporte y botada de escombros.</t>
  </si>
  <si>
    <t>Suministro e instalación de tapa para caja de contador de agua, fabricada en madera plástica de alta resistencia, con dimensiones adecuadas para la caja existente. La tapa deberá contar con bisagra y sistema de cierre seguro para facilitar el acceso al medidor. Incluye todos los elementos necesarios para su correcta instalación y funcionamiento.</t>
  </si>
  <si>
    <t>Demolición de la tapa de concreto existente, incluye herraje metálico y construcción de una nueva tapa de concreto reforzado con una resistencia de 21 MPa, garantizando su adecuado ajuste y funcionalidad. Se incluyen actividades de preparación de superficie, limpieza y tratamiento del herraje, vaciado del concreto, curado y acabado final.</t>
  </si>
  <si>
    <t>% PAGADO</t>
  </si>
  <si>
    <t>V/R ANTICIPO:</t>
  </si>
  <si>
    <t>% ANTICIPO :</t>
  </si>
  <si>
    <t xml:space="preserve">un </t>
  </si>
  <si>
    <r>
      <t xml:space="preserve">Contratista: </t>
    </r>
    <r>
      <rPr>
        <b/>
        <sz val="11"/>
        <rFont val="Calibri"/>
        <family val="2"/>
        <scheme val="minor"/>
      </rPr>
      <t>CONSULTORES Y CONSTRUCTORES ASOCIADOS SAS</t>
    </r>
  </si>
  <si>
    <t>CONSORCIO M&amp;G</t>
  </si>
  <si>
    <t>OBRAS DE CONSTRUCCIÓN DE ANDENES, COMUNA 1 LIBORIO MEJIA DEL MUNICIPIO DE RIONEGRO</t>
  </si>
  <si>
    <t>900339866 - 2</t>
  </si>
  <si>
    <t>3 (Tres) Meses</t>
  </si>
  <si>
    <t>IP 006-2026</t>
  </si>
  <si>
    <t xml:space="preserve">2. DEMOLICIÓN, EXCAVACIÓN Y LLENOS </t>
  </si>
  <si>
    <r>
      <t xml:space="preserve">Residente de obra: </t>
    </r>
    <r>
      <rPr>
        <sz val="12"/>
        <color theme="1"/>
        <rFont val="Arial"/>
        <family val="2"/>
      </rPr>
      <t>Ing. OLMAN SNEYDER RINCON GAVIRIA</t>
    </r>
  </si>
  <si>
    <t xml:space="preserve">   M.P. 68202 - 268154 STD         </t>
  </si>
  <si>
    <r>
      <rPr>
        <b/>
        <sz val="10"/>
        <color theme="1"/>
        <rFont val="Calibri"/>
        <family val="2"/>
        <scheme val="minor"/>
      </rPr>
      <t>($3.547.603.146)</t>
    </r>
    <r>
      <rPr>
        <sz val="10"/>
        <color theme="1"/>
        <rFont val="Calibri"/>
        <family val="2"/>
        <scheme val="minor"/>
      </rPr>
      <t xml:space="preserve"> INCLUYE AIU</t>
    </r>
  </si>
  <si>
    <r>
      <t xml:space="preserve">Nombre: </t>
    </r>
    <r>
      <rPr>
        <b/>
        <sz val="11"/>
        <rFont val="Calibri"/>
        <family val="2"/>
        <scheme val="minor"/>
      </rPr>
      <t>FERLEDY DE JESUS GALEANO CIRO</t>
    </r>
  </si>
  <si>
    <t>Carril</t>
  </si>
  <si>
    <t>Izquierdo</t>
  </si>
  <si>
    <t>Derecho</t>
  </si>
  <si>
    <t xml:space="preserve">3. ANDENES </t>
  </si>
  <si>
    <t>11 DE MAYO DE 2026</t>
  </si>
  <si>
    <t>11 DE AGOSTO DE 2026</t>
  </si>
  <si>
    <r>
      <t xml:space="preserve">Nombre: </t>
    </r>
    <r>
      <rPr>
        <b/>
        <sz val="11"/>
        <rFont val="Calibri"/>
        <family val="2"/>
        <scheme val="minor"/>
      </rPr>
      <t>MARIANA LONDOÑO BETANCURT</t>
    </r>
  </si>
  <si>
    <r>
      <t xml:space="preserve">Nombre: </t>
    </r>
    <r>
      <rPr>
        <b/>
        <sz val="11"/>
        <rFont val="Calibri"/>
        <family val="2"/>
        <scheme val="minor"/>
      </rPr>
      <t>SERGIO AMAURY DURANGO ZORA</t>
    </r>
  </si>
  <si>
    <r>
      <t xml:space="preserve">Nombre: </t>
    </r>
    <r>
      <rPr>
        <b/>
        <sz val="11"/>
        <rFont val="Calibri"/>
        <family val="2"/>
        <scheme val="minor"/>
      </rPr>
      <t>SANTIAGO GUERRA GÓMEZ</t>
    </r>
  </si>
  <si>
    <t>Director de Obra</t>
  </si>
  <si>
    <t>Drector de Interventoria</t>
  </si>
  <si>
    <t>VALOR NETO A PAGAR</t>
  </si>
  <si>
    <t>ODC No 22 DE 2026</t>
  </si>
  <si>
    <r>
      <t xml:space="preserve">Interventoria: </t>
    </r>
    <r>
      <rPr>
        <b/>
        <sz val="11"/>
        <rFont val="Calibri"/>
        <family val="2"/>
        <scheme val="minor"/>
      </rPr>
      <t>CONSORCIO M&amp;G</t>
    </r>
  </si>
  <si>
    <r>
      <t xml:space="preserve">Residente Interventoria:  </t>
    </r>
    <r>
      <rPr>
        <sz val="12"/>
        <color theme="1"/>
        <rFont val="Arial"/>
        <family val="2"/>
      </rPr>
      <t>Ing.</t>
    </r>
    <r>
      <rPr>
        <b/>
        <sz val="12"/>
        <color theme="1"/>
        <rFont val="Arial"/>
        <family val="2"/>
      </rPr>
      <t xml:space="preserve"> </t>
    </r>
    <r>
      <rPr>
        <sz val="12"/>
        <color theme="1"/>
        <rFont val="Arial"/>
        <family val="2"/>
      </rPr>
      <t>RODRIGO BETANCUR CORREA</t>
    </r>
  </si>
  <si>
    <t xml:space="preserve">   M.P. 011037 - 0507481 ANT</t>
  </si>
  <si>
    <r>
      <t xml:space="preserve">Cedula de Ciudadania N°: </t>
    </r>
    <r>
      <rPr>
        <b/>
        <sz val="11"/>
        <rFont val="Calibri"/>
        <family val="2"/>
        <scheme val="minor"/>
      </rPr>
      <t>98.504.713</t>
    </r>
  </si>
  <si>
    <r>
      <t>Cedula de Ciudadania N°:</t>
    </r>
    <r>
      <rPr>
        <b/>
        <sz val="11"/>
        <rFont val="Calibri"/>
        <family val="2"/>
        <scheme val="minor"/>
      </rPr>
      <t xml:space="preserve"> 1.018.228.426</t>
    </r>
  </si>
  <si>
    <t>902059165-3</t>
  </si>
  <si>
    <t>902059165 - 3</t>
  </si>
  <si>
    <t>UNID</t>
  </si>
  <si>
    <t>Ing. SERGIO AMAURY DURANGO ZORA</t>
  </si>
  <si>
    <r>
      <t xml:space="preserve">Cedula de Ciudadania N°: </t>
    </r>
    <r>
      <rPr>
        <b/>
        <sz val="11"/>
        <rFont val="Calibri"/>
        <family val="2"/>
        <scheme val="minor"/>
      </rPr>
      <t>98.505.041</t>
    </r>
  </si>
  <si>
    <r>
      <t>Cedula de Ciudadania N°:</t>
    </r>
    <r>
      <rPr>
        <b/>
        <sz val="11"/>
        <rFont val="Calibri"/>
        <family val="2"/>
        <scheme val="minor"/>
      </rPr>
      <t xml:space="preserve"> 1.152.688.859</t>
    </r>
  </si>
  <si>
    <t>Calle 51</t>
  </si>
  <si>
    <t>Calle 51 - Bordillo</t>
  </si>
  <si>
    <t>Carrera 59A - Bordillo</t>
  </si>
  <si>
    <t>Calle 51D entre 51C y 52 - Bordillo</t>
  </si>
  <si>
    <t>Calle 51 - Doble Bordillo</t>
  </si>
  <si>
    <t>Carrera 59A - Doble Bordillo</t>
  </si>
  <si>
    <t>Carrera 59A</t>
  </si>
  <si>
    <t xml:space="preserve">Calle 51 D entre 51C y 52 </t>
  </si>
  <si>
    <t>Calle 51 - Bordillo via</t>
  </si>
  <si>
    <t>Carrera 59A - Bordillo via</t>
  </si>
  <si>
    <t>Calle 51D entre 51C y 52 - Bordillo via</t>
  </si>
  <si>
    <t>Calle 51 - Bordillo zona verde</t>
  </si>
  <si>
    <t>Carrera 59A - Bordillo zona verde</t>
  </si>
  <si>
    <t>Calle 51D entre 51C y 52</t>
  </si>
  <si>
    <t>CASAS DEL MAR</t>
  </si>
  <si>
    <t>Calle 51C - Recta</t>
  </si>
  <si>
    <t>Calle 51C - Anden</t>
  </si>
  <si>
    <t>Calle 51D - Rampa acceso moto</t>
  </si>
  <si>
    <t>Calle 51C - Cuneta existente</t>
  </si>
  <si>
    <t>QUEBRADA ARRIBA</t>
  </si>
  <si>
    <t>Calle 52</t>
  </si>
  <si>
    <t>Cra 60A - Anden existente - costado cancha</t>
  </si>
  <si>
    <t>Calle 52 - Llave contra anden existente</t>
  </si>
  <si>
    <t>Calle 51C - Bordillo</t>
  </si>
  <si>
    <t>Calle 52 - Bordillo</t>
  </si>
  <si>
    <t>Calle 51D entre 51C y 52 - Doble Bordillo</t>
  </si>
  <si>
    <t>Cra 60A - Bordillo</t>
  </si>
  <si>
    <t>Calle 51C</t>
  </si>
  <si>
    <t>Cra 60A</t>
  </si>
  <si>
    <t>Calle 51C - Parte recta</t>
  </si>
  <si>
    <t>Calle 51C - Parte Variable</t>
  </si>
  <si>
    <t>Calle 51C - Bahia</t>
  </si>
  <si>
    <t>Calle 51D entre 51C y 52 - Bordillo zona verde</t>
  </si>
  <si>
    <t>Carrera 59A - Demolición cuneta existente</t>
  </si>
  <si>
    <t>CALLE 56- Losa anden existente</t>
  </si>
  <si>
    <t>LAURELES</t>
  </si>
  <si>
    <t>CALLE 56- Bordillo</t>
  </si>
  <si>
    <t>Calle 56</t>
  </si>
  <si>
    <t>CALLE 56- Anden</t>
  </si>
  <si>
    <t>Cra 60A  - Hacia via</t>
  </si>
  <si>
    <t>Cra 60A  - Hacia zona verde</t>
  </si>
  <si>
    <t>Calle 51 - Hacia via</t>
  </si>
  <si>
    <t>Calle 51 - Hacia zona verde</t>
  </si>
  <si>
    <t>Carrera 59A - Hacia via</t>
  </si>
  <si>
    <t>Carrera 59A - Hacia zoma verde</t>
  </si>
  <si>
    <t>Calle 51D entre 51C y 52 -Hacia via</t>
  </si>
  <si>
    <t>Calle 51D entre 51C y 52 - Hacia parameto casa</t>
  </si>
  <si>
    <t>Calle 51D entre 51C y 52 - Hacia paramento casa</t>
  </si>
  <si>
    <t>Calle 51D entre 51C y 52 - Hacia via</t>
  </si>
  <si>
    <t>Calle 51C - Hacia zona verde</t>
  </si>
  <si>
    <t>Calle 51C - Hacia parque</t>
  </si>
  <si>
    <t>Calle 51 - Lleno Bordillo via</t>
  </si>
  <si>
    <t>Calle 51 - Lleno Bordillo zona verde</t>
  </si>
  <si>
    <t>Carrera 59A - Lleno Bordillo via</t>
  </si>
  <si>
    <t>Carrera 59A - Lleno Bordillo zona verde</t>
  </si>
  <si>
    <t>Calle 51D entre 51C y 52 - Lleno Bordillo via</t>
  </si>
  <si>
    <t>Calle 51D entre 51C y 52 - Lleno Bordillo zona verde</t>
  </si>
  <si>
    <t>Calle 51C - Lleno bordillo</t>
  </si>
  <si>
    <t>Calle 52 - Lleno Bordillo</t>
  </si>
  <si>
    <t>Cra 60A - Lleno Bordillo</t>
  </si>
  <si>
    <t>Calle 56 - Lleno Bordillo</t>
  </si>
  <si>
    <t>Carrera 59A - Junto a cuneta existente</t>
  </si>
  <si>
    <t>Carrera 59A - Anden</t>
  </si>
  <si>
    <t>OBRAS EXTRAS</t>
  </si>
  <si>
    <t>Actividad / Ubicación</t>
  </si>
  <si>
    <t>OE-1</t>
  </si>
  <si>
    <t>OE</t>
  </si>
  <si>
    <t>Carrera 59A - Lleno Muro No 1</t>
  </si>
  <si>
    <t>Carrera 59A - Lleno Muro No 2</t>
  </si>
  <si>
    <t>Carrera 59A - Demolición anden existente</t>
  </si>
  <si>
    <t>Calle 56 - Hacia via</t>
  </si>
  <si>
    <t>Calle 52 - Tuberia Novafort 8"</t>
  </si>
  <si>
    <t>Calle 52 - Relleno tuberia Novafort 8"</t>
  </si>
  <si>
    <t>Calle 51 - Caja electrica existente</t>
  </si>
  <si>
    <t>Calle 51C - Anden Variable</t>
  </si>
  <si>
    <t>Carrera 59A - Despues de cuneta existente</t>
  </si>
  <si>
    <t>Calle 51D entre 51C y 52 - Anden</t>
  </si>
  <si>
    <t>Calle 52 - Caja 80x80 a descole</t>
  </si>
  <si>
    <t>Cra 60A - Anden</t>
  </si>
  <si>
    <t>Calle 52 - Anden - cancha</t>
  </si>
  <si>
    <t>Calle 51 - Anden</t>
  </si>
  <si>
    <t>Carrera 59A - Muro 1</t>
  </si>
  <si>
    <t>Carrera 59A - Muro 2</t>
  </si>
  <si>
    <t>Carrera 59A - Hacia zona verde</t>
  </si>
  <si>
    <t>11 DE MAYO DE 2026 AL 25 DE JULIO DE 2026</t>
  </si>
  <si>
    <t>11/05/26 - 25/07/26</t>
  </si>
  <si>
    <t>PENDIENTE POR COBRAR</t>
  </si>
  <si>
    <t>Corte con pulidora en la articulación entre un andén de concreto y fachadas existentes para creación de junta de aislamiento, que absorba los movimientos estructurales diferenciales evitando que vibraciones por posterior demolición de los andenes fracturen los acabados de la fachada.  Espesor hasta 4"</t>
  </si>
  <si>
    <t>OE-2</t>
  </si>
  <si>
    <t>und</t>
  </si>
  <si>
    <t>OE-3</t>
  </si>
  <si>
    <t xml:space="preserve">Fabricación, instalación y posterior retiro de estructuras provisionales tipo pasarela o rampa de madera destinadas a garantizar el acceso peatonal a las viviendas afectadas por las excavaciones y/o demoliciones. El ítem incluye el recubrimiento superior con tapete antideslizante, fijaciones seguras para evitar tropiezos, pasamanos de protección si se requieren por altura y el mantenimiento continuo durante el tiempo que dure la interferencia de la obra frente al predio y todo lo necesario para su correcto funcionamiento. </t>
  </si>
  <si>
    <t>OE-4</t>
  </si>
  <si>
    <t>OE-5</t>
  </si>
  <si>
    <t>Suministro e instalación de adoquín demarcador de 10x20x6 en concreto, con mortero de nivelación y fijación, incluyendo materiales, y todo lo necesario para su correcta instalación</t>
  </si>
  <si>
    <t>Calle 52 - Anden - via</t>
  </si>
  <si>
    <t>Calle 52 - Cra 59 y 58a - Anden</t>
  </si>
  <si>
    <t>Calle 52 - Cra 59 y 58a - Bordillo</t>
  </si>
  <si>
    <t>Calle 52 - Anden - rebaje</t>
  </si>
  <si>
    <t>CALLE 56- Anden - rebaje</t>
  </si>
  <si>
    <t>Construcción de la losa vehicular concreto de 21 Mpa, espesor de 0.15 m para rampa de acceso ubicada en la franja de andén peatonal acceso a garajes o predios o en aquellos puntos que por su uso requieran un reforzamiento adicional. El ítem incluye el acero de refuerzo en parilla con varilla de 1/2” cada 0.20 m en las dos direcciones, Malla electrosoldada D-84, acabado escobillado y llaneado 0.10m en los bordes, y todos los demás elementos necesarios para su correcta construcción</t>
  </si>
  <si>
    <t>Reparación y/o reubicación de la acometida domiciliar de servicios públicos cuya ejecución se hace necesaria debido a que la posición, profundidad o estado real de la red difiere sustancialmente de la información técnica entregada al inicio del proyecto, incluye todo lo necesario para su correcta instalación</t>
  </si>
  <si>
    <t>calle 56 # 52-31</t>
  </si>
  <si>
    <t>calle 52 # 59-115</t>
  </si>
  <si>
    <t>calle 56 # 52-41</t>
  </si>
  <si>
    <t>calle 56 # 52-77</t>
  </si>
  <si>
    <t>calle 56 # 53-43</t>
  </si>
  <si>
    <t>calle 51D # 60-33</t>
  </si>
  <si>
    <t>calle 51 C # 59A-64</t>
  </si>
  <si>
    <t>Calle 52 - Cra 59 y 58a</t>
  </si>
  <si>
    <t>Calle 52 - Cra 59 y 58a - Lleno bordillo</t>
  </si>
  <si>
    <t>Calle 51 - Losa anden existente</t>
  </si>
  <si>
    <t>Carrera 59A - Losa anden existente</t>
  </si>
  <si>
    <t>Calle 51D entre 51C y 52 - Losa anden existente</t>
  </si>
  <si>
    <t>Calle 51C - Losa anden existente</t>
  </si>
  <si>
    <t>QUINIENTOS TREINTA Y TRES MILLONES SEISCIENTOS TREINTA Y OCHO MIL TRESCIENTOS VEINTIUN PESOS</t>
  </si>
  <si>
    <t>Calle 56 - Hacia paramento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</si>
</sst>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240A]\ * #,##0.00_-;\-[$$-240A]\ * #,##0.00_-;_-[$$-240A]\ * &quot;-&quot;??_-;_-@_-"/>
    <numFmt numFmtId="165" formatCode="&quot;$&quot;\ #,##0.00_);\(&quot;$&quot;\ #,##0.00\)"/>
    <numFmt numFmtId="166" formatCode="&quot;$&quot;\ #,##0.00"/>
    <numFmt numFmtId="167" formatCode="&quot;$ &quot;#,##0.00"/>
    <numFmt numFmtId="168" formatCode="\$#,##0_);[Red]&quot;($&quot;#,##0\)"/>
    <numFmt numFmtId="169" formatCode="_-&quot;$&quot;\ * #,##0.00_-;\-&quot;$&quot;\ * #,##0.00_-;_-&quot;$&quot;\ * &quot;-&quot;_-;_-@_-"/>
    <numFmt numFmtId="170" formatCode="_(&quot;$&quot;\ * #,##0.00_);_(&quot;$&quot;\ * \(#,##0.00\);_(&quot;$&quot;\ * &quot;-&quot;??_);_(@_)"/>
    <numFmt numFmtId="171" formatCode="_(&quot;$&quot;\ * #,##0_);_(&quot;$&quot;\ * \(#,##0\);_(&quot;$&quot;\ * &quot;-&quot;_);_(@_)"/>
    <numFmt numFmtId="172" formatCode="_(&quot;$&quot;\ * #,##0.00_);_(&quot;$&quot;\ * \(#,##0.00\);_(&quot;$&quot;\ * &quot;-&quot;_);_(@_)"/>
    <numFmt numFmtId="173" formatCode="[$-C0A]d\-mmm\-yy;@"/>
    <numFmt numFmtId="174" formatCode="0.0"/>
  </numFmts>
  <fonts count="35"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color theme="1"/>
      <name val="Calibri"/>
      <family val="2"/>
    </font>
    <font>
      <sz val="12"/>
      <color theme="1"/>
      <name val="Arial"/>
      <family val="2"/>
    </font>
    <font>
      <b/>
      <sz val="20"/>
      <color theme="1"/>
      <name val="Arial"/>
      <family val="2"/>
    </font>
    <font>
      <sz val="11"/>
      <name val="Calibri"/>
      <family val="2"/>
    </font>
    <font>
      <b/>
      <sz val="14"/>
      <color theme="1"/>
      <name val="Arial"/>
      <family val="2"/>
    </font>
    <font>
      <sz val="12"/>
      <color theme="1"/>
      <name val="Calibri"/>
      <family val="2"/>
      <scheme val="minor"/>
    </font>
    <font>
      <b/>
      <sz val="12"/>
      <color theme="1"/>
      <name val="Calibri"/>
      <family val="2"/>
      <scheme val="minor"/>
    </font>
    <font>
      <sz val="11"/>
      <name val="Calibri"/>
      <family val="2"/>
      <scheme val="minor"/>
    </font>
    <font>
      <sz val="10"/>
      <name val="Calibri"/>
      <family val="2"/>
      <scheme val="minor"/>
    </font>
    <font>
      <sz val="12"/>
      <color rgb="FF000000"/>
      <name val="Calibri"/>
      <family val="2"/>
      <scheme val="minor"/>
    </font>
    <font>
      <sz val="12"/>
      <name val="Calibri"/>
      <family val="2"/>
      <scheme val="minor"/>
    </font>
    <font>
      <b/>
      <sz val="12"/>
      <color theme="1"/>
      <name val="Arial"/>
      <family val="2"/>
    </font>
    <font>
      <sz val="8"/>
      <color theme="1"/>
      <name val="Calibri"/>
      <family val="2"/>
      <scheme val="minor"/>
    </font>
    <font>
      <sz val="9"/>
      <color theme="1"/>
      <name val="Calibri"/>
      <family val="2"/>
      <scheme val="minor"/>
    </font>
    <font>
      <b/>
      <sz val="18"/>
      <color theme="1"/>
      <name val="Calibri"/>
      <family val="2"/>
      <scheme val="minor"/>
    </font>
    <font>
      <sz val="9"/>
      <name val="Calibri"/>
      <family val="2"/>
      <scheme val="minor"/>
    </font>
    <font>
      <b/>
      <sz val="8"/>
      <color theme="1"/>
      <name val="Calibri"/>
      <family val="2"/>
      <scheme val="minor"/>
    </font>
    <font>
      <sz val="14"/>
      <color theme="1"/>
      <name val="Calibri"/>
      <family val="2"/>
      <scheme val="minor"/>
    </font>
    <font>
      <sz val="10"/>
      <color indexed="8"/>
      <name val="Calibri"/>
      <family val="2"/>
      <scheme val="minor"/>
    </font>
    <font>
      <b/>
      <sz val="10"/>
      <color indexed="8"/>
      <name val="Calibri"/>
      <family val="2"/>
      <scheme val="minor"/>
    </font>
    <font>
      <sz val="9"/>
      <color indexed="8"/>
      <name val="Calibri"/>
      <family val="2"/>
      <scheme val="minor"/>
    </font>
    <font>
      <b/>
      <sz val="11"/>
      <color indexed="8"/>
      <name val="Calibri"/>
      <family val="2"/>
      <scheme val="minor"/>
    </font>
    <font>
      <b/>
      <sz val="11"/>
      <name val="Calibri"/>
      <family val="2"/>
      <scheme val="minor"/>
    </font>
    <font>
      <sz val="11"/>
      <color indexed="8"/>
      <name val="Calibri"/>
      <family val="2"/>
      <scheme val="minor"/>
    </font>
    <font>
      <sz val="8"/>
      <color indexed="8"/>
      <name val="Calibri"/>
      <family val="2"/>
      <scheme val="minor"/>
    </font>
    <font>
      <b/>
      <sz val="9"/>
      <color indexed="8"/>
      <name val="Calibri"/>
      <family val="2"/>
      <scheme val="minor"/>
    </font>
    <font>
      <b/>
      <sz val="10"/>
      <name val="Calibri"/>
      <family val="2"/>
      <scheme val="minor"/>
    </font>
    <font>
      <sz val="10"/>
      <color theme="1"/>
      <name val="Calibri"/>
      <family val="2"/>
      <scheme val="minor"/>
    </font>
    <font>
      <b/>
      <sz val="10"/>
      <color theme="1"/>
      <name val="Calibri"/>
      <family val="2"/>
      <scheme val="minor"/>
    </font>
    <font>
      <sz val="12"/>
      <color rgb="FFFF0000"/>
      <name val="Calibri"/>
      <family val="2"/>
      <scheme val="minor"/>
    </font>
    <font>
      <b/>
      <sz val="10"/>
      <name val="Arial"/>
      <family val="2"/>
    </font>
  </fonts>
  <fills count="9">
    <fill>
      <patternFill patternType="none"/>
    </fill>
    <fill>
      <patternFill patternType="gray125"/>
    </fill>
    <fill>
      <patternFill patternType="solid">
        <fgColor theme="0"/>
        <bgColor indexed="64"/>
      </patternFill>
    </fill>
    <fill>
      <patternFill patternType="solid">
        <fgColor rgb="FFD9E2F3"/>
        <bgColor rgb="FFD9E2F3"/>
      </patternFill>
    </fill>
    <fill>
      <patternFill patternType="solid">
        <fgColor theme="0"/>
        <bgColor theme="0"/>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00"/>
        <bgColor indexed="64"/>
      </patternFill>
    </fill>
  </fills>
  <borders count="11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top/>
      <bottom style="thin">
        <color rgb="FF000000"/>
      </bottom>
      <diagonal/>
    </border>
    <border>
      <left/>
      <right style="medium">
        <color rgb="FF000000"/>
      </right>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style="thin">
        <color rgb="FF000000"/>
      </right>
      <top style="medium">
        <color rgb="FF000000"/>
      </top>
      <bottom style="medium">
        <color indexed="64"/>
      </bottom>
      <diagonal/>
    </border>
    <border>
      <left style="medium">
        <color indexed="64"/>
      </left>
      <right style="thin">
        <color rgb="FF000000"/>
      </right>
      <top style="medium">
        <color indexed="64"/>
      </top>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rgb="FF000000"/>
      </right>
      <top style="medium">
        <color indexed="64"/>
      </top>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top/>
      <bottom/>
      <diagonal/>
    </border>
    <border>
      <left style="thin">
        <color rgb="FF000000"/>
      </left>
      <right style="medium">
        <color indexed="64"/>
      </right>
      <top style="thin">
        <color rgb="FF000000"/>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indexed="64"/>
      </right>
      <top style="thin">
        <color auto="1"/>
      </top>
      <bottom style="thin">
        <color indexed="64"/>
      </bottom>
      <diagonal/>
    </border>
    <border>
      <left style="thin">
        <color auto="1"/>
      </left>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right/>
      <top/>
      <bottom style="dotted">
        <color auto="1"/>
      </bottom>
      <diagonal/>
    </border>
    <border>
      <left/>
      <right style="medium">
        <color indexed="64"/>
      </right>
      <top/>
      <bottom/>
      <diagonal/>
    </border>
    <border>
      <left/>
      <right/>
      <top/>
      <bottom style="thin">
        <color indexed="64"/>
      </bottom>
      <diagonal/>
    </border>
    <border>
      <left/>
      <right/>
      <top style="dashed">
        <color auto="1"/>
      </top>
      <bottom style="dashed">
        <color auto="1"/>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bottom style="medium">
        <color indexed="64"/>
      </bottom>
      <diagonal/>
    </border>
    <border>
      <left style="dashed">
        <color auto="1"/>
      </left>
      <right/>
      <top style="dashed">
        <color auto="1"/>
      </top>
      <bottom style="dashed">
        <color auto="1"/>
      </bottom>
      <diagonal/>
    </border>
    <border>
      <left/>
      <right style="medium">
        <color indexed="64"/>
      </right>
      <top style="dashed">
        <color auto="1"/>
      </top>
      <bottom style="dashed">
        <color auto="1"/>
      </bottom>
      <diagonal/>
    </border>
    <border>
      <left style="medium">
        <color indexed="64"/>
      </left>
      <right/>
      <top style="thin">
        <color indexed="64"/>
      </top>
      <bottom style="thin">
        <color indexed="64"/>
      </bottom>
      <diagonal/>
    </border>
    <border>
      <left/>
      <right style="medium">
        <color indexed="64"/>
      </right>
      <top style="medium">
        <color rgb="FF000000"/>
      </top>
      <bottom/>
      <diagonal/>
    </border>
    <border>
      <left style="medium">
        <color rgb="FF000000"/>
      </left>
      <right/>
      <top/>
      <bottom style="medium">
        <color indexed="64"/>
      </bottom>
      <diagonal/>
    </border>
    <border>
      <left style="medium">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style="medium">
        <color indexed="64"/>
      </right>
      <top style="thin">
        <color indexed="64"/>
      </top>
      <bottom style="thin">
        <color rgb="FF000000"/>
      </bottom>
      <diagonal/>
    </border>
    <border>
      <left style="thin">
        <color indexed="64"/>
      </left>
      <right style="medium">
        <color indexed="64"/>
      </right>
      <top style="thin">
        <color indexed="64"/>
      </top>
      <bottom style="medium">
        <color indexed="64"/>
      </bottom>
      <diagonal/>
    </border>
  </borders>
  <cellStyleXfs count="12">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xf numFmtId="43" fontId="1" fillId="0" borderId="0" applyFont="0" applyFill="0" applyBorder="0" applyAlignment="0" applyProtection="0"/>
    <xf numFmtId="9" fontId="1" fillId="0" borderId="0" applyFont="0" applyFill="0" applyBorder="0" applyAlignment="0" applyProtection="0"/>
    <xf numFmtId="170" fontId="3" fillId="0" borderId="0" applyFont="0" applyFill="0" applyBorder="0" applyAlignment="0" applyProtection="0"/>
    <xf numFmtId="171" fontId="3" fillId="0" borderId="0" applyFont="0" applyFill="0" applyBorder="0" applyAlignment="0" applyProtection="0"/>
    <xf numFmtId="0" fontId="3" fillId="0" borderId="0"/>
    <xf numFmtId="171" fontId="1" fillId="0" borderId="0" applyFont="0" applyFill="0" applyBorder="0" applyAlignment="0" applyProtection="0"/>
  </cellStyleXfs>
  <cellXfs count="518">
    <xf numFmtId="0" fontId="0" fillId="0" borderId="0" xfId="0"/>
    <xf numFmtId="0" fontId="4" fillId="2" borderId="0" xfId="5" applyFont="1" applyFill="1"/>
    <xf numFmtId="0" fontId="3" fillId="2" borderId="0" xfId="5" applyFill="1"/>
    <xf numFmtId="0" fontId="5" fillId="2" borderId="0" xfId="5" applyFont="1" applyFill="1" applyAlignment="1">
      <alignment vertical="center"/>
    </xf>
    <xf numFmtId="0" fontId="3" fillId="0" borderId="0" xfId="5"/>
    <xf numFmtId="0" fontId="9" fillId="2" borderId="0" xfId="5" applyFont="1" applyFill="1" applyAlignment="1">
      <alignment vertical="center"/>
    </xf>
    <xf numFmtId="0" fontId="12" fillId="0" borderId="0" xfId="5" applyFont="1"/>
    <xf numFmtId="0" fontId="9" fillId="2" borderId="0" xfId="5" applyFont="1" applyFill="1" applyAlignment="1">
      <alignment horizontal="center" vertical="center"/>
    </xf>
    <xf numFmtId="0" fontId="9" fillId="0" borderId="20" xfId="5" applyFont="1" applyBorder="1" applyAlignment="1">
      <alignment horizontal="center" vertical="center"/>
    </xf>
    <xf numFmtId="0" fontId="10" fillId="4" borderId="6" xfId="5" applyFont="1" applyFill="1" applyBorder="1" applyAlignment="1">
      <alignment vertical="center" wrapText="1"/>
    </xf>
    <xf numFmtId="0" fontId="9" fillId="4" borderId="0" xfId="5" applyFont="1" applyFill="1" applyAlignment="1">
      <alignment vertical="center"/>
    </xf>
    <xf numFmtId="0" fontId="9" fillId="4" borderId="0" xfId="5" applyFont="1" applyFill="1" applyAlignment="1">
      <alignment horizontal="center" vertical="center"/>
    </xf>
    <xf numFmtId="0" fontId="9" fillId="4" borderId="6" xfId="5" applyFont="1" applyFill="1" applyBorder="1" applyAlignment="1">
      <alignment vertical="center"/>
    </xf>
    <xf numFmtId="0" fontId="9" fillId="4" borderId="9" xfId="5" applyFont="1" applyFill="1" applyBorder="1" applyAlignment="1">
      <alignment vertical="center"/>
    </xf>
    <xf numFmtId="0" fontId="9" fillId="4" borderId="10" xfId="5" applyFont="1" applyFill="1" applyBorder="1" applyAlignment="1">
      <alignment vertical="center"/>
    </xf>
    <xf numFmtId="0" fontId="9" fillId="4" borderId="11" xfId="5" applyFont="1" applyFill="1" applyBorder="1" applyAlignment="1">
      <alignment vertical="center"/>
    </xf>
    <xf numFmtId="0" fontId="14" fillId="0" borderId="0" xfId="5" applyFont="1"/>
    <xf numFmtId="0" fontId="10" fillId="3" borderId="28" xfId="5" applyFont="1" applyFill="1" applyBorder="1" applyAlignment="1">
      <alignment horizontal="center" vertical="center"/>
    </xf>
    <xf numFmtId="0" fontId="9" fillId="0" borderId="3" xfId="5" applyFont="1" applyBorder="1" applyAlignment="1">
      <alignment horizontal="center" vertical="center"/>
    </xf>
    <xf numFmtId="0" fontId="10" fillId="3" borderId="35" xfId="5" applyFont="1" applyFill="1" applyBorder="1" applyAlignment="1">
      <alignment horizontal="center" vertical="center" wrapText="1"/>
    </xf>
    <xf numFmtId="4" fontId="9" fillId="0" borderId="39" xfId="5" applyNumberFormat="1" applyFont="1" applyBorder="1" applyAlignment="1">
      <alignment horizontal="right" vertical="center"/>
    </xf>
    <xf numFmtId="4" fontId="9" fillId="0" borderId="39" xfId="5" applyNumberFormat="1" applyFont="1" applyBorder="1" applyAlignment="1">
      <alignment horizontal="center" vertical="center"/>
    </xf>
    <xf numFmtId="4" fontId="9" fillId="0" borderId="40" xfId="5" applyNumberFormat="1" applyFont="1" applyBorder="1" applyAlignment="1">
      <alignment horizontal="right" vertical="center"/>
    </xf>
    <xf numFmtId="4" fontId="9" fillId="0" borderId="50" xfId="5" applyNumberFormat="1" applyFont="1" applyBorder="1" applyAlignment="1">
      <alignment horizontal="right" vertical="center"/>
    </xf>
    <xf numFmtId="4" fontId="10" fillId="3" borderId="57" xfId="5" applyNumberFormat="1" applyFont="1" applyFill="1" applyBorder="1" applyAlignment="1">
      <alignment horizontal="right" vertical="center"/>
    </xf>
    <xf numFmtId="0" fontId="16" fillId="2" borderId="0" xfId="0" applyFont="1" applyFill="1"/>
    <xf numFmtId="1" fontId="16" fillId="0" borderId="0" xfId="0" applyNumberFormat="1" applyFont="1" applyAlignment="1">
      <alignment horizontal="center"/>
    </xf>
    <xf numFmtId="0" fontId="16" fillId="0" borderId="0" xfId="0" applyFont="1"/>
    <xf numFmtId="2" fontId="16" fillId="0" borderId="0" xfId="0" applyNumberFormat="1" applyFont="1" applyAlignment="1">
      <alignment horizontal="center"/>
    </xf>
    <xf numFmtId="0" fontId="16" fillId="0" borderId="0" xfId="0" applyFont="1" applyAlignment="1">
      <alignment horizontal="center" vertical="center"/>
    </xf>
    <xf numFmtId="10" fontId="16" fillId="0" borderId="0" xfId="4" applyNumberFormat="1" applyFont="1" applyFill="1" applyAlignment="1">
      <alignment horizontal="center"/>
    </xf>
    <xf numFmtId="2" fontId="16" fillId="2" borderId="0" xfId="0" applyNumberFormat="1" applyFont="1" applyFill="1" applyAlignment="1">
      <alignment horizontal="center" vertical="center"/>
    </xf>
    <xf numFmtId="2" fontId="16" fillId="0" borderId="0" xfId="0" applyNumberFormat="1" applyFont="1" applyAlignment="1">
      <alignment horizontal="center" vertical="center"/>
    </xf>
    <xf numFmtId="0" fontId="0" fillId="0" borderId="39" xfId="0" applyBorder="1" applyAlignment="1">
      <alignment horizontal="center" vertical="center"/>
    </xf>
    <xf numFmtId="0" fontId="20" fillId="2" borderId="0" xfId="0" applyFont="1" applyFill="1" applyAlignment="1">
      <alignment vertical="center"/>
    </xf>
    <xf numFmtId="2" fontId="20" fillId="2" borderId="0" xfId="0" applyNumberFormat="1" applyFont="1" applyFill="1" applyAlignment="1">
      <alignment horizontal="center" vertical="center"/>
    </xf>
    <xf numFmtId="2" fontId="20" fillId="0" borderId="0" xfId="0" applyNumberFormat="1" applyFont="1" applyAlignment="1">
      <alignment horizontal="center" vertical="center"/>
    </xf>
    <xf numFmtId="0" fontId="20" fillId="0" borderId="0" xfId="0" applyFont="1" applyAlignment="1">
      <alignment vertical="center"/>
    </xf>
    <xf numFmtId="164" fontId="0" fillId="0" borderId="77" xfId="0" applyNumberFormat="1" applyBorder="1" applyAlignment="1">
      <alignment horizontal="center" vertical="center"/>
    </xf>
    <xf numFmtId="4" fontId="0" fillId="0" borderId="77" xfId="5" applyNumberFormat="1" applyFont="1" applyBorder="1" applyAlignment="1">
      <alignment vertical="center" wrapText="1"/>
    </xf>
    <xf numFmtId="2" fontId="0" fillId="0" borderId="77" xfId="0" applyNumberFormat="1" applyBorder="1" applyAlignment="1">
      <alignment horizontal="right" vertical="center"/>
    </xf>
    <xf numFmtId="164" fontId="0" fillId="0" borderId="77" xfId="0" applyNumberFormat="1" applyBorder="1" applyAlignment="1">
      <alignment horizontal="right" vertical="center"/>
    </xf>
    <xf numFmtId="10" fontId="0" fillId="0" borderId="78" xfId="4" applyNumberFormat="1" applyFont="1" applyFill="1" applyBorder="1" applyAlignment="1">
      <alignment horizontal="center" vertical="center"/>
    </xf>
    <xf numFmtId="164" fontId="0" fillId="0" borderId="68" xfId="0" applyNumberFormat="1" applyBorder="1" applyAlignment="1">
      <alignment horizontal="center" vertical="center"/>
    </xf>
    <xf numFmtId="4" fontId="0" fillId="0" borderId="68" xfId="5" applyNumberFormat="1" applyFont="1" applyBorder="1" applyAlignment="1">
      <alignment vertical="center" wrapText="1"/>
    </xf>
    <xf numFmtId="2" fontId="0" fillId="0" borderId="68" xfId="0" applyNumberFormat="1" applyBorder="1" applyAlignment="1">
      <alignment horizontal="right" vertical="center"/>
    </xf>
    <xf numFmtId="164" fontId="0" fillId="0" borderId="68" xfId="0" applyNumberFormat="1" applyBorder="1" applyAlignment="1">
      <alignment horizontal="right" vertical="center"/>
    </xf>
    <xf numFmtId="0" fontId="0" fillId="0" borderId="77" xfId="5" applyFont="1" applyBorder="1" applyAlignment="1">
      <alignment horizontal="center" vertical="center"/>
    </xf>
    <xf numFmtId="165" fontId="0" fillId="0" borderId="77" xfId="5" applyNumberFormat="1" applyFont="1" applyBorder="1" applyAlignment="1">
      <alignment horizontal="right" vertical="center" wrapText="1"/>
    </xf>
    <xf numFmtId="0" fontId="0" fillId="0" borderId="39" xfId="5" applyFont="1" applyBorder="1" applyAlignment="1">
      <alignment horizontal="center" vertical="center"/>
    </xf>
    <xf numFmtId="4" fontId="0" fillId="0" borderId="39" xfId="5" applyNumberFormat="1" applyFont="1" applyBorder="1" applyAlignment="1">
      <alignment vertical="center" wrapText="1"/>
    </xf>
    <xf numFmtId="165" fontId="0" fillId="0" borderId="39" xfId="5" applyNumberFormat="1" applyFont="1" applyBorder="1" applyAlignment="1">
      <alignment horizontal="right" vertical="center" wrapText="1"/>
    </xf>
    <xf numFmtId="164" fontId="0" fillId="0" borderId="39" xfId="0" applyNumberFormat="1" applyBorder="1" applyAlignment="1">
      <alignment horizontal="center" vertical="center"/>
    </xf>
    <xf numFmtId="2" fontId="0" fillId="0" borderId="39" xfId="0" applyNumberFormat="1" applyBorder="1" applyAlignment="1">
      <alignment horizontal="right" vertical="center"/>
    </xf>
    <xf numFmtId="164" fontId="0" fillId="0" borderId="39" xfId="0" applyNumberFormat="1" applyBorder="1" applyAlignment="1">
      <alignment horizontal="right" vertical="center"/>
    </xf>
    <xf numFmtId="10" fontId="0" fillId="0" borderId="40" xfId="4" applyNumberFormat="1" applyFont="1" applyFill="1" applyBorder="1" applyAlignment="1">
      <alignment horizontal="center" vertical="center"/>
    </xf>
    <xf numFmtId="0" fontId="21" fillId="0" borderId="0" xfId="0" applyFont="1"/>
    <xf numFmtId="0" fontId="0" fillId="0" borderId="68" xfId="5" applyFont="1" applyBorder="1" applyAlignment="1">
      <alignment horizontal="center" vertical="center"/>
    </xf>
    <xf numFmtId="165" fontId="0" fillId="0" borderId="68" xfId="5" applyNumberFormat="1" applyFont="1" applyBorder="1" applyAlignment="1">
      <alignment horizontal="right" vertical="center" wrapText="1"/>
    </xf>
    <xf numFmtId="0" fontId="0" fillId="0" borderId="76" xfId="5" applyFont="1" applyBorder="1" applyAlignment="1">
      <alignment horizontal="center" vertical="center"/>
    </xf>
    <xf numFmtId="0" fontId="0" fillId="0" borderId="38" xfId="5" applyFont="1" applyBorder="1" applyAlignment="1">
      <alignment horizontal="center" vertical="center"/>
    </xf>
    <xf numFmtId="4" fontId="0" fillId="0" borderId="81" xfId="5" applyNumberFormat="1" applyFont="1" applyBorder="1" applyAlignment="1">
      <alignment vertical="center" wrapText="1"/>
    </xf>
    <xf numFmtId="164" fontId="0" fillId="0" borderId="81" xfId="0" applyNumberFormat="1" applyBorder="1" applyAlignment="1">
      <alignment horizontal="center" vertical="center"/>
    </xf>
    <xf numFmtId="2" fontId="0" fillId="0" borderId="81" xfId="0" applyNumberFormat="1" applyBorder="1" applyAlignment="1">
      <alignment horizontal="right" vertical="center"/>
    </xf>
    <xf numFmtId="10" fontId="0" fillId="0" borderId="82" xfId="4" applyNumberFormat="1" applyFont="1" applyFill="1" applyBorder="1" applyAlignment="1">
      <alignment horizontal="center" vertical="center"/>
    </xf>
    <xf numFmtId="0" fontId="0" fillId="2" borderId="0" xfId="0" applyFill="1" applyAlignment="1">
      <alignment vertical="center"/>
    </xf>
    <xf numFmtId="166" fontId="0" fillId="7" borderId="74" xfId="2" applyNumberFormat="1" applyFont="1" applyFill="1" applyBorder="1" applyAlignment="1">
      <alignment vertical="center"/>
    </xf>
    <xf numFmtId="166" fontId="2" fillId="7" borderId="74" xfId="0" applyNumberFormat="1" applyFont="1" applyFill="1" applyBorder="1" applyAlignment="1">
      <alignment horizontal="right" vertical="center"/>
    </xf>
    <xf numFmtId="2" fontId="2" fillId="7" borderId="74" xfId="0" applyNumberFormat="1" applyFont="1" applyFill="1" applyBorder="1" applyAlignment="1">
      <alignment horizontal="right" vertical="center"/>
    </xf>
    <xf numFmtId="10" fontId="2" fillId="7" borderId="75" xfId="4" applyNumberFormat="1" applyFont="1" applyFill="1" applyBorder="1" applyAlignment="1">
      <alignment horizontal="center" vertical="center"/>
    </xf>
    <xf numFmtId="2" fontId="0" fillId="2" borderId="0" xfId="0" applyNumberFormat="1" applyFill="1" applyAlignment="1">
      <alignment horizontal="center" vertical="center"/>
    </xf>
    <xf numFmtId="2" fontId="0" fillId="0" borderId="0" xfId="0" applyNumberFormat="1" applyAlignment="1">
      <alignment horizontal="center" vertical="center"/>
    </xf>
    <xf numFmtId="0" fontId="0" fillId="0" borderId="0" xfId="0" applyAlignment="1">
      <alignment vertical="center"/>
    </xf>
    <xf numFmtId="0" fontId="0" fillId="2" borderId="0" xfId="0" applyFill="1"/>
    <xf numFmtId="10" fontId="0" fillId="0" borderId="39" xfId="4" applyNumberFormat="1" applyFont="1" applyFill="1" applyBorder="1" applyAlignment="1">
      <alignment horizontal="right"/>
    </xf>
    <xf numFmtId="166" fontId="0" fillId="0" borderId="39" xfId="0" applyNumberFormat="1" applyBorder="1" applyAlignment="1">
      <alignment horizontal="right"/>
    </xf>
    <xf numFmtId="2" fontId="0" fillId="0" borderId="39" xfId="0" applyNumberFormat="1" applyBorder="1" applyAlignment="1">
      <alignment horizontal="right"/>
    </xf>
    <xf numFmtId="164" fontId="0" fillId="0" borderId="0" xfId="0" applyNumberFormat="1" applyAlignment="1">
      <alignment horizontal="center" vertical="center"/>
    </xf>
    <xf numFmtId="166" fontId="2" fillId="0" borderId="68" xfId="2" applyNumberFormat="1" applyFont="1" applyFill="1" applyBorder="1"/>
    <xf numFmtId="166" fontId="2" fillId="0" borderId="68" xfId="0" applyNumberFormat="1" applyFont="1" applyBorder="1" applyAlignment="1">
      <alignment horizontal="right"/>
    </xf>
    <xf numFmtId="2" fontId="2" fillId="0" borderId="68" xfId="0" applyNumberFormat="1" applyFont="1" applyBorder="1" applyAlignment="1">
      <alignment horizontal="right"/>
    </xf>
    <xf numFmtId="10" fontId="2" fillId="0" borderId="69" xfId="4" applyNumberFormat="1" applyFont="1" applyFill="1" applyBorder="1" applyAlignment="1">
      <alignment horizontal="center"/>
    </xf>
    <xf numFmtId="0" fontId="2" fillId="2" borderId="0" xfId="0" applyFont="1" applyFill="1" applyAlignment="1">
      <alignment vertical="center"/>
    </xf>
    <xf numFmtId="166" fontId="2" fillId="0" borderId="74" xfId="2" applyNumberFormat="1" applyFont="1" applyFill="1" applyBorder="1" applyAlignment="1">
      <alignment vertical="center" wrapText="1"/>
    </xf>
    <xf numFmtId="166" fontId="2" fillId="0" borderId="74" xfId="0" applyNumberFormat="1" applyFont="1" applyBorder="1" applyAlignment="1">
      <alignment horizontal="right" vertical="center"/>
    </xf>
    <xf numFmtId="2" fontId="2" fillId="0" borderId="74" xfId="0" applyNumberFormat="1" applyFont="1" applyBorder="1" applyAlignment="1">
      <alignment horizontal="right" vertical="center"/>
    </xf>
    <xf numFmtId="10" fontId="2" fillId="0" borderId="75" xfId="0" applyNumberFormat="1" applyFont="1" applyBorder="1" applyAlignment="1">
      <alignment horizontal="center" vertical="center"/>
    </xf>
    <xf numFmtId="2" fontId="2" fillId="0" borderId="0" xfId="0" applyNumberFormat="1" applyFont="1" applyAlignment="1">
      <alignment horizontal="center" vertical="center"/>
    </xf>
    <xf numFmtId="0" fontId="2" fillId="0" borderId="0" xfId="0" applyFont="1" applyAlignment="1">
      <alignment vertical="center"/>
    </xf>
    <xf numFmtId="0" fontId="22" fillId="2" borderId="43" xfId="0" applyFont="1" applyFill="1" applyBorder="1" applyAlignment="1">
      <alignment vertical="center" wrapText="1"/>
    </xf>
    <xf numFmtId="0" fontId="22" fillId="2" borderId="44" xfId="0" applyFont="1" applyFill="1" applyBorder="1" applyAlignment="1">
      <alignment vertical="center" wrapText="1"/>
    </xf>
    <xf numFmtId="0" fontId="22" fillId="2" borderId="44" xfId="0" applyFont="1" applyFill="1" applyBorder="1" applyAlignment="1">
      <alignment horizontal="center"/>
    </xf>
    <xf numFmtId="167" fontId="23" fillId="2" borderId="44" xfId="0" applyNumberFormat="1" applyFont="1" applyFill="1" applyBorder="1" applyAlignment="1">
      <alignment horizontal="left"/>
    </xf>
    <xf numFmtId="167" fontId="22" fillId="2" borderId="44" xfId="0" applyNumberFormat="1" applyFont="1" applyFill="1" applyBorder="1" applyAlignment="1">
      <alignment horizontal="center"/>
    </xf>
    <xf numFmtId="168" fontId="22" fillId="2" borderId="44" xfId="0" applyNumberFormat="1" applyFont="1" applyFill="1" applyBorder="1" applyAlignment="1">
      <alignment horizontal="center"/>
    </xf>
    <xf numFmtId="0" fontId="22" fillId="2" borderId="44" xfId="0" applyFont="1" applyFill="1" applyBorder="1"/>
    <xf numFmtId="44" fontId="22" fillId="2" borderId="44" xfId="2" applyFont="1" applyFill="1" applyBorder="1" applyAlignment="1" applyProtection="1">
      <alignment horizontal="center"/>
    </xf>
    <xf numFmtId="0" fontId="22" fillId="2" borderId="88" xfId="0" applyFont="1" applyFill="1" applyBorder="1" applyAlignment="1">
      <alignment vertical="center"/>
    </xf>
    <xf numFmtId="0" fontId="24" fillId="2" borderId="0" xfId="0" applyFont="1" applyFill="1" applyAlignment="1">
      <alignment vertical="center"/>
    </xf>
    <xf numFmtId="0" fontId="25" fillId="2" borderId="49" xfId="0" applyFont="1" applyFill="1" applyBorder="1" applyAlignment="1">
      <alignment vertical="center" wrapText="1"/>
    </xf>
    <xf numFmtId="0" fontId="27" fillId="2" borderId="0" xfId="0" applyFont="1" applyFill="1" applyBorder="1" applyAlignment="1">
      <alignment vertical="center"/>
    </xf>
    <xf numFmtId="0" fontId="26" fillId="2" borderId="0" xfId="0" applyFont="1" applyFill="1" applyBorder="1" applyAlignment="1">
      <alignment horizontal="left" vertical="center"/>
    </xf>
    <xf numFmtId="2" fontId="28" fillId="2" borderId="0" xfId="0" applyNumberFormat="1" applyFont="1" applyFill="1" applyBorder="1"/>
    <xf numFmtId="167" fontId="25" fillId="2" borderId="0" xfId="0" applyNumberFormat="1" applyFont="1" applyFill="1" applyBorder="1" applyAlignment="1">
      <alignment horizontal="left"/>
    </xf>
    <xf numFmtId="167" fontId="27" fillId="2" borderId="0" xfId="1" applyNumberFormat="1" applyFont="1" applyFill="1" applyBorder="1" applyAlignment="1" applyProtection="1">
      <alignment horizontal="center"/>
    </xf>
    <xf numFmtId="0" fontId="27" fillId="2" borderId="0" xfId="0" applyFont="1" applyFill="1" applyBorder="1" applyAlignment="1">
      <alignment horizontal="center"/>
    </xf>
    <xf numFmtId="44" fontId="27" fillId="2" borderId="0" xfId="2" applyFont="1" applyFill="1" applyBorder="1" applyAlignment="1" applyProtection="1">
      <alignment horizontal="center"/>
    </xf>
    <xf numFmtId="0" fontId="27" fillId="2" borderId="90" xfId="0" applyFont="1" applyFill="1" applyBorder="1" applyAlignment="1">
      <alignment vertical="center"/>
    </xf>
    <xf numFmtId="0" fontId="27" fillId="2" borderId="0" xfId="0" applyFont="1" applyFill="1" applyAlignment="1">
      <alignment vertical="center"/>
    </xf>
    <xf numFmtId="0" fontId="25" fillId="2" borderId="49" xfId="0" applyFont="1" applyFill="1" applyBorder="1" applyAlignment="1">
      <alignment horizontal="left" vertical="center" wrapText="1"/>
    </xf>
    <xf numFmtId="0" fontId="25" fillId="2" borderId="0" xfId="0" applyFont="1" applyFill="1" applyBorder="1" applyAlignment="1">
      <alignment horizontal="left" vertical="center" wrapText="1"/>
    </xf>
    <xf numFmtId="0" fontId="27" fillId="2" borderId="0" xfId="0" applyFont="1" applyFill="1" applyBorder="1" applyAlignment="1">
      <alignment vertical="center" wrapText="1"/>
    </xf>
    <xf numFmtId="0" fontId="25" fillId="2" borderId="49" xfId="0" applyFont="1" applyFill="1" applyBorder="1" applyAlignment="1">
      <alignment horizontal="center" vertical="center" wrapText="1"/>
    </xf>
    <xf numFmtId="0" fontId="26" fillId="0" borderId="58" xfId="0" applyFont="1" applyBorder="1" applyAlignment="1">
      <alignment horizontal="center" vertical="center" wrapText="1"/>
    </xf>
    <xf numFmtId="0" fontId="26" fillId="0" borderId="60" xfId="0" applyFont="1" applyBorder="1" applyAlignment="1">
      <alignment horizontal="center" vertical="center" wrapText="1"/>
    </xf>
    <xf numFmtId="0" fontId="27" fillId="2" borderId="0" xfId="0" applyFont="1" applyFill="1" applyAlignment="1">
      <alignment horizontal="center" vertical="center"/>
    </xf>
    <xf numFmtId="0" fontId="11" fillId="0" borderId="38" xfId="0" applyFont="1" applyBorder="1" applyAlignment="1">
      <alignment horizontal="center" vertical="center" wrapText="1"/>
    </xf>
    <xf numFmtId="0" fontId="11" fillId="0" borderId="39" xfId="0" applyFont="1" applyBorder="1" applyAlignment="1">
      <alignment horizontal="center" vertical="center" wrapText="1"/>
    </xf>
    <xf numFmtId="166" fontId="11" fillId="2" borderId="39" xfId="10" applyNumberFormat="1" applyFont="1" applyFill="1" applyBorder="1" applyAlignment="1">
      <alignment vertical="center" wrapText="1"/>
    </xf>
    <xf numFmtId="0" fontId="11" fillId="0" borderId="83" xfId="0" applyFont="1" applyBorder="1" applyAlignment="1">
      <alignment horizontal="center" vertical="center" wrapText="1"/>
    </xf>
    <xf numFmtId="0" fontId="11" fillId="0" borderId="84" xfId="0" applyFont="1" applyBorder="1" applyAlignment="1">
      <alignment horizontal="center" vertical="center" wrapText="1"/>
    </xf>
    <xf numFmtId="166" fontId="11" fillId="2" borderId="84" xfId="10" applyNumberFormat="1" applyFont="1" applyFill="1" applyBorder="1" applyAlignment="1">
      <alignment vertical="center" wrapText="1"/>
    </xf>
    <xf numFmtId="0" fontId="26" fillId="0" borderId="70" xfId="0" applyFont="1" applyBorder="1" applyAlignment="1">
      <alignment vertical="center" wrapText="1"/>
    </xf>
    <xf numFmtId="0" fontId="26" fillId="0" borderId="74" xfId="0" applyFont="1" applyBorder="1" applyAlignment="1">
      <alignment vertical="center" wrapText="1"/>
    </xf>
    <xf numFmtId="0" fontId="25" fillId="2" borderId="0" xfId="0" applyFont="1" applyFill="1" applyAlignment="1">
      <alignment vertical="center"/>
    </xf>
    <xf numFmtId="2" fontId="27" fillId="2" borderId="0" xfId="0" applyNumberFormat="1" applyFont="1" applyFill="1" applyBorder="1"/>
    <xf numFmtId="0" fontId="29" fillId="2" borderId="49" xfId="0" applyFont="1" applyFill="1" applyBorder="1" applyAlignment="1">
      <alignment horizontal="left" vertical="center" wrapText="1"/>
    </xf>
    <xf numFmtId="0" fontId="24" fillId="2" borderId="90" xfId="0" applyFont="1" applyFill="1" applyBorder="1" applyAlignment="1">
      <alignment vertical="center"/>
    </xf>
    <xf numFmtId="0" fontId="23" fillId="2" borderId="49" xfId="0" applyFont="1" applyFill="1" applyBorder="1" applyAlignment="1">
      <alignment horizontal="left" vertical="center" wrapText="1"/>
    </xf>
    <xf numFmtId="0" fontId="23" fillId="2" borderId="0" xfId="0" applyFont="1" applyFill="1" applyBorder="1" applyAlignment="1">
      <alignment horizontal="left" vertical="center" wrapText="1"/>
    </xf>
    <xf numFmtId="0" fontId="22" fillId="2" borderId="0" xfId="0" applyFont="1" applyFill="1" applyBorder="1" applyAlignment="1">
      <alignment vertical="center" wrapText="1"/>
    </xf>
    <xf numFmtId="0" fontId="22" fillId="2" borderId="0" xfId="0" applyFont="1" applyFill="1" applyBorder="1" applyAlignment="1">
      <alignment horizontal="center"/>
    </xf>
    <xf numFmtId="167" fontId="23" fillId="2" borderId="0" xfId="0" applyNumberFormat="1" applyFont="1" applyFill="1" applyBorder="1" applyAlignment="1">
      <alignment horizontal="left"/>
    </xf>
    <xf numFmtId="167" fontId="22" fillId="2" borderId="0" xfId="1" applyNumberFormat="1" applyFont="1" applyFill="1" applyBorder="1" applyAlignment="1" applyProtection="1">
      <alignment horizontal="center"/>
    </xf>
    <xf numFmtId="44" fontId="22" fillId="2" borderId="0" xfId="2" applyFont="1" applyFill="1" applyBorder="1" applyAlignment="1" applyProtection="1">
      <alignment horizontal="center"/>
    </xf>
    <xf numFmtId="0" fontId="22" fillId="2" borderId="90" xfId="0" applyFont="1" applyFill="1" applyBorder="1" applyAlignment="1">
      <alignment vertical="center"/>
    </xf>
    <xf numFmtId="0" fontId="23" fillId="2" borderId="0" xfId="0" applyFont="1" applyFill="1" applyBorder="1" applyAlignment="1">
      <alignment vertical="center" wrapText="1"/>
    </xf>
    <xf numFmtId="167" fontId="23" fillId="2" borderId="0" xfId="0" applyNumberFormat="1" applyFont="1" applyFill="1" applyBorder="1" applyAlignment="1">
      <alignment horizontal="center" wrapText="1"/>
    </xf>
    <xf numFmtId="0" fontId="23" fillId="2" borderId="0" xfId="0" applyFont="1" applyFill="1" applyBorder="1" applyAlignment="1">
      <alignment horizontal="center"/>
    </xf>
    <xf numFmtId="0" fontId="23" fillId="2" borderId="0" xfId="0" applyFont="1" applyFill="1" applyBorder="1"/>
    <xf numFmtId="167" fontId="23" fillId="2" borderId="0" xfId="0" applyNumberFormat="1" applyFont="1" applyFill="1" applyBorder="1" applyAlignment="1">
      <alignment horizontal="left" wrapText="1"/>
    </xf>
    <xf numFmtId="10" fontId="23" fillId="2" borderId="0" xfId="4" applyNumberFormat="1" applyFont="1" applyFill="1" applyBorder="1" applyAlignment="1">
      <alignment horizontal="center" wrapText="1"/>
    </xf>
    <xf numFmtId="44" fontId="23" fillId="2" borderId="0" xfId="2" applyFont="1" applyFill="1" applyBorder="1" applyAlignment="1" applyProtection="1">
      <alignment horizontal="center" wrapText="1"/>
    </xf>
    <xf numFmtId="0" fontId="23" fillId="2" borderId="90" xfId="0" applyFont="1" applyFill="1" applyBorder="1" applyAlignment="1">
      <alignment vertical="center"/>
    </xf>
    <xf numFmtId="0" fontId="29" fillId="2" borderId="0" xfId="0" applyFont="1" applyFill="1" applyAlignment="1">
      <alignment vertical="center"/>
    </xf>
    <xf numFmtId="0" fontId="11" fillId="2" borderId="0" xfId="0" applyFont="1" applyFill="1" applyBorder="1"/>
    <xf numFmtId="167" fontId="25" fillId="2" borderId="0" xfId="0" applyNumberFormat="1" applyFont="1" applyFill="1" applyBorder="1" applyAlignment="1">
      <alignment wrapText="1"/>
    </xf>
    <xf numFmtId="0" fontId="11" fillId="2" borderId="91" xfId="0" applyFont="1" applyFill="1" applyBorder="1"/>
    <xf numFmtId="0" fontId="12" fillId="2" borderId="0" xfId="0" applyFont="1" applyFill="1" applyBorder="1"/>
    <xf numFmtId="167" fontId="23" fillId="2" borderId="0" xfId="0" applyNumberFormat="1" applyFont="1" applyFill="1" applyBorder="1" applyAlignment="1">
      <alignment wrapText="1"/>
    </xf>
    <xf numFmtId="0" fontId="26" fillId="2" borderId="0" xfId="0" applyFont="1" applyFill="1" applyBorder="1"/>
    <xf numFmtId="0" fontId="30" fillId="2" borderId="0" xfId="0" applyFont="1" applyFill="1" applyBorder="1"/>
    <xf numFmtId="0" fontId="25" fillId="2" borderId="0" xfId="0" applyFont="1" applyFill="1" applyBorder="1" applyAlignment="1">
      <alignment vertical="center"/>
    </xf>
    <xf numFmtId="167" fontId="25" fillId="2" borderId="49" xfId="0" applyNumberFormat="1" applyFont="1" applyFill="1" applyBorder="1" applyAlignment="1">
      <alignment wrapText="1"/>
    </xf>
    <xf numFmtId="167" fontId="25" fillId="2" borderId="51" xfId="0" applyNumberFormat="1" applyFont="1" applyFill="1" applyBorder="1" applyAlignment="1">
      <alignment wrapText="1"/>
    </xf>
    <xf numFmtId="167" fontId="25" fillId="2" borderId="52" xfId="0" applyNumberFormat="1" applyFont="1" applyFill="1" applyBorder="1" applyAlignment="1">
      <alignment wrapText="1"/>
    </xf>
    <xf numFmtId="167" fontId="23" fillId="2" borderId="52" xfId="0" applyNumberFormat="1" applyFont="1" applyFill="1" applyBorder="1" applyAlignment="1">
      <alignment wrapText="1"/>
    </xf>
    <xf numFmtId="0" fontId="23" fillId="2" borderId="100" xfId="0" applyFont="1" applyFill="1" applyBorder="1" applyAlignment="1">
      <alignment vertical="center"/>
    </xf>
    <xf numFmtId="0" fontId="23" fillId="2" borderId="49" xfId="0" applyFont="1" applyFill="1" applyBorder="1" applyAlignment="1">
      <alignment horizontal="left" vertical="center" wrapText="1"/>
    </xf>
    <xf numFmtId="0" fontId="23" fillId="2" borderId="0" xfId="0" applyFont="1" applyFill="1" applyBorder="1" applyAlignment="1">
      <alignment horizontal="left" vertical="center" wrapText="1"/>
    </xf>
    <xf numFmtId="0" fontId="2" fillId="0" borderId="39" xfId="0" applyFont="1" applyBorder="1" applyAlignment="1">
      <alignment horizontal="center" vertical="center" wrapText="1"/>
    </xf>
    <xf numFmtId="2" fontId="0" fillId="0" borderId="38" xfId="0" applyNumberFormat="1" applyBorder="1" applyAlignment="1">
      <alignment horizontal="center" vertical="center"/>
    </xf>
    <xf numFmtId="2" fontId="0" fillId="0" borderId="76" xfId="0" applyNumberFormat="1" applyBorder="1" applyAlignment="1">
      <alignment horizontal="center" vertical="center"/>
    </xf>
    <xf numFmtId="2" fontId="0" fillId="0" borderId="41" xfId="0" applyNumberFormat="1" applyBorder="1" applyAlignment="1">
      <alignment horizontal="center" vertical="center"/>
    </xf>
    <xf numFmtId="4" fontId="7" fillId="2" borderId="39" xfId="2" applyNumberFormat="1" applyFont="1" applyFill="1" applyBorder="1" applyAlignment="1" applyProtection="1">
      <alignment horizontal="center" vertical="center" wrapText="1"/>
    </xf>
    <xf numFmtId="6" fontId="7" fillId="0" borderId="39" xfId="2" applyNumberFormat="1" applyFont="1" applyFill="1" applyBorder="1" applyAlignment="1" applyProtection="1">
      <alignment horizontal="right" vertical="center" shrinkToFit="1"/>
      <protection locked="0"/>
    </xf>
    <xf numFmtId="0" fontId="7" fillId="0" borderId="39" xfId="0" applyFont="1" applyBorder="1" applyAlignment="1">
      <alignment horizontal="center" vertical="center" wrapText="1"/>
    </xf>
    <xf numFmtId="43" fontId="0" fillId="0" borderId="77" xfId="1" applyFont="1" applyBorder="1" applyAlignment="1">
      <alignment horizontal="right" vertical="center"/>
    </xf>
    <xf numFmtId="43" fontId="0" fillId="0" borderId="39" xfId="1" applyFont="1" applyBorder="1" applyAlignment="1">
      <alignment horizontal="right" vertical="center"/>
    </xf>
    <xf numFmtId="173" fontId="11" fillId="0" borderId="39" xfId="0" applyNumberFormat="1" applyFont="1" applyBorder="1" applyAlignment="1">
      <alignment vertical="center" wrapText="1"/>
    </xf>
    <xf numFmtId="173" fontId="11" fillId="0" borderId="84" xfId="0" applyNumberFormat="1" applyFont="1" applyBorder="1" applyAlignment="1">
      <alignment vertical="center" wrapText="1"/>
    </xf>
    <xf numFmtId="0" fontId="26" fillId="0" borderId="60" xfId="0" applyFont="1" applyBorder="1" applyAlignment="1">
      <alignment vertical="center" wrapText="1"/>
    </xf>
    <xf numFmtId="44" fontId="11" fillId="0" borderId="39" xfId="2" applyFont="1" applyBorder="1" applyAlignment="1">
      <alignment vertical="center" wrapText="1"/>
    </xf>
    <xf numFmtId="44" fontId="26" fillId="0" borderId="74" xfId="0" applyNumberFormat="1" applyFont="1" applyBorder="1" applyAlignment="1">
      <alignment vertical="center" wrapText="1"/>
    </xf>
    <xf numFmtId="169" fontId="26" fillId="2" borderId="0" xfId="3" applyNumberFormat="1" applyFont="1" applyFill="1" applyBorder="1" applyAlignment="1"/>
    <xf numFmtId="166" fontId="26" fillId="2" borderId="0" xfId="6" applyNumberFormat="1" applyFont="1" applyFill="1" applyBorder="1" applyAlignment="1"/>
    <xf numFmtId="10" fontId="26" fillId="2" borderId="0" xfId="7" applyNumberFormat="1" applyFont="1" applyFill="1" applyBorder="1" applyAlignment="1">
      <alignment vertical="top"/>
    </xf>
    <xf numFmtId="9" fontId="26" fillId="2" borderId="89" xfId="4" applyFont="1" applyFill="1" applyBorder="1" applyAlignment="1"/>
    <xf numFmtId="164" fontId="2" fillId="6" borderId="39" xfId="0" applyNumberFormat="1" applyFont="1" applyFill="1" applyBorder="1" applyAlignment="1">
      <alignment horizontal="right" vertical="center"/>
    </xf>
    <xf numFmtId="2" fontId="2" fillId="6" borderId="39" xfId="0" applyNumberFormat="1" applyFont="1" applyFill="1" applyBorder="1" applyAlignment="1">
      <alignment horizontal="center" vertical="center"/>
    </xf>
    <xf numFmtId="2" fontId="2" fillId="6" borderId="39" xfId="0" applyNumberFormat="1" applyFont="1" applyFill="1" applyBorder="1" applyAlignment="1">
      <alignment horizontal="right" vertical="center"/>
    </xf>
    <xf numFmtId="2" fontId="0" fillId="0" borderId="42" xfId="0" applyNumberFormat="1" applyBorder="1" applyAlignment="1">
      <alignment horizontal="center" vertical="center"/>
    </xf>
    <xf numFmtId="43" fontId="0" fillId="0" borderId="81" xfId="1" applyFont="1" applyBorder="1" applyAlignment="1">
      <alignment horizontal="right" vertical="center"/>
    </xf>
    <xf numFmtId="0" fontId="7" fillId="0" borderId="77" xfId="0" applyFont="1" applyBorder="1" applyAlignment="1">
      <alignment horizontal="center" vertical="center" wrapText="1"/>
    </xf>
    <xf numFmtId="4" fontId="7" fillId="2" borderId="77" xfId="2" applyNumberFormat="1" applyFont="1" applyFill="1" applyBorder="1" applyAlignment="1" applyProtection="1">
      <alignment horizontal="center" vertical="center" wrapText="1"/>
    </xf>
    <xf numFmtId="6" fontId="7" fillId="0" borderId="77" xfId="2" applyNumberFormat="1" applyFont="1" applyFill="1" applyBorder="1" applyAlignment="1" applyProtection="1">
      <alignment horizontal="right" vertical="center" shrinkToFit="1"/>
      <protection locked="0"/>
    </xf>
    <xf numFmtId="1" fontId="2" fillId="6" borderId="38" xfId="0" applyNumberFormat="1" applyFont="1" applyFill="1" applyBorder="1" applyAlignment="1">
      <alignment horizontal="center" vertical="center"/>
    </xf>
    <xf numFmtId="10" fontId="2" fillId="6" borderId="40" xfId="4" applyNumberFormat="1" applyFont="1" applyFill="1" applyBorder="1" applyAlignment="1">
      <alignment horizontal="center" vertical="center"/>
    </xf>
    <xf numFmtId="2" fontId="2" fillId="0" borderId="39" xfId="0" applyNumberFormat="1" applyFont="1" applyBorder="1" applyAlignment="1">
      <alignment horizontal="center" vertical="center" wrapText="1"/>
    </xf>
    <xf numFmtId="0" fontId="3" fillId="0" borderId="0" xfId="5"/>
    <xf numFmtId="0" fontId="31" fillId="0" borderId="39" xfId="0" applyFont="1" applyBorder="1" applyAlignment="1">
      <alignment vertical="center" wrapText="1"/>
    </xf>
    <xf numFmtId="14" fontId="9" fillId="0" borderId="38" xfId="5" applyNumberFormat="1" applyFont="1" applyBorder="1" applyAlignment="1">
      <alignment vertical="center" wrapText="1"/>
    </xf>
    <xf numFmtId="10" fontId="26" fillId="0" borderId="74" xfId="4" applyNumberFormat="1" applyFont="1" applyBorder="1" applyAlignment="1">
      <alignment horizontal="center" vertical="center" wrapText="1"/>
    </xf>
    <xf numFmtId="10" fontId="11" fillId="2" borderId="39" xfId="4" applyNumberFormat="1" applyFont="1" applyFill="1" applyBorder="1" applyAlignment="1">
      <alignment horizontal="center" vertical="center" wrapText="1"/>
    </xf>
    <xf numFmtId="0" fontId="11" fillId="2" borderId="49" xfId="0" applyFont="1" applyFill="1" applyBorder="1" applyAlignment="1">
      <alignment horizontal="left"/>
    </xf>
    <xf numFmtId="0" fontId="11" fillId="2" borderId="0" xfId="0" applyFont="1" applyFill="1" applyBorder="1" applyAlignment="1">
      <alignment horizontal="left"/>
    </xf>
    <xf numFmtId="0" fontId="11" fillId="2" borderId="0" xfId="0" applyFont="1" applyFill="1" applyBorder="1"/>
    <xf numFmtId="0" fontId="3" fillId="0" borderId="0" xfId="5"/>
    <xf numFmtId="4" fontId="9" fillId="0" borderId="39" xfId="5" applyNumberFormat="1" applyFont="1" applyFill="1" applyBorder="1" applyAlignment="1">
      <alignment horizontal="right" vertical="center"/>
    </xf>
    <xf numFmtId="0" fontId="23" fillId="2" borderId="49" xfId="0" applyFont="1" applyFill="1" applyBorder="1" applyAlignment="1">
      <alignment horizontal="left" vertical="center" wrapText="1"/>
    </xf>
    <xf numFmtId="0" fontId="23" fillId="2" borderId="0" xfId="0" applyFont="1" applyFill="1" applyBorder="1" applyAlignment="1">
      <alignment horizontal="left" vertical="center" wrapText="1"/>
    </xf>
    <xf numFmtId="0" fontId="0" fillId="0" borderId="39" xfId="0" applyFill="1" applyBorder="1" applyAlignment="1">
      <alignment vertical="center"/>
    </xf>
    <xf numFmtId="0" fontId="26" fillId="0" borderId="0" xfId="0" applyFont="1" applyFill="1" applyBorder="1"/>
    <xf numFmtId="0" fontId="25" fillId="0" borderId="0" xfId="0" applyFont="1" applyFill="1" applyBorder="1" applyAlignment="1">
      <alignment vertical="center"/>
    </xf>
    <xf numFmtId="0" fontId="30" fillId="0" borderId="0" xfId="0" applyFont="1" applyFill="1" applyBorder="1"/>
    <xf numFmtId="167" fontId="23" fillId="0" borderId="0" xfId="0" applyNumberFormat="1" applyFont="1" applyFill="1" applyBorder="1" applyAlignment="1">
      <alignment wrapText="1"/>
    </xf>
    <xf numFmtId="0" fontId="23" fillId="0" borderId="90" xfId="0" applyFont="1" applyFill="1" applyBorder="1" applyAlignment="1">
      <alignment vertical="center"/>
    </xf>
    <xf numFmtId="0" fontId="29" fillId="0" borderId="0" xfId="0" applyFont="1" applyFill="1" applyAlignment="1">
      <alignment vertical="center"/>
    </xf>
    <xf numFmtId="0" fontId="9" fillId="0" borderId="20" xfId="5" applyFont="1" applyFill="1" applyBorder="1" applyAlignment="1">
      <alignment horizontal="center" vertical="center"/>
    </xf>
    <xf numFmtId="169" fontId="26" fillId="0" borderId="89" xfId="3" applyNumberFormat="1" applyFont="1" applyFill="1" applyBorder="1" applyAlignment="1"/>
    <xf numFmtId="0" fontId="3" fillId="0" borderId="0" xfId="5"/>
    <xf numFmtId="0" fontId="3" fillId="2" borderId="0" xfId="5" applyFill="1" applyAlignment="1">
      <alignment horizontal="center" vertical="center"/>
    </xf>
    <xf numFmtId="0" fontId="3" fillId="0" borderId="0" xfId="5" applyAlignment="1">
      <alignment horizontal="center" vertical="center"/>
    </xf>
    <xf numFmtId="0" fontId="12" fillId="0" borderId="0" xfId="5" applyFont="1" applyAlignment="1">
      <alignment horizontal="center" vertical="center"/>
    </xf>
    <xf numFmtId="0" fontId="14" fillId="0" borderId="0" xfId="5" applyFont="1" applyAlignment="1">
      <alignment horizontal="center" vertical="center"/>
    </xf>
    <xf numFmtId="4" fontId="3" fillId="0" borderId="0" xfId="5" applyNumberFormat="1" applyAlignment="1">
      <alignment horizontal="center" vertical="center"/>
    </xf>
    <xf numFmtId="0" fontId="3" fillId="8" borderId="0" xfId="5" applyFill="1" applyAlignment="1">
      <alignment horizontal="center" vertical="center"/>
    </xf>
    <xf numFmtId="0" fontId="3" fillId="0" borderId="0" xfId="5" applyAlignment="1">
      <alignment horizontal="center" vertical="center" wrapText="1"/>
    </xf>
    <xf numFmtId="0" fontId="3" fillId="0" borderId="0" xfId="5"/>
    <xf numFmtId="0" fontId="3" fillId="0" borderId="0" xfId="5"/>
    <xf numFmtId="14" fontId="10" fillId="0" borderId="39" xfId="5" applyNumberFormat="1" applyFont="1" applyBorder="1" applyAlignment="1">
      <alignment horizontal="center" vertical="center" wrapText="1"/>
    </xf>
    <xf numFmtId="4" fontId="10" fillId="0" borderId="40" xfId="5" applyNumberFormat="1" applyFont="1" applyBorder="1" applyAlignment="1">
      <alignment horizontal="right" vertical="center"/>
    </xf>
    <xf numFmtId="4" fontId="9" fillId="0" borderId="87" xfId="5" applyNumberFormat="1" applyFont="1" applyFill="1" applyBorder="1" applyAlignment="1">
      <alignment horizontal="right" vertical="center"/>
    </xf>
    <xf numFmtId="4" fontId="14" fillId="0" borderId="39" xfId="5" applyNumberFormat="1" applyFont="1" applyFill="1" applyBorder="1" applyAlignment="1">
      <alignment horizontal="right" vertical="center"/>
    </xf>
    <xf numFmtId="4" fontId="10" fillId="5" borderId="48" xfId="5" applyNumberFormat="1" applyFont="1" applyFill="1" applyBorder="1" applyAlignment="1">
      <alignment horizontal="right" vertical="center"/>
    </xf>
    <xf numFmtId="4" fontId="10" fillId="5" borderId="109" xfId="5" applyNumberFormat="1" applyFont="1" applyFill="1" applyBorder="1" applyAlignment="1">
      <alignment horizontal="right" vertical="center"/>
    </xf>
    <xf numFmtId="0" fontId="3" fillId="0" borderId="0" xfId="5"/>
    <xf numFmtId="0" fontId="3" fillId="0" borderId="0" xfId="5"/>
    <xf numFmtId="0" fontId="3" fillId="0" borderId="0" xfId="5"/>
    <xf numFmtId="0" fontId="20" fillId="0" borderId="0" xfId="0" applyFont="1" applyFill="1" applyAlignment="1">
      <alignment vertical="center"/>
    </xf>
    <xf numFmtId="2" fontId="20" fillId="0" borderId="0" xfId="0" applyNumberFormat="1" applyFont="1" applyFill="1" applyAlignment="1">
      <alignment horizontal="center" vertical="center"/>
    </xf>
    <xf numFmtId="2" fontId="0" fillId="0" borderId="39" xfId="0" applyNumberFormat="1" applyFont="1" applyFill="1" applyBorder="1" applyAlignment="1">
      <alignment horizontal="center" vertical="center"/>
    </xf>
    <xf numFmtId="0" fontId="0" fillId="0" borderId="39" xfId="0" applyFont="1" applyFill="1" applyBorder="1" applyAlignment="1">
      <alignment horizontal="center" vertical="center"/>
    </xf>
    <xf numFmtId="164" fontId="0" fillId="0" borderId="39" xfId="0" applyNumberFormat="1" applyFont="1" applyFill="1" applyBorder="1" applyAlignment="1">
      <alignment horizontal="center" vertical="center"/>
    </xf>
    <xf numFmtId="1" fontId="0" fillId="0" borderId="38" xfId="0" applyNumberFormat="1" applyFont="1" applyFill="1" applyBorder="1" applyAlignment="1">
      <alignment horizontal="center" vertical="center"/>
    </xf>
    <xf numFmtId="0" fontId="3" fillId="0" borderId="0" xfId="5"/>
    <xf numFmtId="0" fontId="3" fillId="0" borderId="0" xfId="5" applyAlignment="1">
      <alignment horizontal="center"/>
    </xf>
    <xf numFmtId="0" fontId="3" fillId="0" borderId="0" xfId="5"/>
    <xf numFmtId="14" fontId="9" fillId="0" borderId="38" xfId="5" applyNumberFormat="1" applyFont="1" applyFill="1" applyBorder="1" applyAlignment="1">
      <alignment vertical="center" wrapText="1"/>
    </xf>
    <xf numFmtId="4" fontId="9" fillId="0" borderId="39" xfId="5" applyNumberFormat="1" applyFont="1" applyFill="1" applyBorder="1" applyAlignment="1">
      <alignment horizontal="center" vertical="center"/>
    </xf>
    <xf numFmtId="4" fontId="9" fillId="0" borderId="40" xfId="5" applyNumberFormat="1" applyFont="1" applyFill="1" applyBorder="1" applyAlignment="1">
      <alignment horizontal="right" vertical="center"/>
    </xf>
    <xf numFmtId="0" fontId="3" fillId="0" borderId="0" xfId="5"/>
    <xf numFmtId="0" fontId="3" fillId="0" borderId="0" xfId="5"/>
    <xf numFmtId="14" fontId="10" fillId="0" borderId="87" xfId="5" applyNumberFormat="1" applyFont="1" applyBorder="1" applyAlignment="1">
      <alignment horizontal="center" vertical="center" wrapText="1"/>
    </xf>
    <xf numFmtId="0" fontId="3" fillId="0" borderId="0" xfId="5"/>
    <xf numFmtId="14" fontId="10" fillId="0" borderId="87" xfId="5" applyNumberFormat="1" applyFont="1" applyBorder="1" applyAlignment="1">
      <alignment vertical="center" wrapText="1"/>
    </xf>
    <xf numFmtId="2" fontId="10" fillId="0" borderId="87" xfId="5" applyNumberFormat="1" applyFont="1" applyBorder="1" applyAlignment="1">
      <alignment vertical="center" wrapText="1"/>
    </xf>
    <xf numFmtId="0" fontId="3" fillId="0" borderId="0" xfId="5"/>
    <xf numFmtId="0" fontId="3" fillId="0" borderId="0" xfId="5"/>
    <xf numFmtId="0" fontId="3" fillId="2" borderId="0" xfId="5" applyFill="1" applyAlignment="1">
      <alignment horizontal="center"/>
    </xf>
    <xf numFmtId="0" fontId="12" fillId="0" borderId="0" xfId="5" applyFont="1" applyAlignment="1">
      <alignment horizontal="center"/>
    </xf>
    <xf numFmtId="0" fontId="14" fillId="0" borderId="0" xfId="5" applyFont="1" applyAlignment="1">
      <alignment horizontal="center"/>
    </xf>
    <xf numFmtId="4" fontId="3" fillId="0" borderId="0" xfId="5" applyNumberFormat="1"/>
    <xf numFmtId="2" fontId="3" fillId="0" borderId="0" xfId="5" applyNumberFormat="1"/>
    <xf numFmtId="2" fontId="34" fillId="0" borderId="0" xfId="5" applyNumberFormat="1" applyFont="1"/>
    <xf numFmtId="2" fontId="3" fillId="0" borderId="0" xfId="5" applyNumberFormat="1" applyFont="1"/>
    <xf numFmtId="44" fontId="2" fillId="2" borderId="0" xfId="2" applyFont="1" applyFill="1" applyAlignment="1">
      <alignment horizontal="center" vertical="center"/>
    </xf>
    <xf numFmtId="44" fontId="0" fillId="2" borderId="0" xfId="2" applyFont="1" applyFill="1" applyAlignment="1">
      <alignment horizontal="center" vertical="center"/>
    </xf>
    <xf numFmtId="14" fontId="10" fillId="0" borderId="39" xfId="5" applyNumberFormat="1" applyFont="1" applyFill="1" applyBorder="1" applyAlignment="1">
      <alignment horizontal="center" vertical="center" wrapText="1"/>
    </xf>
    <xf numFmtId="4" fontId="10" fillId="0" borderId="40" xfId="5" applyNumberFormat="1" applyFont="1" applyFill="1" applyBorder="1" applyAlignment="1">
      <alignment horizontal="right" vertical="center"/>
    </xf>
    <xf numFmtId="14" fontId="10" fillId="0" borderId="103" xfId="5" applyNumberFormat="1" applyFont="1" applyFill="1" applyBorder="1" applyAlignment="1">
      <alignment horizontal="center" vertical="center" wrapText="1"/>
    </xf>
    <xf numFmtId="14" fontId="10" fillId="0" borderId="87" xfId="5" applyNumberFormat="1" applyFont="1" applyFill="1" applyBorder="1" applyAlignment="1">
      <alignment horizontal="center" vertical="center" wrapText="1"/>
    </xf>
    <xf numFmtId="4" fontId="14" fillId="0" borderId="39" xfId="5" applyNumberFormat="1" applyFont="1" applyFill="1" applyBorder="1" applyAlignment="1">
      <alignment horizontal="center" vertical="center"/>
    </xf>
    <xf numFmtId="4" fontId="14" fillId="0" borderId="40" xfId="5" applyNumberFormat="1" applyFont="1" applyFill="1" applyBorder="1" applyAlignment="1">
      <alignment horizontal="right" vertical="center"/>
    </xf>
    <xf numFmtId="4" fontId="9" fillId="0" borderId="87" xfId="5" applyNumberFormat="1" applyFont="1" applyFill="1" applyBorder="1" applyAlignment="1">
      <alignment horizontal="center" vertical="center"/>
    </xf>
    <xf numFmtId="2" fontId="9" fillId="0" borderId="39" xfId="5" applyNumberFormat="1" applyFont="1" applyFill="1" applyBorder="1" applyAlignment="1">
      <alignment horizontal="center" vertical="center" wrapText="1"/>
    </xf>
    <xf numFmtId="14" fontId="9" fillId="0" borderId="103" xfId="5" applyNumberFormat="1" applyFont="1" applyFill="1" applyBorder="1" applyAlignment="1">
      <alignment vertical="center" wrapText="1"/>
    </xf>
    <xf numFmtId="4" fontId="9" fillId="0" borderId="65" xfId="5" applyNumberFormat="1" applyFont="1" applyFill="1" applyBorder="1" applyAlignment="1">
      <alignment horizontal="right" vertical="center"/>
    </xf>
    <xf numFmtId="14" fontId="14" fillId="0" borderId="38" xfId="5" applyNumberFormat="1" applyFont="1" applyFill="1" applyBorder="1" applyAlignment="1">
      <alignment vertical="center" wrapText="1"/>
    </xf>
    <xf numFmtId="4" fontId="10" fillId="0" borderId="87" xfId="5" applyNumberFormat="1" applyFont="1" applyFill="1" applyBorder="1" applyAlignment="1">
      <alignment vertical="center" wrapText="1"/>
    </xf>
    <xf numFmtId="14" fontId="10" fillId="0" borderId="87" xfId="5" applyNumberFormat="1" applyFont="1" applyFill="1" applyBorder="1" applyAlignment="1">
      <alignment vertical="center" wrapText="1"/>
    </xf>
    <xf numFmtId="2" fontId="10" fillId="0" borderId="87" xfId="5" applyNumberFormat="1" applyFont="1" applyFill="1" applyBorder="1" applyAlignment="1">
      <alignment vertical="center" wrapText="1"/>
    </xf>
    <xf numFmtId="0" fontId="25" fillId="2" borderId="86" xfId="0" applyFont="1" applyFill="1" applyBorder="1" applyAlignment="1">
      <alignment horizontal="center" vertical="center" wrapText="1"/>
    </xf>
    <xf numFmtId="10" fontId="27" fillId="2" borderId="40" xfId="0" applyNumberFormat="1" applyFont="1" applyFill="1" applyBorder="1" applyAlignment="1">
      <alignment horizontal="center" vertical="center"/>
    </xf>
    <xf numFmtId="0" fontId="27" fillId="2" borderId="40" xfId="0" applyFont="1" applyFill="1" applyBorder="1" applyAlignment="1">
      <alignment vertical="center"/>
    </xf>
    <xf numFmtId="0" fontId="27" fillId="2" borderId="69" xfId="0" applyFont="1" applyFill="1" applyBorder="1" applyAlignment="1">
      <alignment vertical="center"/>
    </xf>
    <xf numFmtId="10" fontId="25" fillId="2" borderId="75" xfId="0" applyNumberFormat="1" applyFont="1" applyFill="1" applyBorder="1" applyAlignment="1">
      <alignment horizontal="center" vertical="center"/>
    </xf>
    <xf numFmtId="10" fontId="25" fillId="2" borderId="0" xfId="0" applyNumberFormat="1" applyFont="1" applyFill="1" applyAlignment="1">
      <alignment horizontal="center" vertical="center"/>
    </xf>
    <xf numFmtId="0" fontId="3" fillId="0" borderId="0" xfId="5"/>
    <xf numFmtId="0" fontId="10" fillId="0" borderId="87" xfId="5" applyNumberFormat="1" applyFont="1" applyBorder="1" applyAlignment="1">
      <alignment horizontal="center" vertical="center" wrapText="1"/>
    </xf>
    <xf numFmtId="4" fontId="9" fillId="0" borderId="87" xfId="5" applyNumberFormat="1" applyFont="1" applyBorder="1" applyAlignment="1">
      <alignment horizontal="right" vertical="center"/>
    </xf>
    <xf numFmtId="174" fontId="3" fillId="0" borderId="0" xfId="5" applyNumberFormat="1" applyAlignment="1">
      <alignment horizontal="center" vertical="center"/>
    </xf>
    <xf numFmtId="1" fontId="0" fillId="0" borderId="83" xfId="0" applyNumberFormat="1" applyFont="1" applyFill="1" applyBorder="1" applyAlignment="1">
      <alignment horizontal="center" vertical="center"/>
    </xf>
    <xf numFmtId="0" fontId="0" fillId="0" borderId="84" xfId="0" applyFont="1" applyFill="1" applyBorder="1" applyAlignment="1">
      <alignment horizontal="center" vertical="center"/>
    </xf>
    <xf numFmtId="6" fontId="7" fillId="0" borderId="84" xfId="2" applyNumberFormat="1" applyFont="1" applyFill="1" applyBorder="1" applyAlignment="1" applyProtection="1">
      <alignment horizontal="right" vertical="center" shrinkToFit="1"/>
      <protection locked="0"/>
    </xf>
    <xf numFmtId="164" fontId="0" fillId="0" borderId="84" xfId="0" applyNumberFormat="1" applyFont="1" applyFill="1" applyBorder="1" applyAlignment="1">
      <alignment horizontal="center" vertical="center"/>
    </xf>
    <xf numFmtId="2" fontId="0" fillId="0" borderId="84" xfId="0" applyNumberFormat="1" applyFont="1" applyFill="1" applyBorder="1" applyAlignment="1">
      <alignment horizontal="center" vertical="center"/>
    </xf>
    <xf numFmtId="164" fontId="0" fillId="0" borderId="84" xfId="0" applyNumberFormat="1" applyBorder="1" applyAlignment="1">
      <alignment horizontal="right" vertical="center"/>
    </xf>
    <xf numFmtId="43" fontId="0" fillId="0" borderId="84" xfId="1" applyFont="1" applyBorder="1" applyAlignment="1">
      <alignment horizontal="right" vertical="center"/>
    </xf>
    <xf numFmtId="10" fontId="0" fillId="0" borderId="110" xfId="4" applyNumberFormat="1" applyFont="1" applyFill="1" applyBorder="1" applyAlignment="1">
      <alignment horizontal="center" vertical="center"/>
    </xf>
    <xf numFmtId="1" fontId="2" fillId="0" borderId="38" xfId="0" applyNumberFormat="1" applyFont="1" applyBorder="1" applyAlignment="1">
      <alignment horizontal="left" vertical="center" wrapText="1"/>
    </xf>
    <xf numFmtId="1" fontId="2" fillId="0" borderId="39" xfId="0" applyNumberFormat="1" applyFont="1" applyBorder="1" applyAlignment="1">
      <alignment horizontal="left" vertical="center" wrapText="1"/>
    </xf>
    <xf numFmtId="0" fontId="0" fillId="0" borderId="39" xfId="0" applyBorder="1" applyAlignment="1">
      <alignment horizontal="center" vertical="center"/>
    </xf>
    <xf numFmtId="0" fontId="2" fillId="0" borderId="39" xfId="0" applyFont="1" applyBorder="1" applyAlignment="1">
      <alignment horizontal="left" vertical="center" wrapText="1"/>
    </xf>
    <xf numFmtId="0" fontId="2" fillId="0" borderId="39" xfId="0" applyFont="1" applyBorder="1" applyAlignment="1">
      <alignment horizontal="left" vertical="center"/>
    </xf>
    <xf numFmtId="0" fontId="0" fillId="0" borderId="39" xfId="0" applyFill="1" applyBorder="1" applyAlignment="1">
      <alignment vertical="center" wrapText="1"/>
    </xf>
    <xf numFmtId="0" fontId="0" fillId="0" borderId="40" xfId="0" applyFill="1" applyBorder="1" applyAlignment="1">
      <alignment vertical="center" wrapText="1"/>
    </xf>
    <xf numFmtId="0" fontId="17" fillId="0" borderId="58" xfId="0" applyFont="1" applyBorder="1" applyAlignment="1">
      <alignment horizontal="center"/>
    </xf>
    <xf numFmtId="0" fontId="17" fillId="0" borderId="59" xfId="0" applyFont="1" applyBorder="1" applyAlignment="1">
      <alignment horizontal="center"/>
    </xf>
    <xf numFmtId="0" fontId="17" fillId="0" borderId="60" xfId="0" applyFont="1" applyBorder="1" applyAlignment="1">
      <alignment horizontal="center"/>
    </xf>
    <xf numFmtId="0" fontId="17" fillId="0" borderId="38" xfId="0" applyFont="1" applyBorder="1" applyAlignment="1">
      <alignment horizontal="center"/>
    </xf>
    <xf numFmtId="0" fontId="17" fillId="0" borderId="63" xfId="0" applyFont="1" applyBorder="1" applyAlignment="1">
      <alignment horizontal="center"/>
    </xf>
    <xf numFmtId="0" fontId="17" fillId="0" borderId="39" xfId="0" applyFont="1" applyBorder="1" applyAlignment="1">
      <alignment horizontal="center"/>
    </xf>
    <xf numFmtId="0" fontId="18" fillId="0" borderId="60" xfId="0" applyFont="1" applyBorder="1" applyAlignment="1">
      <alignment horizontal="center" vertical="center"/>
    </xf>
    <xf numFmtId="0" fontId="18" fillId="0" borderId="39" xfId="0" applyFont="1" applyBorder="1" applyAlignment="1">
      <alignment horizontal="center" vertical="center"/>
    </xf>
    <xf numFmtId="0" fontId="19" fillId="0" borderId="61" xfId="5" applyFont="1" applyBorder="1" applyAlignment="1">
      <alignment vertical="center"/>
    </xf>
    <xf numFmtId="0" fontId="19" fillId="0" borderId="59" xfId="5" applyFont="1" applyBorder="1" applyAlignment="1">
      <alignment vertical="center"/>
    </xf>
    <xf numFmtId="0" fontId="19" fillId="0" borderId="61" xfId="5" applyFont="1" applyBorder="1" applyAlignment="1">
      <alignment horizontal="center" vertical="center"/>
    </xf>
    <xf numFmtId="0" fontId="19" fillId="0" borderId="62" xfId="5" applyFont="1" applyBorder="1" applyAlignment="1">
      <alignment horizontal="center" vertical="center"/>
    </xf>
    <xf numFmtId="0" fontId="19" fillId="0" borderId="39" xfId="5" applyFont="1" applyBorder="1" applyAlignment="1">
      <alignment horizontal="left" vertical="center"/>
    </xf>
    <xf numFmtId="0" fontId="19" fillId="0" borderId="39" xfId="5" applyFont="1" applyBorder="1" applyAlignment="1">
      <alignment horizontal="center" vertical="center"/>
    </xf>
    <xf numFmtId="0" fontId="19" fillId="0" borderId="40" xfId="5" applyFont="1" applyBorder="1" applyAlignment="1">
      <alignment horizontal="center" vertical="center"/>
    </xf>
    <xf numFmtId="0" fontId="17" fillId="0" borderId="64" xfId="0" applyFont="1" applyBorder="1" applyAlignment="1">
      <alignment vertical="center"/>
    </xf>
    <xf numFmtId="0" fontId="17" fillId="0" borderId="63" xfId="0" applyFont="1" applyBorder="1" applyAlignment="1">
      <alignment vertical="center"/>
    </xf>
    <xf numFmtId="0" fontId="17" fillId="0" borderId="64" xfId="0" applyFont="1" applyBorder="1" applyAlignment="1">
      <alignment horizontal="center" vertical="center"/>
    </xf>
    <xf numFmtId="0" fontId="17" fillId="0" borderId="65" xfId="0" applyFont="1" applyBorder="1" applyAlignment="1">
      <alignment horizontal="center" vertical="center"/>
    </xf>
    <xf numFmtId="0" fontId="10" fillId="0" borderId="39" xfId="0" applyFont="1" applyBorder="1" applyAlignment="1">
      <alignment horizontal="left" vertical="center" wrapText="1"/>
    </xf>
    <xf numFmtId="0" fontId="10" fillId="0" borderId="40" xfId="0" applyFont="1" applyBorder="1" applyAlignment="1">
      <alignment horizontal="left" vertical="center" wrapText="1"/>
    </xf>
    <xf numFmtId="1" fontId="2" fillId="0" borderId="38" xfId="0" applyNumberFormat="1" applyFont="1" applyBorder="1" applyAlignment="1">
      <alignment horizontal="left" vertical="center"/>
    </xf>
    <xf numFmtId="1" fontId="2" fillId="0" borderId="39" xfId="0" applyNumberFormat="1" applyFont="1" applyBorder="1" applyAlignment="1">
      <alignment horizontal="left" vertical="center"/>
    </xf>
    <xf numFmtId="0" fontId="0" fillId="0" borderId="39" xfId="0" applyBorder="1" applyAlignment="1">
      <alignment horizontal="center" vertical="center" wrapText="1"/>
    </xf>
    <xf numFmtId="0" fontId="0" fillId="0" borderId="39" xfId="0" applyFill="1" applyBorder="1" applyAlignment="1">
      <alignment vertical="center"/>
    </xf>
    <xf numFmtId="0" fontId="0" fillId="0" borderId="40" xfId="0" applyFill="1" applyBorder="1" applyAlignment="1">
      <alignment vertical="center"/>
    </xf>
    <xf numFmtId="0" fontId="2" fillId="0" borderId="39" xfId="0" applyFont="1" applyBorder="1" applyAlignment="1">
      <alignment horizontal="center" vertical="center" wrapText="1"/>
    </xf>
    <xf numFmtId="10" fontId="2" fillId="0" borderId="40" xfId="4" applyNumberFormat="1" applyFont="1" applyFill="1" applyBorder="1" applyAlignment="1">
      <alignment horizontal="center" vertical="center" wrapText="1"/>
    </xf>
    <xf numFmtId="0" fontId="2" fillId="6" borderId="64" xfId="0" applyFont="1" applyFill="1" applyBorder="1" applyAlignment="1">
      <alignment horizontal="left" vertical="center"/>
    </xf>
    <xf numFmtId="0" fontId="2" fillId="6" borderId="87" xfId="0" applyFont="1" applyFill="1" applyBorder="1" applyAlignment="1">
      <alignment horizontal="left" vertical="center"/>
    </xf>
    <xf numFmtId="0" fontId="2" fillId="6" borderId="63" xfId="0" applyFont="1" applyFill="1" applyBorder="1" applyAlignment="1">
      <alignment horizontal="left" vertical="center"/>
    </xf>
    <xf numFmtId="0" fontId="0" fillId="0" borderId="94" xfId="0" applyNumberFormat="1" applyBorder="1" applyAlignment="1">
      <alignment horizontal="left" vertical="center" wrapText="1"/>
    </xf>
    <xf numFmtId="0" fontId="0" fillId="0" borderId="95" xfId="0" applyNumberFormat="1" applyBorder="1" applyAlignment="1">
      <alignment horizontal="left" vertical="center" wrapText="1"/>
    </xf>
    <xf numFmtId="1" fontId="2" fillId="0" borderId="38" xfId="0" applyNumberFormat="1"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2" fillId="0" borderId="96" xfId="0" applyFont="1" applyBorder="1" applyAlignment="1">
      <alignment horizontal="center" vertical="center"/>
    </xf>
    <xf numFmtId="0" fontId="2" fillId="0" borderId="97" xfId="0" applyFont="1" applyBorder="1" applyAlignment="1">
      <alignment horizontal="center" vertical="center"/>
    </xf>
    <xf numFmtId="0" fontId="0" fillId="0" borderId="96" xfId="5" applyFont="1" applyBorder="1" applyAlignment="1">
      <alignment horizontal="left" vertical="center" wrapText="1"/>
    </xf>
    <xf numFmtId="0" fontId="0" fillId="0" borderId="97" xfId="5" applyFont="1" applyBorder="1" applyAlignment="1">
      <alignment horizontal="left" vertical="center" wrapText="1"/>
    </xf>
    <xf numFmtId="0" fontId="0" fillId="0" borderId="64" xfId="5" applyFont="1" applyBorder="1" applyAlignment="1">
      <alignment horizontal="left" vertical="center" wrapText="1"/>
    </xf>
    <xf numFmtId="0" fontId="0" fillId="0" borderId="63" xfId="5" applyFont="1" applyBorder="1" applyAlignment="1">
      <alignment horizontal="left" vertical="center" wrapText="1"/>
    </xf>
    <xf numFmtId="0" fontId="2" fillId="0" borderId="70" xfId="0" applyFont="1" applyBorder="1" applyAlignment="1">
      <alignment horizontal="right" vertical="center" wrapText="1"/>
    </xf>
    <xf numFmtId="0" fontId="2" fillId="0" borderId="74" xfId="0" applyFont="1" applyBorder="1" applyAlignment="1">
      <alignment horizontal="right" vertical="center" wrapText="1"/>
    </xf>
    <xf numFmtId="0" fontId="26" fillId="2" borderId="0" xfId="0" applyFont="1" applyFill="1" applyBorder="1" applyAlignment="1">
      <alignment horizontal="left"/>
    </xf>
    <xf numFmtId="169" fontId="26" fillId="2" borderId="89" xfId="3" applyNumberFormat="1" applyFont="1" applyFill="1" applyBorder="1" applyAlignment="1">
      <alignment horizontal="center"/>
    </xf>
    <xf numFmtId="0" fontId="2" fillId="7" borderId="85" xfId="0" applyFont="1" applyFill="1" applyBorder="1" applyAlignment="1">
      <alignment horizontal="right" vertical="center"/>
    </xf>
    <xf numFmtId="0" fontId="2" fillId="7" borderId="72" xfId="0" applyFont="1" applyFill="1" applyBorder="1" applyAlignment="1">
      <alignment horizontal="right" vertical="center"/>
    </xf>
    <xf numFmtId="0" fontId="2" fillId="7" borderId="73" xfId="0" applyFont="1" applyFill="1" applyBorder="1" applyAlignment="1">
      <alignment horizontal="right" vertical="center"/>
    </xf>
    <xf numFmtId="0" fontId="0" fillId="0" borderId="38" xfId="0" applyBorder="1" applyAlignment="1">
      <alignment horizontal="right"/>
    </xf>
    <xf numFmtId="0" fontId="0" fillId="0" borderId="39" xfId="0" applyBorder="1" applyAlignment="1">
      <alignment horizontal="right"/>
    </xf>
    <xf numFmtId="0" fontId="2" fillId="0" borderId="41" xfId="0" applyFont="1" applyBorder="1" applyAlignment="1">
      <alignment horizontal="right"/>
    </xf>
    <xf numFmtId="0" fontId="2" fillId="0" borderId="68" xfId="0" applyFont="1" applyBorder="1" applyAlignment="1">
      <alignment horizontal="right"/>
    </xf>
    <xf numFmtId="0" fontId="0" fillId="0" borderId="79" xfId="0" applyFont="1" applyFill="1" applyBorder="1" applyAlignment="1">
      <alignment horizontal="left" vertical="center" wrapText="1"/>
    </xf>
    <xf numFmtId="0" fontId="0" fillId="0" borderId="80" xfId="0" applyFont="1" applyFill="1" applyBorder="1" applyAlignment="1">
      <alignment horizontal="left" vertical="center" wrapText="1"/>
    </xf>
    <xf numFmtId="0" fontId="0" fillId="0" borderId="64" xfId="0" applyFont="1" applyFill="1" applyBorder="1" applyAlignment="1">
      <alignment horizontal="left" vertical="center" wrapText="1"/>
    </xf>
    <xf numFmtId="0" fontId="0" fillId="0" borderId="63" xfId="0" applyFont="1" applyFill="1" applyBorder="1" applyAlignment="1">
      <alignment horizontal="left" vertical="center" wrapText="1"/>
    </xf>
    <xf numFmtId="172" fontId="11" fillId="2" borderId="39" xfId="11" applyNumberFormat="1" applyFont="1" applyFill="1" applyBorder="1" applyAlignment="1">
      <alignment horizontal="justify" vertical="center" wrapText="1"/>
    </xf>
    <xf numFmtId="0" fontId="26" fillId="0" borderId="61" xfId="0" applyFont="1" applyBorder="1" applyAlignment="1">
      <alignment horizontal="center" vertical="center" wrapText="1"/>
    </xf>
    <xf numFmtId="0" fontId="26" fillId="0" borderId="59" xfId="0" applyFont="1" applyBorder="1" applyAlignment="1">
      <alignment horizontal="center" vertical="center" wrapText="1"/>
    </xf>
    <xf numFmtId="173" fontId="11" fillId="0" borderId="64" xfId="0" applyNumberFormat="1" applyFont="1" applyBorder="1" applyAlignment="1">
      <alignment horizontal="center" vertical="center" wrapText="1"/>
    </xf>
    <xf numFmtId="173" fontId="11" fillId="0" borderId="63" xfId="0" applyNumberFormat="1" applyFont="1" applyBorder="1" applyAlignment="1">
      <alignment horizontal="center" vertical="center" wrapText="1"/>
    </xf>
    <xf numFmtId="173" fontId="11" fillId="0" borderId="79" xfId="0" applyNumberFormat="1" applyFont="1" applyBorder="1" applyAlignment="1">
      <alignment horizontal="center" vertical="center" wrapText="1"/>
    </xf>
    <xf numFmtId="173" fontId="11" fillId="0" borderId="80" xfId="0" applyNumberFormat="1" applyFont="1" applyBorder="1" applyAlignment="1">
      <alignment horizontal="center" vertical="center" wrapText="1"/>
    </xf>
    <xf numFmtId="0" fontId="25" fillId="2" borderId="0" xfId="0" applyFont="1" applyFill="1" applyBorder="1" applyAlignment="1">
      <alignment horizontal="left" vertical="center" wrapText="1"/>
    </xf>
    <xf numFmtId="172" fontId="26" fillId="0" borderId="89" xfId="9" applyNumberFormat="1" applyFont="1" applyFill="1" applyBorder="1" applyAlignment="1">
      <alignment horizontal="center" vertical="center"/>
    </xf>
    <xf numFmtId="169" fontId="11" fillId="2" borderId="89" xfId="3" applyNumberFormat="1" applyFont="1" applyFill="1" applyBorder="1" applyAlignment="1">
      <alignment horizontal="center"/>
    </xf>
    <xf numFmtId="167" fontId="22" fillId="0" borderId="101" xfId="0" applyNumberFormat="1" applyFont="1" applyFill="1" applyBorder="1" applyAlignment="1">
      <alignment horizontal="center"/>
    </xf>
    <xf numFmtId="167" fontId="22" fillId="0" borderId="92" xfId="0" applyNumberFormat="1" applyFont="1" applyFill="1" applyBorder="1" applyAlignment="1">
      <alignment horizontal="center"/>
    </xf>
    <xf numFmtId="167" fontId="22" fillId="0" borderId="102" xfId="0" applyNumberFormat="1" applyFont="1" applyFill="1" applyBorder="1" applyAlignment="1">
      <alignment horizontal="center"/>
    </xf>
    <xf numFmtId="166" fontId="11" fillId="2" borderId="39" xfId="10" applyNumberFormat="1" applyFont="1" applyFill="1" applyBorder="1" applyAlignment="1">
      <alignment vertical="center" wrapText="1"/>
    </xf>
    <xf numFmtId="166" fontId="11" fillId="0" borderId="84" xfId="10" applyNumberFormat="1" applyFont="1" applyBorder="1" applyAlignment="1">
      <alignment vertical="center" wrapText="1"/>
    </xf>
    <xf numFmtId="0" fontId="26" fillId="0" borderId="84" xfId="0" applyFont="1" applyBorder="1" applyAlignment="1">
      <alignment horizontal="center" vertical="center" wrapText="1"/>
    </xf>
    <xf numFmtId="0" fontId="26" fillId="0" borderId="60" xfId="0" applyFont="1" applyBorder="1" applyAlignment="1">
      <alignment horizontal="center" vertical="center" wrapText="1"/>
    </xf>
    <xf numFmtId="166" fontId="11" fillId="0" borderId="39" xfId="10" applyNumberFormat="1" applyFont="1" applyFill="1" applyBorder="1" applyAlignment="1">
      <alignment vertical="center" wrapText="1"/>
    </xf>
    <xf numFmtId="0" fontId="11" fillId="0" borderId="49" xfId="0" applyFont="1" applyFill="1" applyBorder="1" applyAlignment="1">
      <alignment horizontal="left"/>
    </xf>
    <xf numFmtId="0" fontId="11" fillId="0" borderId="0" xfId="0" applyFont="1" applyFill="1" applyBorder="1" applyAlignment="1">
      <alignment horizontal="left"/>
    </xf>
    <xf numFmtId="0" fontId="24" fillId="2" borderId="96" xfId="0" applyFont="1" applyFill="1" applyBorder="1" applyAlignment="1">
      <alignment horizontal="left" vertical="center" wrapText="1"/>
    </xf>
    <xf numFmtId="0" fontId="24" fillId="2" borderId="91" xfId="0" applyFont="1" applyFill="1" applyBorder="1" applyAlignment="1">
      <alignment horizontal="left" vertical="center" wrapText="1"/>
    </xf>
    <xf numFmtId="0" fontId="24" fillId="2" borderId="97" xfId="0" applyFont="1" applyFill="1" applyBorder="1" applyAlignment="1">
      <alignment horizontal="left" vertical="center" wrapText="1"/>
    </xf>
    <xf numFmtId="0" fontId="23" fillId="2" borderId="49" xfId="0" applyFont="1" applyFill="1" applyBorder="1" applyAlignment="1">
      <alignment horizontal="left" vertical="center" wrapText="1"/>
    </xf>
    <xf numFmtId="0" fontId="23" fillId="2" borderId="0" xfId="0" applyFont="1" applyFill="1" applyBorder="1" applyAlignment="1">
      <alignment horizontal="left" vertical="center" wrapText="1"/>
    </xf>
    <xf numFmtId="0" fontId="11" fillId="2" borderId="98" xfId="0" applyFont="1" applyFill="1" applyBorder="1" applyAlignment="1">
      <alignment horizontal="left"/>
    </xf>
    <xf numFmtId="0" fontId="11" fillId="2" borderId="91" xfId="0" applyFont="1" applyFill="1" applyBorder="1" applyAlignment="1">
      <alignment horizontal="left"/>
    </xf>
    <xf numFmtId="0" fontId="11" fillId="2" borderId="99" xfId="0" applyFont="1" applyFill="1" applyBorder="1" applyAlignment="1">
      <alignment horizontal="left"/>
    </xf>
    <xf numFmtId="0" fontId="11" fillId="2" borderId="93" xfId="0" applyFont="1" applyFill="1" applyBorder="1" applyAlignment="1">
      <alignment horizontal="left"/>
    </xf>
    <xf numFmtId="0" fontId="11" fillId="2" borderId="49" xfId="0" applyFont="1" applyFill="1" applyBorder="1" applyAlignment="1">
      <alignment horizontal="left"/>
    </xf>
    <xf numFmtId="0" fontId="11" fillId="2" borderId="0" xfId="0" applyFont="1" applyFill="1" applyBorder="1" applyAlignment="1">
      <alignment horizontal="left"/>
    </xf>
    <xf numFmtId="166" fontId="26" fillId="0" borderId="74" xfId="10" applyNumberFormat="1" applyFont="1" applyBorder="1" applyAlignment="1">
      <alignment vertical="center" wrapText="1"/>
    </xf>
    <xf numFmtId="172" fontId="26" fillId="0" borderId="74" xfId="11" applyNumberFormat="1" applyFont="1" applyFill="1" applyBorder="1" applyAlignment="1">
      <alignment horizontal="justify" vertical="center" wrapText="1"/>
    </xf>
    <xf numFmtId="0" fontId="24" fillId="2" borderId="66" xfId="0" applyFont="1" applyFill="1" applyBorder="1" applyAlignment="1">
      <alignment horizontal="left" vertical="center"/>
    </xf>
    <xf numFmtId="0" fontId="24" fillId="2" borderId="93" xfId="0" applyFont="1" applyFill="1" applyBorder="1" applyAlignment="1">
      <alignment horizontal="left" vertical="center"/>
    </xf>
    <xf numFmtId="0" fontId="24" fillId="2" borderId="67" xfId="0" applyFont="1" applyFill="1" applyBorder="1" applyAlignment="1">
      <alignment horizontal="left" vertical="center"/>
    </xf>
    <xf numFmtId="0" fontId="24" fillId="2" borderId="94" xfId="0" applyFont="1" applyFill="1" applyBorder="1" applyAlignment="1">
      <alignment horizontal="left" vertical="center" wrapText="1"/>
    </xf>
    <xf numFmtId="0" fontId="24" fillId="2" borderId="0" xfId="0" applyFont="1" applyFill="1" applyBorder="1" applyAlignment="1">
      <alignment horizontal="left" vertical="center" wrapText="1"/>
    </xf>
    <xf numFmtId="0" fontId="24" fillId="2" borderId="95" xfId="0" applyFont="1" applyFill="1" applyBorder="1" applyAlignment="1">
      <alignment horizontal="left" vertical="center" wrapText="1"/>
    </xf>
    <xf numFmtId="0" fontId="26" fillId="0" borderId="71" xfId="0" applyFont="1" applyBorder="1" applyAlignment="1">
      <alignment horizontal="center" vertical="center" wrapText="1"/>
    </xf>
    <xf numFmtId="0" fontId="26" fillId="0" borderId="73" xfId="0" applyFont="1" applyBorder="1" applyAlignment="1">
      <alignment horizontal="center" vertical="center" wrapText="1"/>
    </xf>
    <xf numFmtId="14" fontId="10" fillId="0" borderId="103" xfId="5" applyNumberFormat="1" applyFont="1" applyFill="1" applyBorder="1" applyAlignment="1">
      <alignment horizontal="center" vertical="center" wrapText="1"/>
    </xf>
    <xf numFmtId="14" fontId="10" fillId="0" borderId="87" xfId="5" applyNumberFormat="1" applyFont="1" applyFill="1" applyBorder="1" applyAlignment="1">
      <alignment horizontal="center" vertical="center" wrapText="1"/>
    </xf>
    <xf numFmtId="0" fontId="5" fillId="0" borderId="1" xfId="5" applyFont="1" applyBorder="1" applyAlignment="1">
      <alignment horizontal="center" vertical="center"/>
    </xf>
    <xf numFmtId="0" fontId="5" fillId="0" borderId="2" xfId="5" applyFont="1" applyBorder="1" applyAlignment="1">
      <alignment horizontal="center" vertical="center"/>
    </xf>
    <xf numFmtId="0" fontId="5" fillId="0" borderId="104" xfId="5" applyFont="1" applyBorder="1" applyAlignment="1">
      <alignment horizontal="center" vertical="center"/>
    </xf>
    <xf numFmtId="0" fontId="5" fillId="0" borderId="6" xfId="5" applyFont="1" applyBorder="1" applyAlignment="1">
      <alignment horizontal="center" vertical="center"/>
    </xf>
    <xf numFmtId="0" fontId="5" fillId="0" borderId="0" xfId="5" applyFont="1" applyBorder="1" applyAlignment="1">
      <alignment horizontal="center" vertical="center"/>
    </xf>
    <xf numFmtId="0" fontId="5" fillId="0" borderId="90" xfId="5" applyFont="1" applyBorder="1" applyAlignment="1">
      <alignment horizontal="center" vertical="center"/>
    </xf>
    <xf numFmtId="14" fontId="9" fillId="0" borderId="103" xfId="5" applyNumberFormat="1" applyFont="1" applyFill="1" applyBorder="1" applyAlignment="1">
      <alignment horizontal="center" vertical="center" wrapText="1"/>
    </xf>
    <xf numFmtId="14" fontId="9" fillId="0" borderId="87" xfId="5" applyNumberFormat="1" applyFont="1" applyFill="1" applyBorder="1" applyAlignment="1">
      <alignment horizontal="center" vertical="center" wrapText="1"/>
    </xf>
    <xf numFmtId="14" fontId="9" fillId="0" borderId="65" xfId="5" applyNumberFormat="1" applyFont="1" applyFill="1" applyBorder="1" applyAlignment="1">
      <alignment horizontal="center" vertical="center" wrapText="1"/>
    </xf>
    <xf numFmtId="14" fontId="10" fillId="0" borderId="103" xfId="5" applyNumberFormat="1" applyFont="1" applyBorder="1" applyAlignment="1">
      <alignment horizontal="center" vertical="center" wrapText="1"/>
    </xf>
    <xf numFmtId="14" fontId="10" fillId="0" borderId="87" xfId="5" applyNumberFormat="1" applyFont="1" applyBorder="1" applyAlignment="1">
      <alignment horizontal="center" vertical="center" wrapText="1"/>
    </xf>
    <xf numFmtId="0" fontId="10" fillId="4" borderId="22" xfId="5" applyFont="1" applyFill="1" applyBorder="1" applyAlignment="1">
      <alignment horizontal="left" vertical="center"/>
    </xf>
    <xf numFmtId="0" fontId="11" fillId="0" borderId="23" xfId="5" applyFont="1" applyBorder="1"/>
    <xf numFmtId="0" fontId="6" fillId="0" borderId="1" xfId="5" applyFont="1" applyBorder="1" applyAlignment="1">
      <alignment horizontal="center" vertical="center" wrapText="1"/>
    </xf>
    <xf numFmtId="0" fontId="7" fillId="0" borderId="2" xfId="5" applyFont="1" applyBorder="1"/>
    <xf numFmtId="0" fontId="7" fillId="0" borderId="6" xfId="5" applyFont="1" applyBorder="1"/>
    <xf numFmtId="0" fontId="3" fillId="0" borderId="0" xfId="5"/>
    <xf numFmtId="0" fontId="7" fillId="0" borderId="9" xfId="5" applyFont="1" applyBorder="1"/>
    <xf numFmtId="0" fontId="7" fillId="0" borderId="10" xfId="5" applyFont="1" applyBorder="1"/>
    <xf numFmtId="0" fontId="8" fillId="0" borderId="44" xfId="5" applyFont="1" applyBorder="1" applyAlignment="1">
      <alignment horizontal="center" vertical="center" wrapText="1"/>
    </xf>
    <xf numFmtId="0" fontId="8" fillId="0" borderId="88" xfId="5" applyFont="1" applyBorder="1" applyAlignment="1">
      <alignment horizontal="center" vertical="center" wrapText="1"/>
    </xf>
    <xf numFmtId="0" fontId="8" fillId="0" borderId="0" xfId="5" applyFont="1" applyBorder="1" applyAlignment="1">
      <alignment horizontal="center" vertical="center" wrapText="1"/>
    </xf>
    <xf numFmtId="0" fontId="8" fillId="0" borderId="90" xfId="5" applyFont="1" applyBorder="1" applyAlignment="1">
      <alignment horizontal="center" vertical="center" wrapText="1"/>
    </xf>
    <xf numFmtId="0" fontId="8" fillId="0" borderId="52" xfId="5" applyFont="1" applyBorder="1" applyAlignment="1">
      <alignment horizontal="center" vertical="center" wrapText="1"/>
    </xf>
    <xf numFmtId="0" fontId="8" fillId="0" borderId="100" xfId="5" applyFont="1" applyBorder="1" applyAlignment="1">
      <alignment horizontal="center" vertical="center" wrapText="1"/>
    </xf>
    <xf numFmtId="0" fontId="10" fillId="3" borderId="12" xfId="5" applyFont="1" applyFill="1" applyBorder="1" applyAlignment="1">
      <alignment horizontal="left" vertical="center" wrapText="1"/>
    </xf>
    <xf numFmtId="0" fontId="11" fillId="0" borderId="13" xfId="5" applyFont="1" applyBorder="1" applyAlignment="1">
      <alignment horizontal="left"/>
    </xf>
    <xf numFmtId="0" fontId="11" fillId="0" borderId="14" xfId="5" applyFont="1" applyBorder="1" applyAlignment="1">
      <alignment horizontal="left"/>
    </xf>
    <xf numFmtId="0" fontId="9" fillId="0" borderId="15" xfId="5" applyFont="1" applyBorder="1" applyAlignment="1">
      <alignment horizontal="left" vertical="center" wrapText="1"/>
    </xf>
    <xf numFmtId="0" fontId="11" fillId="0" borderId="13" xfId="5" applyFont="1" applyBorder="1"/>
    <xf numFmtId="0" fontId="11" fillId="0" borderId="22" xfId="5" applyFont="1" applyBorder="1"/>
    <xf numFmtId="0" fontId="10" fillId="3" borderId="16" xfId="5" applyFont="1" applyFill="1" applyBorder="1" applyAlignment="1">
      <alignment horizontal="left" vertical="center"/>
    </xf>
    <xf numFmtId="0" fontId="11" fillId="0" borderId="17" xfId="5" applyFont="1" applyBorder="1" applyAlignment="1">
      <alignment horizontal="left"/>
    </xf>
    <xf numFmtId="0" fontId="11" fillId="0" borderId="18" xfId="5" applyFont="1" applyBorder="1" applyAlignment="1">
      <alignment horizontal="left"/>
    </xf>
    <xf numFmtId="0" fontId="9" fillId="0" borderId="19" xfId="5" applyFont="1" applyBorder="1" applyAlignment="1">
      <alignment horizontal="center" vertical="center"/>
    </xf>
    <xf numFmtId="0" fontId="11" fillId="0" borderId="17" xfId="5" applyFont="1" applyBorder="1"/>
    <xf numFmtId="0" fontId="11" fillId="0" borderId="18" xfId="5" applyFont="1" applyBorder="1"/>
    <xf numFmtId="0" fontId="10" fillId="3" borderId="19" xfId="5" applyFont="1" applyFill="1" applyBorder="1" applyAlignment="1">
      <alignment horizontal="center" vertical="center"/>
    </xf>
    <xf numFmtId="0" fontId="10" fillId="3" borderId="17" xfId="5" applyFont="1" applyFill="1" applyBorder="1" applyAlignment="1">
      <alignment horizontal="center" vertical="center"/>
    </xf>
    <xf numFmtId="0" fontId="10" fillId="3" borderId="18" xfId="5" applyFont="1" applyFill="1" applyBorder="1" applyAlignment="1">
      <alignment horizontal="center" vertical="center"/>
    </xf>
    <xf numFmtId="0" fontId="9" fillId="0" borderId="19" xfId="5" applyFont="1" applyBorder="1" applyAlignment="1">
      <alignment horizontal="left" vertical="center"/>
    </xf>
    <xf numFmtId="0" fontId="11" fillId="0" borderId="21" xfId="5" applyFont="1" applyBorder="1" applyAlignment="1">
      <alignment horizontal="left"/>
    </xf>
    <xf numFmtId="0" fontId="9" fillId="0" borderId="19" xfId="5" applyFont="1" applyFill="1" applyBorder="1" applyAlignment="1">
      <alignment horizontal="center" vertical="center"/>
    </xf>
    <xf numFmtId="0" fontId="9" fillId="0" borderId="17" xfId="5" applyFont="1" applyFill="1" applyBorder="1" applyAlignment="1">
      <alignment horizontal="center" vertical="center"/>
    </xf>
    <xf numFmtId="0" fontId="9" fillId="0" borderId="21" xfId="5" applyFont="1" applyFill="1" applyBorder="1" applyAlignment="1">
      <alignment horizontal="center" vertical="center"/>
    </xf>
    <xf numFmtId="0" fontId="13" fillId="0" borderId="19" xfId="5" applyFont="1" applyBorder="1" applyAlignment="1">
      <alignment horizontal="center" vertical="center"/>
    </xf>
    <xf numFmtId="0" fontId="11" fillId="0" borderId="18" xfId="5" applyFont="1" applyBorder="1" applyAlignment="1">
      <alignment horizontal="center"/>
    </xf>
    <xf numFmtId="0" fontId="10" fillId="0" borderId="0" xfId="5" applyFont="1" applyFill="1" applyBorder="1" applyAlignment="1">
      <alignment horizontal="center" vertical="center"/>
    </xf>
    <xf numFmtId="0" fontId="11" fillId="0" borderId="0" xfId="5" applyFont="1" applyFill="1" applyBorder="1"/>
    <xf numFmtId="0" fontId="13" fillId="0" borderId="0" xfId="5" applyFont="1" applyBorder="1" applyAlignment="1">
      <alignment horizontal="center" vertical="center"/>
    </xf>
    <xf numFmtId="0" fontId="11" fillId="0" borderId="0" xfId="5" applyFont="1" applyBorder="1"/>
    <xf numFmtId="0" fontId="9" fillId="0" borderId="19" xfId="5" applyFont="1" applyBorder="1" applyAlignment="1">
      <alignment horizontal="center" vertical="center" wrapText="1"/>
    </xf>
    <xf numFmtId="0" fontId="9" fillId="0" borderId="17" xfId="5" applyFont="1" applyBorder="1" applyAlignment="1">
      <alignment horizontal="center" vertical="center" wrapText="1"/>
    </xf>
    <xf numFmtId="0" fontId="9" fillId="0" borderId="21" xfId="5" applyFont="1" applyBorder="1" applyAlignment="1">
      <alignment horizontal="center" vertical="center" wrapText="1"/>
    </xf>
    <xf numFmtId="0" fontId="10" fillId="3" borderId="8" xfId="5" applyFont="1" applyFill="1" applyBorder="1" applyAlignment="1">
      <alignment horizontal="left" vertical="center"/>
    </xf>
    <xf numFmtId="0" fontId="14" fillId="0" borderId="4" xfId="5" applyFont="1" applyBorder="1" applyAlignment="1">
      <alignment horizontal="left"/>
    </xf>
    <xf numFmtId="0" fontId="14" fillId="0" borderId="24" xfId="5" applyFont="1" applyBorder="1" applyAlignment="1">
      <alignment horizontal="left"/>
    </xf>
    <xf numFmtId="0" fontId="13" fillId="4" borderId="25" xfId="5" applyFont="1" applyFill="1" applyBorder="1" applyAlignment="1">
      <alignment horizontal="left" vertical="center" wrapText="1"/>
    </xf>
    <xf numFmtId="0" fontId="14" fillId="0" borderId="4" xfId="5" applyFont="1" applyBorder="1"/>
    <xf numFmtId="0" fontId="14" fillId="0" borderId="5" xfId="5" applyFont="1" applyBorder="1"/>
    <xf numFmtId="0" fontId="9" fillId="0" borderId="25" xfId="5" applyFont="1" applyBorder="1" applyAlignment="1">
      <alignment horizontal="left" vertical="center" wrapText="1"/>
    </xf>
    <xf numFmtId="0" fontId="14" fillId="0" borderId="4" xfId="5" applyFont="1" applyBorder="1" applyAlignment="1">
      <alignment horizontal="left" wrapText="1"/>
    </xf>
    <xf numFmtId="0" fontId="14" fillId="0" borderId="24" xfId="5" applyFont="1" applyBorder="1" applyAlignment="1">
      <alignment horizontal="left" wrapText="1"/>
    </xf>
    <xf numFmtId="0" fontId="10" fillId="3" borderId="25" xfId="5" applyFont="1" applyFill="1" applyBorder="1" applyAlignment="1">
      <alignment horizontal="center" vertical="center"/>
    </xf>
    <xf numFmtId="0" fontId="14" fillId="0" borderId="24" xfId="5" applyFont="1" applyBorder="1"/>
    <xf numFmtId="0" fontId="9" fillId="0" borderId="25" xfId="5" applyFont="1" applyBorder="1" applyAlignment="1">
      <alignment horizontal="center" vertical="center" wrapText="1"/>
    </xf>
    <xf numFmtId="0" fontId="14" fillId="0" borderId="26" xfId="5" applyFont="1" applyBorder="1"/>
    <xf numFmtId="0" fontId="10" fillId="3" borderId="2" xfId="5" applyFont="1" applyFill="1" applyBorder="1" applyAlignment="1">
      <alignment horizontal="center" vertical="center"/>
    </xf>
    <xf numFmtId="0" fontId="10" fillId="3" borderId="26" xfId="5" applyFont="1" applyFill="1" applyBorder="1" applyAlignment="1">
      <alignment horizontal="center" vertical="center"/>
    </xf>
    <xf numFmtId="2" fontId="9" fillId="0" borderId="27" xfId="5" applyNumberFormat="1" applyFont="1" applyBorder="1" applyAlignment="1">
      <alignment horizontal="center" vertical="center"/>
    </xf>
    <xf numFmtId="0" fontId="15" fillId="0" borderId="1" xfId="5" applyFont="1" applyBorder="1" applyAlignment="1">
      <alignment horizontal="center" vertical="center"/>
    </xf>
    <xf numFmtId="0" fontId="10" fillId="3" borderId="29" xfId="5" quotePrefix="1" applyFont="1" applyFill="1" applyBorder="1" applyAlignment="1">
      <alignment horizontal="center" vertical="center" wrapText="1"/>
    </xf>
    <xf numFmtId="0" fontId="14" fillId="0" borderId="34" xfId="5" applyFont="1" applyBorder="1" applyAlignment="1">
      <alignment wrapText="1"/>
    </xf>
    <xf numFmtId="0" fontId="10" fillId="3" borderId="30" xfId="5" quotePrefix="1" applyFont="1" applyFill="1" applyBorder="1" applyAlignment="1">
      <alignment horizontal="center" vertical="center" wrapText="1"/>
    </xf>
    <xf numFmtId="0" fontId="14" fillId="0" borderId="30" xfId="5" applyFont="1" applyBorder="1" applyAlignment="1">
      <alignment wrapText="1"/>
    </xf>
    <xf numFmtId="0" fontId="14" fillId="0" borderId="31" xfId="5" applyFont="1" applyBorder="1" applyAlignment="1">
      <alignment wrapText="1"/>
    </xf>
    <xf numFmtId="0" fontId="10" fillId="3" borderId="32" xfId="5" quotePrefix="1" applyFont="1" applyFill="1" applyBorder="1" applyAlignment="1">
      <alignment horizontal="center" vertical="center" wrapText="1"/>
    </xf>
    <xf numFmtId="0" fontId="14" fillId="0" borderId="36" xfId="5" applyFont="1" applyBorder="1" applyAlignment="1">
      <alignment wrapText="1"/>
    </xf>
    <xf numFmtId="4" fontId="10" fillId="3" borderId="33" xfId="5" applyNumberFormat="1" applyFont="1" applyFill="1" applyBorder="1" applyAlignment="1">
      <alignment horizontal="center" vertical="center" wrapText="1"/>
    </xf>
    <xf numFmtId="0" fontId="14" fillId="0" borderId="37" xfId="5" applyFont="1" applyBorder="1" applyAlignment="1">
      <alignment wrapText="1"/>
    </xf>
    <xf numFmtId="0" fontId="5" fillId="4" borderId="9" xfId="5" applyFont="1" applyFill="1" applyBorder="1" applyAlignment="1">
      <alignment horizontal="left" vertical="center"/>
    </xf>
    <xf numFmtId="0" fontId="5" fillId="4" borderId="10" xfId="5" applyFont="1" applyFill="1" applyBorder="1" applyAlignment="1">
      <alignment horizontal="left" vertical="center"/>
    </xf>
    <xf numFmtId="0" fontId="5" fillId="4" borderId="11" xfId="5" applyFont="1" applyFill="1" applyBorder="1" applyAlignment="1">
      <alignment horizontal="left" vertical="center"/>
    </xf>
    <xf numFmtId="0" fontId="5" fillId="0" borderId="43" xfId="5" applyFont="1" applyBorder="1" applyAlignment="1">
      <alignment horizontal="left" vertical="top" wrapText="1"/>
    </xf>
    <xf numFmtId="0" fontId="3" fillId="0" borderId="44" xfId="5" applyBorder="1" applyAlignment="1">
      <alignment vertical="top"/>
    </xf>
    <xf numFmtId="0" fontId="7" fillId="0" borderId="45" xfId="5" applyFont="1" applyBorder="1" applyAlignment="1">
      <alignment vertical="top"/>
    </xf>
    <xf numFmtId="0" fontId="7" fillId="0" borderId="49" xfId="5" applyFont="1" applyBorder="1" applyAlignment="1">
      <alignment vertical="top"/>
    </xf>
    <xf numFmtId="0" fontId="3" fillId="0" borderId="0" xfId="5" applyAlignment="1">
      <alignment vertical="top"/>
    </xf>
    <xf numFmtId="0" fontId="7" fillId="0" borderId="7" xfId="5" applyFont="1" applyBorder="1" applyAlignment="1">
      <alignment vertical="top"/>
    </xf>
    <xf numFmtId="0" fontId="7" fillId="0" borderId="51" xfId="5" applyFont="1" applyBorder="1" applyAlignment="1">
      <alignment vertical="top"/>
    </xf>
    <xf numFmtId="0" fontId="7" fillId="0" borderId="52" xfId="5" applyFont="1" applyBorder="1" applyAlignment="1">
      <alignment vertical="top"/>
    </xf>
    <xf numFmtId="0" fontId="7" fillId="0" borderId="53" xfId="5" applyFont="1" applyBorder="1" applyAlignment="1">
      <alignment vertical="top"/>
    </xf>
    <xf numFmtId="0" fontId="15" fillId="5" borderId="106" xfId="5" applyFont="1" applyFill="1" applyBorder="1" applyAlignment="1">
      <alignment horizontal="center" vertical="center"/>
    </xf>
    <xf numFmtId="0" fontId="7" fillId="5" borderId="107" xfId="5" applyFont="1" applyFill="1" applyBorder="1"/>
    <xf numFmtId="0" fontId="7" fillId="5" borderId="108" xfId="5" applyFont="1" applyFill="1" applyBorder="1"/>
    <xf numFmtId="0" fontId="15" fillId="0" borderId="16" xfId="5" applyFont="1" applyBorder="1" applyAlignment="1">
      <alignment horizontal="center" vertical="center" wrapText="1"/>
    </xf>
    <xf numFmtId="0" fontId="7" fillId="0" borderId="17" xfId="5" applyFont="1" applyBorder="1"/>
    <xf numFmtId="0" fontId="7" fillId="0" borderId="18" xfId="5" applyFont="1" applyBorder="1"/>
    <xf numFmtId="0" fontId="15" fillId="3" borderId="54" xfId="5" applyFont="1" applyFill="1" applyBorder="1" applyAlignment="1">
      <alignment horizontal="center" vertical="center" wrapText="1"/>
    </xf>
    <xf numFmtId="0" fontId="7" fillId="0" borderId="55" xfId="5" applyFont="1" applyBorder="1"/>
    <xf numFmtId="0" fontId="7" fillId="0" borderId="56" xfId="5" applyFont="1" applyBorder="1"/>
    <xf numFmtId="0" fontId="15" fillId="4" borderId="6" xfId="5" applyFont="1" applyFill="1" applyBorder="1" applyAlignment="1">
      <alignment horizontal="left" vertical="top"/>
    </xf>
    <xf numFmtId="0" fontId="15" fillId="4" borderId="0" xfId="5" applyFont="1" applyFill="1" applyAlignment="1">
      <alignment horizontal="left" vertical="top"/>
    </xf>
    <xf numFmtId="0" fontId="15" fillId="4" borderId="7" xfId="5" applyFont="1" applyFill="1" applyBorder="1" applyAlignment="1">
      <alignment horizontal="left" vertical="top"/>
    </xf>
    <xf numFmtId="0" fontId="15" fillId="4" borderId="6" xfId="5" applyFont="1" applyFill="1" applyBorder="1" applyAlignment="1">
      <alignment horizontal="left" vertical="top" wrapText="1"/>
    </xf>
    <xf numFmtId="0" fontId="15" fillId="4" borderId="0" xfId="5" applyFont="1" applyFill="1" applyAlignment="1">
      <alignment horizontal="left" vertical="top" wrapText="1"/>
    </xf>
    <xf numFmtId="0" fontId="15" fillId="4" borderId="7" xfId="5" applyFont="1" applyFill="1" applyBorder="1" applyAlignment="1">
      <alignment horizontal="left" vertical="top" wrapText="1"/>
    </xf>
    <xf numFmtId="0" fontId="5" fillId="0" borderId="105" xfId="5" applyFont="1" applyBorder="1" applyAlignment="1">
      <alignment horizontal="center" vertical="center"/>
    </xf>
    <xf numFmtId="0" fontId="5" fillId="0" borderId="52" xfId="5" applyFont="1" applyBorder="1" applyAlignment="1">
      <alignment horizontal="center" vertical="center"/>
    </xf>
    <xf numFmtId="0" fontId="5" fillId="0" borderId="100" xfId="5" applyFont="1" applyBorder="1" applyAlignment="1">
      <alignment horizontal="center" vertical="center"/>
    </xf>
    <xf numFmtId="14" fontId="33" fillId="0" borderId="103" xfId="5" applyNumberFormat="1" applyFont="1" applyFill="1" applyBorder="1" applyAlignment="1">
      <alignment horizontal="center" vertical="center" wrapText="1"/>
    </xf>
    <xf numFmtId="14" fontId="33" fillId="0" borderId="87" xfId="5" applyNumberFormat="1" applyFont="1" applyFill="1" applyBorder="1" applyAlignment="1">
      <alignment horizontal="center" vertical="center" wrapText="1"/>
    </xf>
    <xf numFmtId="14" fontId="33" fillId="0" borderId="65" xfId="5" applyNumberFormat="1" applyFont="1" applyFill="1" applyBorder="1" applyAlignment="1">
      <alignment horizontal="center" vertical="center" wrapText="1"/>
    </xf>
    <xf numFmtId="0" fontId="15" fillId="5" borderId="46" xfId="5" applyFont="1" applyFill="1" applyBorder="1" applyAlignment="1">
      <alignment horizontal="center" vertical="center"/>
    </xf>
    <xf numFmtId="0" fontId="7" fillId="5" borderId="22" xfId="5" applyFont="1" applyFill="1" applyBorder="1"/>
    <xf numFmtId="0" fontId="7" fillId="5" borderId="47" xfId="5" applyFont="1" applyFill="1" applyBorder="1"/>
    <xf numFmtId="0" fontId="5" fillId="0" borderId="0" xfId="5" applyFont="1" applyAlignment="1">
      <alignment horizontal="center" vertical="center"/>
    </xf>
    <xf numFmtId="0" fontId="13" fillId="0" borderId="25" xfId="5" applyFont="1" applyFill="1" applyBorder="1" applyAlignment="1">
      <alignment horizontal="left" vertical="center" wrapText="1"/>
    </xf>
    <xf numFmtId="0" fontId="14" fillId="0" borderId="4" xfId="5" applyFont="1" applyFill="1" applyBorder="1"/>
    <xf numFmtId="0" fontId="14" fillId="0" borderId="5" xfId="5" applyFont="1" applyFill="1" applyBorder="1"/>
    <xf numFmtId="14" fontId="10" fillId="0" borderId="63" xfId="5" applyNumberFormat="1" applyFont="1" applyFill="1" applyBorder="1" applyAlignment="1">
      <alignment horizontal="center" vertical="center" wrapText="1"/>
    </xf>
  </cellXfs>
  <cellStyles count="12">
    <cellStyle name="Millares" xfId="1" builtinId="3"/>
    <cellStyle name="Millares 4 2" xfId="6" xr:uid="{BFE2B3FB-D63E-4AB8-8CEF-C5E0E84CE11C}"/>
    <cellStyle name="Moneda" xfId="2" builtinId="4"/>
    <cellStyle name="Moneda [0]" xfId="3" builtinId="7"/>
    <cellStyle name="Moneda [0] 2" xfId="9" xr:uid="{B24DE33E-3428-499C-92F6-3D0606E5FD52}"/>
    <cellStyle name="Moneda [0] 4 2 2" xfId="11" xr:uid="{CAAF9CE8-428C-4AF0-B551-EC6783B7C545}"/>
    <cellStyle name="Moneda 3 3" xfId="8" xr:uid="{45A8ACEE-80DA-4B35-9B4C-18C771DAE840}"/>
    <cellStyle name="Normal" xfId="0" builtinId="0"/>
    <cellStyle name="Normal 2" xfId="5" xr:uid="{838523F3-AEA1-4D6A-9087-F5E072EABF78}"/>
    <cellStyle name="Normal 2 10 2" xfId="10" xr:uid="{0C16E1B7-9C79-4C88-8DCF-29772015719F}"/>
    <cellStyle name="Porcentaje" xfId="4" builtinId="5"/>
    <cellStyle name="Porcentaje 2 2" xfId="7" xr:uid="{E2E78069-AEB5-4ADD-93BF-15680B9BC7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jpeg"/><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7.jpeg"/><Relationship Id="rId4" Type="http://schemas.openxmlformats.org/officeDocument/2006/relationships/image" Target="../media/image6.jpe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10.jpeg"/><Relationship Id="rId5" Type="http://schemas.openxmlformats.org/officeDocument/2006/relationships/image" Target="../media/image9.jpeg"/><Relationship Id="rId4" Type="http://schemas.openxmlformats.org/officeDocument/2006/relationships/image" Target="../media/image8.jpe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13.jpeg"/><Relationship Id="rId5" Type="http://schemas.openxmlformats.org/officeDocument/2006/relationships/image" Target="../media/image12.jpeg"/><Relationship Id="rId4" Type="http://schemas.openxmlformats.org/officeDocument/2006/relationships/image" Target="../media/image1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 Id="rId4" Type="http://schemas.openxmlformats.org/officeDocument/2006/relationships/image" Target="../media/image14.jpeg"/></Relationships>
</file>

<file path=xl/drawings/_rels/drawing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16.jpeg"/><Relationship Id="rId4" Type="http://schemas.openxmlformats.org/officeDocument/2006/relationships/image" Target="../media/image15.jpeg"/></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18.jpeg"/><Relationship Id="rId4" Type="http://schemas.openxmlformats.org/officeDocument/2006/relationships/image" Target="../media/image17.jpe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20.jpeg"/><Relationship Id="rId4" Type="http://schemas.openxmlformats.org/officeDocument/2006/relationships/image" Target="../media/image19.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22.jpeg"/><Relationship Id="rId4" Type="http://schemas.openxmlformats.org/officeDocument/2006/relationships/image" Target="../media/image21.jpe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 Id="rId4" Type="http://schemas.openxmlformats.org/officeDocument/2006/relationships/image" Target="../media/image23.jpe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26.jpeg"/><Relationship Id="rId5" Type="http://schemas.openxmlformats.org/officeDocument/2006/relationships/image" Target="../media/image25.jpeg"/><Relationship Id="rId4" Type="http://schemas.openxmlformats.org/officeDocument/2006/relationships/image" Target="../media/image24.jpe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28.jpeg"/><Relationship Id="rId4" Type="http://schemas.openxmlformats.org/officeDocument/2006/relationships/image" Target="../media/image27.jpeg"/></Relationships>
</file>

<file path=xl/drawings/_rels/drawing14.xml.rels><?xml version="1.0" encoding="UTF-8" standalone="yes"?>
<Relationships xmlns="http://schemas.openxmlformats.org/package/2006/relationships"><Relationship Id="rId8" Type="http://schemas.openxmlformats.org/officeDocument/2006/relationships/image" Target="../media/image33.jpeg"/><Relationship Id="rId3" Type="http://schemas.openxmlformats.org/officeDocument/2006/relationships/image" Target="../media/image3.jpeg"/><Relationship Id="rId7" Type="http://schemas.openxmlformats.org/officeDocument/2006/relationships/image" Target="../media/image32.jpeg"/><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31.jpeg"/><Relationship Id="rId5" Type="http://schemas.openxmlformats.org/officeDocument/2006/relationships/image" Target="../media/image30.jpeg"/><Relationship Id="rId4" Type="http://schemas.openxmlformats.org/officeDocument/2006/relationships/image" Target="../media/image29.jpe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35.jpeg"/><Relationship Id="rId4" Type="http://schemas.openxmlformats.org/officeDocument/2006/relationships/image" Target="../media/image34.jpeg"/></Relationships>
</file>

<file path=xl/drawings/drawing1.xml><?xml version="1.0" encoding="utf-8"?>
<xdr:wsDr xmlns:xdr="http://schemas.openxmlformats.org/drawingml/2006/spreadsheetDrawing" xmlns:a="http://schemas.openxmlformats.org/drawingml/2006/main">
  <xdr:oneCellAnchor>
    <xdr:from>
      <xdr:col>2</xdr:col>
      <xdr:colOff>351064</xdr:colOff>
      <xdr:row>46</xdr:row>
      <xdr:rowOff>68036</xdr:rowOff>
    </xdr:from>
    <xdr:ext cx="32060" cy="132665"/>
    <xdr:sp macro="" textlink="">
      <xdr:nvSpPr>
        <xdr:cNvPr id="3" name="Rectangle 15">
          <a:extLst>
            <a:ext uri="{FF2B5EF4-FFF2-40B4-BE49-F238E27FC236}">
              <a16:creationId xmlns:a16="http://schemas.microsoft.com/office/drawing/2014/main" id="{B7EC6A9B-6BCD-4373-8600-327CFF2596A0}"/>
            </a:ext>
          </a:extLst>
        </xdr:cNvPr>
        <xdr:cNvSpPr>
          <a:spLocks noChangeArrowheads="1"/>
        </xdr:cNvSpPr>
      </xdr:nvSpPr>
      <xdr:spPr bwMode="auto">
        <a:xfrm>
          <a:off x="1008289" y="56865611"/>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twoCellAnchor editAs="oneCell">
    <xdr:from>
      <xdr:col>3</xdr:col>
      <xdr:colOff>1178718</xdr:colOff>
      <xdr:row>2</xdr:row>
      <xdr:rowOff>59532</xdr:rowOff>
    </xdr:from>
    <xdr:to>
      <xdr:col>3</xdr:col>
      <xdr:colOff>2750343</xdr:colOff>
      <xdr:row>6</xdr:row>
      <xdr:rowOff>0</xdr:rowOff>
    </xdr:to>
    <xdr:pic>
      <xdr:nvPicPr>
        <xdr:cNvPr id="4" name="Imagen 3">
          <a:extLst>
            <a:ext uri="{FF2B5EF4-FFF2-40B4-BE49-F238E27FC236}">
              <a16:creationId xmlns:a16="http://schemas.microsoft.com/office/drawing/2014/main" id="{D98D0BD3-D7C2-4A3C-A6D3-0235166C9B1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8874" y="404813"/>
          <a:ext cx="1571625" cy="619124"/>
        </a:xfrm>
        <a:prstGeom prst="rect">
          <a:avLst/>
        </a:prstGeom>
        <a:noFill/>
        <a:ln>
          <a:noFill/>
        </a:ln>
      </xdr:spPr>
    </xdr:pic>
    <xdr:clientData/>
  </xdr:twoCellAnchor>
  <xdr:twoCellAnchor editAs="oneCell">
    <xdr:from>
      <xdr:col>1</xdr:col>
      <xdr:colOff>111918</xdr:colOff>
      <xdr:row>1</xdr:row>
      <xdr:rowOff>164307</xdr:rowOff>
    </xdr:from>
    <xdr:to>
      <xdr:col>2</xdr:col>
      <xdr:colOff>483393</xdr:colOff>
      <xdr:row>7</xdr:row>
      <xdr:rowOff>126207</xdr:rowOff>
    </xdr:to>
    <xdr:pic>
      <xdr:nvPicPr>
        <xdr:cNvPr id="5" name="Imagen 4">
          <a:extLst>
            <a:ext uri="{FF2B5EF4-FFF2-40B4-BE49-F238E27FC236}">
              <a16:creationId xmlns:a16="http://schemas.microsoft.com/office/drawing/2014/main" id="{4FD38FEC-130B-4320-BBBF-3D8CD3AE311C}"/>
            </a:ext>
          </a:extLst>
        </xdr:cNvPr>
        <xdr:cNvPicPr/>
      </xdr:nvPicPr>
      <xdr:blipFill>
        <a:blip xmlns:r="http://schemas.openxmlformats.org/officeDocument/2006/relationships" r:embed="rId2"/>
        <a:srcRect/>
        <a:stretch>
          <a:fillRect/>
        </a:stretch>
      </xdr:blipFill>
      <xdr:spPr bwMode="auto">
        <a:xfrm>
          <a:off x="266699" y="319088"/>
          <a:ext cx="871538" cy="831057"/>
        </a:xfrm>
        <a:prstGeom prst="rect">
          <a:avLst/>
        </a:prstGeom>
        <a:noFill/>
        <a:ln w="9525">
          <a:noFill/>
          <a:miter lim="800000"/>
          <a:headEnd/>
          <a:tailEnd/>
        </a:ln>
        <a:effectLst/>
      </xdr:spPr>
    </xdr:pic>
    <xdr:clientData/>
  </xdr:twoCellAnchor>
  <xdr:twoCellAnchor editAs="oneCell">
    <xdr:from>
      <xdr:col>2</xdr:col>
      <xdr:colOff>523876</xdr:colOff>
      <xdr:row>1</xdr:row>
      <xdr:rowOff>83344</xdr:rowOff>
    </xdr:from>
    <xdr:to>
      <xdr:col>3</xdr:col>
      <xdr:colOff>1047750</xdr:colOff>
      <xdr:row>7</xdr:row>
      <xdr:rowOff>178593</xdr:rowOff>
    </xdr:to>
    <xdr:pic>
      <xdr:nvPicPr>
        <xdr:cNvPr id="6" name="Imagen 5">
          <a:extLst>
            <a:ext uri="{FF2B5EF4-FFF2-40B4-BE49-F238E27FC236}">
              <a16:creationId xmlns:a16="http://schemas.microsoft.com/office/drawing/2014/main" id="{3964B833-1B9A-4ADA-AE8F-2CEA91CA2748}"/>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78720" y="238125"/>
          <a:ext cx="1119186" cy="96440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39</xdr:col>
      <xdr:colOff>421823</xdr:colOff>
      <xdr:row>1</xdr:row>
      <xdr:rowOff>71439</xdr:rowOff>
    </xdr:from>
    <xdr:to>
      <xdr:col>40</xdr:col>
      <xdr:colOff>535781</xdr:colOff>
      <xdr:row>3</xdr:row>
      <xdr:rowOff>107158</xdr:rowOff>
    </xdr:to>
    <xdr:pic>
      <xdr:nvPicPr>
        <xdr:cNvPr id="2" name="Imagen 1">
          <a:extLst>
            <a:ext uri="{FF2B5EF4-FFF2-40B4-BE49-F238E27FC236}">
              <a16:creationId xmlns:a16="http://schemas.microsoft.com/office/drawing/2014/main" id="{C04A8CB1-2358-45E8-B61C-2B040527CD8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41430" y="275546"/>
          <a:ext cx="916780" cy="416719"/>
        </a:xfrm>
        <a:prstGeom prst="rect">
          <a:avLst/>
        </a:prstGeom>
        <a:noFill/>
        <a:ln>
          <a:noFill/>
        </a:ln>
      </xdr:spPr>
    </xdr:pic>
    <xdr:clientData/>
  </xdr:twoCellAnchor>
  <xdr:twoCellAnchor editAs="oneCell">
    <xdr:from>
      <xdr:col>36</xdr:col>
      <xdr:colOff>898068</xdr:colOff>
      <xdr:row>1</xdr:row>
      <xdr:rowOff>47626</xdr:rowOff>
    </xdr:from>
    <xdr:to>
      <xdr:col>37</xdr:col>
      <xdr:colOff>580001</xdr:colOff>
      <xdr:row>3</xdr:row>
      <xdr:rowOff>142876</xdr:rowOff>
    </xdr:to>
    <xdr:pic>
      <xdr:nvPicPr>
        <xdr:cNvPr id="3" name="Imagen 2">
          <a:extLst>
            <a:ext uri="{FF2B5EF4-FFF2-40B4-BE49-F238E27FC236}">
              <a16:creationId xmlns:a16="http://schemas.microsoft.com/office/drawing/2014/main" id="{CC6E9570-4A96-4930-B8C3-BFE7C3CD4AEF}"/>
            </a:ext>
          </a:extLst>
        </xdr:cNvPr>
        <xdr:cNvPicPr/>
      </xdr:nvPicPr>
      <xdr:blipFill>
        <a:blip xmlns:r="http://schemas.openxmlformats.org/officeDocument/2006/relationships" r:embed="rId2"/>
        <a:srcRect/>
        <a:stretch>
          <a:fillRect/>
        </a:stretch>
      </xdr:blipFill>
      <xdr:spPr bwMode="auto">
        <a:xfrm>
          <a:off x="8354782" y="251733"/>
          <a:ext cx="607219" cy="476250"/>
        </a:xfrm>
        <a:prstGeom prst="rect">
          <a:avLst/>
        </a:prstGeom>
        <a:noFill/>
        <a:ln w="9525">
          <a:noFill/>
          <a:miter lim="800000"/>
          <a:headEnd/>
          <a:tailEnd/>
        </a:ln>
        <a:effectLst/>
      </xdr:spPr>
    </xdr:pic>
    <xdr:clientData/>
  </xdr:twoCellAnchor>
  <xdr:twoCellAnchor editAs="oneCell">
    <xdr:from>
      <xdr:col>38</xdr:col>
      <xdr:colOff>299359</xdr:colOff>
      <xdr:row>1</xdr:row>
      <xdr:rowOff>27215</xdr:rowOff>
    </xdr:from>
    <xdr:to>
      <xdr:col>39</xdr:col>
      <xdr:colOff>54429</xdr:colOff>
      <xdr:row>3</xdr:row>
      <xdr:rowOff>163287</xdr:rowOff>
    </xdr:to>
    <xdr:pic>
      <xdr:nvPicPr>
        <xdr:cNvPr id="4" name="Imagen 3">
          <a:extLst>
            <a:ext uri="{FF2B5EF4-FFF2-40B4-BE49-F238E27FC236}">
              <a16:creationId xmlns:a16="http://schemas.microsoft.com/office/drawing/2014/main" id="{95C37C02-6826-42CB-A53F-3DB52AB9E177}"/>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61716" y="231322"/>
          <a:ext cx="612320" cy="517072"/>
        </a:xfrm>
        <a:prstGeom prst="rect">
          <a:avLst/>
        </a:prstGeom>
        <a:noFill/>
        <a:ln>
          <a:noFill/>
        </a:ln>
      </xdr:spPr>
    </xdr:pic>
    <xdr:clientData/>
  </xdr:twoCellAnchor>
  <xdr:twoCellAnchor editAs="oneCell">
    <xdr:from>
      <xdr:col>4</xdr:col>
      <xdr:colOff>13609</xdr:colOff>
      <xdr:row>15</xdr:row>
      <xdr:rowOff>68035</xdr:rowOff>
    </xdr:from>
    <xdr:to>
      <xdr:col>29</xdr:col>
      <xdr:colOff>27214</xdr:colOff>
      <xdr:row>25</xdr:row>
      <xdr:rowOff>312965</xdr:rowOff>
    </xdr:to>
    <xdr:pic>
      <xdr:nvPicPr>
        <xdr:cNvPr id="5" name="Imagen 4">
          <a:extLst>
            <a:ext uri="{FF2B5EF4-FFF2-40B4-BE49-F238E27FC236}">
              <a16:creationId xmlns:a16="http://schemas.microsoft.com/office/drawing/2014/main" id="{41C31523-84CE-4633-AEEB-0792ACFDBBCE}"/>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66752" y="4163785"/>
          <a:ext cx="4313462" cy="3619501"/>
        </a:xfrm>
        <a:prstGeom prst="rect">
          <a:avLst/>
        </a:prstGeom>
        <a:noFill/>
        <a:ln>
          <a:noFill/>
        </a:ln>
      </xdr:spPr>
    </xdr:pic>
    <xdr:clientData/>
  </xdr:twoCellAnchor>
  <xdr:twoCellAnchor editAs="oneCell">
    <xdr:from>
      <xdr:col>4</xdr:col>
      <xdr:colOff>13608</xdr:colOff>
      <xdr:row>27</xdr:row>
      <xdr:rowOff>74840</xdr:rowOff>
    </xdr:from>
    <xdr:to>
      <xdr:col>30</xdr:col>
      <xdr:colOff>54429</xdr:colOff>
      <xdr:row>37</xdr:row>
      <xdr:rowOff>149680</xdr:rowOff>
    </xdr:to>
    <xdr:pic>
      <xdr:nvPicPr>
        <xdr:cNvPr id="6" name="Imagen 5">
          <a:extLst>
            <a:ext uri="{FF2B5EF4-FFF2-40B4-BE49-F238E27FC236}">
              <a16:creationId xmlns:a16="http://schemas.microsoft.com/office/drawing/2014/main" id="{0EEF526C-879D-4CF6-B1F9-92A6F0CAAE31}"/>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6751" y="8171090"/>
          <a:ext cx="4422321" cy="3653518"/>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39</xdr:col>
      <xdr:colOff>489864</xdr:colOff>
      <xdr:row>1</xdr:row>
      <xdr:rowOff>71438</xdr:rowOff>
    </xdr:from>
    <xdr:to>
      <xdr:col>40</xdr:col>
      <xdr:colOff>603822</xdr:colOff>
      <xdr:row>3</xdr:row>
      <xdr:rowOff>107157</xdr:rowOff>
    </xdr:to>
    <xdr:pic>
      <xdr:nvPicPr>
        <xdr:cNvPr id="4" name="Imagen 3">
          <a:extLst>
            <a:ext uri="{FF2B5EF4-FFF2-40B4-BE49-F238E27FC236}">
              <a16:creationId xmlns:a16="http://schemas.microsoft.com/office/drawing/2014/main" id="{04BA323C-6A05-4C6C-8430-D0156795745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09471" y="275545"/>
          <a:ext cx="916780" cy="416719"/>
        </a:xfrm>
        <a:prstGeom prst="rect">
          <a:avLst/>
        </a:prstGeom>
        <a:noFill/>
        <a:ln>
          <a:noFill/>
        </a:ln>
      </xdr:spPr>
    </xdr:pic>
    <xdr:clientData/>
  </xdr:twoCellAnchor>
  <xdr:twoCellAnchor editAs="oneCell">
    <xdr:from>
      <xdr:col>37</xdr:col>
      <xdr:colOff>40823</xdr:colOff>
      <xdr:row>1</xdr:row>
      <xdr:rowOff>47625</xdr:rowOff>
    </xdr:from>
    <xdr:to>
      <xdr:col>37</xdr:col>
      <xdr:colOff>648042</xdr:colOff>
      <xdr:row>3</xdr:row>
      <xdr:rowOff>142875</xdr:rowOff>
    </xdr:to>
    <xdr:pic>
      <xdr:nvPicPr>
        <xdr:cNvPr id="5" name="Imagen 4">
          <a:extLst>
            <a:ext uri="{FF2B5EF4-FFF2-40B4-BE49-F238E27FC236}">
              <a16:creationId xmlns:a16="http://schemas.microsoft.com/office/drawing/2014/main" id="{C4A9F0B3-A467-4EF4-BF7D-B7C8276B04E3}"/>
            </a:ext>
          </a:extLst>
        </xdr:cNvPr>
        <xdr:cNvPicPr/>
      </xdr:nvPicPr>
      <xdr:blipFill>
        <a:blip xmlns:r="http://schemas.openxmlformats.org/officeDocument/2006/relationships" r:embed="rId2"/>
        <a:srcRect/>
        <a:stretch>
          <a:fillRect/>
        </a:stretch>
      </xdr:blipFill>
      <xdr:spPr bwMode="auto">
        <a:xfrm>
          <a:off x="8422823" y="251732"/>
          <a:ext cx="607219" cy="476250"/>
        </a:xfrm>
        <a:prstGeom prst="rect">
          <a:avLst/>
        </a:prstGeom>
        <a:noFill/>
        <a:ln w="9525">
          <a:noFill/>
          <a:miter lim="800000"/>
          <a:headEnd/>
          <a:tailEnd/>
        </a:ln>
        <a:effectLst/>
      </xdr:spPr>
    </xdr:pic>
    <xdr:clientData/>
  </xdr:twoCellAnchor>
  <xdr:twoCellAnchor editAs="oneCell">
    <xdr:from>
      <xdr:col>38</xdr:col>
      <xdr:colOff>367400</xdr:colOff>
      <xdr:row>1</xdr:row>
      <xdr:rowOff>27214</xdr:rowOff>
    </xdr:from>
    <xdr:to>
      <xdr:col>39</xdr:col>
      <xdr:colOff>122470</xdr:colOff>
      <xdr:row>3</xdr:row>
      <xdr:rowOff>163286</xdr:rowOff>
    </xdr:to>
    <xdr:pic>
      <xdr:nvPicPr>
        <xdr:cNvPr id="6" name="Imagen 5">
          <a:extLst>
            <a:ext uri="{FF2B5EF4-FFF2-40B4-BE49-F238E27FC236}">
              <a16:creationId xmlns:a16="http://schemas.microsoft.com/office/drawing/2014/main" id="{28B16B60-3A12-4392-8C64-27148E86DEC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429757" y="231321"/>
          <a:ext cx="612320" cy="517072"/>
        </a:xfrm>
        <a:prstGeom prst="rect">
          <a:avLst/>
        </a:prstGeom>
        <a:noFill/>
        <a:ln>
          <a:noFill/>
        </a:ln>
      </xdr:spPr>
    </xdr:pic>
    <xdr:clientData/>
  </xdr:twoCellAnchor>
  <xdr:twoCellAnchor editAs="oneCell">
    <xdr:from>
      <xdr:col>6</xdr:col>
      <xdr:colOff>108856</xdr:colOff>
      <xdr:row>14</xdr:row>
      <xdr:rowOff>95248</xdr:rowOff>
    </xdr:from>
    <xdr:to>
      <xdr:col>27</xdr:col>
      <xdr:colOff>40822</xdr:colOff>
      <xdr:row>24</xdr:row>
      <xdr:rowOff>136072</xdr:rowOff>
    </xdr:to>
    <xdr:pic>
      <xdr:nvPicPr>
        <xdr:cNvPr id="8" name="Imagen 7">
          <a:extLst>
            <a:ext uri="{FF2B5EF4-FFF2-40B4-BE49-F238E27FC236}">
              <a16:creationId xmlns:a16="http://schemas.microsoft.com/office/drawing/2014/main" id="{9ACF8226-172A-4CE2-B9E5-E485FCF239CB}"/>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61356" y="3823605"/>
          <a:ext cx="3769180" cy="2816681"/>
        </a:xfrm>
        <a:prstGeom prst="rect">
          <a:avLst/>
        </a:prstGeom>
        <a:noFill/>
        <a:ln>
          <a:noFill/>
        </a:ln>
      </xdr:spPr>
    </xdr:pic>
    <xdr:clientData/>
  </xdr:twoCellAnchor>
  <xdr:twoCellAnchor editAs="oneCell">
    <xdr:from>
      <xdr:col>6</xdr:col>
      <xdr:colOff>95249</xdr:colOff>
      <xdr:row>24</xdr:row>
      <xdr:rowOff>204106</xdr:rowOff>
    </xdr:from>
    <xdr:to>
      <xdr:col>28</xdr:col>
      <xdr:colOff>27213</xdr:colOff>
      <xdr:row>34</xdr:row>
      <xdr:rowOff>81642</xdr:rowOff>
    </xdr:to>
    <xdr:pic>
      <xdr:nvPicPr>
        <xdr:cNvPr id="7" name="Imagen 6">
          <a:extLst>
            <a:ext uri="{FF2B5EF4-FFF2-40B4-BE49-F238E27FC236}">
              <a16:creationId xmlns:a16="http://schemas.microsoft.com/office/drawing/2014/main" id="{15F82559-F9B3-452B-B4F8-6EACDC20A219}"/>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047749" y="6708320"/>
          <a:ext cx="3850821" cy="269421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39</xdr:col>
      <xdr:colOff>462648</xdr:colOff>
      <xdr:row>1</xdr:row>
      <xdr:rowOff>57832</xdr:rowOff>
    </xdr:from>
    <xdr:to>
      <xdr:col>40</xdr:col>
      <xdr:colOff>576606</xdr:colOff>
      <xdr:row>3</xdr:row>
      <xdr:rowOff>93551</xdr:rowOff>
    </xdr:to>
    <xdr:pic>
      <xdr:nvPicPr>
        <xdr:cNvPr id="5" name="Imagen 4">
          <a:extLst>
            <a:ext uri="{FF2B5EF4-FFF2-40B4-BE49-F238E27FC236}">
              <a16:creationId xmlns:a16="http://schemas.microsoft.com/office/drawing/2014/main" id="{46E265B3-2CFF-425F-A90E-1DAD9EED39F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2255" y="261939"/>
          <a:ext cx="916780" cy="416719"/>
        </a:xfrm>
        <a:prstGeom prst="rect">
          <a:avLst/>
        </a:prstGeom>
        <a:noFill/>
        <a:ln>
          <a:noFill/>
        </a:ln>
      </xdr:spPr>
    </xdr:pic>
    <xdr:clientData/>
  </xdr:twoCellAnchor>
  <xdr:twoCellAnchor editAs="oneCell">
    <xdr:from>
      <xdr:col>37</xdr:col>
      <xdr:colOff>13607</xdr:colOff>
      <xdr:row>1</xdr:row>
      <xdr:rowOff>34019</xdr:rowOff>
    </xdr:from>
    <xdr:to>
      <xdr:col>37</xdr:col>
      <xdr:colOff>620826</xdr:colOff>
      <xdr:row>3</xdr:row>
      <xdr:rowOff>129269</xdr:rowOff>
    </xdr:to>
    <xdr:pic>
      <xdr:nvPicPr>
        <xdr:cNvPr id="6" name="Imagen 5">
          <a:extLst>
            <a:ext uri="{FF2B5EF4-FFF2-40B4-BE49-F238E27FC236}">
              <a16:creationId xmlns:a16="http://schemas.microsoft.com/office/drawing/2014/main" id="{0BBE9885-5C11-484D-B6A6-D08C89DD6CCE}"/>
            </a:ext>
          </a:extLst>
        </xdr:cNvPr>
        <xdr:cNvPicPr/>
      </xdr:nvPicPr>
      <xdr:blipFill>
        <a:blip xmlns:r="http://schemas.openxmlformats.org/officeDocument/2006/relationships" r:embed="rId2"/>
        <a:srcRect/>
        <a:stretch>
          <a:fillRect/>
        </a:stretch>
      </xdr:blipFill>
      <xdr:spPr bwMode="auto">
        <a:xfrm>
          <a:off x="8395607" y="238126"/>
          <a:ext cx="607219" cy="476250"/>
        </a:xfrm>
        <a:prstGeom prst="rect">
          <a:avLst/>
        </a:prstGeom>
        <a:noFill/>
        <a:ln w="9525">
          <a:noFill/>
          <a:miter lim="800000"/>
          <a:headEnd/>
          <a:tailEnd/>
        </a:ln>
        <a:effectLst/>
      </xdr:spPr>
    </xdr:pic>
    <xdr:clientData/>
  </xdr:twoCellAnchor>
  <xdr:twoCellAnchor editAs="oneCell">
    <xdr:from>
      <xdr:col>38</xdr:col>
      <xdr:colOff>340184</xdr:colOff>
      <xdr:row>1</xdr:row>
      <xdr:rowOff>27215</xdr:rowOff>
    </xdr:from>
    <xdr:to>
      <xdr:col>39</xdr:col>
      <xdr:colOff>95254</xdr:colOff>
      <xdr:row>3</xdr:row>
      <xdr:rowOff>163287</xdr:rowOff>
    </xdr:to>
    <xdr:pic>
      <xdr:nvPicPr>
        <xdr:cNvPr id="7" name="Imagen 6">
          <a:extLst>
            <a:ext uri="{FF2B5EF4-FFF2-40B4-BE49-F238E27FC236}">
              <a16:creationId xmlns:a16="http://schemas.microsoft.com/office/drawing/2014/main" id="{6CA4C897-5D03-4FDB-ADEA-4E1EE0690E56}"/>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402541" y="231322"/>
          <a:ext cx="612320" cy="517072"/>
        </a:xfrm>
        <a:prstGeom prst="rect">
          <a:avLst/>
        </a:prstGeom>
        <a:noFill/>
        <a:ln>
          <a:noFill/>
        </a:ln>
      </xdr:spPr>
    </xdr:pic>
    <xdr:clientData/>
  </xdr:twoCellAnchor>
  <xdr:twoCellAnchor editAs="oneCell">
    <xdr:from>
      <xdr:col>6</xdr:col>
      <xdr:colOff>0</xdr:colOff>
      <xdr:row>14</xdr:row>
      <xdr:rowOff>122463</xdr:rowOff>
    </xdr:from>
    <xdr:to>
      <xdr:col>27</xdr:col>
      <xdr:colOff>27215</xdr:colOff>
      <xdr:row>25</xdr:row>
      <xdr:rowOff>176893</xdr:rowOff>
    </xdr:to>
    <xdr:pic>
      <xdr:nvPicPr>
        <xdr:cNvPr id="8" name="Imagen 7">
          <a:extLst>
            <a:ext uri="{FF2B5EF4-FFF2-40B4-BE49-F238E27FC236}">
              <a16:creationId xmlns:a16="http://schemas.microsoft.com/office/drawing/2014/main" id="{E7931103-1502-402A-9A66-26DEBC5459A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952500" y="3578677"/>
          <a:ext cx="3864429" cy="2653395"/>
        </a:xfrm>
        <a:prstGeom prst="rect">
          <a:avLst/>
        </a:prstGeom>
        <a:noFill/>
        <a:ln>
          <a:noFill/>
        </a:ln>
      </xdr:spPr>
    </xdr:pic>
    <xdr:clientData/>
  </xdr:twoCellAnchor>
  <xdr:twoCellAnchor editAs="oneCell">
    <xdr:from>
      <xdr:col>6</xdr:col>
      <xdr:colOff>13607</xdr:colOff>
      <xdr:row>27</xdr:row>
      <xdr:rowOff>27214</xdr:rowOff>
    </xdr:from>
    <xdr:to>
      <xdr:col>28</xdr:col>
      <xdr:colOff>68036</xdr:colOff>
      <xdr:row>36</xdr:row>
      <xdr:rowOff>27214</xdr:rowOff>
    </xdr:to>
    <xdr:pic>
      <xdr:nvPicPr>
        <xdr:cNvPr id="9" name="Imagen 8">
          <a:extLst>
            <a:ext uri="{FF2B5EF4-FFF2-40B4-BE49-F238E27FC236}">
              <a16:creationId xmlns:a16="http://schemas.microsoft.com/office/drawing/2014/main" id="{2A03F294-6C08-41E2-8EA0-C75B6BA88ACF}"/>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966107" y="6490607"/>
          <a:ext cx="3973286" cy="2789464"/>
        </a:xfrm>
        <a:prstGeom prst="rect">
          <a:avLst/>
        </a:prstGeom>
        <a:noFill/>
        <a:ln>
          <a:noFill/>
        </a:ln>
      </xdr:spPr>
    </xdr:pic>
    <xdr:clientData/>
  </xdr:twoCellAnchor>
  <xdr:twoCellAnchor editAs="oneCell">
    <xdr:from>
      <xdr:col>6</xdr:col>
      <xdr:colOff>0</xdr:colOff>
      <xdr:row>37</xdr:row>
      <xdr:rowOff>27215</xdr:rowOff>
    </xdr:from>
    <xdr:to>
      <xdr:col>29</xdr:col>
      <xdr:colOff>0</xdr:colOff>
      <xdr:row>49</xdr:row>
      <xdr:rowOff>326570</xdr:rowOff>
    </xdr:to>
    <xdr:pic>
      <xdr:nvPicPr>
        <xdr:cNvPr id="10" name="Imagen 9">
          <a:extLst>
            <a:ext uri="{FF2B5EF4-FFF2-40B4-BE49-F238E27FC236}">
              <a16:creationId xmlns:a16="http://schemas.microsoft.com/office/drawing/2014/main" id="{C1888C4C-0D0F-4D83-8628-F09F3B685C24}"/>
            </a:ext>
          </a:extLst>
        </xdr:cNvPr>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11713" r="20724"/>
        <a:stretch/>
      </xdr:blipFill>
      <xdr:spPr bwMode="auto">
        <a:xfrm>
          <a:off x="952500" y="9484179"/>
          <a:ext cx="4000500" cy="2939141"/>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39</xdr:col>
      <xdr:colOff>449041</xdr:colOff>
      <xdr:row>1</xdr:row>
      <xdr:rowOff>85045</xdr:rowOff>
    </xdr:from>
    <xdr:to>
      <xdr:col>40</xdr:col>
      <xdr:colOff>562999</xdr:colOff>
      <xdr:row>3</xdr:row>
      <xdr:rowOff>120764</xdr:rowOff>
    </xdr:to>
    <xdr:pic>
      <xdr:nvPicPr>
        <xdr:cNvPr id="4" name="Imagen 3">
          <a:extLst>
            <a:ext uri="{FF2B5EF4-FFF2-40B4-BE49-F238E27FC236}">
              <a16:creationId xmlns:a16="http://schemas.microsoft.com/office/drawing/2014/main" id="{E2A514CB-11D6-41CB-9900-714ADCCE6FF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8648" y="289152"/>
          <a:ext cx="916780" cy="416719"/>
        </a:xfrm>
        <a:prstGeom prst="rect">
          <a:avLst/>
        </a:prstGeom>
        <a:noFill/>
        <a:ln>
          <a:noFill/>
        </a:ln>
      </xdr:spPr>
    </xdr:pic>
    <xdr:clientData/>
  </xdr:twoCellAnchor>
  <xdr:twoCellAnchor editAs="oneCell">
    <xdr:from>
      <xdr:col>37</xdr:col>
      <xdr:colOff>0</xdr:colOff>
      <xdr:row>1</xdr:row>
      <xdr:rowOff>61232</xdr:rowOff>
    </xdr:from>
    <xdr:to>
      <xdr:col>37</xdr:col>
      <xdr:colOff>607219</xdr:colOff>
      <xdr:row>3</xdr:row>
      <xdr:rowOff>156482</xdr:rowOff>
    </xdr:to>
    <xdr:pic>
      <xdr:nvPicPr>
        <xdr:cNvPr id="5" name="Imagen 4">
          <a:extLst>
            <a:ext uri="{FF2B5EF4-FFF2-40B4-BE49-F238E27FC236}">
              <a16:creationId xmlns:a16="http://schemas.microsoft.com/office/drawing/2014/main" id="{82A94238-1B34-43D1-A107-D6CC7909623A}"/>
            </a:ext>
          </a:extLst>
        </xdr:cNvPr>
        <xdr:cNvPicPr/>
      </xdr:nvPicPr>
      <xdr:blipFill>
        <a:blip xmlns:r="http://schemas.openxmlformats.org/officeDocument/2006/relationships" r:embed="rId2"/>
        <a:srcRect/>
        <a:stretch>
          <a:fillRect/>
        </a:stretch>
      </xdr:blipFill>
      <xdr:spPr bwMode="auto">
        <a:xfrm>
          <a:off x="8382000" y="265339"/>
          <a:ext cx="607219" cy="476250"/>
        </a:xfrm>
        <a:prstGeom prst="rect">
          <a:avLst/>
        </a:prstGeom>
        <a:noFill/>
        <a:ln w="9525">
          <a:noFill/>
          <a:miter lim="800000"/>
          <a:headEnd/>
          <a:tailEnd/>
        </a:ln>
        <a:effectLst/>
      </xdr:spPr>
    </xdr:pic>
    <xdr:clientData/>
  </xdr:twoCellAnchor>
  <xdr:twoCellAnchor editAs="oneCell">
    <xdr:from>
      <xdr:col>38</xdr:col>
      <xdr:colOff>326577</xdr:colOff>
      <xdr:row>1</xdr:row>
      <xdr:rowOff>40821</xdr:rowOff>
    </xdr:from>
    <xdr:to>
      <xdr:col>39</xdr:col>
      <xdr:colOff>81647</xdr:colOff>
      <xdr:row>3</xdr:row>
      <xdr:rowOff>176893</xdr:rowOff>
    </xdr:to>
    <xdr:pic>
      <xdr:nvPicPr>
        <xdr:cNvPr id="6" name="Imagen 5">
          <a:extLst>
            <a:ext uri="{FF2B5EF4-FFF2-40B4-BE49-F238E27FC236}">
              <a16:creationId xmlns:a16="http://schemas.microsoft.com/office/drawing/2014/main" id="{4CD325B1-942C-4F8E-AA70-2D1D80C9C4AA}"/>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88934" y="244928"/>
          <a:ext cx="612320" cy="517072"/>
        </a:xfrm>
        <a:prstGeom prst="rect">
          <a:avLst/>
        </a:prstGeom>
        <a:noFill/>
        <a:ln>
          <a:noFill/>
        </a:ln>
      </xdr:spPr>
    </xdr:pic>
    <xdr:clientData/>
  </xdr:twoCellAnchor>
  <xdr:twoCellAnchor editAs="oneCell">
    <xdr:from>
      <xdr:col>6</xdr:col>
      <xdr:colOff>54427</xdr:colOff>
      <xdr:row>14</xdr:row>
      <xdr:rowOff>163287</xdr:rowOff>
    </xdr:from>
    <xdr:to>
      <xdr:col>31</xdr:col>
      <xdr:colOff>149678</xdr:colOff>
      <xdr:row>22</xdr:row>
      <xdr:rowOff>176894</xdr:rowOff>
    </xdr:to>
    <xdr:pic>
      <xdr:nvPicPr>
        <xdr:cNvPr id="7" name="Imagen 6">
          <a:extLst>
            <a:ext uri="{FF2B5EF4-FFF2-40B4-BE49-F238E27FC236}">
              <a16:creationId xmlns:a16="http://schemas.microsoft.com/office/drawing/2014/main" id="{21FB2576-D9B4-44F3-B83C-C2F01AC83BBB}"/>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06927" y="3728358"/>
          <a:ext cx="4259037" cy="2381250"/>
        </a:xfrm>
        <a:prstGeom prst="rect">
          <a:avLst/>
        </a:prstGeom>
        <a:noFill/>
        <a:ln>
          <a:noFill/>
        </a:ln>
      </xdr:spPr>
    </xdr:pic>
    <xdr:clientData/>
  </xdr:twoCellAnchor>
  <xdr:twoCellAnchor editAs="oneCell">
    <xdr:from>
      <xdr:col>6</xdr:col>
      <xdr:colOff>40821</xdr:colOff>
      <xdr:row>30</xdr:row>
      <xdr:rowOff>176895</xdr:rowOff>
    </xdr:from>
    <xdr:to>
      <xdr:col>31</xdr:col>
      <xdr:colOff>149678</xdr:colOff>
      <xdr:row>40</xdr:row>
      <xdr:rowOff>40822</xdr:rowOff>
    </xdr:to>
    <xdr:pic>
      <xdr:nvPicPr>
        <xdr:cNvPr id="8" name="Imagen 7">
          <a:extLst>
            <a:ext uri="{FF2B5EF4-FFF2-40B4-BE49-F238E27FC236}">
              <a16:creationId xmlns:a16="http://schemas.microsoft.com/office/drawing/2014/main" id="{07CF25CC-3660-4037-81A1-C0F8D4F2219B}"/>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993321" y="8885466"/>
          <a:ext cx="4272643" cy="2476499"/>
        </a:xfrm>
        <a:prstGeom prst="rect">
          <a:avLst/>
        </a:prstGeom>
        <a:noFill/>
        <a:ln>
          <a:noFill/>
        </a:ln>
      </xdr:spPr>
    </xdr:pic>
    <xdr:clientData/>
  </xdr:twoCellAnchor>
  <xdr:twoCellAnchor editAs="oneCell">
    <xdr:from>
      <xdr:col>6</xdr:col>
      <xdr:colOff>40820</xdr:colOff>
      <xdr:row>22</xdr:row>
      <xdr:rowOff>380999</xdr:rowOff>
    </xdr:from>
    <xdr:to>
      <xdr:col>31</xdr:col>
      <xdr:colOff>149678</xdr:colOff>
      <xdr:row>30</xdr:row>
      <xdr:rowOff>81643</xdr:rowOff>
    </xdr:to>
    <xdr:pic>
      <xdr:nvPicPr>
        <xdr:cNvPr id="9" name="Imagen 8">
          <a:extLst>
            <a:ext uri="{FF2B5EF4-FFF2-40B4-BE49-F238E27FC236}">
              <a16:creationId xmlns:a16="http://schemas.microsoft.com/office/drawing/2014/main" id="{6C9D6567-8AAB-4BC1-BCBF-6F79DCDCA0EE}"/>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993320" y="6313713"/>
          <a:ext cx="4272644" cy="2476501"/>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39</xdr:col>
      <xdr:colOff>449041</xdr:colOff>
      <xdr:row>1</xdr:row>
      <xdr:rowOff>85045</xdr:rowOff>
    </xdr:from>
    <xdr:to>
      <xdr:col>40</xdr:col>
      <xdr:colOff>562999</xdr:colOff>
      <xdr:row>3</xdr:row>
      <xdr:rowOff>120764</xdr:rowOff>
    </xdr:to>
    <xdr:pic>
      <xdr:nvPicPr>
        <xdr:cNvPr id="4" name="Imagen 3">
          <a:extLst>
            <a:ext uri="{FF2B5EF4-FFF2-40B4-BE49-F238E27FC236}">
              <a16:creationId xmlns:a16="http://schemas.microsoft.com/office/drawing/2014/main" id="{6FD32F15-5D00-4147-BF4E-3AC53CCA572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8648" y="289152"/>
          <a:ext cx="916780" cy="416719"/>
        </a:xfrm>
        <a:prstGeom prst="rect">
          <a:avLst/>
        </a:prstGeom>
        <a:noFill/>
        <a:ln>
          <a:noFill/>
        </a:ln>
      </xdr:spPr>
    </xdr:pic>
    <xdr:clientData/>
  </xdr:twoCellAnchor>
  <xdr:twoCellAnchor editAs="oneCell">
    <xdr:from>
      <xdr:col>37</xdr:col>
      <xdr:colOff>0</xdr:colOff>
      <xdr:row>1</xdr:row>
      <xdr:rowOff>61232</xdr:rowOff>
    </xdr:from>
    <xdr:to>
      <xdr:col>37</xdr:col>
      <xdr:colOff>607219</xdr:colOff>
      <xdr:row>3</xdr:row>
      <xdr:rowOff>156482</xdr:rowOff>
    </xdr:to>
    <xdr:pic>
      <xdr:nvPicPr>
        <xdr:cNvPr id="5" name="Imagen 4">
          <a:extLst>
            <a:ext uri="{FF2B5EF4-FFF2-40B4-BE49-F238E27FC236}">
              <a16:creationId xmlns:a16="http://schemas.microsoft.com/office/drawing/2014/main" id="{D66C25AA-BCE3-43CE-94DE-7F25859C5BA5}"/>
            </a:ext>
          </a:extLst>
        </xdr:cNvPr>
        <xdr:cNvPicPr/>
      </xdr:nvPicPr>
      <xdr:blipFill>
        <a:blip xmlns:r="http://schemas.openxmlformats.org/officeDocument/2006/relationships" r:embed="rId2"/>
        <a:srcRect/>
        <a:stretch>
          <a:fillRect/>
        </a:stretch>
      </xdr:blipFill>
      <xdr:spPr bwMode="auto">
        <a:xfrm>
          <a:off x="8382000" y="265339"/>
          <a:ext cx="607219" cy="476250"/>
        </a:xfrm>
        <a:prstGeom prst="rect">
          <a:avLst/>
        </a:prstGeom>
        <a:noFill/>
        <a:ln w="9525">
          <a:noFill/>
          <a:miter lim="800000"/>
          <a:headEnd/>
          <a:tailEnd/>
        </a:ln>
        <a:effectLst/>
      </xdr:spPr>
    </xdr:pic>
    <xdr:clientData/>
  </xdr:twoCellAnchor>
  <xdr:twoCellAnchor editAs="oneCell">
    <xdr:from>
      <xdr:col>38</xdr:col>
      <xdr:colOff>326577</xdr:colOff>
      <xdr:row>1</xdr:row>
      <xdr:rowOff>40821</xdr:rowOff>
    </xdr:from>
    <xdr:to>
      <xdr:col>39</xdr:col>
      <xdr:colOff>81647</xdr:colOff>
      <xdr:row>3</xdr:row>
      <xdr:rowOff>176893</xdr:rowOff>
    </xdr:to>
    <xdr:pic>
      <xdr:nvPicPr>
        <xdr:cNvPr id="6" name="Imagen 5">
          <a:extLst>
            <a:ext uri="{FF2B5EF4-FFF2-40B4-BE49-F238E27FC236}">
              <a16:creationId xmlns:a16="http://schemas.microsoft.com/office/drawing/2014/main" id="{FDFC6F2A-8C35-470C-8561-FA4C3277279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88934" y="244928"/>
          <a:ext cx="612320" cy="517072"/>
        </a:xfrm>
        <a:prstGeom prst="rect">
          <a:avLst/>
        </a:prstGeom>
        <a:noFill/>
        <a:ln>
          <a:noFill/>
        </a:ln>
      </xdr:spPr>
    </xdr:pic>
    <xdr:clientData/>
  </xdr:twoCellAnchor>
  <xdr:twoCellAnchor editAs="oneCell">
    <xdr:from>
      <xdr:col>4</xdr:col>
      <xdr:colOff>95250</xdr:colOff>
      <xdr:row>16</xdr:row>
      <xdr:rowOff>95248</xdr:rowOff>
    </xdr:from>
    <xdr:to>
      <xdr:col>31</xdr:col>
      <xdr:colOff>81643</xdr:colOff>
      <xdr:row>30</xdr:row>
      <xdr:rowOff>163285</xdr:rowOff>
    </xdr:to>
    <xdr:pic>
      <xdr:nvPicPr>
        <xdr:cNvPr id="8" name="Imagen 7">
          <a:extLst>
            <a:ext uri="{FF2B5EF4-FFF2-40B4-BE49-F238E27FC236}">
              <a16:creationId xmlns:a16="http://schemas.microsoft.com/office/drawing/2014/main" id="{229C3E5C-F965-4DD9-9399-F3BF378AA1D8}"/>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48393" y="4585605"/>
          <a:ext cx="4449536" cy="4640037"/>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39</xdr:col>
      <xdr:colOff>476256</xdr:colOff>
      <xdr:row>1</xdr:row>
      <xdr:rowOff>71438</xdr:rowOff>
    </xdr:from>
    <xdr:to>
      <xdr:col>40</xdr:col>
      <xdr:colOff>590214</xdr:colOff>
      <xdr:row>3</xdr:row>
      <xdr:rowOff>107157</xdr:rowOff>
    </xdr:to>
    <xdr:pic>
      <xdr:nvPicPr>
        <xdr:cNvPr id="4" name="Imagen 3">
          <a:extLst>
            <a:ext uri="{FF2B5EF4-FFF2-40B4-BE49-F238E27FC236}">
              <a16:creationId xmlns:a16="http://schemas.microsoft.com/office/drawing/2014/main" id="{19A25EA3-9DC7-41BA-9CCE-3590AC15010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95863" y="275545"/>
          <a:ext cx="916780" cy="416719"/>
        </a:xfrm>
        <a:prstGeom prst="rect">
          <a:avLst/>
        </a:prstGeom>
        <a:noFill/>
        <a:ln>
          <a:noFill/>
        </a:ln>
      </xdr:spPr>
    </xdr:pic>
    <xdr:clientData/>
  </xdr:twoCellAnchor>
  <xdr:twoCellAnchor editAs="oneCell">
    <xdr:from>
      <xdr:col>37</xdr:col>
      <xdr:colOff>27215</xdr:colOff>
      <xdr:row>1</xdr:row>
      <xdr:rowOff>47625</xdr:rowOff>
    </xdr:from>
    <xdr:to>
      <xdr:col>37</xdr:col>
      <xdr:colOff>634434</xdr:colOff>
      <xdr:row>3</xdr:row>
      <xdr:rowOff>142875</xdr:rowOff>
    </xdr:to>
    <xdr:pic>
      <xdr:nvPicPr>
        <xdr:cNvPr id="5" name="Imagen 4">
          <a:extLst>
            <a:ext uri="{FF2B5EF4-FFF2-40B4-BE49-F238E27FC236}">
              <a16:creationId xmlns:a16="http://schemas.microsoft.com/office/drawing/2014/main" id="{A769E725-AC35-484B-947C-339C2384296A}"/>
            </a:ext>
          </a:extLst>
        </xdr:cNvPr>
        <xdr:cNvPicPr/>
      </xdr:nvPicPr>
      <xdr:blipFill>
        <a:blip xmlns:r="http://schemas.openxmlformats.org/officeDocument/2006/relationships" r:embed="rId2"/>
        <a:srcRect/>
        <a:stretch>
          <a:fillRect/>
        </a:stretch>
      </xdr:blipFill>
      <xdr:spPr bwMode="auto">
        <a:xfrm>
          <a:off x="8409215" y="251732"/>
          <a:ext cx="607219" cy="476250"/>
        </a:xfrm>
        <a:prstGeom prst="rect">
          <a:avLst/>
        </a:prstGeom>
        <a:noFill/>
        <a:ln w="9525">
          <a:noFill/>
          <a:miter lim="800000"/>
          <a:headEnd/>
          <a:tailEnd/>
        </a:ln>
        <a:effectLst/>
      </xdr:spPr>
    </xdr:pic>
    <xdr:clientData/>
  </xdr:twoCellAnchor>
  <xdr:twoCellAnchor editAs="oneCell">
    <xdr:from>
      <xdr:col>38</xdr:col>
      <xdr:colOff>353792</xdr:colOff>
      <xdr:row>1</xdr:row>
      <xdr:rowOff>27214</xdr:rowOff>
    </xdr:from>
    <xdr:to>
      <xdr:col>39</xdr:col>
      <xdr:colOff>108862</xdr:colOff>
      <xdr:row>3</xdr:row>
      <xdr:rowOff>163286</xdr:rowOff>
    </xdr:to>
    <xdr:pic>
      <xdr:nvPicPr>
        <xdr:cNvPr id="6" name="Imagen 5">
          <a:extLst>
            <a:ext uri="{FF2B5EF4-FFF2-40B4-BE49-F238E27FC236}">
              <a16:creationId xmlns:a16="http://schemas.microsoft.com/office/drawing/2014/main" id="{8C51AF8D-A09D-4015-A217-1DFE0A0580F5}"/>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416149" y="231321"/>
          <a:ext cx="612320" cy="517072"/>
        </a:xfrm>
        <a:prstGeom prst="rect">
          <a:avLst/>
        </a:prstGeom>
        <a:noFill/>
        <a:ln>
          <a:noFill/>
        </a:ln>
      </xdr:spPr>
    </xdr:pic>
    <xdr:clientData/>
  </xdr:twoCellAnchor>
  <xdr:twoCellAnchor editAs="oneCell">
    <xdr:from>
      <xdr:col>6</xdr:col>
      <xdr:colOff>13607</xdr:colOff>
      <xdr:row>14</xdr:row>
      <xdr:rowOff>40820</xdr:rowOff>
    </xdr:from>
    <xdr:to>
      <xdr:col>28</xdr:col>
      <xdr:colOff>13605</xdr:colOff>
      <xdr:row>23</xdr:row>
      <xdr:rowOff>163286</xdr:rowOff>
    </xdr:to>
    <xdr:pic>
      <xdr:nvPicPr>
        <xdr:cNvPr id="7" name="Imagen 6">
          <a:extLst>
            <a:ext uri="{FF2B5EF4-FFF2-40B4-BE49-F238E27FC236}">
              <a16:creationId xmlns:a16="http://schemas.microsoft.com/office/drawing/2014/main" id="{E3C59E92-85D3-4FCF-9478-FE2643D7B131}"/>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966107" y="3605891"/>
          <a:ext cx="3918855" cy="2122716"/>
        </a:xfrm>
        <a:prstGeom prst="rect">
          <a:avLst/>
        </a:prstGeom>
        <a:noFill/>
        <a:ln>
          <a:noFill/>
        </a:ln>
      </xdr:spPr>
    </xdr:pic>
    <xdr:clientData/>
  </xdr:twoCellAnchor>
  <xdr:twoCellAnchor editAs="oneCell">
    <xdr:from>
      <xdr:col>6</xdr:col>
      <xdr:colOff>27213</xdr:colOff>
      <xdr:row>22</xdr:row>
      <xdr:rowOff>27215</xdr:rowOff>
    </xdr:from>
    <xdr:to>
      <xdr:col>28</xdr:col>
      <xdr:colOff>27213</xdr:colOff>
      <xdr:row>34</xdr:row>
      <xdr:rowOff>95250</xdr:rowOff>
    </xdr:to>
    <xdr:pic>
      <xdr:nvPicPr>
        <xdr:cNvPr id="8" name="Imagen 7">
          <a:extLst>
            <a:ext uri="{FF2B5EF4-FFF2-40B4-BE49-F238E27FC236}">
              <a16:creationId xmlns:a16="http://schemas.microsoft.com/office/drawing/2014/main" id="{A95D4356-EE7A-4612-96BD-8627AA184F71}"/>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79713" y="5783036"/>
          <a:ext cx="3918857" cy="2517321"/>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39</xdr:col>
      <xdr:colOff>476255</xdr:colOff>
      <xdr:row>1</xdr:row>
      <xdr:rowOff>71439</xdr:rowOff>
    </xdr:from>
    <xdr:to>
      <xdr:col>40</xdr:col>
      <xdr:colOff>590213</xdr:colOff>
      <xdr:row>3</xdr:row>
      <xdr:rowOff>107158</xdr:rowOff>
    </xdr:to>
    <xdr:pic>
      <xdr:nvPicPr>
        <xdr:cNvPr id="4" name="Imagen 3">
          <a:extLst>
            <a:ext uri="{FF2B5EF4-FFF2-40B4-BE49-F238E27FC236}">
              <a16:creationId xmlns:a16="http://schemas.microsoft.com/office/drawing/2014/main" id="{169D082B-9810-48A7-87F7-577260350DA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95862" y="275546"/>
          <a:ext cx="916780" cy="416719"/>
        </a:xfrm>
        <a:prstGeom prst="rect">
          <a:avLst/>
        </a:prstGeom>
        <a:noFill/>
        <a:ln>
          <a:noFill/>
        </a:ln>
      </xdr:spPr>
    </xdr:pic>
    <xdr:clientData/>
  </xdr:twoCellAnchor>
  <xdr:twoCellAnchor editAs="oneCell">
    <xdr:from>
      <xdr:col>37</xdr:col>
      <xdr:colOff>27214</xdr:colOff>
      <xdr:row>1</xdr:row>
      <xdr:rowOff>47626</xdr:rowOff>
    </xdr:from>
    <xdr:to>
      <xdr:col>37</xdr:col>
      <xdr:colOff>634433</xdr:colOff>
      <xdr:row>3</xdr:row>
      <xdr:rowOff>142876</xdr:rowOff>
    </xdr:to>
    <xdr:pic>
      <xdr:nvPicPr>
        <xdr:cNvPr id="5" name="Imagen 4">
          <a:extLst>
            <a:ext uri="{FF2B5EF4-FFF2-40B4-BE49-F238E27FC236}">
              <a16:creationId xmlns:a16="http://schemas.microsoft.com/office/drawing/2014/main" id="{B0E67EC9-2B91-43AC-A317-F7DFB037195E}"/>
            </a:ext>
          </a:extLst>
        </xdr:cNvPr>
        <xdr:cNvPicPr/>
      </xdr:nvPicPr>
      <xdr:blipFill>
        <a:blip xmlns:r="http://schemas.openxmlformats.org/officeDocument/2006/relationships" r:embed="rId2"/>
        <a:srcRect/>
        <a:stretch>
          <a:fillRect/>
        </a:stretch>
      </xdr:blipFill>
      <xdr:spPr bwMode="auto">
        <a:xfrm>
          <a:off x="8409214" y="251733"/>
          <a:ext cx="607219" cy="476250"/>
        </a:xfrm>
        <a:prstGeom prst="rect">
          <a:avLst/>
        </a:prstGeom>
        <a:noFill/>
        <a:ln w="9525">
          <a:noFill/>
          <a:miter lim="800000"/>
          <a:headEnd/>
          <a:tailEnd/>
        </a:ln>
        <a:effectLst/>
      </xdr:spPr>
    </xdr:pic>
    <xdr:clientData/>
  </xdr:twoCellAnchor>
  <xdr:twoCellAnchor editAs="oneCell">
    <xdr:from>
      <xdr:col>38</xdr:col>
      <xdr:colOff>353791</xdr:colOff>
      <xdr:row>1</xdr:row>
      <xdr:rowOff>27215</xdr:rowOff>
    </xdr:from>
    <xdr:to>
      <xdr:col>39</xdr:col>
      <xdr:colOff>108861</xdr:colOff>
      <xdr:row>3</xdr:row>
      <xdr:rowOff>163287</xdr:rowOff>
    </xdr:to>
    <xdr:pic>
      <xdr:nvPicPr>
        <xdr:cNvPr id="6" name="Imagen 5">
          <a:extLst>
            <a:ext uri="{FF2B5EF4-FFF2-40B4-BE49-F238E27FC236}">
              <a16:creationId xmlns:a16="http://schemas.microsoft.com/office/drawing/2014/main" id="{0C30BE49-2901-4587-A5EC-C7EEF26AA10B}"/>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416148" y="231322"/>
          <a:ext cx="612320" cy="517072"/>
        </a:xfrm>
        <a:prstGeom prst="rect">
          <a:avLst/>
        </a:prstGeom>
        <a:noFill/>
        <a:ln>
          <a:noFill/>
        </a:ln>
      </xdr:spPr>
    </xdr:pic>
    <xdr:clientData/>
  </xdr:twoCellAnchor>
  <xdr:twoCellAnchor editAs="oneCell">
    <xdr:from>
      <xdr:col>7</xdr:col>
      <xdr:colOff>81641</xdr:colOff>
      <xdr:row>14</xdr:row>
      <xdr:rowOff>176889</xdr:rowOff>
    </xdr:from>
    <xdr:to>
      <xdr:col>26</xdr:col>
      <xdr:colOff>0</xdr:colOff>
      <xdr:row>27</xdr:row>
      <xdr:rowOff>136071</xdr:rowOff>
    </xdr:to>
    <xdr:pic>
      <xdr:nvPicPr>
        <xdr:cNvPr id="7" name="Imagen 6">
          <a:extLst>
            <a:ext uri="{FF2B5EF4-FFF2-40B4-BE49-F238E27FC236}">
              <a16:creationId xmlns:a16="http://schemas.microsoft.com/office/drawing/2014/main" id="{89C277F1-AEC1-46B7-A2AF-BCE54CFD13D9}"/>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211034" y="3905246"/>
          <a:ext cx="3497037" cy="2612575"/>
        </a:xfrm>
        <a:prstGeom prst="rect">
          <a:avLst/>
        </a:prstGeom>
        <a:noFill/>
        <a:ln>
          <a:noFill/>
        </a:ln>
      </xdr:spPr>
    </xdr:pic>
    <xdr:clientData/>
  </xdr:twoCellAnchor>
  <xdr:twoCellAnchor editAs="oneCell">
    <xdr:from>
      <xdr:col>7</xdr:col>
      <xdr:colOff>108857</xdr:colOff>
      <xdr:row>28</xdr:row>
      <xdr:rowOff>27213</xdr:rowOff>
    </xdr:from>
    <xdr:to>
      <xdr:col>26</xdr:col>
      <xdr:colOff>54429</xdr:colOff>
      <xdr:row>41</xdr:row>
      <xdr:rowOff>48985</xdr:rowOff>
    </xdr:to>
    <xdr:pic>
      <xdr:nvPicPr>
        <xdr:cNvPr id="8" name="Imagen 7">
          <a:extLst>
            <a:ext uri="{FF2B5EF4-FFF2-40B4-BE49-F238E27FC236}">
              <a16:creationId xmlns:a16="http://schemas.microsoft.com/office/drawing/2014/main" id="{DDA53481-8BF3-476D-94CF-4B3CD5C9F992}"/>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238250" y="6613070"/>
          <a:ext cx="3524250" cy="2865665"/>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39</xdr:col>
      <xdr:colOff>476256</xdr:colOff>
      <xdr:row>1</xdr:row>
      <xdr:rowOff>85046</xdr:rowOff>
    </xdr:from>
    <xdr:to>
      <xdr:col>40</xdr:col>
      <xdr:colOff>590214</xdr:colOff>
      <xdr:row>3</xdr:row>
      <xdr:rowOff>120765</xdr:rowOff>
    </xdr:to>
    <xdr:pic>
      <xdr:nvPicPr>
        <xdr:cNvPr id="4" name="Imagen 3">
          <a:extLst>
            <a:ext uri="{FF2B5EF4-FFF2-40B4-BE49-F238E27FC236}">
              <a16:creationId xmlns:a16="http://schemas.microsoft.com/office/drawing/2014/main" id="{06A93D26-B55C-48E0-8D96-FC1CDD0AE2B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95863" y="289153"/>
          <a:ext cx="916780" cy="416719"/>
        </a:xfrm>
        <a:prstGeom prst="rect">
          <a:avLst/>
        </a:prstGeom>
        <a:noFill/>
        <a:ln>
          <a:noFill/>
        </a:ln>
      </xdr:spPr>
    </xdr:pic>
    <xdr:clientData/>
  </xdr:twoCellAnchor>
  <xdr:twoCellAnchor editAs="oneCell">
    <xdr:from>
      <xdr:col>37</xdr:col>
      <xdr:colOff>27215</xdr:colOff>
      <xdr:row>1</xdr:row>
      <xdr:rowOff>61233</xdr:rowOff>
    </xdr:from>
    <xdr:to>
      <xdr:col>37</xdr:col>
      <xdr:colOff>634434</xdr:colOff>
      <xdr:row>3</xdr:row>
      <xdr:rowOff>156483</xdr:rowOff>
    </xdr:to>
    <xdr:pic>
      <xdr:nvPicPr>
        <xdr:cNvPr id="5" name="Imagen 4">
          <a:extLst>
            <a:ext uri="{FF2B5EF4-FFF2-40B4-BE49-F238E27FC236}">
              <a16:creationId xmlns:a16="http://schemas.microsoft.com/office/drawing/2014/main" id="{DF67D711-FCEC-4625-B664-3955634EF4B5}"/>
            </a:ext>
          </a:extLst>
        </xdr:cNvPr>
        <xdr:cNvPicPr/>
      </xdr:nvPicPr>
      <xdr:blipFill>
        <a:blip xmlns:r="http://schemas.openxmlformats.org/officeDocument/2006/relationships" r:embed="rId2"/>
        <a:srcRect/>
        <a:stretch>
          <a:fillRect/>
        </a:stretch>
      </xdr:blipFill>
      <xdr:spPr bwMode="auto">
        <a:xfrm>
          <a:off x="8409215" y="265340"/>
          <a:ext cx="607219" cy="476250"/>
        </a:xfrm>
        <a:prstGeom prst="rect">
          <a:avLst/>
        </a:prstGeom>
        <a:noFill/>
        <a:ln w="9525">
          <a:noFill/>
          <a:miter lim="800000"/>
          <a:headEnd/>
          <a:tailEnd/>
        </a:ln>
        <a:effectLst/>
      </xdr:spPr>
    </xdr:pic>
    <xdr:clientData/>
  </xdr:twoCellAnchor>
  <xdr:twoCellAnchor editAs="oneCell">
    <xdr:from>
      <xdr:col>38</xdr:col>
      <xdr:colOff>353792</xdr:colOff>
      <xdr:row>1</xdr:row>
      <xdr:rowOff>40822</xdr:rowOff>
    </xdr:from>
    <xdr:to>
      <xdr:col>39</xdr:col>
      <xdr:colOff>108862</xdr:colOff>
      <xdr:row>3</xdr:row>
      <xdr:rowOff>176894</xdr:rowOff>
    </xdr:to>
    <xdr:pic>
      <xdr:nvPicPr>
        <xdr:cNvPr id="6" name="Imagen 5">
          <a:extLst>
            <a:ext uri="{FF2B5EF4-FFF2-40B4-BE49-F238E27FC236}">
              <a16:creationId xmlns:a16="http://schemas.microsoft.com/office/drawing/2014/main" id="{1DEA9E92-A02D-4623-9A2F-65B050DCC503}"/>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416149" y="244929"/>
          <a:ext cx="612320" cy="517072"/>
        </a:xfrm>
        <a:prstGeom prst="rect">
          <a:avLst/>
        </a:prstGeom>
        <a:noFill/>
        <a:ln>
          <a:noFill/>
        </a:ln>
      </xdr:spPr>
    </xdr:pic>
    <xdr:clientData/>
  </xdr:twoCellAnchor>
  <xdr:twoCellAnchor editAs="oneCell">
    <xdr:from>
      <xdr:col>7</xdr:col>
      <xdr:colOff>54428</xdr:colOff>
      <xdr:row>14</xdr:row>
      <xdr:rowOff>54428</xdr:rowOff>
    </xdr:from>
    <xdr:to>
      <xdr:col>28</xdr:col>
      <xdr:colOff>0</xdr:colOff>
      <xdr:row>23</xdr:row>
      <xdr:rowOff>163286</xdr:rowOff>
    </xdr:to>
    <xdr:pic>
      <xdr:nvPicPr>
        <xdr:cNvPr id="7" name="Imagen 6">
          <a:extLst>
            <a:ext uri="{FF2B5EF4-FFF2-40B4-BE49-F238E27FC236}">
              <a16:creationId xmlns:a16="http://schemas.microsoft.com/office/drawing/2014/main" id="{82B509B4-7482-4B38-B94D-1777773951F7}"/>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83821" y="3728357"/>
          <a:ext cx="3687536" cy="2680608"/>
        </a:xfrm>
        <a:prstGeom prst="rect">
          <a:avLst/>
        </a:prstGeom>
        <a:noFill/>
        <a:ln>
          <a:noFill/>
        </a:ln>
      </xdr:spPr>
    </xdr:pic>
    <xdr:clientData/>
  </xdr:twoCellAnchor>
  <xdr:twoCellAnchor editAs="oneCell">
    <xdr:from>
      <xdr:col>7</xdr:col>
      <xdr:colOff>40821</xdr:colOff>
      <xdr:row>23</xdr:row>
      <xdr:rowOff>299356</xdr:rowOff>
    </xdr:from>
    <xdr:to>
      <xdr:col>28</xdr:col>
      <xdr:colOff>40822</xdr:colOff>
      <xdr:row>35</xdr:row>
      <xdr:rowOff>136071</xdr:rowOff>
    </xdr:to>
    <xdr:pic>
      <xdr:nvPicPr>
        <xdr:cNvPr id="8" name="Imagen 7">
          <a:extLst>
            <a:ext uri="{FF2B5EF4-FFF2-40B4-BE49-F238E27FC236}">
              <a16:creationId xmlns:a16="http://schemas.microsoft.com/office/drawing/2014/main" id="{AA91D530-FEFE-4A76-8EA0-2B63A9D3161A}"/>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170214" y="6545035"/>
          <a:ext cx="3741965" cy="2667000"/>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39</xdr:col>
      <xdr:colOff>489863</xdr:colOff>
      <xdr:row>1</xdr:row>
      <xdr:rowOff>98652</xdr:rowOff>
    </xdr:from>
    <xdr:to>
      <xdr:col>40</xdr:col>
      <xdr:colOff>603821</xdr:colOff>
      <xdr:row>3</xdr:row>
      <xdr:rowOff>134371</xdr:rowOff>
    </xdr:to>
    <xdr:pic>
      <xdr:nvPicPr>
        <xdr:cNvPr id="4" name="Imagen 3">
          <a:extLst>
            <a:ext uri="{FF2B5EF4-FFF2-40B4-BE49-F238E27FC236}">
              <a16:creationId xmlns:a16="http://schemas.microsoft.com/office/drawing/2014/main" id="{61AD1C41-363D-4E99-8841-03F9DB4CD72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09470" y="302759"/>
          <a:ext cx="916780" cy="416719"/>
        </a:xfrm>
        <a:prstGeom prst="rect">
          <a:avLst/>
        </a:prstGeom>
        <a:noFill/>
        <a:ln>
          <a:noFill/>
        </a:ln>
      </xdr:spPr>
    </xdr:pic>
    <xdr:clientData/>
  </xdr:twoCellAnchor>
  <xdr:twoCellAnchor editAs="oneCell">
    <xdr:from>
      <xdr:col>37</xdr:col>
      <xdr:colOff>40822</xdr:colOff>
      <xdr:row>1</xdr:row>
      <xdr:rowOff>74839</xdr:rowOff>
    </xdr:from>
    <xdr:to>
      <xdr:col>37</xdr:col>
      <xdr:colOff>648041</xdr:colOff>
      <xdr:row>3</xdr:row>
      <xdr:rowOff>170089</xdr:rowOff>
    </xdr:to>
    <xdr:pic>
      <xdr:nvPicPr>
        <xdr:cNvPr id="5" name="Imagen 4">
          <a:extLst>
            <a:ext uri="{FF2B5EF4-FFF2-40B4-BE49-F238E27FC236}">
              <a16:creationId xmlns:a16="http://schemas.microsoft.com/office/drawing/2014/main" id="{A342D829-56EB-4BFC-AEFC-BAC0994FF161}"/>
            </a:ext>
          </a:extLst>
        </xdr:cNvPr>
        <xdr:cNvPicPr/>
      </xdr:nvPicPr>
      <xdr:blipFill>
        <a:blip xmlns:r="http://schemas.openxmlformats.org/officeDocument/2006/relationships" r:embed="rId2"/>
        <a:srcRect/>
        <a:stretch>
          <a:fillRect/>
        </a:stretch>
      </xdr:blipFill>
      <xdr:spPr bwMode="auto">
        <a:xfrm>
          <a:off x="8422822" y="278946"/>
          <a:ext cx="607219" cy="476250"/>
        </a:xfrm>
        <a:prstGeom prst="rect">
          <a:avLst/>
        </a:prstGeom>
        <a:noFill/>
        <a:ln w="9525">
          <a:noFill/>
          <a:miter lim="800000"/>
          <a:headEnd/>
          <a:tailEnd/>
        </a:ln>
        <a:effectLst/>
      </xdr:spPr>
    </xdr:pic>
    <xdr:clientData/>
  </xdr:twoCellAnchor>
  <xdr:twoCellAnchor editAs="oneCell">
    <xdr:from>
      <xdr:col>38</xdr:col>
      <xdr:colOff>367399</xdr:colOff>
      <xdr:row>1</xdr:row>
      <xdr:rowOff>27214</xdr:rowOff>
    </xdr:from>
    <xdr:to>
      <xdr:col>39</xdr:col>
      <xdr:colOff>122469</xdr:colOff>
      <xdr:row>3</xdr:row>
      <xdr:rowOff>163286</xdr:rowOff>
    </xdr:to>
    <xdr:pic>
      <xdr:nvPicPr>
        <xdr:cNvPr id="6" name="Imagen 5">
          <a:extLst>
            <a:ext uri="{FF2B5EF4-FFF2-40B4-BE49-F238E27FC236}">
              <a16:creationId xmlns:a16="http://schemas.microsoft.com/office/drawing/2014/main" id="{5ABE0633-A390-406C-A240-F2FEE5AFA5EF}"/>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429756" y="231321"/>
          <a:ext cx="612320" cy="517072"/>
        </a:xfrm>
        <a:prstGeom prst="rect">
          <a:avLst/>
        </a:prstGeom>
        <a:noFill/>
        <a:ln>
          <a:noFill/>
        </a:ln>
      </xdr:spPr>
    </xdr:pic>
    <xdr:clientData/>
  </xdr:twoCellAnchor>
  <xdr:twoCellAnchor editAs="oneCell">
    <xdr:from>
      <xdr:col>6</xdr:col>
      <xdr:colOff>122465</xdr:colOff>
      <xdr:row>14</xdr:row>
      <xdr:rowOff>108857</xdr:rowOff>
    </xdr:from>
    <xdr:to>
      <xdr:col>27</xdr:col>
      <xdr:colOff>13607</xdr:colOff>
      <xdr:row>24</xdr:row>
      <xdr:rowOff>190499</xdr:rowOff>
    </xdr:to>
    <xdr:pic>
      <xdr:nvPicPr>
        <xdr:cNvPr id="8" name="Imagen 7">
          <a:extLst>
            <a:ext uri="{FF2B5EF4-FFF2-40B4-BE49-F238E27FC236}">
              <a16:creationId xmlns:a16="http://schemas.microsoft.com/office/drawing/2014/main" id="{1E3BA3B9-9AB4-4A1E-A78F-C82F18C40E83}"/>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74965" y="4027714"/>
          <a:ext cx="3728356" cy="2285999"/>
        </a:xfrm>
        <a:prstGeom prst="rect">
          <a:avLst/>
        </a:prstGeom>
        <a:noFill/>
        <a:ln>
          <a:noFill/>
        </a:ln>
      </xdr:spPr>
    </xdr:pic>
    <xdr:clientData/>
  </xdr:twoCellAnchor>
  <xdr:twoCellAnchor editAs="oneCell">
    <xdr:from>
      <xdr:col>6</xdr:col>
      <xdr:colOff>136072</xdr:colOff>
      <xdr:row>25</xdr:row>
      <xdr:rowOff>81643</xdr:rowOff>
    </xdr:from>
    <xdr:to>
      <xdr:col>26</xdr:col>
      <xdr:colOff>68036</xdr:colOff>
      <xdr:row>37</xdr:row>
      <xdr:rowOff>95250</xdr:rowOff>
    </xdr:to>
    <xdr:pic>
      <xdr:nvPicPr>
        <xdr:cNvPr id="7" name="Imagen 6">
          <a:extLst>
            <a:ext uri="{FF2B5EF4-FFF2-40B4-BE49-F238E27FC236}">
              <a16:creationId xmlns:a16="http://schemas.microsoft.com/office/drawing/2014/main" id="{794C59B8-9EDA-44D1-8839-54393004F598}"/>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088572" y="6408964"/>
          <a:ext cx="3687535" cy="2462893"/>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39</xdr:col>
      <xdr:colOff>489863</xdr:colOff>
      <xdr:row>1</xdr:row>
      <xdr:rowOff>98652</xdr:rowOff>
    </xdr:from>
    <xdr:to>
      <xdr:col>40</xdr:col>
      <xdr:colOff>603821</xdr:colOff>
      <xdr:row>3</xdr:row>
      <xdr:rowOff>134371</xdr:rowOff>
    </xdr:to>
    <xdr:pic>
      <xdr:nvPicPr>
        <xdr:cNvPr id="2" name="Imagen 1">
          <a:extLst>
            <a:ext uri="{FF2B5EF4-FFF2-40B4-BE49-F238E27FC236}">
              <a16:creationId xmlns:a16="http://schemas.microsoft.com/office/drawing/2014/main" id="{2E7186A9-AF0E-436B-9996-C81EB50E1F1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76813" y="298677"/>
          <a:ext cx="914058" cy="416719"/>
        </a:xfrm>
        <a:prstGeom prst="rect">
          <a:avLst/>
        </a:prstGeom>
        <a:noFill/>
        <a:ln>
          <a:noFill/>
        </a:ln>
      </xdr:spPr>
    </xdr:pic>
    <xdr:clientData/>
  </xdr:twoCellAnchor>
  <xdr:twoCellAnchor editAs="oneCell">
    <xdr:from>
      <xdr:col>37</xdr:col>
      <xdr:colOff>40822</xdr:colOff>
      <xdr:row>1</xdr:row>
      <xdr:rowOff>74839</xdr:rowOff>
    </xdr:from>
    <xdr:to>
      <xdr:col>37</xdr:col>
      <xdr:colOff>648041</xdr:colOff>
      <xdr:row>3</xdr:row>
      <xdr:rowOff>170089</xdr:rowOff>
    </xdr:to>
    <xdr:pic>
      <xdr:nvPicPr>
        <xdr:cNvPr id="3" name="Imagen 2">
          <a:extLst>
            <a:ext uri="{FF2B5EF4-FFF2-40B4-BE49-F238E27FC236}">
              <a16:creationId xmlns:a16="http://schemas.microsoft.com/office/drawing/2014/main" id="{F7F86400-7B41-4869-97B0-12FFD6A6C8CF}"/>
            </a:ext>
          </a:extLst>
        </xdr:cNvPr>
        <xdr:cNvPicPr/>
      </xdr:nvPicPr>
      <xdr:blipFill>
        <a:blip xmlns:r="http://schemas.openxmlformats.org/officeDocument/2006/relationships" r:embed="rId2"/>
        <a:srcRect/>
        <a:stretch>
          <a:fillRect/>
        </a:stretch>
      </xdr:blipFill>
      <xdr:spPr bwMode="auto">
        <a:xfrm>
          <a:off x="8394247" y="274864"/>
          <a:ext cx="607219" cy="476250"/>
        </a:xfrm>
        <a:prstGeom prst="rect">
          <a:avLst/>
        </a:prstGeom>
        <a:noFill/>
        <a:ln w="9525">
          <a:noFill/>
          <a:miter lim="800000"/>
          <a:headEnd/>
          <a:tailEnd/>
        </a:ln>
        <a:effectLst/>
      </xdr:spPr>
    </xdr:pic>
    <xdr:clientData/>
  </xdr:twoCellAnchor>
  <xdr:twoCellAnchor editAs="oneCell">
    <xdr:from>
      <xdr:col>38</xdr:col>
      <xdr:colOff>367399</xdr:colOff>
      <xdr:row>1</xdr:row>
      <xdr:rowOff>27214</xdr:rowOff>
    </xdr:from>
    <xdr:to>
      <xdr:col>39</xdr:col>
      <xdr:colOff>122469</xdr:colOff>
      <xdr:row>3</xdr:row>
      <xdr:rowOff>163286</xdr:rowOff>
    </xdr:to>
    <xdr:pic>
      <xdr:nvPicPr>
        <xdr:cNvPr id="4" name="Imagen 3">
          <a:extLst>
            <a:ext uri="{FF2B5EF4-FFF2-40B4-BE49-F238E27FC236}">
              <a16:creationId xmlns:a16="http://schemas.microsoft.com/office/drawing/2014/main" id="{853D7804-0825-4485-89EB-4388A835B4CB}"/>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97099" y="227239"/>
          <a:ext cx="612320" cy="517072"/>
        </a:xfrm>
        <a:prstGeom prst="rect">
          <a:avLst/>
        </a:prstGeom>
        <a:noFill/>
        <a:ln>
          <a:noFill/>
        </a:ln>
      </xdr:spPr>
    </xdr:pic>
    <xdr:clientData/>
  </xdr:twoCellAnchor>
  <xdr:twoCellAnchor editAs="oneCell">
    <xdr:from>
      <xdr:col>8</xdr:col>
      <xdr:colOff>176893</xdr:colOff>
      <xdr:row>14</xdr:row>
      <xdr:rowOff>108857</xdr:rowOff>
    </xdr:from>
    <xdr:to>
      <xdr:col>23</xdr:col>
      <xdr:colOff>0</xdr:colOff>
      <xdr:row>16</xdr:row>
      <xdr:rowOff>54428</xdr:rowOff>
    </xdr:to>
    <xdr:pic>
      <xdr:nvPicPr>
        <xdr:cNvPr id="5" name="Imagen 4">
          <a:extLst>
            <a:ext uri="{FF2B5EF4-FFF2-40B4-BE49-F238E27FC236}">
              <a16:creationId xmlns:a16="http://schemas.microsoft.com/office/drawing/2014/main" id="{536A72F4-AC91-4A27-8669-713D9B411DD8}"/>
            </a:ext>
          </a:extLst>
        </xdr:cNvPr>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18501" r="4807" b="30503"/>
        <a:stretch/>
      </xdr:blipFill>
      <xdr:spPr bwMode="auto">
        <a:xfrm>
          <a:off x="1483179" y="3687536"/>
          <a:ext cx="2735035" cy="1945821"/>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39</xdr:col>
      <xdr:colOff>476256</xdr:colOff>
      <xdr:row>1</xdr:row>
      <xdr:rowOff>85046</xdr:rowOff>
    </xdr:from>
    <xdr:to>
      <xdr:col>40</xdr:col>
      <xdr:colOff>590214</xdr:colOff>
      <xdr:row>3</xdr:row>
      <xdr:rowOff>120765</xdr:rowOff>
    </xdr:to>
    <xdr:pic>
      <xdr:nvPicPr>
        <xdr:cNvPr id="2" name="Imagen 1">
          <a:extLst>
            <a:ext uri="{FF2B5EF4-FFF2-40B4-BE49-F238E27FC236}">
              <a16:creationId xmlns:a16="http://schemas.microsoft.com/office/drawing/2014/main" id="{C1FF05E1-C5F2-4A8B-8131-41F6D42D4C1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3206" y="285071"/>
          <a:ext cx="914058" cy="416719"/>
        </a:xfrm>
        <a:prstGeom prst="rect">
          <a:avLst/>
        </a:prstGeom>
        <a:noFill/>
        <a:ln>
          <a:noFill/>
        </a:ln>
      </xdr:spPr>
    </xdr:pic>
    <xdr:clientData/>
  </xdr:twoCellAnchor>
  <xdr:twoCellAnchor editAs="oneCell">
    <xdr:from>
      <xdr:col>37</xdr:col>
      <xdr:colOff>27215</xdr:colOff>
      <xdr:row>1</xdr:row>
      <xdr:rowOff>61233</xdr:rowOff>
    </xdr:from>
    <xdr:to>
      <xdr:col>37</xdr:col>
      <xdr:colOff>634434</xdr:colOff>
      <xdr:row>3</xdr:row>
      <xdr:rowOff>156483</xdr:rowOff>
    </xdr:to>
    <xdr:pic>
      <xdr:nvPicPr>
        <xdr:cNvPr id="3" name="Imagen 2">
          <a:extLst>
            <a:ext uri="{FF2B5EF4-FFF2-40B4-BE49-F238E27FC236}">
              <a16:creationId xmlns:a16="http://schemas.microsoft.com/office/drawing/2014/main" id="{62B0E5A3-CF3E-40B2-A07B-61075CBA44D6}"/>
            </a:ext>
          </a:extLst>
        </xdr:cNvPr>
        <xdr:cNvPicPr/>
      </xdr:nvPicPr>
      <xdr:blipFill>
        <a:blip xmlns:r="http://schemas.openxmlformats.org/officeDocument/2006/relationships" r:embed="rId2"/>
        <a:srcRect/>
        <a:stretch>
          <a:fillRect/>
        </a:stretch>
      </xdr:blipFill>
      <xdr:spPr bwMode="auto">
        <a:xfrm>
          <a:off x="8380640" y="261258"/>
          <a:ext cx="607219" cy="476250"/>
        </a:xfrm>
        <a:prstGeom prst="rect">
          <a:avLst/>
        </a:prstGeom>
        <a:noFill/>
        <a:ln w="9525">
          <a:noFill/>
          <a:miter lim="800000"/>
          <a:headEnd/>
          <a:tailEnd/>
        </a:ln>
        <a:effectLst/>
      </xdr:spPr>
    </xdr:pic>
    <xdr:clientData/>
  </xdr:twoCellAnchor>
  <xdr:twoCellAnchor editAs="oneCell">
    <xdr:from>
      <xdr:col>38</xdr:col>
      <xdr:colOff>353792</xdr:colOff>
      <xdr:row>1</xdr:row>
      <xdr:rowOff>40822</xdr:rowOff>
    </xdr:from>
    <xdr:to>
      <xdr:col>39</xdr:col>
      <xdr:colOff>108862</xdr:colOff>
      <xdr:row>3</xdr:row>
      <xdr:rowOff>176894</xdr:rowOff>
    </xdr:to>
    <xdr:pic>
      <xdr:nvPicPr>
        <xdr:cNvPr id="4" name="Imagen 3">
          <a:extLst>
            <a:ext uri="{FF2B5EF4-FFF2-40B4-BE49-F238E27FC236}">
              <a16:creationId xmlns:a16="http://schemas.microsoft.com/office/drawing/2014/main" id="{A55FC1A1-A205-456E-84B0-0A426C90C74D}"/>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83492" y="240847"/>
          <a:ext cx="612320" cy="517072"/>
        </a:xfrm>
        <a:prstGeom prst="rect">
          <a:avLst/>
        </a:prstGeom>
        <a:noFill/>
        <a:ln>
          <a:noFill/>
        </a:ln>
      </xdr:spPr>
    </xdr:pic>
    <xdr:clientData/>
  </xdr:twoCellAnchor>
  <xdr:twoCellAnchor editAs="oneCell">
    <xdr:from>
      <xdr:col>1</xdr:col>
      <xdr:colOff>68035</xdr:colOff>
      <xdr:row>17</xdr:row>
      <xdr:rowOff>176894</xdr:rowOff>
    </xdr:from>
    <xdr:to>
      <xdr:col>15</xdr:col>
      <xdr:colOff>95250</xdr:colOff>
      <xdr:row>18</xdr:row>
      <xdr:rowOff>1047752</xdr:rowOff>
    </xdr:to>
    <xdr:pic>
      <xdr:nvPicPr>
        <xdr:cNvPr id="7" name="Imagen 6">
          <a:extLst>
            <a:ext uri="{FF2B5EF4-FFF2-40B4-BE49-F238E27FC236}">
              <a16:creationId xmlns:a16="http://schemas.microsoft.com/office/drawing/2014/main" id="{8B708F8D-17FB-41F1-B9E0-A186CF4FA62D}"/>
            </a:ext>
          </a:extLst>
        </xdr:cNvPr>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r="34135" b="15157"/>
        <a:stretch/>
      </xdr:blipFill>
      <xdr:spPr bwMode="auto">
        <a:xfrm>
          <a:off x="272142" y="6027965"/>
          <a:ext cx="2626179" cy="194582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15</xdr:col>
      <xdr:colOff>136072</xdr:colOff>
      <xdr:row>17</xdr:row>
      <xdr:rowOff>190501</xdr:rowOff>
    </xdr:from>
    <xdr:to>
      <xdr:col>34</xdr:col>
      <xdr:colOff>54430</xdr:colOff>
      <xdr:row>18</xdr:row>
      <xdr:rowOff>1052196</xdr:rowOff>
    </xdr:to>
    <xdr:pic>
      <xdr:nvPicPr>
        <xdr:cNvPr id="8" name="Imagen 7">
          <a:extLst>
            <a:ext uri="{FF2B5EF4-FFF2-40B4-BE49-F238E27FC236}">
              <a16:creationId xmlns:a16="http://schemas.microsoft.com/office/drawing/2014/main" id="{D984DF07-9E67-49CB-A85D-5392756B581A}"/>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939143" y="6041572"/>
          <a:ext cx="2721430" cy="1936659"/>
        </a:xfrm>
        <a:prstGeom prst="rect">
          <a:avLst/>
        </a:prstGeom>
        <a:noFill/>
        <a:ln>
          <a:noFill/>
        </a:ln>
      </xdr:spPr>
    </xdr:pic>
    <xdr:clientData/>
  </xdr:twoCellAnchor>
  <xdr:twoCellAnchor editAs="oneCell">
    <xdr:from>
      <xdr:col>6</xdr:col>
      <xdr:colOff>0</xdr:colOff>
      <xdr:row>14</xdr:row>
      <xdr:rowOff>176894</xdr:rowOff>
    </xdr:from>
    <xdr:to>
      <xdr:col>31</xdr:col>
      <xdr:colOff>27213</xdr:colOff>
      <xdr:row>16</xdr:row>
      <xdr:rowOff>190501</xdr:rowOff>
    </xdr:to>
    <xdr:pic>
      <xdr:nvPicPr>
        <xdr:cNvPr id="9" name="Imagen 8">
          <a:extLst>
            <a:ext uri="{FF2B5EF4-FFF2-40B4-BE49-F238E27FC236}">
              <a16:creationId xmlns:a16="http://schemas.microsoft.com/office/drawing/2014/main" id="{B7E2DA04-AE1C-45E5-B3CC-43866CBE9514}"/>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952500" y="3741965"/>
          <a:ext cx="4190999" cy="2449286"/>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39</xdr:col>
      <xdr:colOff>489863</xdr:colOff>
      <xdr:row>1</xdr:row>
      <xdr:rowOff>98652</xdr:rowOff>
    </xdr:from>
    <xdr:to>
      <xdr:col>40</xdr:col>
      <xdr:colOff>603821</xdr:colOff>
      <xdr:row>3</xdr:row>
      <xdr:rowOff>134371</xdr:rowOff>
    </xdr:to>
    <xdr:pic>
      <xdr:nvPicPr>
        <xdr:cNvPr id="2" name="Imagen 1">
          <a:extLst>
            <a:ext uri="{FF2B5EF4-FFF2-40B4-BE49-F238E27FC236}">
              <a16:creationId xmlns:a16="http://schemas.microsoft.com/office/drawing/2014/main" id="{5AB410F1-CB6E-43EE-9762-ED09FDE440A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76813" y="298677"/>
          <a:ext cx="914058" cy="416719"/>
        </a:xfrm>
        <a:prstGeom prst="rect">
          <a:avLst/>
        </a:prstGeom>
        <a:noFill/>
        <a:ln>
          <a:noFill/>
        </a:ln>
      </xdr:spPr>
    </xdr:pic>
    <xdr:clientData/>
  </xdr:twoCellAnchor>
  <xdr:twoCellAnchor editAs="oneCell">
    <xdr:from>
      <xdr:col>37</xdr:col>
      <xdr:colOff>40822</xdr:colOff>
      <xdr:row>1</xdr:row>
      <xdr:rowOff>74839</xdr:rowOff>
    </xdr:from>
    <xdr:to>
      <xdr:col>37</xdr:col>
      <xdr:colOff>648041</xdr:colOff>
      <xdr:row>3</xdr:row>
      <xdr:rowOff>170089</xdr:rowOff>
    </xdr:to>
    <xdr:pic>
      <xdr:nvPicPr>
        <xdr:cNvPr id="3" name="Imagen 2">
          <a:extLst>
            <a:ext uri="{FF2B5EF4-FFF2-40B4-BE49-F238E27FC236}">
              <a16:creationId xmlns:a16="http://schemas.microsoft.com/office/drawing/2014/main" id="{1F92761B-54C3-4EE9-B72F-A02A87E8FD2B}"/>
            </a:ext>
          </a:extLst>
        </xdr:cNvPr>
        <xdr:cNvPicPr/>
      </xdr:nvPicPr>
      <xdr:blipFill>
        <a:blip xmlns:r="http://schemas.openxmlformats.org/officeDocument/2006/relationships" r:embed="rId2"/>
        <a:srcRect/>
        <a:stretch>
          <a:fillRect/>
        </a:stretch>
      </xdr:blipFill>
      <xdr:spPr bwMode="auto">
        <a:xfrm>
          <a:off x="8394247" y="274864"/>
          <a:ext cx="607219" cy="476250"/>
        </a:xfrm>
        <a:prstGeom prst="rect">
          <a:avLst/>
        </a:prstGeom>
        <a:noFill/>
        <a:ln w="9525">
          <a:noFill/>
          <a:miter lim="800000"/>
          <a:headEnd/>
          <a:tailEnd/>
        </a:ln>
        <a:effectLst/>
      </xdr:spPr>
    </xdr:pic>
    <xdr:clientData/>
  </xdr:twoCellAnchor>
  <xdr:twoCellAnchor editAs="oneCell">
    <xdr:from>
      <xdr:col>38</xdr:col>
      <xdr:colOff>367399</xdr:colOff>
      <xdr:row>1</xdr:row>
      <xdr:rowOff>27214</xdr:rowOff>
    </xdr:from>
    <xdr:to>
      <xdr:col>39</xdr:col>
      <xdr:colOff>122469</xdr:colOff>
      <xdr:row>3</xdr:row>
      <xdr:rowOff>163286</xdr:rowOff>
    </xdr:to>
    <xdr:pic>
      <xdr:nvPicPr>
        <xdr:cNvPr id="4" name="Imagen 3">
          <a:extLst>
            <a:ext uri="{FF2B5EF4-FFF2-40B4-BE49-F238E27FC236}">
              <a16:creationId xmlns:a16="http://schemas.microsoft.com/office/drawing/2014/main" id="{450D4AE5-6254-4619-A4A6-162C068928C3}"/>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97099" y="227239"/>
          <a:ext cx="612320" cy="517072"/>
        </a:xfrm>
        <a:prstGeom prst="rect">
          <a:avLst/>
        </a:prstGeom>
        <a:noFill/>
        <a:ln>
          <a:noFill/>
        </a:ln>
      </xdr:spPr>
    </xdr:pic>
    <xdr:clientData/>
  </xdr:twoCellAnchor>
  <xdr:twoCellAnchor editAs="oneCell">
    <xdr:from>
      <xdr:col>7</xdr:col>
      <xdr:colOff>163284</xdr:colOff>
      <xdr:row>14</xdr:row>
      <xdr:rowOff>95249</xdr:rowOff>
    </xdr:from>
    <xdr:to>
      <xdr:col>25</xdr:col>
      <xdr:colOff>108857</xdr:colOff>
      <xdr:row>17</xdr:row>
      <xdr:rowOff>149678</xdr:rowOff>
    </xdr:to>
    <xdr:pic>
      <xdr:nvPicPr>
        <xdr:cNvPr id="5" name="Imagen 4">
          <a:extLst>
            <a:ext uri="{FF2B5EF4-FFF2-40B4-BE49-F238E27FC236}">
              <a16:creationId xmlns:a16="http://schemas.microsoft.com/office/drawing/2014/main" id="{7E841885-98AC-4ECC-AE73-45FB2B2B6F33}"/>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292677" y="3864428"/>
          <a:ext cx="3360966" cy="1973036"/>
        </a:xfrm>
        <a:prstGeom prst="rect">
          <a:avLst/>
        </a:prstGeom>
        <a:noFill/>
        <a:ln>
          <a:noFill/>
        </a:ln>
      </xdr:spPr>
    </xdr:pic>
    <xdr:clientData/>
  </xdr:twoCellAnchor>
  <xdr:twoCellAnchor editAs="oneCell">
    <xdr:from>
      <xdr:col>7</xdr:col>
      <xdr:colOff>163286</xdr:colOff>
      <xdr:row>17</xdr:row>
      <xdr:rowOff>204105</xdr:rowOff>
    </xdr:from>
    <xdr:to>
      <xdr:col>25</xdr:col>
      <xdr:colOff>108857</xdr:colOff>
      <xdr:row>21</xdr:row>
      <xdr:rowOff>136070</xdr:rowOff>
    </xdr:to>
    <xdr:pic>
      <xdr:nvPicPr>
        <xdr:cNvPr id="6" name="Imagen 5">
          <a:extLst>
            <a:ext uri="{FF2B5EF4-FFF2-40B4-BE49-F238E27FC236}">
              <a16:creationId xmlns:a16="http://schemas.microsoft.com/office/drawing/2014/main" id="{7606ED63-344F-4609-B7AC-BB768F76FA37}"/>
            </a:ext>
          </a:extLst>
        </xdr:cNvPr>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26528"/>
        <a:stretch/>
      </xdr:blipFill>
      <xdr:spPr bwMode="auto">
        <a:xfrm>
          <a:off x="1292679" y="5891891"/>
          <a:ext cx="3360964" cy="217714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39</xdr:col>
      <xdr:colOff>476256</xdr:colOff>
      <xdr:row>1</xdr:row>
      <xdr:rowOff>85046</xdr:rowOff>
    </xdr:from>
    <xdr:to>
      <xdr:col>40</xdr:col>
      <xdr:colOff>590214</xdr:colOff>
      <xdr:row>3</xdr:row>
      <xdr:rowOff>120765</xdr:rowOff>
    </xdr:to>
    <xdr:pic>
      <xdr:nvPicPr>
        <xdr:cNvPr id="2" name="Imagen 1">
          <a:extLst>
            <a:ext uri="{FF2B5EF4-FFF2-40B4-BE49-F238E27FC236}">
              <a16:creationId xmlns:a16="http://schemas.microsoft.com/office/drawing/2014/main" id="{DE276EDF-E8DF-4476-AFDD-9C8F93A2614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3206" y="285071"/>
          <a:ext cx="914058" cy="416719"/>
        </a:xfrm>
        <a:prstGeom prst="rect">
          <a:avLst/>
        </a:prstGeom>
        <a:noFill/>
        <a:ln>
          <a:noFill/>
        </a:ln>
      </xdr:spPr>
    </xdr:pic>
    <xdr:clientData/>
  </xdr:twoCellAnchor>
  <xdr:twoCellAnchor editAs="oneCell">
    <xdr:from>
      <xdr:col>37</xdr:col>
      <xdr:colOff>27215</xdr:colOff>
      <xdr:row>1</xdr:row>
      <xdr:rowOff>61233</xdr:rowOff>
    </xdr:from>
    <xdr:to>
      <xdr:col>37</xdr:col>
      <xdr:colOff>634434</xdr:colOff>
      <xdr:row>3</xdr:row>
      <xdr:rowOff>156483</xdr:rowOff>
    </xdr:to>
    <xdr:pic>
      <xdr:nvPicPr>
        <xdr:cNvPr id="3" name="Imagen 2">
          <a:extLst>
            <a:ext uri="{FF2B5EF4-FFF2-40B4-BE49-F238E27FC236}">
              <a16:creationId xmlns:a16="http://schemas.microsoft.com/office/drawing/2014/main" id="{92886449-B089-4952-8312-0CC34116E5B6}"/>
            </a:ext>
          </a:extLst>
        </xdr:cNvPr>
        <xdr:cNvPicPr/>
      </xdr:nvPicPr>
      <xdr:blipFill>
        <a:blip xmlns:r="http://schemas.openxmlformats.org/officeDocument/2006/relationships" r:embed="rId2"/>
        <a:srcRect/>
        <a:stretch>
          <a:fillRect/>
        </a:stretch>
      </xdr:blipFill>
      <xdr:spPr bwMode="auto">
        <a:xfrm>
          <a:off x="8380640" y="261258"/>
          <a:ext cx="607219" cy="476250"/>
        </a:xfrm>
        <a:prstGeom prst="rect">
          <a:avLst/>
        </a:prstGeom>
        <a:noFill/>
        <a:ln w="9525">
          <a:noFill/>
          <a:miter lim="800000"/>
          <a:headEnd/>
          <a:tailEnd/>
        </a:ln>
        <a:effectLst/>
      </xdr:spPr>
    </xdr:pic>
    <xdr:clientData/>
  </xdr:twoCellAnchor>
  <xdr:twoCellAnchor editAs="oneCell">
    <xdr:from>
      <xdr:col>38</xdr:col>
      <xdr:colOff>353792</xdr:colOff>
      <xdr:row>1</xdr:row>
      <xdr:rowOff>40822</xdr:rowOff>
    </xdr:from>
    <xdr:to>
      <xdr:col>39</xdr:col>
      <xdr:colOff>108862</xdr:colOff>
      <xdr:row>3</xdr:row>
      <xdr:rowOff>176894</xdr:rowOff>
    </xdr:to>
    <xdr:pic>
      <xdr:nvPicPr>
        <xdr:cNvPr id="4" name="Imagen 3">
          <a:extLst>
            <a:ext uri="{FF2B5EF4-FFF2-40B4-BE49-F238E27FC236}">
              <a16:creationId xmlns:a16="http://schemas.microsoft.com/office/drawing/2014/main" id="{EC52E5ED-1DAD-4340-B4B6-BDA8DAA2F877}"/>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83492" y="240847"/>
          <a:ext cx="612320" cy="517072"/>
        </a:xfrm>
        <a:prstGeom prst="rect">
          <a:avLst/>
        </a:prstGeom>
        <a:noFill/>
        <a:ln>
          <a:noFill/>
        </a:ln>
      </xdr:spPr>
    </xdr:pic>
    <xdr:clientData/>
  </xdr:twoCellAnchor>
  <xdr:twoCellAnchor editAs="oneCell">
    <xdr:from>
      <xdr:col>1</xdr:col>
      <xdr:colOff>95250</xdr:colOff>
      <xdr:row>16</xdr:row>
      <xdr:rowOff>612321</xdr:rowOff>
    </xdr:from>
    <xdr:to>
      <xdr:col>15</xdr:col>
      <xdr:colOff>13608</xdr:colOff>
      <xdr:row>19</xdr:row>
      <xdr:rowOff>122464</xdr:rowOff>
    </xdr:to>
    <xdr:pic>
      <xdr:nvPicPr>
        <xdr:cNvPr id="5" name="Imagen 4">
          <a:extLst>
            <a:ext uri="{FF2B5EF4-FFF2-40B4-BE49-F238E27FC236}">
              <a16:creationId xmlns:a16="http://schemas.microsoft.com/office/drawing/2014/main" id="{9EBCC60F-DDE3-47F3-9600-E300780C0889}"/>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9357" y="5483678"/>
          <a:ext cx="2517322" cy="1592036"/>
        </a:xfrm>
        <a:prstGeom prst="rect">
          <a:avLst/>
        </a:prstGeom>
        <a:noFill/>
        <a:ln>
          <a:noFill/>
        </a:ln>
      </xdr:spPr>
    </xdr:pic>
    <xdr:clientData/>
  </xdr:twoCellAnchor>
  <xdr:twoCellAnchor editAs="oneCell">
    <xdr:from>
      <xdr:col>15</xdr:col>
      <xdr:colOff>108859</xdr:colOff>
      <xdr:row>16</xdr:row>
      <xdr:rowOff>612322</xdr:rowOff>
    </xdr:from>
    <xdr:to>
      <xdr:col>33</xdr:col>
      <xdr:colOff>40821</xdr:colOff>
      <xdr:row>19</xdr:row>
      <xdr:rowOff>122465</xdr:rowOff>
    </xdr:to>
    <xdr:pic>
      <xdr:nvPicPr>
        <xdr:cNvPr id="6" name="Imagen 5">
          <a:extLst>
            <a:ext uri="{FF2B5EF4-FFF2-40B4-BE49-F238E27FC236}">
              <a16:creationId xmlns:a16="http://schemas.microsoft.com/office/drawing/2014/main" id="{FB6D3C75-2015-4842-A1B5-0FE0930C8C6F}"/>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911930" y="5483679"/>
          <a:ext cx="2571748" cy="1592036"/>
        </a:xfrm>
        <a:prstGeom prst="rect">
          <a:avLst/>
        </a:prstGeom>
        <a:noFill/>
        <a:ln>
          <a:noFill/>
        </a:ln>
      </xdr:spPr>
    </xdr:pic>
    <xdr:clientData/>
  </xdr:twoCellAnchor>
  <xdr:twoCellAnchor editAs="oneCell">
    <xdr:from>
      <xdr:col>1</xdr:col>
      <xdr:colOff>68036</xdr:colOff>
      <xdr:row>14</xdr:row>
      <xdr:rowOff>149677</xdr:rowOff>
    </xdr:from>
    <xdr:to>
      <xdr:col>15</xdr:col>
      <xdr:colOff>40822</xdr:colOff>
      <xdr:row>16</xdr:row>
      <xdr:rowOff>489856</xdr:rowOff>
    </xdr:to>
    <xdr:pic>
      <xdr:nvPicPr>
        <xdr:cNvPr id="7" name="Imagen 6">
          <a:extLst>
            <a:ext uri="{FF2B5EF4-FFF2-40B4-BE49-F238E27FC236}">
              <a16:creationId xmlns:a16="http://schemas.microsoft.com/office/drawing/2014/main" id="{787FA7E9-5D09-4E04-936A-DD3D81053C47}"/>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72143" y="3714748"/>
          <a:ext cx="2571750" cy="1646465"/>
        </a:xfrm>
        <a:prstGeom prst="rect">
          <a:avLst/>
        </a:prstGeom>
        <a:noFill/>
        <a:ln>
          <a:noFill/>
        </a:ln>
      </xdr:spPr>
    </xdr:pic>
    <xdr:clientData/>
  </xdr:twoCellAnchor>
  <xdr:twoCellAnchor editAs="oneCell">
    <xdr:from>
      <xdr:col>15</xdr:col>
      <xdr:colOff>149680</xdr:colOff>
      <xdr:row>14</xdr:row>
      <xdr:rowOff>176893</xdr:rowOff>
    </xdr:from>
    <xdr:to>
      <xdr:col>33</xdr:col>
      <xdr:colOff>54429</xdr:colOff>
      <xdr:row>16</xdr:row>
      <xdr:rowOff>489857</xdr:rowOff>
    </xdr:to>
    <xdr:pic>
      <xdr:nvPicPr>
        <xdr:cNvPr id="8" name="Imagen 7">
          <a:extLst>
            <a:ext uri="{FF2B5EF4-FFF2-40B4-BE49-F238E27FC236}">
              <a16:creationId xmlns:a16="http://schemas.microsoft.com/office/drawing/2014/main" id="{EBF75B12-0D58-4BCD-A349-C8A55DBB9DE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952751" y="3741964"/>
          <a:ext cx="2544535" cy="1619250"/>
        </a:xfrm>
        <a:prstGeom prst="rect">
          <a:avLst/>
        </a:prstGeom>
        <a:noFill/>
        <a:ln>
          <a:noFill/>
        </a:ln>
      </xdr:spPr>
    </xdr:pic>
    <xdr:clientData/>
  </xdr:twoCellAnchor>
  <xdr:twoCellAnchor editAs="oneCell">
    <xdr:from>
      <xdr:col>9</xdr:col>
      <xdr:colOff>136072</xdr:colOff>
      <xdr:row>19</xdr:row>
      <xdr:rowOff>217715</xdr:rowOff>
    </xdr:from>
    <xdr:to>
      <xdr:col>22</xdr:col>
      <xdr:colOff>68035</xdr:colOff>
      <xdr:row>21</xdr:row>
      <xdr:rowOff>81642</xdr:rowOff>
    </xdr:to>
    <xdr:pic>
      <xdr:nvPicPr>
        <xdr:cNvPr id="9" name="Imagen 8">
          <a:extLst>
            <a:ext uri="{FF2B5EF4-FFF2-40B4-BE49-F238E27FC236}">
              <a16:creationId xmlns:a16="http://schemas.microsoft.com/office/drawing/2014/main" id="{69FAEE93-3AC7-468B-B331-5F8C5D5E929A}"/>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632858" y="7170965"/>
          <a:ext cx="2490106" cy="1741713"/>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39</xdr:col>
      <xdr:colOff>476256</xdr:colOff>
      <xdr:row>1</xdr:row>
      <xdr:rowOff>85046</xdr:rowOff>
    </xdr:from>
    <xdr:to>
      <xdr:col>40</xdr:col>
      <xdr:colOff>590214</xdr:colOff>
      <xdr:row>3</xdr:row>
      <xdr:rowOff>120765</xdr:rowOff>
    </xdr:to>
    <xdr:pic>
      <xdr:nvPicPr>
        <xdr:cNvPr id="2" name="Imagen 1">
          <a:extLst>
            <a:ext uri="{FF2B5EF4-FFF2-40B4-BE49-F238E27FC236}">
              <a16:creationId xmlns:a16="http://schemas.microsoft.com/office/drawing/2014/main" id="{ABFFCD21-1C95-44F8-A300-17CFBC44F8A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63206" y="285071"/>
          <a:ext cx="914058" cy="416719"/>
        </a:xfrm>
        <a:prstGeom prst="rect">
          <a:avLst/>
        </a:prstGeom>
        <a:noFill/>
        <a:ln>
          <a:noFill/>
        </a:ln>
      </xdr:spPr>
    </xdr:pic>
    <xdr:clientData/>
  </xdr:twoCellAnchor>
  <xdr:twoCellAnchor editAs="oneCell">
    <xdr:from>
      <xdr:col>37</xdr:col>
      <xdr:colOff>27215</xdr:colOff>
      <xdr:row>1</xdr:row>
      <xdr:rowOff>61233</xdr:rowOff>
    </xdr:from>
    <xdr:to>
      <xdr:col>37</xdr:col>
      <xdr:colOff>634434</xdr:colOff>
      <xdr:row>3</xdr:row>
      <xdr:rowOff>156483</xdr:rowOff>
    </xdr:to>
    <xdr:pic>
      <xdr:nvPicPr>
        <xdr:cNvPr id="3" name="Imagen 2">
          <a:extLst>
            <a:ext uri="{FF2B5EF4-FFF2-40B4-BE49-F238E27FC236}">
              <a16:creationId xmlns:a16="http://schemas.microsoft.com/office/drawing/2014/main" id="{E86264B6-E62F-4C96-9CE9-E02030F62BE4}"/>
            </a:ext>
          </a:extLst>
        </xdr:cNvPr>
        <xdr:cNvPicPr/>
      </xdr:nvPicPr>
      <xdr:blipFill>
        <a:blip xmlns:r="http://schemas.openxmlformats.org/officeDocument/2006/relationships" r:embed="rId2"/>
        <a:srcRect/>
        <a:stretch>
          <a:fillRect/>
        </a:stretch>
      </xdr:blipFill>
      <xdr:spPr bwMode="auto">
        <a:xfrm>
          <a:off x="8380640" y="261258"/>
          <a:ext cx="607219" cy="476250"/>
        </a:xfrm>
        <a:prstGeom prst="rect">
          <a:avLst/>
        </a:prstGeom>
        <a:noFill/>
        <a:ln w="9525">
          <a:noFill/>
          <a:miter lim="800000"/>
          <a:headEnd/>
          <a:tailEnd/>
        </a:ln>
        <a:effectLst/>
      </xdr:spPr>
    </xdr:pic>
    <xdr:clientData/>
  </xdr:twoCellAnchor>
  <xdr:twoCellAnchor editAs="oneCell">
    <xdr:from>
      <xdr:col>38</xdr:col>
      <xdr:colOff>353792</xdr:colOff>
      <xdr:row>1</xdr:row>
      <xdr:rowOff>40822</xdr:rowOff>
    </xdr:from>
    <xdr:to>
      <xdr:col>39</xdr:col>
      <xdr:colOff>108862</xdr:colOff>
      <xdr:row>3</xdr:row>
      <xdr:rowOff>176894</xdr:rowOff>
    </xdr:to>
    <xdr:pic>
      <xdr:nvPicPr>
        <xdr:cNvPr id="4" name="Imagen 3">
          <a:extLst>
            <a:ext uri="{FF2B5EF4-FFF2-40B4-BE49-F238E27FC236}">
              <a16:creationId xmlns:a16="http://schemas.microsoft.com/office/drawing/2014/main" id="{4A15B9C3-B908-4EA0-8A19-174CA9838B3F}"/>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83492" y="240847"/>
          <a:ext cx="612320" cy="517072"/>
        </a:xfrm>
        <a:prstGeom prst="rect">
          <a:avLst/>
        </a:prstGeom>
        <a:noFill/>
        <a:ln>
          <a:noFill/>
        </a:ln>
      </xdr:spPr>
    </xdr:pic>
    <xdr:clientData/>
  </xdr:twoCellAnchor>
  <xdr:twoCellAnchor editAs="oneCell">
    <xdr:from>
      <xdr:col>6</xdr:col>
      <xdr:colOff>95250</xdr:colOff>
      <xdr:row>14</xdr:row>
      <xdr:rowOff>108857</xdr:rowOff>
    </xdr:from>
    <xdr:to>
      <xdr:col>26</xdr:col>
      <xdr:colOff>13608</xdr:colOff>
      <xdr:row>24</xdr:row>
      <xdr:rowOff>122466</xdr:rowOff>
    </xdr:to>
    <xdr:pic>
      <xdr:nvPicPr>
        <xdr:cNvPr id="5" name="Imagen 4">
          <a:extLst>
            <a:ext uri="{FF2B5EF4-FFF2-40B4-BE49-F238E27FC236}">
              <a16:creationId xmlns:a16="http://schemas.microsoft.com/office/drawing/2014/main" id="{FECBFF33-066F-4B4F-AAC8-EB3ACF3D86CC}"/>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47750" y="3646714"/>
          <a:ext cx="3673929" cy="2217966"/>
        </a:xfrm>
        <a:prstGeom prst="rect">
          <a:avLst/>
        </a:prstGeom>
        <a:noFill/>
        <a:ln>
          <a:noFill/>
        </a:ln>
      </xdr:spPr>
    </xdr:pic>
    <xdr:clientData/>
  </xdr:twoCellAnchor>
  <xdr:twoCellAnchor editAs="oneCell">
    <xdr:from>
      <xdr:col>6</xdr:col>
      <xdr:colOff>108857</xdr:colOff>
      <xdr:row>24</xdr:row>
      <xdr:rowOff>190500</xdr:rowOff>
    </xdr:from>
    <xdr:to>
      <xdr:col>26</xdr:col>
      <xdr:colOff>27215</xdr:colOff>
      <xdr:row>35</xdr:row>
      <xdr:rowOff>87085</xdr:rowOff>
    </xdr:to>
    <xdr:pic>
      <xdr:nvPicPr>
        <xdr:cNvPr id="6" name="Imagen 5">
          <a:extLst>
            <a:ext uri="{FF2B5EF4-FFF2-40B4-BE49-F238E27FC236}">
              <a16:creationId xmlns:a16="http://schemas.microsoft.com/office/drawing/2014/main" id="{C6B00FBB-8D57-4A49-9C48-D08E6A3181EE}"/>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061357" y="5932714"/>
          <a:ext cx="3673929" cy="214176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Presupuesto%20T/TIERRA%20BUENA%20FACTIBILIDAD%2010.09.2004%2040%20CASAS%20264%20APARTAMENTOS%20(CD%2015.09.200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4B33B-4B83-4958-86FB-2F2BAE647E9C}">
  <dimension ref="A1:R83"/>
  <sheetViews>
    <sheetView tabSelected="1" view="pageBreakPreview" zoomScale="80" zoomScaleNormal="90" zoomScaleSheetLayoutView="80" workbookViewId="0">
      <selection activeCell="I19" sqref="I19"/>
    </sheetView>
  </sheetViews>
  <sheetFormatPr baseColWidth="10" defaultColWidth="11.42578125" defaultRowHeight="11.25" x14ac:dyDescent="0.2"/>
  <cols>
    <col min="1" max="1" width="2.28515625" style="25" customWidth="1"/>
    <col min="2" max="2" width="7.5703125" style="26" customWidth="1"/>
    <col min="3" max="3" width="9" style="26" customWidth="1"/>
    <col min="4" max="4" width="43.28515625" style="27" customWidth="1"/>
    <col min="5" max="5" width="8.5703125" style="27" customWidth="1"/>
    <col min="6" max="6" width="10.5703125" style="27" customWidth="1"/>
    <col min="7" max="7" width="19.85546875" style="27" customWidth="1"/>
    <col min="8" max="8" width="18.85546875" style="27" customWidth="1"/>
    <col min="9" max="9" width="11.85546875" style="28" customWidth="1"/>
    <col min="10" max="10" width="17.7109375" style="27" customWidth="1"/>
    <col min="11" max="11" width="11.5703125" style="28" customWidth="1"/>
    <col min="12" max="12" width="17.140625" style="29" customWidth="1"/>
    <col min="13" max="13" width="10.5703125" style="28" customWidth="1"/>
    <col min="14" max="14" width="18.7109375" style="27" customWidth="1"/>
    <col min="15" max="15" width="13.140625" style="30" customWidth="1"/>
    <col min="16" max="16" width="18.85546875" style="31" customWidth="1"/>
    <col min="17" max="17" width="16.42578125" style="32" customWidth="1"/>
    <col min="18" max="18" width="8.85546875" style="27" customWidth="1"/>
    <col min="19" max="19" width="12.7109375" style="27" customWidth="1"/>
    <col min="20" max="253" width="11.42578125" style="27"/>
    <col min="254" max="254" width="2.28515625" style="27" customWidth="1"/>
    <col min="255" max="255" width="12.5703125" style="27" customWidth="1"/>
    <col min="256" max="256" width="9" style="27" customWidth="1"/>
    <col min="257" max="257" width="10.7109375" style="27" customWidth="1"/>
    <col min="258" max="258" width="43.42578125" style="27" customWidth="1"/>
    <col min="259" max="259" width="7.85546875" style="27" customWidth="1"/>
    <col min="260" max="260" width="11.140625" style="27" customWidth="1"/>
    <col min="261" max="261" width="13.7109375" style="27" customWidth="1"/>
    <col min="262" max="262" width="18.7109375" style="27" bestFit="1" customWidth="1"/>
    <col min="263" max="263" width="11.42578125" style="27"/>
    <col min="264" max="264" width="10" style="27" customWidth="1"/>
    <col min="265" max="266" width="16.140625" style="27" bestFit="1" customWidth="1"/>
    <col min="267" max="267" width="11.42578125" style="27"/>
    <col min="268" max="268" width="19.140625" style="27" customWidth="1"/>
    <col min="269" max="269" width="2.28515625" style="27" customWidth="1"/>
    <col min="270" max="270" width="12" style="27" customWidth="1"/>
    <col min="271" max="271" width="18.7109375" style="27" bestFit="1" customWidth="1"/>
    <col min="272" max="272" width="23.7109375" style="27" customWidth="1"/>
    <col min="273" max="273" width="16.42578125" style="27" customWidth="1"/>
    <col min="274" max="274" width="8.85546875" style="27" customWidth="1"/>
    <col min="275" max="275" width="12.7109375" style="27" customWidth="1"/>
    <col min="276" max="509" width="11.42578125" style="27"/>
    <col min="510" max="510" width="2.28515625" style="27" customWidth="1"/>
    <col min="511" max="511" width="12.5703125" style="27" customWidth="1"/>
    <col min="512" max="512" width="9" style="27" customWidth="1"/>
    <col min="513" max="513" width="10.7109375" style="27" customWidth="1"/>
    <col min="514" max="514" width="43.42578125" style="27" customWidth="1"/>
    <col min="515" max="515" width="7.85546875" style="27" customWidth="1"/>
    <col min="516" max="516" width="11.140625" style="27" customWidth="1"/>
    <col min="517" max="517" width="13.7109375" style="27" customWidth="1"/>
    <col min="518" max="518" width="18.7109375" style="27" bestFit="1" customWidth="1"/>
    <col min="519" max="519" width="11.42578125" style="27"/>
    <col min="520" max="520" width="10" style="27" customWidth="1"/>
    <col min="521" max="522" width="16.140625" style="27" bestFit="1" customWidth="1"/>
    <col min="523" max="523" width="11.42578125" style="27"/>
    <col min="524" max="524" width="19.140625" style="27" customWidth="1"/>
    <col min="525" max="525" width="2.28515625" style="27" customWidth="1"/>
    <col min="526" max="526" width="12" style="27" customWidth="1"/>
    <col min="527" max="527" width="18.7109375" style="27" bestFit="1" customWidth="1"/>
    <col min="528" max="528" width="23.7109375" style="27" customWidth="1"/>
    <col min="529" max="529" width="16.42578125" style="27" customWidth="1"/>
    <col min="530" max="530" width="8.85546875" style="27" customWidth="1"/>
    <col min="531" max="531" width="12.7109375" style="27" customWidth="1"/>
    <col min="532" max="765" width="11.42578125" style="27"/>
    <col min="766" max="766" width="2.28515625" style="27" customWidth="1"/>
    <col min="767" max="767" width="12.5703125" style="27" customWidth="1"/>
    <col min="768" max="768" width="9" style="27" customWidth="1"/>
    <col min="769" max="769" width="10.7109375" style="27" customWidth="1"/>
    <col min="770" max="770" width="43.42578125" style="27" customWidth="1"/>
    <col min="771" max="771" width="7.85546875" style="27" customWidth="1"/>
    <col min="772" max="772" width="11.140625" style="27" customWidth="1"/>
    <col min="773" max="773" width="13.7109375" style="27" customWidth="1"/>
    <col min="774" max="774" width="18.7109375" style="27" bestFit="1" customWidth="1"/>
    <col min="775" max="775" width="11.42578125" style="27"/>
    <col min="776" max="776" width="10" style="27" customWidth="1"/>
    <col min="777" max="778" width="16.140625" style="27" bestFit="1" customWidth="1"/>
    <col min="779" max="779" width="11.42578125" style="27"/>
    <col min="780" max="780" width="19.140625" style="27" customWidth="1"/>
    <col min="781" max="781" width="2.28515625" style="27" customWidth="1"/>
    <col min="782" max="782" width="12" style="27" customWidth="1"/>
    <col min="783" max="783" width="18.7109375" style="27" bestFit="1" customWidth="1"/>
    <col min="784" max="784" width="23.7109375" style="27" customWidth="1"/>
    <col min="785" max="785" width="16.42578125" style="27" customWidth="1"/>
    <col min="786" max="786" width="8.85546875" style="27" customWidth="1"/>
    <col min="787" max="787" width="12.7109375" style="27" customWidth="1"/>
    <col min="788" max="1021" width="11.42578125" style="27"/>
    <col min="1022" max="1022" width="2.28515625" style="27" customWidth="1"/>
    <col min="1023" max="1023" width="12.5703125" style="27" customWidth="1"/>
    <col min="1024" max="1024" width="9" style="27" customWidth="1"/>
    <col min="1025" max="1025" width="10.7109375" style="27" customWidth="1"/>
    <col min="1026" max="1026" width="43.42578125" style="27" customWidth="1"/>
    <col min="1027" max="1027" width="7.85546875" style="27" customWidth="1"/>
    <col min="1028" max="1028" width="11.140625" style="27" customWidth="1"/>
    <col min="1029" max="1029" width="13.7109375" style="27" customWidth="1"/>
    <col min="1030" max="1030" width="18.7109375" style="27" bestFit="1" customWidth="1"/>
    <col min="1031" max="1031" width="11.42578125" style="27"/>
    <col min="1032" max="1032" width="10" style="27" customWidth="1"/>
    <col min="1033" max="1034" width="16.140625" style="27" bestFit="1" customWidth="1"/>
    <col min="1035" max="1035" width="11.42578125" style="27"/>
    <col min="1036" max="1036" width="19.140625" style="27" customWidth="1"/>
    <col min="1037" max="1037" width="2.28515625" style="27" customWidth="1"/>
    <col min="1038" max="1038" width="12" style="27" customWidth="1"/>
    <col min="1039" max="1039" width="18.7109375" style="27" bestFit="1" customWidth="1"/>
    <col min="1040" max="1040" width="23.7109375" style="27" customWidth="1"/>
    <col min="1041" max="1041" width="16.42578125" style="27" customWidth="1"/>
    <col min="1042" max="1042" width="8.85546875" style="27" customWidth="1"/>
    <col min="1043" max="1043" width="12.7109375" style="27" customWidth="1"/>
    <col min="1044" max="1277" width="11.42578125" style="27"/>
    <col min="1278" max="1278" width="2.28515625" style="27" customWidth="1"/>
    <col min="1279" max="1279" width="12.5703125" style="27" customWidth="1"/>
    <col min="1280" max="1280" width="9" style="27" customWidth="1"/>
    <col min="1281" max="1281" width="10.7109375" style="27" customWidth="1"/>
    <col min="1282" max="1282" width="43.42578125" style="27" customWidth="1"/>
    <col min="1283" max="1283" width="7.85546875" style="27" customWidth="1"/>
    <col min="1284" max="1284" width="11.140625" style="27" customWidth="1"/>
    <col min="1285" max="1285" width="13.7109375" style="27" customWidth="1"/>
    <col min="1286" max="1286" width="18.7109375" style="27" bestFit="1" customWidth="1"/>
    <col min="1287" max="1287" width="11.42578125" style="27"/>
    <col min="1288" max="1288" width="10" style="27" customWidth="1"/>
    <col min="1289" max="1290" width="16.140625" style="27" bestFit="1" customWidth="1"/>
    <col min="1291" max="1291" width="11.42578125" style="27"/>
    <col min="1292" max="1292" width="19.140625" style="27" customWidth="1"/>
    <col min="1293" max="1293" width="2.28515625" style="27" customWidth="1"/>
    <col min="1294" max="1294" width="12" style="27" customWidth="1"/>
    <col min="1295" max="1295" width="18.7109375" style="27" bestFit="1" customWidth="1"/>
    <col min="1296" max="1296" width="23.7109375" style="27" customWidth="1"/>
    <col min="1297" max="1297" width="16.42578125" style="27" customWidth="1"/>
    <col min="1298" max="1298" width="8.85546875" style="27" customWidth="1"/>
    <col min="1299" max="1299" width="12.7109375" style="27" customWidth="1"/>
    <col min="1300" max="1533" width="11.42578125" style="27"/>
    <col min="1534" max="1534" width="2.28515625" style="27" customWidth="1"/>
    <col min="1535" max="1535" width="12.5703125" style="27" customWidth="1"/>
    <col min="1536" max="1536" width="9" style="27" customWidth="1"/>
    <col min="1537" max="1537" width="10.7109375" style="27" customWidth="1"/>
    <col min="1538" max="1538" width="43.42578125" style="27" customWidth="1"/>
    <col min="1539" max="1539" width="7.85546875" style="27" customWidth="1"/>
    <col min="1540" max="1540" width="11.140625" style="27" customWidth="1"/>
    <col min="1541" max="1541" width="13.7109375" style="27" customWidth="1"/>
    <col min="1542" max="1542" width="18.7109375" style="27" bestFit="1" customWidth="1"/>
    <col min="1543" max="1543" width="11.42578125" style="27"/>
    <col min="1544" max="1544" width="10" style="27" customWidth="1"/>
    <col min="1545" max="1546" width="16.140625" style="27" bestFit="1" customWidth="1"/>
    <col min="1547" max="1547" width="11.42578125" style="27"/>
    <col min="1548" max="1548" width="19.140625" style="27" customWidth="1"/>
    <col min="1549" max="1549" width="2.28515625" style="27" customWidth="1"/>
    <col min="1550" max="1550" width="12" style="27" customWidth="1"/>
    <col min="1551" max="1551" width="18.7109375" style="27" bestFit="1" customWidth="1"/>
    <col min="1552" max="1552" width="23.7109375" style="27" customWidth="1"/>
    <col min="1553" max="1553" width="16.42578125" style="27" customWidth="1"/>
    <col min="1554" max="1554" width="8.85546875" style="27" customWidth="1"/>
    <col min="1555" max="1555" width="12.7109375" style="27" customWidth="1"/>
    <col min="1556" max="1789" width="11.42578125" style="27"/>
    <col min="1790" max="1790" width="2.28515625" style="27" customWidth="1"/>
    <col min="1791" max="1791" width="12.5703125" style="27" customWidth="1"/>
    <col min="1792" max="1792" width="9" style="27" customWidth="1"/>
    <col min="1793" max="1793" width="10.7109375" style="27" customWidth="1"/>
    <col min="1794" max="1794" width="43.42578125" style="27" customWidth="1"/>
    <col min="1795" max="1795" width="7.85546875" style="27" customWidth="1"/>
    <col min="1796" max="1796" width="11.140625" style="27" customWidth="1"/>
    <col min="1797" max="1797" width="13.7109375" style="27" customWidth="1"/>
    <col min="1798" max="1798" width="18.7109375" style="27" bestFit="1" customWidth="1"/>
    <col min="1799" max="1799" width="11.42578125" style="27"/>
    <col min="1800" max="1800" width="10" style="27" customWidth="1"/>
    <col min="1801" max="1802" width="16.140625" style="27" bestFit="1" customWidth="1"/>
    <col min="1803" max="1803" width="11.42578125" style="27"/>
    <col min="1804" max="1804" width="19.140625" style="27" customWidth="1"/>
    <col min="1805" max="1805" width="2.28515625" style="27" customWidth="1"/>
    <col min="1806" max="1806" width="12" style="27" customWidth="1"/>
    <col min="1807" max="1807" width="18.7109375" style="27" bestFit="1" customWidth="1"/>
    <col min="1808" max="1808" width="23.7109375" style="27" customWidth="1"/>
    <col min="1809" max="1809" width="16.42578125" style="27" customWidth="1"/>
    <col min="1810" max="1810" width="8.85546875" style="27" customWidth="1"/>
    <col min="1811" max="1811" width="12.7109375" style="27" customWidth="1"/>
    <col min="1812" max="2045" width="11.42578125" style="27"/>
    <col min="2046" max="2046" width="2.28515625" style="27" customWidth="1"/>
    <col min="2047" max="2047" width="12.5703125" style="27" customWidth="1"/>
    <col min="2048" max="2048" width="9" style="27" customWidth="1"/>
    <col min="2049" max="2049" width="10.7109375" style="27" customWidth="1"/>
    <col min="2050" max="2050" width="43.42578125" style="27" customWidth="1"/>
    <col min="2051" max="2051" width="7.85546875" style="27" customWidth="1"/>
    <col min="2052" max="2052" width="11.140625" style="27" customWidth="1"/>
    <col min="2053" max="2053" width="13.7109375" style="27" customWidth="1"/>
    <col min="2054" max="2054" width="18.7109375" style="27" bestFit="1" customWidth="1"/>
    <col min="2055" max="2055" width="11.42578125" style="27"/>
    <col min="2056" max="2056" width="10" style="27" customWidth="1"/>
    <col min="2057" max="2058" width="16.140625" style="27" bestFit="1" customWidth="1"/>
    <col min="2059" max="2059" width="11.42578125" style="27"/>
    <col min="2060" max="2060" width="19.140625" style="27" customWidth="1"/>
    <col min="2061" max="2061" width="2.28515625" style="27" customWidth="1"/>
    <col min="2062" max="2062" width="12" style="27" customWidth="1"/>
    <col min="2063" max="2063" width="18.7109375" style="27" bestFit="1" customWidth="1"/>
    <col min="2064" max="2064" width="23.7109375" style="27" customWidth="1"/>
    <col min="2065" max="2065" width="16.42578125" style="27" customWidth="1"/>
    <col min="2066" max="2066" width="8.85546875" style="27" customWidth="1"/>
    <col min="2067" max="2067" width="12.7109375" style="27" customWidth="1"/>
    <col min="2068" max="2301" width="11.42578125" style="27"/>
    <col min="2302" max="2302" width="2.28515625" style="27" customWidth="1"/>
    <col min="2303" max="2303" width="12.5703125" style="27" customWidth="1"/>
    <col min="2304" max="2304" width="9" style="27" customWidth="1"/>
    <col min="2305" max="2305" width="10.7109375" style="27" customWidth="1"/>
    <col min="2306" max="2306" width="43.42578125" style="27" customWidth="1"/>
    <col min="2307" max="2307" width="7.85546875" style="27" customWidth="1"/>
    <col min="2308" max="2308" width="11.140625" style="27" customWidth="1"/>
    <col min="2309" max="2309" width="13.7109375" style="27" customWidth="1"/>
    <col min="2310" max="2310" width="18.7109375" style="27" bestFit="1" customWidth="1"/>
    <col min="2311" max="2311" width="11.42578125" style="27"/>
    <col min="2312" max="2312" width="10" style="27" customWidth="1"/>
    <col min="2313" max="2314" width="16.140625" style="27" bestFit="1" customWidth="1"/>
    <col min="2315" max="2315" width="11.42578125" style="27"/>
    <col min="2316" max="2316" width="19.140625" style="27" customWidth="1"/>
    <col min="2317" max="2317" width="2.28515625" style="27" customWidth="1"/>
    <col min="2318" max="2318" width="12" style="27" customWidth="1"/>
    <col min="2319" max="2319" width="18.7109375" style="27" bestFit="1" customWidth="1"/>
    <col min="2320" max="2320" width="23.7109375" style="27" customWidth="1"/>
    <col min="2321" max="2321" width="16.42578125" style="27" customWidth="1"/>
    <col min="2322" max="2322" width="8.85546875" style="27" customWidth="1"/>
    <col min="2323" max="2323" width="12.7109375" style="27" customWidth="1"/>
    <col min="2324" max="2557" width="11.42578125" style="27"/>
    <col min="2558" max="2558" width="2.28515625" style="27" customWidth="1"/>
    <col min="2559" max="2559" width="12.5703125" style="27" customWidth="1"/>
    <col min="2560" max="2560" width="9" style="27" customWidth="1"/>
    <col min="2561" max="2561" width="10.7109375" style="27" customWidth="1"/>
    <col min="2562" max="2562" width="43.42578125" style="27" customWidth="1"/>
    <col min="2563" max="2563" width="7.85546875" style="27" customWidth="1"/>
    <col min="2564" max="2564" width="11.140625" style="27" customWidth="1"/>
    <col min="2565" max="2565" width="13.7109375" style="27" customWidth="1"/>
    <col min="2566" max="2566" width="18.7109375" style="27" bestFit="1" customWidth="1"/>
    <col min="2567" max="2567" width="11.42578125" style="27"/>
    <col min="2568" max="2568" width="10" style="27" customWidth="1"/>
    <col min="2569" max="2570" width="16.140625" style="27" bestFit="1" customWidth="1"/>
    <col min="2571" max="2571" width="11.42578125" style="27"/>
    <col min="2572" max="2572" width="19.140625" style="27" customWidth="1"/>
    <col min="2573" max="2573" width="2.28515625" style="27" customWidth="1"/>
    <col min="2574" max="2574" width="12" style="27" customWidth="1"/>
    <col min="2575" max="2575" width="18.7109375" style="27" bestFit="1" customWidth="1"/>
    <col min="2576" max="2576" width="23.7109375" style="27" customWidth="1"/>
    <col min="2577" max="2577" width="16.42578125" style="27" customWidth="1"/>
    <col min="2578" max="2578" width="8.85546875" style="27" customWidth="1"/>
    <col min="2579" max="2579" width="12.7109375" style="27" customWidth="1"/>
    <col min="2580" max="2813" width="11.42578125" style="27"/>
    <col min="2814" max="2814" width="2.28515625" style="27" customWidth="1"/>
    <col min="2815" max="2815" width="12.5703125" style="27" customWidth="1"/>
    <col min="2816" max="2816" width="9" style="27" customWidth="1"/>
    <col min="2817" max="2817" width="10.7109375" style="27" customWidth="1"/>
    <col min="2818" max="2818" width="43.42578125" style="27" customWidth="1"/>
    <col min="2819" max="2819" width="7.85546875" style="27" customWidth="1"/>
    <col min="2820" max="2820" width="11.140625" style="27" customWidth="1"/>
    <col min="2821" max="2821" width="13.7109375" style="27" customWidth="1"/>
    <col min="2822" max="2822" width="18.7109375" style="27" bestFit="1" customWidth="1"/>
    <col min="2823" max="2823" width="11.42578125" style="27"/>
    <col min="2824" max="2824" width="10" style="27" customWidth="1"/>
    <col min="2825" max="2826" width="16.140625" style="27" bestFit="1" customWidth="1"/>
    <col min="2827" max="2827" width="11.42578125" style="27"/>
    <col min="2828" max="2828" width="19.140625" style="27" customWidth="1"/>
    <col min="2829" max="2829" width="2.28515625" style="27" customWidth="1"/>
    <col min="2830" max="2830" width="12" style="27" customWidth="1"/>
    <col min="2831" max="2831" width="18.7109375" style="27" bestFit="1" customWidth="1"/>
    <col min="2832" max="2832" width="23.7109375" style="27" customWidth="1"/>
    <col min="2833" max="2833" width="16.42578125" style="27" customWidth="1"/>
    <col min="2834" max="2834" width="8.85546875" style="27" customWidth="1"/>
    <col min="2835" max="2835" width="12.7109375" style="27" customWidth="1"/>
    <col min="2836" max="3069" width="11.42578125" style="27"/>
    <col min="3070" max="3070" width="2.28515625" style="27" customWidth="1"/>
    <col min="3071" max="3071" width="12.5703125" style="27" customWidth="1"/>
    <col min="3072" max="3072" width="9" style="27" customWidth="1"/>
    <col min="3073" max="3073" width="10.7109375" style="27" customWidth="1"/>
    <col min="3074" max="3074" width="43.42578125" style="27" customWidth="1"/>
    <col min="3075" max="3075" width="7.85546875" style="27" customWidth="1"/>
    <col min="3076" max="3076" width="11.140625" style="27" customWidth="1"/>
    <col min="3077" max="3077" width="13.7109375" style="27" customWidth="1"/>
    <col min="3078" max="3078" width="18.7109375" style="27" bestFit="1" customWidth="1"/>
    <col min="3079" max="3079" width="11.42578125" style="27"/>
    <col min="3080" max="3080" width="10" style="27" customWidth="1"/>
    <col min="3081" max="3082" width="16.140625" style="27" bestFit="1" customWidth="1"/>
    <col min="3083" max="3083" width="11.42578125" style="27"/>
    <col min="3084" max="3084" width="19.140625" style="27" customWidth="1"/>
    <col min="3085" max="3085" width="2.28515625" style="27" customWidth="1"/>
    <col min="3086" max="3086" width="12" style="27" customWidth="1"/>
    <col min="3087" max="3087" width="18.7109375" style="27" bestFit="1" customWidth="1"/>
    <col min="3088" max="3088" width="23.7109375" style="27" customWidth="1"/>
    <col min="3089" max="3089" width="16.42578125" style="27" customWidth="1"/>
    <col min="3090" max="3090" width="8.85546875" style="27" customWidth="1"/>
    <col min="3091" max="3091" width="12.7109375" style="27" customWidth="1"/>
    <col min="3092" max="3325" width="11.42578125" style="27"/>
    <col min="3326" max="3326" width="2.28515625" style="27" customWidth="1"/>
    <col min="3327" max="3327" width="12.5703125" style="27" customWidth="1"/>
    <col min="3328" max="3328" width="9" style="27" customWidth="1"/>
    <col min="3329" max="3329" width="10.7109375" style="27" customWidth="1"/>
    <col min="3330" max="3330" width="43.42578125" style="27" customWidth="1"/>
    <col min="3331" max="3331" width="7.85546875" style="27" customWidth="1"/>
    <col min="3332" max="3332" width="11.140625" style="27" customWidth="1"/>
    <col min="3333" max="3333" width="13.7109375" style="27" customWidth="1"/>
    <col min="3334" max="3334" width="18.7109375" style="27" bestFit="1" customWidth="1"/>
    <col min="3335" max="3335" width="11.42578125" style="27"/>
    <col min="3336" max="3336" width="10" style="27" customWidth="1"/>
    <col min="3337" max="3338" width="16.140625" style="27" bestFit="1" customWidth="1"/>
    <col min="3339" max="3339" width="11.42578125" style="27"/>
    <col min="3340" max="3340" width="19.140625" style="27" customWidth="1"/>
    <col min="3341" max="3341" width="2.28515625" style="27" customWidth="1"/>
    <col min="3342" max="3342" width="12" style="27" customWidth="1"/>
    <col min="3343" max="3343" width="18.7109375" style="27" bestFit="1" customWidth="1"/>
    <col min="3344" max="3344" width="23.7109375" style="27" customWidth="1"/>
    <col min="3345" max="3345" width="16.42578125" style="27" customWidth="1"/>
    <col min="3346" max="3346" width="8.85546875" style="27" customWidth="1"/>
    <col min="3347" max="3347" width="12.7109375" style="27" customWidth="1"/>
    <col min="3348" max="3581" width="11.42578125" style="27"/>
    <col min="3582" max="3582" width="2.28515625" style="27" customWidth="1"/>
    <col min="3583" max="3583" width="12.5703125" style="27" customWidth="1"/>
    <col min="3584" max="3584" width="9" style="27" customWidth="1"/>
    <col min="3585" max="3585" width="10.7109375" style="27" customWidth="1"/>
    <col min="3586" max="3586" width="43.42578125" style="27" customWidth="1"/>
    <col min="3587" max="3587" width="7.85546875" style="27" customWidth="1"/>
    <col min="3588" max="3588" width="11.140625" style="27" customWidth="1"/>
    <col min="3589" max="3589" width="13.7109375" style="27" customWidth="1"/>
    <col min="3590" max="3590" width="18.7109375" style="27" bestFit="1" customWidth="1"/>
    <col min="3591" max="3591" width="11.42578125" style="27"/>
    <col min="3592" max="3592" width="10" style="27" customWidth="1"/>
    <col min="3593" max="3594" width="16.140625" style="27" bestFit="1" customWidth="1"/>
    <col min="3595" max="3595" width="11.42578125" style="27"/>
    <col min="3596" max="3596" width="19.140625" style="27" customWidth="1"/>
    <col min="3597" max="3597" width="2.28515625" style="27" customWidth="1"/>
    <col min="3598" max="3598" width="12" style="27" customWidth="1"/>
    <col min="3599" max="3599" width="18.7109375" style="27" bestFit="1" customWidth="1"/>
    <col min="3600" max="3600" width="23.7109375" style="27" customWidth="1"/>
    <col min="3601" max="3601" width="16.42578125" style="27" customWidth="1"/>
    <col min="3602" max="3602" width="8.85546875" style="27" customWidth="1"/>
    <col min="3603" max="3603" width="12.7109375" style="27" customWidth="1"/>
    <col min="3604" max="3837" width="11.42578125" style="27"/>
    <col min="3838" max="3838" width="2.28515625" style="27" customWidth="1"/>
    <col min="3839" max="3839" width="12.5703125" style="27" customWidth="1"/>
    <col min="3840" max="3840" width="9" style="27" customWidth="1"/>
    <col min="3841" max="3841" width="10.7109375" style="27" customWidth="1"/>
    <col min="3842" max="3842" width="43.42578125" style="27" customWidth="1"/>
    <col min="3843" max="3843" width="7.85546875" style="27" customWidth="1"/>
    <col min="3844" max="3844" width="11.140625" style="27" customWidth="1"/>
    <col min="3845" max="3845" width="13.7109375" style="27" customWidth="1"/>
    <col min="3846" max="3846" width="18.7109375" style="27" bestFit="1" customWidth="1"/>
    <col min="3847" max="3847" width="11.42578125" style="27"/>
    <col min="3848" max="3848" width="10" style="27" customWidth="1"/>
    <col min="3849" max="3850" width="16.140625" style="27" bestFit="1" customWidth="1"/>
    <col min="3851" max="3851" width="11.42578125" style="27"/>
    <col min="3852" max="3852" width="19.140625" style="27" customWidth="1"/>
    <col min="3853" max="3853" width="2.28515625" style="27" customWidth="1"/>
    <col min="3854" max="3854" width="12" style="27" customWidth="1"/>
    <col min="3855" max="3855" width="18.7109375" style="27" bestFit="1" customWidth="1"/>
    <col min="3856" max="3856" width="23.7109375" style="27" customWidth="1"/>
    <col min="3857" max="3857" width="16.42578125" style="27" customWidth="1"/>
    <col min="3858" max="3858" width="8.85546875" style="27" customWidth="1"/>
    <col min="3859" max="3859" width="12.7109375" style="27" customWidth="1"/>
    <col min="3860" max="4093" width="11.42578125" style="27"/>
    <col min="4094" max="4094" width="2.28515625" style="27" customWidth="1"/>
    <col min="4095" max="4095" width="12.5703125" style="27" customWidth="1"/>
    <col min="4096" max="4096" width="9" style="27" customWidth="1"/>
    <col min="4097" max="4097" width="10.7109375" style="27" customWidth="1"/>
    <col min="4098" max="4098" width="43.42578125" style="27" customWidth="1"/>
    <col min="4099" max="4099" width="7.85546875" style="27" customWidth="1"/>
    <col min="4100" max="4100" width="11.140625" style="27" customWidth="1"/>
    <col min="4101" max="4101" width="13.7109375" style="27" customWidth="1"/>
    <col min="4102" max="4102" width="18.7109375" style="27" bestFit="1" customWidth="1"/>
    <col min="4103" max="4103" width="11.42578125" style="27"/>
    <col min="4104" max="4104" width="10" style="27" customWidth="1"/>
    <col min="4105" max="4106" width="16.140625" style="27" bestFit="1" customWidth="1"/>
    <col min="4107" max="4107" width="11.42578125" style="27"/>
    <col min="4108" max="4108" width="19.140625" style="27" customWidth="1"/>
    <col min="4109" max="4109" width="2.28515625" style="27" customWidth="1"/>
    <col min="4110" max="4110" width="12" style="27" customWidth="1"/>
    <col min="4111" max="4111" width="18.7109375" style="27" bestFit="1" customWidth="1"/>
    <col min="4112" max="4112" width="23.7109375" style="27" customWidth="1"/>
    <col min="4113" max="4113" width="16.42578125" style="27" customWidth="1"/>
    <col min="4114" max="4114" width="8.85546875" style="27" customWidth="1"/>
    <col min="4115" max="4115" width="12.7109375" style="27" customWidth="1"/>
    <col min="4116" max="4349" width="11.42578125" style="27"/>
    <col min="4350" max="4350" width="2.28515625" style="27" customWidth="1"/>
    <col min="4351" max="4351" width="12.5703125" style="27" customWidth="1"/>
    <col min="4352" max="4352" width="9" style="27" customWidth="1"/>
    <col min="4353" max="4353" width="10.7109375" style="27" customWidth="1"/>
    <col min="4354" max="4354" width="43.42578125" style="27" customWidth="1"/>
    <col min="4355" max="4355" width="7.85546875" style="27" customWidth="1"/>
    <col min="4356" max="4356" width="11.140625" style="27" customWidth="1"/>
    <col min="4357" max="4357" width="13.7109375" style="27" customWidth="1"/>
    <col min="4358" max="4358" width="18.7109375" style="27" bestFit="1" customWidth="1"/>
    <col min="4359" max="4359" width="11.42578125" style="27"/>
    <col min="4360" max="4360" width="10" style="27" customWidth="1"/>
    <col min="4361" max="4362" width="16.140625" style="27" bestFit="1" customWidth="1"/>
    <col min="4363" max="4363" width="11.42578125" style="27"/>
    <col min="4364" max="4364" width="19.140625" style="27" customWidth="1"/>
    <col min="4365" max="4365" width="2.28515625" style="27" customWidth="1"/>
    <col min="4366" max="4366" width="12" style="27" customWidth="1"/>
    <col min="4367" max="4367" width="18.7109375" style="27" bestFit="1" customWidth="1"/>
    <col min="4368" max="4368" width="23.7109375" style="27" customWidth="1"/>
    <col min="4369" max="4369" width="16.42578125" style="27" customWidth="1"/>
    <col min="4370" max="4370" width="8.85546875" style="27" customWidth="1"/>
    <col min="4371" max="4371" width="12.7109375" style="27" customWidth="1"/>
    <col min="4372" max="4605" width="11.42578125" style="27"/>
    <col min="4606" max="4606" width="2.28515625" style="27" customWidth="1"/>
    <col min="4607" max="4607" width="12.5703125" style="27" customWidth="1"/>
    <col min="4608" max="4608" width="9" style="27" customWidth="1"/>
    <col min="4609" max="4609" width="10.7109375" style="27" customWidth="1"/>
    <col min="4610" max="4610" width="43.42578125" style="27" customWidth="1"/>
    <col min="4611" max="4611" width="7.85546875" style="27" customWidth="1"/>
    <col min="4612" max="4612" width="11.140625" style="27" customWidth="1"/>
    <col min="4613" max="4613" width="13.7109375" style="27" customWidth="1"/>
    <col min="4614" max="4614" width="18.7109375" style="27" bestFit="1" customWidth="1"/>
    <col min="4615" max="4615" width="11.42578125" style="27"/>
    <col min="4616" max="4616" width="10" style="27" customWidth="1"/>
    <col min="4617" max="4618" width="16.140625" style="27" bestFit="1" customWidth="1"/>
    <col min="4619" max="4619" width="11.42578125" style="27"/>
    <col min="4620" max="4620" width="19.140625" style="27" customWidth="1"/>
    <col min="4621" max="4621" width="2.28515625" style="27" customWidth="1"/>
    <col min="4622" max="4622" width="12" style="27" customWidth="1"/>
    <col min="4623" max="4623" width="18.7109375" style="27" bestFit="1" customWidth="1"/>
    <col min="4624" max="4624" width="23.7109375" style="27" customWidth="1"/>
    <col min="4625" max="4625" width="16.42578125" style="27" customWidth="1"/>
    <col min="4626" max="4626" width="8.85546875" style="27" customWidth="1"/>
    <col min="4627" max="4627" width="12.7109375" style="27" customWidth="1"/>
    <col min="4628" max="4861" width="11.42578125" style="27"/>
    <col min="4862" max="4862" width="2.28515625" style="27" customWidth="1"/>
    <col min="4863" max="4863" width="12.5703125" style="27" customWidth="1"/>
    <col min="4864" max="4864" width="9" style="27" customWidth="1"/>
    <col min="4865" max="4865" width="10.7109375" style="27" customWidth="1"/>
    <col min="4866" max="4866" width="43.42578125" style="27" customWidth="1"/>
    <col min="4867" max="4867" width="7.85546875" style="27" customWidth="1"/>
    <col min="4868" max="4868" width="11.140625" style="27" customWidth="1"/>
    <col min="4869" max="4869" width="13.7109375" style="27" customWidth="1"/>
    <col min="4870" max="4870" width="18.7109375" style="27" bestFit="1" customWidth="1"/>
    <col min="4871" max="4871" width="11.42578125" style="27"/>
    <col min="4872" max="4872" width="10" style="27" customWidth="1"/>
    <col min="4873" max="4874" width="16.140625" style="27" bestFit="1" customWidth="1"/>
    <col min="4875" max="4875" width="11.42578125" style="27"/>
    <col min="4876" max="4876" width="19.140625" style="27" customWidth="1"/>
    <col min="4877" max="4877" width="2.28515625" style="27" customWidth="1"/>
    <col min="4878" max="4878" width="12" style="27" customWidth="1"/>
    <col min="4879" max="4879" width="18.7109375" style="27" bestFit="1" customWidth="1"/>
    <col min="4880" max="4880" width="23.7109375" style="27" customWidth="1"/>
    <col min="4881" max="4881" width="16.42578125" style="27" customWidth="1"/>
    <col min="4882" max="4882" width="8.85546875" style="27" customWidth="1"/>
    <col min="4883" max="4883" width="12.7109375" style="27" customWidth="1"/>
    <col min="4884" max="5117" width="11.42578125" style="27"/>
    <col min="5118" max="5118" width="2.28515625" style="27" customWidth="1"/>
    <col min="5119" max="5119" width="12.5703125" style="27" customWidth="1"/>
    <col min="5120" max="5120" width="9" style="27" customWidth="1"/>
    <col min="5121" max="5121" width="10.7109375" style="27" customWidth="1"/>
    <col min="5122" max="5122" width="43.42578125" style="27" customWidth="1"/>
    <col min="5123" max="5123" width="7.85546875" style="27" customWidth="1"/>
    <col min="5124" max="5124" width="11.140625" style="27" customWidth="1"/>
    <col min="5125" max="5125" width="13.7109375" style="27" customWidth="1"/>
    <col min="5126" max="5126" width="18.7109375" style="27" bestFit="1" customWidth="1"/>
    <col min="5127" max="5127" width="11.42578125" style="27"/>
    <col min="5128" max="5128" width="10" style="27" customWidth="1"/>
    <col min="5129" max="5130" width="16.140625" style="27" bestFit="1" customWidth="1"/>
    <col min="5131" max="5131" width="11.42578125" style="27"/>
    <col min="5132" max="5132" width="19.140625" style="27" customWidth="1"/>
    <col min="5133" max="5133" width="2.28515625" style="27" customWidth="1"/>
    <col min="5134" max="5134" width="12" style="27" customWidth="1"/>
    <col min="5135" max="5135" width="18.7109375" style="27" bestFit="1" customWidth="1"/>
    <col min="5136" max="5136" width="23.7109375" style="27" customWidth="1"/>
    <col min="5137" max="5137" width="16.42578125" style="27" customWidth="1"/>
    <col min="5138" max="5138" width="8.85546875" style="27" customWidth="1"/>
    <col min="5139" max="5139" width="12.7109375" style="27" customWidth="1"/>
    <col min="5140" max="5373" width="11.42578125" style="27"/>
    <col min="5374" max="5374" width="2.28515625" style="27" customWidth="1"/>
    <col min="5375" max="5375" width="12.5703125" style="27" customWidth="1"/>
    <col min="5376" max="5376" width="9" style="27" customWidth="1"/>
    <col min="5377" max="5377" width="10.7109375" style="27" customWidth="1"/>
    <col min="5378" max="5378" width="43.42578125" style="27" customWidth="1"/>
    <col min="5379" max="5379" width="7.85546875" style="27" customWidth="1"/>
    <col min="5380" max="5380" width="11.140625" style="27" customWidth="1"/>
    <col min="5381" max="5381" width="13.7109375" style="27" customWidth="1"/>
    <col min="5382" max="5382" width="18.7109375" style="27" bestFit="1" customWidth="1"/>
    <col min="5383" max="5383" width="11.42578125" style="27"/>
    <col min="5384" max="5384" width="10" style="27" customWidth="1"/>
    <col min="5385" max="5386" width="16.140625" style="27" bestFit="1" customWidth="1"/>
    <col min="5387" max="5387" width="11.42578125" style="27"/>
    <col min="5388" max="5388" width="19.140625" style="27" customWidth="1"/>
    <col min="5389" max="5389" width="2.28515625" style="27" customWidth="1"/>
    <col min="5390" max="5390" width="12" style="27" customWidth="1"/>
    <col min="5391" max="5391" width="18.7109375" style="27" bestFit="1" customWidth="1"/>
    <col min="5392" max="5392" width="23.7109375" style="27" customWidth="1"/>
    <col min="5393" max="5393" width="16.42578125" style="27" customWidth="1"/>
    <col min="5394" max="5394" width="8.85546875" style="27" customWidth="1"/>
    <col min="5395" max="5395" width="12.7109375" style="27" customWidth="1"/>
    <col min="5396" max="5629" width="11.42578125" style="27"/>
    <col min="5630" max="5630" width="2.28515625" style="27" customWidth="1"/>
    <col min="5631" max="5631" width="12.5703125" style="27" customWidth="1"/>
    <col min="5632" max="5632" width="9" style="27" customWidth="1"/>
    <col min="5633" max="5633" width="10.7109375" style="27" customWidth="1"/>
    <col min="5634" max="5634" width="43.42578125" style="27" customWidth="1"/>
    <col min="5635" max="5635" width="7.85546875" style="27" customWidth="1"/>
    <col min="5636" max="5636" width="11.140625" style="27" customWidth="1"/>
    <col min="5637" max="5637" width="13.7109375" style="27" customWidth="1"/>
    <col min="5638" max="5638" width="18.7109375" style="27" bestFit="1" customWidth="1"/>
    <col min="5639" max="5639" width="11.42578125" style="27"/>
    <col min="5640" max="5640" width="10" style="27" customWidth="1"/>
    <col min="5641" max="5642" width="16.140625" style="27" bestFit="1" customWidth="1"/>
    <col min="5643" max="5643" width="11.42578125" style="27"/>
    <col min="5644" max="5644" width="19.140625" style="27" customWidth="1"/>
    <col min="5645" max="5645" width="2.28515625" style="27" customWidth="1"/>
    <col min="5646" max="5646" width="12" style="27" customWidth="1"/>
    <col min="5647" max="5647" width="18.7109375" style="27" bestFit="1" customWidth="1"/>
    <col min="5648" max="5648" width="23.7109375" style="27" customWidth="1"/>
    <col min="5649" max="5649" width="16.42578125" style="27" customWidth="1"/>
    <col min="5650" max="5650" width="8.85546875" style="27" customWidth="1"/>
    <col min="5651" max="5651" width="12.7109375" style="27" customWidth="1"/>
    <col min="5652" max="5885" width="11.42578125" style="27"/>
    <col min="5886" max="5886" width="2.28515625" style="27" customWidth="1"/>
    <col min="5887" max="5887" width="12.5703125" style="27" customWidth="1"/>
    <col min="5888" max="5888" width="9" style="27" customWidth="1"/>
    <col min="5889" max="5889" width="10.7109375" style="27" customWidth="1"/>
    <col min="5890" max="5890" width="43.42578125" style="27" customWidth="1"/>
    <col min="5891" max="5891" width="7.85546875" style="27" customWidth="1"/>
    <col min="5892" max="5892" width="11.140625" style="27" customWidth="1"/>
    <col min="5893" max="5893" width="13.7109375" style="27" customWidth="1"/>
    <col min="5894" max="5894" width="18.7109375" style="27" bestFit="1" customWidth="1"/>
    <col min="5895" max="5895" width="11.42578125" style="27"/>
    <col min="5896" max="5896" width="10" style="27" customWidth="1"/>
    <col min="5897" max="5898" width="16.140625" style="27" bestFit="1" customWidth="1"/>
    <col min="5899" max="5899" width="11.42578125" style="27"/>
    <col min="5900" max="5900" width="19.140625" style="27" customWidth="1"/>
    <col min="5901" max="5901" width="2.28515625" style="27" customWidth="1"/>
    <col min="5902" max="5902" width="12" style="27" customWidth="1"/>
    <col min="5903" max="5903" width="18.7109375" style="27" bestFit="1" customWidth="1"/>
    <col min="5904" max="5904" width="23.7109375" style="27" customWidth="1"/>
    <col min="5905" max="5905" width="16.42578125" style="27" customWidth="1"/>
    <col min="5906" max="5906" width="8.85546875" style="27" customWidth="1"/>
    <col min="5907" max="5907" width="12.7109375" style="27" customWidth="1"/>
    <col min="5908" max="6141" width="11.42578125" style="27"/>
    <col min="6142" max="6142" width="2.28515625" style="27" customWidth="1"/>
    <col min="6143" max="6143" width="12.5703125" style="27" customWidth="1"/>
    <col min="6144" max="6144" width="9" style="27" customWidth="1"/>
    <col min="6145" max="6145" width="10.7109375" style="27" customWidth="1"/>
    <col min="6146" max="6146" width="43.42578125" style="27" customWidth="1"/>
    <col min="6147" max="6147" width="7.85546875" style="27" customWidth="1"/>
    <col min="6148" max="6148" width="11.140625" style="27" customWidth="1"/>
    <col min="6149" max="6149" width="13.7109375" style="27" customWidth="1"/>
    <col min="6150" max="6150" width="18.7109375" style="27" bestFit="1" customWidth="1"/>
    <col min="6151" max="6151" width="11.42578125" style="27"/>
    <col min="6152" max="6152" width="10" style="27" customWidth="1"/>
    <col min="6153" max="6154" width="16.140625" style="27" bestFit="1" customWidth="1"/>
    <col min="6155" max="6155" width="11.42578125" style="27"/>
    <col min="6156" max="6156" width="19.140625" style="27" customWidth="1"/>
    <col min="6157" max="6157" width="2.28515625" style="27" customWidth="1"/>
    <col min="6158" max="6158" width="12" style="27" customWidth="1"/>
    <col min="6159" max="6159" width="18.7109375" style="27" bestFit="1" customWidth="1"/>
    <col min="6160" max="6160" width="23.7109375" style="27" customWidth="1"/>
    <col min="6161" max="6161" width="16.42578125" style="27" customWidth="1"/>
    <col min="6162" max="6162" width="8.85546875" style="27" customWidth="1"/>
    <col min="6163" max="6163" width="12.7109375" style="27" customWidth="1"/>
    <col min="6164" max="6397" width="11.42578125" style="27"/>
    <col min="6398" max="6398" width="2.28515625" style="27" customWidth="1"/>
    <col min="6399" max="6399" width="12.5703125" style="27" customWidth="1"/>
    <col min="6400" max="6400" width="9" style="27" customWidth="1"/>
    <col min="6401" max="6401" width="10.7109375" style="27" customWidth="1"/>
    <col min="6402" max="6402" width="43.42578125" style="27" customWidth="1"/>
    <col min="6403" max="6403" width="7.85546875" style="27" customWidth="1"/>
    <col min="6404" max="6404" width="11.140625" style="27" customWidth="1"/>
    <col min="6405" max="6405" width="13.7109375" style="27" customWidth="1"/>
    <col min="6406" max="6406" width="18.7109375" style="27" bestFit="1" customWidth="1"/>
    <col min="6407" max="6407" width="11.42578125" style="27"/>
    <col min="6408" max="6408" width="10" style="27" customWidth="1"/>
    <col min="6409" max="6410" width="16.140625" style="27" bestFit="1" customWidth="1"/>
    <col min="6411" max="6411" width="11.42578125" style="27"/>
    <col min="6412" max="6412" width="19.140625" style="27" customWidth="1"/>
    <col min="6413" max="6413" width="2.28515625" style="27" customWidth="1"/>
    <col min="6414" max="6414" width="12" style="27" customWidth="1"/>
    <col min="6415" max="6415" width="18.7109375" style="27" bestFit="1" customWidth="1"/>
    <col min="6416" max="6416" width="23.7109375" style="27" customWidth="1"/>
    <col min="6417" max="6417" width="16.42578125" style="27" customWidth="1"/>
    <col min="6418" max="6418" width="8.85546875" style="27" customWidth="1"/>
    <col min="6419" max="6419" width="12.7109375" style="27" customWidth="1"/>
    <col min="6420" max="6653" width="11.42578125" style="27"/>
    <col min="6654" max="6654" width="2.28515625" style="27" customWidth="1"/>
    <col min="6655" max="6655" width="12.5703125" style="27" customWidth="1"/>
    <col min="6656" max="6656" width="9" style="27" customWidth="1"/>
    <col min="6657" max="6657" width="10.7109375" style="27" customWidth="1"/>
    <col min="6658" max="6658" width="43.42578125" style="27" customWidth="1"/>
    <col min="6659" max="6659" width="7.85546875" style="27" customWidth="1"/>
    <col min="6660" max="6660" width="11.140625" style="27" customWidth="1"/>
    <col min="6661" max="6661" width="13.7109375" style="27" customWidth="1"/>
    <col min="6662" max="6662" width="18.7109375" style="27" bestFit="1" customWidth="1"/>
    <col min="6663" max="6663" width="11.42578125" style="27"/>
    <col min="6664" max="6664" width="10" style="27" customWidth="1"/>
    <col min="6665" max="6666" width="16.140625" style="27" bestFit="1" customWidth="1"/>
    <col min="6667" max="6667" width="11.42578125" style="27"/>
    <col min="6668" max="6668" width="19.140625" style="27" customWidth="1"/>
    <col min="6669" max="6669" width="2.28515625" style="27" customWidth="1"/>
    <col min="6670" max="6670" width="12" style="27" customWidth="1"/>
    <col min="6671" max="6671" width="18.7109375" style="27" bestFit="1" customWidth="1"/>
    <col min="6672" max="6672" width="23.7109375" style="27" customWidth="1"/>
    <col min="6673" max="6673" width="16.42578125" style="27" customWidth="1"/>
    <col min="6674" max="6674" width="8.85546875" style="27" customWidth="1"/>
    <col min="6675" max="6675" width="12.7109375" style="27" customWidth="1"/>
    <col min="6676" max="6909" width="11.42578125" style="27"/>
    <col min="6910" max="6910" width="2.28515625" style="27" customWidth="1"/>
    <col min="6911" max="6911" width="12.5703125" style="27" customWidth="1"/>
    <col min="6912" max="6912" width="9" style="27" customWidth="1"/>
    <col min="6913" max="6913" width="10.7109375" style="27" customWidth="1"/>
    <col min="6914" max="6914" width="43.42578125" style="27" customWidth="1"/>
    <col min="6915" max="6915" width="7.85546875" style="27" customWidth="1"/>
    <col min="6916" max="6916" width="11.140625" style="27" customWidth="1"/>
    <col min="6917" max="6917" width="13.7109375" style="27" customWidth="1"/>
    <col min="6918" max="6918" width="18.7109375" style="27" bestFit="1" customWidth="1"/>
    <col min="6919" max="6919" width="11.42578125" style="27"/>
    <col min="6920" max="6920" width="10" style="27" customWidth="1"/>
    <col min="6921" max="6922" width="16.140625" style="27" bestFit="1" customWidth="1"/>
    <col min="6923" max="6923" width="11.42578125" style="27"/>
    <col min="6924" max="6924" width="19.140625" style="27" customWidth="1"/>
    <col min="6925" max="6925" width="2.28515625" style="27" customWidth="1"/>
    <col min="6926" max="6926" width="12" style="27" customWidth="1"/>
    <col min="6927" max="6927" width="18.7109375" style="27" bestFit="1" customWidth="1"/>
    <col min="6928" max="6928" width="23.7109375" style="27" customWidth="1"/>
    <col min="6929" max="6929" width="16.42578125" style="27" customWidth="1"/>
    <col min="6930" max="6930" width="8.85546875" style="27" customWidth="1"/>
    <col min="6931" max="6931" width="12.7109375" style="27" customWidth="1"/>
    <col min="6932" max="7165" width="11.42578125" style="27"/>
    <col min="7166" max="7166" width="2.28515625" style="27" customWidth="1"/>
    <col min="7167" max="7167" width="12.5703125" style="27" customWidth="1"/>
    <col min="7168" max="7168" width="9" style="27" customWidth="1"/>
    <col min="7169" max="7169" width="10.7109375" style="27" customWidth="1"/>
    <col min="7170" max="7170" width="43.42578125" style="27" customWidth="1"/>
    <col min="7171" max="7171" width="7.85546875" style="27" customWidth="1"/>
    <col min="7172" max="7172" width="11.140625" style="27" customWidth="1"/>
    <col min="7173" max="7173" width="13.7109375" style="27" customWidth="1"/>
    <col min="7174" max="7174" width="18.7109375" style="27" bestFit="1" customWidth="1"/>
    <col min="7175" max="7175" width="11.42578125" style="27"/>
    <col min="7176" max="7176" width="10" style="27" customWidth="1"/>
    <col min="7177" max="7178" width="16.140625" style="27" bestFit="1" customWidth="1"/>
    <col min="7179" max="7179" width="11.42578125" style="27"/>
    <col min="7180" max="7180" width="19.140625" style="27" customWidth="1"/>
    <col min="7181" max="7181" width="2.28515625" style="27" customWidth="1"/>
    <col min="7182" max="7182" width="12" style="27" customWidth="1"/>
    <col min="7183" max="7183" width="18.7109375" style="27" bestFit="1" customWidth="1"/>
    <col min="7184" max="7184" width="23.7109375" style="27" customWidth="1"/>
    <col min="7185" max="7185" width="16.42578125" style="27" customWidth="1"/>
    <col min="7186" max="7186" width="8.85546875" style="27" customWidth="1"/>
    <col min="7187" max="7187" width="12.7109375" style="27" customWidth="1"/>
    <col min="7188" max="7421" width="11.42578125" style="27"/>
    <col min="7422" max="7422" width="2.28515625" style="27" customWidth="1"/>
    <col min="7423" max="7423" width="12.5703125" style="27" customWidth="1"/>
    <col min="7424" max="7424" width="9" style="27" customWidth="1"/>
    <col min="7425" max="7425" width="10.7109375" style="27" customWidth="1"/>
    <col min="7426" max="7426" width="43.42578125" style="27" customWidth="1"/>
    <col min="7427" max="7427" width="7.85546875" style="27" customWidth="1"/>
    <col min="7428" max="7428" width="11.140625" style="27" customWidth="1"/>
    <col min="7429" max="7429" width="13.7109375" style="27" customWidth="1"/>
    <col min="7430" max="7430" width="18.7109375" style="27" bestFit="1" customWidth="1"/>
    <col min="7431" max="7431" width="11.42578125" style="27"/>
    <col min="7432" max="7432" width="10" style="27" customWidth="1"/>
    <col min="7433" max="7434" width="16.140625" style="27" bestFit="1" customWidth="1"/>
    <col min="7435" max="7435" width="11.42578125" style="27"/>
    <col min="7436" max="7436" width="19.140625" style="27" customWidth="1"/>
    <col min="7437" max="7437" width="2.28515625" style="27" customWidth="1"/>
    <col min="7438" max="7438" width="12" style="27" customWidth="1"/>
    <col min="7439" max="7439" width="18.7109375" style="27" bestFit="1" customWidth="1"/>
    <col min="7440" max="7440" width="23.7109375" style="27" customWidth="1"/>
    <col min="7441" max="7441" width="16.42578125" style="27" customWidth="1"/>
    <col min="7442" max="7442" width="8.85546875" style="27" customWidth="1"/>
    <col min="7443" max="7443" width="12.7109375" style="27" customWidth="1"/>
    <col min="7444" max="7677" width="11.42578125" style="27"/>
    <col min="7678" max="7678" width="2.28515625" style="27" customWidth="1"/>
    <col min="7679" max="7679" width="12.5703125" style="27" customWidth="1"/>
    <col min="7680" max="7680" width="9" style="27" customWidth="1"/>
    <col min="7681" max="7681" width="10.7109375" style="27" customWidth="1"/>
    <col min="7682" max="7682" width="43.42578125" style="27" customWidth="1"/>
    <col min="7683" max="7683" width="7.85546875" style="27" customWidth="1"/>
    <col min="7684" max="7684" width="11.140625" style="27" customWidth="1"/>
    <col min="7685" max="7685" width="13.7109375" style="27" customWidth="1"/>
    <col min="7686" max="7686" width="18.7109375" style="27" bestFit="1" customWidth="1"/>
    <col min="7687" max="7687" width="11.42578125" style="27"/>
    <col min="7688" max="7688" width="10" style="27" customWidth="1"/>
    <col min="7689" max="7690" width="16.140625" style="27" bestFit="1" customWidth="1"/>
    <col min="7691" max="7691" width="11.42578125" style="27"/>
    <col min="7692" max="7692" width="19.140625" style="27" customWidth="1"/>
    <col min="7693" max="7693" width="2.28515625" style="27" customWidth="1"/>
    <col min="7694" max="7694" width="12" style="27" customWidth="1"/>
    <col min="7695" max="7695" width="18.7109375" style="27" bestFit="1" customWidth="1"/>
    <col min="7696" max="7696" width="23.7109375" style="27" customWidth="1"/>
    <col min="7697" max="7697" width="16.42578125" style="27" customWidth="1"/>
    <col min="7698" max="7698" width="8.85546875" style="27" customWidth="1"/>
    <col min="7699" max="7699" width="12.7109375" style="27" customWidth="1"/>
    <col min="7700" max="7933" width="11.42578125" style="27"/>
    <col min="7934" max="7934" width="2.28515625" style="27" customWidth="1"/>
    <col min="7935" max="7935" width="12.5703125" style="27" customWidth="1"/>
    <col min="7936" max="7936" width="9" style="27" customWidth="1"/>
    <col min="7937" max="7937" width="10.7109375" style="27" customWidth="1"/>
    <col min="7938" max="7938" width="43.42578125" style="27" customWidth="1"/>
    <col min="7939" max="7939" width="7.85546875" style="27" customWidth="1"/>
    <col min="7940" max="7940" width="11.140625" style="27" customWidth="1"/>
    <col min="7941" max="7941" width="13.7109375" style="27" customWidth="1"/>
    <col min="7942" max="7942" width="18.7109375" style="27" bestFit="1" customWidth="1"/>
    <col min="7943" max="7943" width="11.42578125" style="27"/>
    <col min="7944" max="7944" width="10" style="27" customWidth="1"/>
    <col min="7945" max="7946" width="16.140625" style="27" bestFit="1" customWidth="1"/>
    <col min="7947" max="7947" width="11.42578125" style="27"/>
    <col min="7948" max="7948" width="19.140625" style="27" customWidth="1"/>
    <col min="7949" max="7949" width="2.28515625" style="27" customWidth="1"/>
    <col min="7950" max="7950" width="12" style="27" customWidth="1"/>
    <col min="7951" max="7951" width="18.7109375" style="27" bestFit="1" customWidth="1"/>
    <col min="7952" max="7952" width="23.7109375" style="27" customWidth="1"/>
    <col min="7953" max="7953" width="16.42578125" style="27" customWidth="1"/>
    <col min="7954" max="7954" width="8.85546875" style="27" customWidth="1"/>
    <col min="7955" max="7955" width="12.7109375" style="27" customWidth="1"/>
    <col min="7956" max="8189" width="11.42578125" style="27"/>
    <col min="8190" max="8190" width="2.28515625" style="27" customWidth="1"/>
    <col min="8191" max="8191" width="12.5703125" style="27" customWidth="1"/>
    <col min="8192" max="8192" width="9" style="27" customWidth="1"/>
    <col min="8193" max="8193" width="10.7109375" style="27" customWidth="1"/>
    <col min="8194" max="8194" width="43.42578125" style="27" customWidth="1"/>
    <col min="8195" max="8195" width="7.85546875" style="27" customWidth="1"/>
    <col min="8196" max="8196" width="11.140625" style="27" customWidth="1"/>
    <col min="8197" max="8197" width="13.7109375" style="27" customWidth="1"/>
    <col min="8198" max="8198" width="18.7109375" style="27" bestFit="1" customWidth="1"/>
    <col min="8199" max="8199" width="11.42578125" style="27"/>
    <col min="8200" max="8200" width="10" style="27" customWidth="1"/>
    <col min="8201" max="8202" width="16.140625" style="27" bestFit="1" customWidth="1"/>
    <col min="8203" max="8203" width="11.42578125" style="27"/>
    <col min="8204" max="8204" width="19.140625" style="27" customWidth="1"/>
    <col min="8205" max="8205" width="2.28515625" style="27" customWidth="1"/>
    <col min="8206" max="8206" width="12" style="27" customWidth="1"/>
    <col min="8207" max="8207" width="18.7109375" style="27" bestFit="1" customWidth="1"/>
    <col min="8208" max="8208" width="23.7109375" style="27" customWidth="1"/>
    <col min="8209" max="8209" width="16.42578125" style="27" customWidth="1"/>
    <col min="8210" max="8210" width="8.85546875" style="27" customWidth="1"/>
    <col min="8211" max="8211" width="12.7109375" style="27" customWidth="1"/>
    <col min="8212" max="8445" width="11.42578125" style="27"/>
    <col min="8446" max="8446" width="2.28515625" style="27" customWidth="1"/>
    <col min="8447" max="8447" width="12.5703125" style="27" customWidth="1"/>
    <col min="8448" max="8448" width="9" style="27" customWidth="1"/>
    <col min="8449" max="8449" width="10.7109375" style="27" customWidth="1"/>
    <col min="8450" max="8450" width="43.42578125" style="27" customWidth="1"/>
    <col min="8451" max="8451" width="7.85546875" style="27" customWidth="1"/>
    <col min="8452" max="8452" width="11.140625" style="27" customWidth="1"/>
    <col min="8453" max="8453" width="13.7109375" style="27" customWidth="1"/>
    <col min="8454" max="8454" width="18.7109375" style="27" bestFit="1" customWidth="1"/>
    <col min="8455" max="8455" width="11.42578125" style="27"/>
    <col min="8456" max="8456" width="10" style="27" customWidth="1"/>
    <col min="8457" max="8458" width="16.140625" style="27" bestFit="1" customWidth="1"/>
    <col min="8459" max="8459" width="11.42578125" style="27"/>
    <col min="8460" max="8460" width="19.140625" style="27" customWidth="1"/>
    <col min="8461" max="8461" width="2.28515625" style="27" customWidth="1"/>
    <col min="8462" max="8462" width="12" style="27" customWidth="1"/>
    <col min="8463" max="8463" width="18.7109375" style="27" bestFit="1" customWidth="1"/>
    <col min="8464" max="8464" width="23.7109375" style="27" customWidth="1"/>
    <col min="8465" max="8465" width="16.42578125" style="27" customWidth="1"/>
    <col min="8466" max="8466" width="8.85546875" style="27" customWidth="1"/>
    <col min="8467" max="8467" width="12.7109375" style="27" customWidth="1"/>
    <col min="8468" max="8701" width="11.42578125" style="27"/>
    <col min="8702" max="8702" width="2.28515625" style="27" customWidth="1"/>
    <col min="8703" max="8703" width="12.5703125" style="27" customWidth="1"/>
    <col min="8704" max="8704" width="9" style="27" customWidth="1"/>
    <col min="8705" max="8705" width="10.7109375" style="27" customWidth="1"/>
    <col min="8706" max="8706" width="43.42578125" style="27" customWidth="1"/>
    <col min="8707" max="8707" width="7.85546875" style="27" customWidth="1"/>
    <col min="8708" max="8708" width="11.140625" style="27" customWidth="1"/>
    <col min="8709" max="8709" width="13.7109375" style="27" customWidth="1"/>
    <col min="8710" max="8710" width="18.7109375" style="27" bestFit="1" customWidth="1"/>
    <col min="8711" max="8711" width="11.42578125" style="27"/>
    <col min="8712" max="8712" width="10" style="27" customWidth="1"/>
    <col min="8713" max="8714" width="16.140625" style="27" bestFit="1" customWidth="1"/>
    <col min="8715" max="8715" width="11.42578125" style="27"/>
    <col min="8716" max="8716" width="19.140625" style="27" customWidth="1"/>
    <col min="8717" max="8717" width="2.28515625" style="27" customWidth="1"/>
    <col min="8718" max="8718" width="12" style="27" customWidth="1"/>
    <col min="8719" max="8719" width="18.7109375" style="27" bestFit="1" customWidth="1"/>
    <col min="8720" max="8720" width="23.7109375" style="27" customWidth="1"/>
    <col min="8721" max="8721" width="16.42578125" style="27" customWidth="1"/>
    <col min="8722" max="8722" width="8.85546875" style="27" customWidth="1"/>
    <col min="8723" max="8723" width="12.7109375" style="27" customWidth="1"/>
    <col min="8724" max="8957" width="11.42578125" style="27"/>
    <col min="8958" max="8958" width="2.28515625" style="27" customWidth="1"/>
    <col min="8959" max="8959" width="12.5703125" style="27" customWidth="1"/>
    <col min="8960" max="8960" width="9" style="27" customWidth="1"/>
    <col min="8961" max="8961" width="10.7109375" style="27" customWidth="1"/>
    <col min="8962" max="8962" width="43.42578125" style="27" customWidth="1"/>
    <col min="8963" max="8963" width="7.85546875" style="27" customWidth="1"/>
    <col min="8964" max="8964" width="11.140625" style="27" customWidth="1"/>
    <col min="8965" max="8965" width="13.7109375" style="27" customWidth="1"/>
    <col min="8966" max="8966" width="18.7109375" style="27" bestFit="1" customWidth="1"/>
    <col min="8967" max="8967" width="11.42578125" style="27"/>
    <col min="8968" max="8968" width="10" style="27" customWidth="1"/>
    <col min="8969" max="8970" width="16.140625" style="27" bestFit="1" customWidth="1"/>
    <col min="8971" max="8971" width="11.42578125" style="27"/>
    <col min="8972" max="8972" width="19.140625" style="27" customWidth="1"/>
    <col min="8973" max="8973" width="2.28515625" style="27" customWidth="1"/>
    <col min="8974" max="8974" width="12" style="27" customWidth="1"/>
    <col min="8975" max="8975" width="18.7109375" style="27" bestFit="1" customWidth="1"/>
    <col min="8976" max="8976" width="23.7109375" style="27" customWidth="1"/>
    <col min="8977" max="8977" width="16.42578125" style="27" customWidth="1"/>
    <col min="8978" max="8978" width="8.85546875" style="27" customWidth="1"/>
    <col min="8979" max="8979" width="12.7109375" style="27" customWidth="1"/>
    <col min="8980" max="9213" width="11.42578125" style="27"/>
    <col min="9214" max="9214" width="2.28515625" style="27" customWidth="1"/>
    <col min="9215" max="9215" width="12.5703125" style="27" customWidth="1"/>
    <col min="9216" max="9216" width="9" style="27" customWidth="1"/>
    <col min="9217" max="9217" width="10.7109375" style="27" customWidth="1"/>
    <col min="9218" max="9218" width="43.42578125" style="27" customWidth="1"/>
    <col min="9219" max="9219" width="7.85546875" style="27" customWidth="1"/>
    <col min="9220" max="9220" width="11.140625" style="27" customWidth="1"/>
    <col min="9221" max="9221" width="13.7109375" style="27" customWidth="1"/>
    <col min="9222" max="9222" width="18.7109375" style="27" bestFit="1" customWidth="1"/>
    <col min="9223" max="9223" width="11.42578125" style="27"/>
    <col min="9224" max="9224" width="10" style="27" customWidth="1"/>
    <col min="9225" max="9226" width="16.140625" style="27" bestFit="1" customWidth="1"/>
    <col min="9227" max="9227" width="11.42578125" style="27"/>
    <col min="9228" max="9228" width="19.140625" style="27" customWidth="1"/>
    <col min="9229" max="9229" width="2.28515625" style="27" customWidth="1"/>
    <col min="9230" max="9230" width="12" style="27" customWidth="1"/>
    <col min="9231" max="9231" width="18.7109375" style="27" bestFit="1" customWidth="1"/>
    <col min="9232" max="9232" width="23.7109375" style="27" customWidth="1"/>
    <col min="9233" max="9233" width="16.42578125" style="27" customWidth="1"/>
    <col min="9234" max="9234" width="8.85546875" style="27" customWidth="1"/>
    <col min="9235" max="9235" width="12.7109375" style="27" customWidth="1"/>
    <col min="9236" max="9469" width="11.42578125" style="27"/>
    <col min="9470" max="9470" width="2.28515625" style="27" customWidth="1"/>
    <col min="9471" max="9471" width="12.5703125" style="27" customWidth="1"/>
    <col min="9472" max="9472" width="9" style="27" customWidth="1"/>
    <col min="9473" max="9473" width="10.7109375" style="27" customWidth="1"/>
    <col min="9474" max="9474" width="43.42578125" style="27" customWidth="1"/>
    <col min="9475" max="9475" width="7.85546875" style="27" customWidth="1"/>
    <col min="9476" max="9476" width="11.140625" style="27" customWidth="1"/>
    <col min="9477" max="9477" width="13.7109375" style="27" customWidth="1"/>
    <col min="9478" max="9478" width="18.7109375" style="27" bestFit="1" customWidth="1"/>
    <col min="9479" max="9479" width="11.42578125" style="27"/>
    <col min="9480" max="9480" width="10" style="27" customWidth="1"/>
    <col min="9481" max="9482" width="16.140625" style="27" bestFit="1" customWidth="1"/>
    <col min="9483" max="9483" width="11.42578125" style="27"/>
    <col min="9484" max="9484" width="19.140625" style="27" customWidth="1"/>
    <col min="9485" max="9485" width="2.28515625" style="27" customWidth="1"/>
    <col min="9486" max="9486" width="12" style="27" customWidth="1"/>
    <col min="9487" max="9487" width="18.7109375" style="27" bestFit="1" customWidth="1"/>
    <col min="9488" max="9488" width="23.7109375" style="27" customWidth="1"/>
    <col min="9489" max="9489" width="16.42578125" style="27" customWidth="1"/>
    <col min="9490" max="9490" width="8.85546875" style="27" customWidth="1"/>
    <col min="9491" max="9491" width="12.7109375" style="27" customWidth="1"/>
    <col min="9492" max="9725" width="11.42578125" style="27"/>
    <col min="9726" max="9726" width="2.28515625" style="27" customWidth="1"/>
    <col min="9727" max="9727" width="12.5703125" style="27" customWidth="1"/>
    <col min="9728" max="9728" width="9" style="27" customWidth="1"/>
    <col min="9729" max="9729" width="10.7109375" style="27" customWidth="1"/>
    <col min="9730" max="9730" width="43.42578125" style="27" customWidth="1"/>
    <col min="9731" max="9731" width="7.85546875" style="27" customWidth="1"/>
    <col min="9732" max="9732" width="11.140625" style="27" customWidth="1"/>
    <col min="9733" max="9733" width="13.7109375" style="27" customWidth="1"/>
    <col min="9734" max="9734" width="18.7109375" style="27" bestFit="1" customWidth="1"/>
    <col min="9735" max="9735" width="11.42578125" style="27"/>
    <col min="9736" max="9736" width="10" style="27" customWidth="1"/>
    <col min="9737" max="9738" width="16.140625" style="27" bestFit="1" customWidth="1"/>
    <col min="9739" max="9739" width="11.42578125" style="27"/>
    <col min="9740" max="9740" width="19.140625" style="27" customWidth="1"/>
    <col min="9741" max="9741" width="2.28515625" style="27" customWidth="1"/>
    <col min="9742" max="9742" width="12" style="27" customWidth="1"/>
    <col min="9743" max="9743" width="18.7109375" style="27" bestFit="1" customWidth="1"/>
    <col min="9744" max="9744" width="23.7109375" style="27" customWidth="1"/>
    <col min="9745" max="9745" width="16.42578125" style="27" customWidth="1"/>
    <col min="9746" max="9746" width="8.85546875" style="27" customWidth="1"/>
    <col min="9747" max="9747" width="12.7109375" style="27" customWidth="1"/>
    <col min="9748" max="9981" width="11.42578125" style="27"/>
    <col min="9982" max="9982" width="2.28515625" style="27" customWidth="1"/>
    <col min="9983" max="9983" width="12.5703125" style="27" customWidth="1"/>
    <col min="9984" max="9984" width="9" style="27" customWidth="1"/>
    <col min="9985" max="9985" width="10.7109375" style="27" customWidth="1"/>
    <col min="9986" max="9986" width="43.42578125" style="27" customWidth="1"/>
    <col min="9987" max="9987" width="7.85546875" style="27" customWidth="1"/>
    <col min="9988" max="9988" width="11.140625" style="27" customWidth="1"/>
    <col min="9989" max="9989" width="13.7109375" style="27" customWidth="1"/>
    <col min="9990" max="9990" width="18.7109375" style="27" bestFit="1" customWidth="1"/>
    <col min="9991" max="9991" width="11.42578125" style="27"/>
    <col min="9992" max="9992" width="10" style="27" customWidth="1"/>
    <col min="9993" max="9994" width="16.140625" style="27" bestFit="1" customWidth="1"/>
    <col min="9995" max="9995" width="11.42578125" style="27"/>
    <col min="9996" max="9996" width="19.140625" style="27" customWidth="1"/>
    <col min="9997" max="9997" width="2.28515625" style="27" customWidth="1"/>
    <col min="9998" max="9998" width="12" style="27" customWidth="1"/>
    <col min="9999" max="9999" width="18.7109375" style="27" bestFit="1" customWidth="1"/>
    <col min="10000" max="10000" width="23.7109375" style="27" customWidth="1"/>
    <col min="10001" max="10001" width="16.42578125" style="27" customWidth="1"/>
    <col min="10002" max="10002" width="8.85546875" style="27" customWidth="1"/>
    <col min="10003" max="10003" width="12.7109375" style="27" customWidth="1"/>
    <col min="10004" max="10237" width="11.42578125" style="27"/>
    <col min="10238" max="10238" width="2.28515625" style="27" customWidth="1"/>
    <col min="10239" max="10239" width="12.5703125" style="27" customWidth="1"/>
    <col min="10240" max="10240" width="9" style="27" customWidth="1"/>
    <col min="10241" max="10241" width="10.7109375" style="27" customWidth="1"/>
    <col min="10242" max="10242" width="43.42578125" style="27" customWidth="1"/>
    <col min="10243" max="10243" width="7.85546875" style="27" customWidth="1"/>
    <col min="10244" max="10244" width="11.140625" style="27" customWidth="1"/>
    <col min="10245" max="10245" width="13.7109375" style="27" customWidth="1"/>
    <col min="10246" max="10246" width="18.7109375" style="27" bestFit="1" customWidth="1"/>
    <col min="10247" max="10247" width="11.42578125" style="27"/>
    <col min="10248" max="10248" width="10" style="27" customWidth="1"/>
    <col min="10249" max="10250" width="16.140625" style="27" bestFit="1" customWidth="1"/>
    <col min="10251" max="10251" width="11.42578125" style="27"/>
    <col min="10252" max="10252" width="19.140625" style="27" customWidth="1"/>
    <col min="10253" max="10253" width="2.28515625" style="27" customWidth="1"/>
    <col min="10254" max="10254" width="12" style="27" customWidth="1"/>
    <col min="10255" max="10255" width="18.7109375" style="27" bestFit="1" customWidth="1"/>
    <col min="10256" max="10256" width="23.7109375" style="27" customWidth="1"/>
    <col min="10257" max="10257" width="16.42578125" style="27" customWidth="1"/>
    <col min="10258" max="10258" width="8.85546875" style="27" customWidth="1"/>
    <col min="10259" max="10259" width="12.7109375" style="27" customWidth="1"/>
    <col min="10260" max="10493" width="11.42578125" style="27"/>
    <col min="10494" max="10494" width="2.28515625" style="27" customWidth="1"/>
    <col min="10495" max="10495" width="12.5703125" style="27" customWidth="1"/>
    <col min="10496" max="10496" width="9" style="27" customWidth="1"/>
    <col min="10497" max="10497" width="10.7109375" style="27" customWidth="1"/>
    <col min="10498" max="10498" width="43.42578125" style="27" customWidth="1"/>
    <col min="10499" max="10499" width="7.85546875" style="27" customWidth="1"/>
    <col min="10500" max="10500" width="11.140625" style="27" customWidth="1"/>
    <col min="10501" max="10501" width="13.7109375" style="27" customWidth="1"/>
    <col min="10502" max="10502" width="18.7109375" style="27" bestFit="1" customWidth="1"/>
    <col min="10503" max="10503" width="11.42578125" style="27"/>
    <col min="10504" max="10504" width="10" style="27" customWidth="1"/>
    <col min="10505" max="10506" width="16.140625" style="27" bestFit="1" customWidth="1"/>
    <col min="10507" max="10507" width="11.42578125" style="27"/>
    <col min="10508" max="10508" width="19.140625" style="27" customWidth="1"/>
    <col min="10509" max="10509" width="2.28515625" style="27" customWidth="1"/>
    <col min="10510" max="10510" width="12" style="27" customWidth="1"/>
    <col min="10511" max="10511" width="18.7109375" style="27" bestFit="1" customWidth="1"/>
    <col min="10512" max="10512" width="23.7109375" style="27" customWidth="1"/>
    <col min="10513" max="10513" width="16.42578125" style="27" customWidth="1"/>
    <col min="10514" max="10514" width="8.85546875" style="27" customWidth="1"/>
    <col min="10515" max="10515" width="12.7109375" style="27" customWidth="1"/>
    <col min="10516" max="10749" width="11.42578125" style="27"/>
    <col min="10750" max="10750" width="2.28515625" style="27" customWidth="1"/>
    <col min="10751" max="10751" width="12.5703125" style="27" customWidth="1"/>
    <col min="10752" max="10752" width="9" style="27" customWidth="1"/>
    <col min="10753" max="10753" width="10.7109375" style="27" customWidth="1"/>
    <col min="10754" max="10754" width="43.42578125" style="27" customWidth="1"/>
    <col min="10755" max="10755" width="7.85546875" style="27" customWidth="1"/>
    <col min="10756" max="10756" width="11.140625" style="27" customWidth="1"/>
    <col min="10757" max="10757" width="13.7109375" style="27" customWidth="1"/>
    <col min="10758" max="10758" width="18.7109375" style="27" bestFit="1" customWidth="1"/>
    <col min="10759" max="10759" width="11.42578125" style="27"/>
    <col min="10760" max="10760" width="10" style="27" customWidth="1"/>
    <col min="10761" max="10762" width="16.140625" style="27" bestFit="1" customWidth="1"/>
    <col min="10763" max="10763" width="11.42578125" style="27"/>
    <col min="10764" max="10764" width="19.140625" style="27" customWidth="1"/>
    <col min="10765" max="10765" width="2.28515625" style="27" customWidth="1"/>
    <col min="10766" max="10766" width="12" style="27" customWidth="1"/>
    <col min="10767" max="10767" width="18.7109375" style="27" bestFit="1" customWidth="1"/>
    <col min="10768" max="10768" width="23.7109375" style="27" customWidth="1"/>
    <col min="10769" max="10769" width="16.42578125" style="27" customWidth="1"/>
    <col min="10770" max="10770" width="8.85546875" style="27" customWidth="1"/>
    <col min="10771" max="10771" width="12.7109375" style="27" customWidth="1"/>
    <col min="10772" max="11005" width="11.42578125" style="27"/>
    <col min="11006" max="11006" width="2.28515625" style="27" customWidth="1"/>
    <col min="11007" max="11007" width="12.5703125" style="27" customWidth="1"/>
    <col min="11008" max="11008" width="9" style="27" customWidth="1"/>
    <col min="11009" max="11009" width="10.7109375" style="27" customWidth="1"/>
    <col min="11010" max="11010" width="43.42578125" style="27" customWidth="1"/>
    <col min="11011" max="11011" width="7.85546875" style="27" customWidth="1"/>
    <col min="11012" max="11012" width="11.140625" style="27" customWidth="1"/>
    <col min="11013" max="11013" width="13.7109375" style="27" customWidth="1"/>
    <col min="11014" max="11014" width="18.7109375" style="27" bestFit="1" customWidth="1"/>
    <col min="11015" max="11015" width="11.42578125" style="27"/>
    <col min="11016" max="11016" width="10" style="27" customWidth="1"/>
    <col min="11017" max="11018" width="16.140625" style="27" bestFit="1" customWidth="1"/>
    <col min="11019" max="11019" width="11.42578125" style="27"/>
    <col min="11020" max="11020" width="19.140625" style="27" customWidth="1"/>
    <col min="11021" max="11021" width="2.28515625" style="27" customWidth="1"/>
    <col min="11022" max="11022" width="12" style="27" customWidth="1"/>
    <col min="11023" max="11023" width="18.7109375" style="27" bestFit="1" customWidth="1"/>
    <col min="11024" max="11024" width="23.7109375" style="27" customWidth="1"/>
    <col min="11025" max="11025" width="16.42578125" style="27" customWidth="1"/>
    <col min="11026" max="11026" width="8.85546875" style="27" customWidth="1"/>
    <col min="11027" max="11027" width="12.7109375" style="27" customWidth="1"/>
    <col min="11028" max="11261" width="11.42578125" style="27"/>
    <col min="11262" max="11262" width="2.28515625" style="27" customWidth="1"/>
    <col min="11263" max="11263" width="12.5703125" style="27" customWidth="1"/>
    <col min="11264" max="11264" width="9" style="27" customWidth="1"/>
    <col min="11265" max="11265" width="10.7109375" style="27" customWidth="1"/>
    <col min="11266" max="11266" width="43.42578125" style="27" customWidth="1"/>
    <col min="11267" max="11267" width="7.85546875" style="27" customWidth="1"/>
    <col min="11268" max="11268" width="11.140625" style="27" customWidth="1"/>
    <col min="11269" max="11269" width="13.7109375" style="27" customWidth="1"/>
    <col min="11270" max="11270" width="18.7109375" style="27" bestFit="1" customWidth="1"/>
    <col min="11271" max="11271" width="11.42578125" style="27"/>
    <col min="11272" max="11272" width="10" style="27" customWidth="1"/>
    <col min="11273" max="11274" width="16.140625" style="27" bestFit="1" customWidth="1"/>
    <col min="11275" max="11275" width="11.42578125" style="27"/>
    <col min="11276" max="11276" width="19.140625" style="27" customWidth="1"/>
    <col min="11277" max="11277" width="2.28515625" style="27" customWidth="1"/>
    <col min="11278" max="11278" width="12" style="27" customWidth="1"/>
    <col min="11279" max="11279" width="18.7109375" style="27" bestFit="1" customWidth="1"/>
    <col min="11280" max="11280" width="23.7109375" style="27" customWidth="1"/>
    <col min="11281" max="11281" width="16.42578125" style="27" customWidth="1"/>
    <col min="11282" max="11282" width="8.85546875" style="27" customWidth="1"/>
    <col min="11283" max="11283" width="12.7109375" style="27" customWidth="1"/>
    <col min="11284" max="11517" width="11.42578125" style="27"/>
    <col min="11518" max="11518" width="2.28515625" style="27" customWidth="1"/>
    <col min="11519" max="11519" width="12.5703125" style="27" customWidth="1"/>
    <col min="11520" max="11520" width="9" style="27" customWidth="1"/>
    <col min="11521" max="11521" width="10.7109375" style="27" customWidth="1"/>
    <col min="11522" max="11522" width="43.42578125" style="27" customWidth="1"/>
    <col min="11523" max="11523" width="7.85546875" style="27" customWidth="1"/>
    <col min="11524" max="11524" width="11.140625" style="27" customWidth="1"/>
    <col min="11525" max="11525" width="13.7109375" style="27" customWidth="1"/>
    <col min="11526" max="11526" width="18.7109375" style="27" bestFit="1" customWidth="1"/>
    <col min="11527" max="11527" width="11.42578125" style="27"/>
    <col min="11528" max="11528" width="10" style="27" customWidth="1"/>
    <col min="11529" max="11530" width="16.140625" style="27" bestFit="1" customWidth="1"/>
    <col min="11531" max="11531" width="11.42578125" style="27"/>
    <col min="11532" max="11532" width="19.140625" style="27" customWidth="1"/>
    <col min="11533" max="11533" width="2.28515625" style="27" customWidth="1"/>
    <col min="11534" max="11534" width="12" style="27" customWidth="1"/>
    <col min="11535" max="11535" width="18.7109375" style="27" bestFit="1" customWidth="1"/>
    <col min="11536" max="11536" width="23.7109375" style="27" customWidth="1"/>
    <col min="11537" max="11537" width="16.42578125" style="27" customWidth="1"/>
    <col min="11538" max="11538" width="8.85546875" style="27" customWidth="1"/>
    <col min="11539" max="11539" width="12.7109375" style="27" customWidth="1"/>
    <col min="11540" max="11773" width="11.42578125" style="27"/>
    <col min="11774" max="11774" width="2.28515625" style="27" customWidth="1"/>
    <col min="11775" max="11775" width="12.5703125" style="27" customWidth="1"/>
    <col min="11776" max="11776" width="9" style="27" customWidth="1"/>
    <col min="11777" max="11777" width="10.7109375" style="27" customWidth="1"/>
    <col min="11778" max="11778" width="43.42578125" style="27" customWidth="1"/>
    <col min="11779" max="11779" width="7.85546875" style="27" customWidth="1"/>
    <col min="11780" max="11780" width="11.140625" style="27" customWidth="1"/>
    <col min="11781" max="11781" width="13.7109375" style="27" customWidth="1"/>
    <col min="11782" max="11782" width="18.7109375" style="27" bestFit="1" customWidth="1"/>
    <col min="11783" max="11783" width="11.42578125" style="27"/>
    <col min="11784" max="11784" width="10" style="27" customWidth="1"/>
    <col min="11785" max="11786" width="16.140625" style="27" bestFit="1" customWidth="1"/>
    <col min="11787" max="11787" width="11.42578125" style="27"/>
    <col min="11788" max="11788" width="19.140625" style="27" customWidth="1"/>
    <col min="11789" max="11789" width="2.28515625" style="27" customWidth="1"/>
    <col min="11790" max="11790" width="12" style="27" customWidth="1"/>
    <col min="11791" max="11791" width="18.7109375" style="27" bestFit="1" customWidth="1"/>
    <col min="11792" max="11792" width="23.7109375" style="27" customWidth="1"/>
    <col min="11793" max="11793" width="16.42578125" style="27" customWidth="1"/>
    <col min="11794" max="11794" width="8.85546875" style="27" customWidth="1"/>
    <col min="11795" max="11795" width="12.7109375" style="27" customWidth="1"/>
    <col min="11796" max="12029" width="11.42578125" style="27"/>
    <col min="12030" max="12030" width="2.28515625" style="27" customWidth="1"/>
    <col min="12031" max="12031" width="12.5703125" style="27" customWidth="1"/>
    <col min="12032" max="12032" width="9" style="27" customWidth="1"/>
    <col min="12033" max="12033" width="10.7109375" style="27" customWidth="1"/>
    <col min="12034" max="12034" width="43.42578125" style="27" customWidth="1"/>
    <col min="12035" max="12035" width="7.85546875" style="27" customWidth="1"/>
    <col min="12036" max="12036" width="11.140625" style="27" customWidth="1"/>
    <col min="12037" max="12037" width="13.7109375" style="27" customWidth="1"/>
    <col min="12038" max="12038" width="18.7109375" style="27" bestFit="1" customWidth="1"/>
    <col min="12039" max="12039" width="11.42578125" style="27"/>
    <col min="12040" max="12040" width="10" style="27" customWidth="1"/>
    <col min="12041" max="12042" width="16.140625" style="27" bestFit="1" customWidth="1"/>
    <col min="12043" max="12043" width="11.42578125" style="27"/>
    <col min="12044" max="12044" width="19.140625" style="27" customWidth="1"/>
    <col min="12045" max="12045" width="2.28515625" style="27" customWidth="1"/>
    <col min="12046" max="12046" width="12" style="27" customWidth="1"/>
    <col min="12047" max="12047" width="18.7109375" style="27" bestFit="1" customWidth="1"/>
    <col min="12048" max="12048" width="23.7109375" style="27" customWidth="1"/>
    <col min="12049" max="12049" width="16.42578125" style="27" customWidth="1"/>
    <col min="12050" max="12050" width="8.85546875" style="27" customWidth="1"/>
    <col min="12051" max="12051" width="12.7109375" style="27" customWidth="1"/>
    <col min="12052" max="12285" width="11.42578125" style="27"/>
    <col min="12286" max="12286" width="2.28515625" style="27" customWidth="1"/>
    <col min="12287" max="12287" width="12.5703125" style="27" customWidth="1"/>
    <col min="12288" max="12288" width="9" style="27" customWidth="1"/>
    <col min="12289" max="12289" width="10.7109375" style="27" customWidth="1"/>
    <col min="12290" max="12290" width="43.42578125" style="27" customWidth="1"/>
    <col min="12291" max="12291" width="7.85546875" style="27" customWidth="1"/>
    <col min="12292" max="12292" width="11.140625" style="27" customWidth="1"/>
    <col min="12293" max="12293" width="13.7109375" style="27" customWidth="1"/>
    <col min="12294" max="12294" width="18.7109375" style="27" bestFit="1" customWidth="1"/>
    <col min="12295" max="12295" width="11.42578125" style="27"/>
    <col min="12296" max="12296" width="10" style="27" customWidth="1"/>
    <col min="12297" max="12298" width="16.140625" style="27" bestFit="1" customWidth="1"/>
    <col min="12299" max="12299" width="11.42578125" style="27"/>
    <col min="12300" max="12300" width="19.140625" style="27" customWidth="1"/>
    <col min="12301" max="12301" width="2.28515625" style="27" customWidth="1"/>
    <col min="12302" max="12302" width="12" style="27" customWidth="1"/>
    <col min="12303" max="12303" width="18.7109375" style="27" bestFit="1" customWidth="1"/>
    <col min="12304" max="12304" width="23.7109375" style="27" customWidth="1"/>
    <col min="12305" max="12305" width="16.42578125" style="27" customWidth="1"/>
    <col min="12306" max="12306" width="8.85546875" style="27" customWidth="1"/>
    <col min="12307" max="12307" width="12.7109375" style="27" customWidth="1"/>
    <col min="12308" max="12541" width="11.42578125" style="27"/>
    <col min="12542" max="12542" width="2.28515625" style="27" customWidth="1"/>
    <col min="12543" max="12543" width="12.5703125" style="27" customWidth="1"/>
    <col min="12544" max="12544" width="9" style="27" customWidth="1"/>
    <col min="12545" max="12545" width="10.7109375" style="27" customWidth="1"/>
    <col min="12546" max="12546" width="43.42578125" style="27" customWidth="1"/>
    <col min="12547" max="12547" width="7.85546875" style="27" customWidth="1"/>
    <col min="12548" max="12548" width="11.140625" style="27" customWidth="1"/>
    <col min="12549" max="12549" width="13.7109375" style="27" customWidth="1"/>
    <col min="12550" max="12550" width="18.7109375" style="27" bestFit="1" customWidth="1"/>
    <col min="12551" max="12551" width="11.42578125" style="27"/>
    <col min="12552" max="12552" width="10" style="27" customWidth="1"/>
    <col min="12553" max="12554" width="16.140625" style="27" bestFit="1" customWidth="1"/>
    <col min="12555" max="12555" width="11.42578125" style="27"/>
    <col min="12556" max="12556" width="19.140625" style="27" customWidth="1"/>
    <col min="12557" max="12557" width="2.28515625" style="27" customWidth="1"/>
    <col min="12558" max="12558" width="12" style="27" customWidth="1"/>
    <col min="12559" max="12559" width="18.7109375" style="27" bestFit="1" customWidth="1"/>
    <col min="12560" max="12560" width="23.7109375" style="27" customWidth="1"/>
    <col min="12561" max="12561" width="16.42578125" style="27" customWidth="1"/>
    <col min="12562" max="12562" width="8.85546875" style="27" customWidth="1"/>
    <col min="12563" max="12563" width="12.7109375" style="27" customWidth="1"/>
    <col min="12564" max="12797" width="11.42578125" style="27"/>
    <col min="12798" max="12798" width="2.28515625" style="27" customWidth="1"/>
    <col min="12799" max="12799" width="12.5703125" style="27" customWidth="1"/>
    <col min="12800" max="12800" width="9" style="27" customWidth="1"/>
    <col min="12801" max="12801" width="10.7109375" style="27" customWidth="1"/>
    <col min="12802" max="12802" width="43.42578125" style="27" customWidth="1"/>
    <col min="12803" max="12803" width="7.85546875" style="27" customWidth="1"/>
    <col min="12804" max="12804" width="11.140625" style="27" customWidth="1"/>
    <col min="12805" max="12805" width="13.7109375" style="27" customWidth="1"/>
    <col min="12806" max="12806" width="18.7109375" style="27" bestFit="1" customWidth="1"/>
    <col min="12807" max="12807" width="11.42578125" style="27"/>
    <col min="12808" max="12808" width="10" style="27" customWidth="1"/>
    <col min="12809" max="12810" width="16.140625" style="27" bestFit="1" customWidth="1"/>
    <col min="12811" max="12811" width="11.42578125" style="27"/>
    <col min="12812" max="12812" width="19.140625" style="27" customWidth="1"/>
    <col min="12813" max="12813" width="2.28515625" style="27" customWidth="1"/>
    <col min="12814" max="12814" width="12" style="27" customWidth="1"/>
    <col min="12815" max="12815" width="18.7109375" style="27" bestFit="1" customWidth="1"/>
    <col min="12816" max="12816" width="23.7109375" style="27" customWidth="1"/>
    <col min="12817" max="12817" width="16.42578125" style="27" customWidth="1"/>
    <col min="12818" max="12818" width="8.85546875" style="27" customWidth="1"/>
    <col min="12819" max="12819" width="12.7109375" style="27" customWidth="1"/>
    <col min="12820" max="13053" width="11.42578125" style="27"/>
    <col min="13054" max="13054" width="2.28515625" style="27" customWidth="1"/>
    <col min="13055" max="13055" width="12.5703125" style="27" customWidth="1"/>
    <col min="13056" max="13056" width="9" style="27" customWidth="1"/>
    <col min="13057" max="13057" width="10.7109375" style="27" customWidth="1"/>
    <col min="13058" max="13058" width="43.42578125" style="27" customWidth="1"/>
    <col min="13059" max="13059" width="7.85546875" style="27" customWidth="1"/>
    <col min="13060" max="13060" width="11.140625" style="27" customWidth="1"/>
    <col min="13061" max="13061" width="13.7109375" style="27" customWidth="1"/>
    <col min="13062" max="13062" width="18.7109375" style="27" bestFit="1" customWidth="1"/>
    <col min="13063" max="13063" width="11.42578125" style="27"/>
    <col min="13064" max="13064" width="10" style="27" customWidth="1"/>
    <col min="13065" max="13066" width="16.140625" style="27" bestFit="1" customWidth="1"/>
    <col min="13067" max="13067" width="11.42578125" style="27"/>
    <col min="13068" max="13068" width="19.140625" style="27" customWidth="1"/>
    <col min="13069" max="13069" width="2.28515625" style="27" customWidth="1"/>
    <col min="13070" max="13070" width="12" style="27" customWidth="1"/>
    <col min="13071" max="13071" width="18.7109375" style="27" bestFit="1" customWidth="1"/>
    <col min="13072" max="13072" width="23.7109375" style="27" customWidth="1"/>
    <col min="13073" max="13073" width="16.42578125" style="27" customWidth="1"/>
    <col min="13074" max="13074" width="8.85546875" style="27" customWidth="1"/>
    <col min="13075" max="13075" width="12.7109375" style="27" customWidth="1"/>
    <col min="13076" max="13309" width="11.42578125" style="27"/>
    <col min="13310" max="13310" width="2.28515625" style="27" customWidth="1"/>
    <col min="13311" max="13311" width="12.5703125" style="27" customWidth="1"/>
    <col min="13312" max="13312" width="9" style="27" customWidth="1"/>
    <col min="13313" max="13313" width="10.7109375" style="27" customWidth="1"/>
    <col min="13314" max="13314" width="43.42578125" style="27" customWidth="1"/>
    <col min="13315" max="13315" width="7.85546875" style="27" customWidth="1"/>
    <col min="13316" max="13316" width="11.140625" style="27" customWidth="1"/>
    <col min="13317" max="13317" width="13.7109375" style="27" customWidth="1"/>
    <col min="13318" max="13318" width="18.7109375" style="27" bestFit="1" customWidth="1"/>
    <col min="13319" max="13319" width="11.42578125" style="27"/>
    <col min="13320" max="13320" width="10" style="27" customWidth="1"/>
    <col min="13321" max="13322" width="16.140625" style="27" bestFit="1" customWidth="1"/>
    <col min="13323" max="13323" width="11.42578125" style="27"/>
    <col min="13324" max="13324" width="19.140625" style="27" customWidth="1"/>
    <col min="13325" max="13325" width="2.28515625" style="27" customWidth="1"/>
    <col min="13326" max="13326" width="12" style="27" customWidth="1"/>
    <col min="13327" max="13327" width="18.7109375" style="27" bestFit="1" customWidth="1"/>
    <col min="13328" max="13328" width="23.7109375" style="27" customWidth="1"/>
    <col min="13329" max="13329" width="16.42578125" style="27" customWidth="1"/>
    <col min="13330" max="13330" width="8.85546875" style="27" customWidth="1"/>
    <col min="13331" max="13331" width="12.7109375" style="27" customWidth="1"/>
    <col min="13332" max="13565" width="11.42578125" style="27"/>
    <col min="13566" max="13566" width="2.28515625" style="27" customWidth="1"/>
    <col min="13567" max="13567" width="12.5703125" style="27" customWidth="1"/>
    <col min="13568" max="13568" width="9" style="27" customWidth="1"/>
    <col min="13569" max="13569" width="10.7109375" style="27" customWidth="1"/>
    <col min="13570" max="13570" width="43.42578125" style="27" customWidth="1"/>
    <col min="13571" max="13571" width="7.85546875" style="27" customWidth="1"/>
    <col min="13572" max="13572" width="11.140625" style="27" customWidth="1"/>
    <col min="13573" max="13573" width="13.7109375" style="27" customWidth="1"/>
    <col min="13574" max="13574" width="18.7109375" style="27" bestFit="1" customWidth="1"/>
    <col min="13575" max="13575" width="11.42578125" style="27"/>
    <col min="13576" max="13576" width="10" style="27" customWidth="1"/>
    <col min="13577" max="13578" width="16.140625" style="27" bestFit="1" customWidth="1"/>
    <col min="13579" max="13579" width="11.42578125" style="27"/>
    <col min="13580" max="13580" width="19.140625" style="27" customWidth="1"/>
    <col min="13581" max="13581" width="2.28515625" style="27" customWidth="1"/>
    <col min="13582" max="13582" width="12" style="27" customWidth="1"/>
    <col min="13583" max="13583" width="18.7109375" style="27" bestFit="1" customWidth="1"/>
    <col min="13584" max="13584" width="23.7109375" style="27" customWidth="1"/>
    <col min="13585" max="13585" width="16.42578125" style="27" customWidth="1"/>
    <col min="13586" max="13586" width="8.85546875" style="27" customWidth="1"/>
    <col min="13587" max="13587" width="12.7109375" style="27" customWidth="1"/>
    <col min="13588" max="13821" width="11.42578125" style="27"/>
    <col min="13822" max="13822" width="2.28515625" style="27" customWidth="1"/>
    <col min="13823" max="13823" width="12.5703125" style="27" customWidth="1"/>
    <col min="13824" max="13824" width="9" style="27" customWidth="1"/>
    <col min="13825" max="13825" width="10.7109375" style="27" customWidth="1"/>
    <col min="13826" max="13826" width="43.42578125" style="27" customWidth="1"/>
    <col min="13827" max="13827" width="7.85546875" style="27" customWidth="1"/>
    <col min="13828" max="13828" width="11.140625" style="27" customWidth="1"/>
    <col min="13829" max="13829" width="13.7109375" style="27" customWidth="1"/>
    <col min="13830" max="13830" width="18.7109375" style="27" bestFit="1" customWidth="1"/>
    <col min="13831" max="13831" width="11.42578125" style="27"/>
    <col min="13832" max="13832" width="10" style="27" customWidth="1"/>
    <col min="13833" max="13834" width="16.140625" style="27" bestFit="1" customWidth="1"/>
    <col min="13835" max="13835" width="11.42578125" style="27"/>
    <col min="13836" max="13836" width="19.140625" style="27" customWidth="1"/>
    <col min="13837" max="13837" width="2.28515625" style="27" customWidth="1"/>
    <col min="13838" max="13838" width="12" style="27" customWidth="1"/>
    <col min="13839" max="13839" width="18.7109375" style="27" bestFit="1" customWidth="1"/>
    <col min="13840" max="13840" width="23.7109375" style="27" customWidth="1"/>
    <col min="13841" max="13841" width="16.42578125" style="27" customWidth="1"/>
    <col min="13842" max="13842" width="8.85546875" style="27" customWidth="1"/>
    <col min="13843" max="13843" width="12.7109375" style="27" customWidth="1"/>
    <col min="13844" max="14077" width="11.42578125" style="27"/>
    <col min="14078" max="14078" width="2.28515625" style="27" customWidth="1"/>
    <col min="14079" max="14079" width="12.5703125" style="27" customWidth="1"/>
    <col min="14080" max="14080" width="9" style="27" customWidth="1"/>
    <col min="14081" max="14081" width="10.7109375" style="27" customWidth="1"/>
    <col min="14082" max="14082" width="43.42578125" style="27" customWidth="1"/>
    <col min="14083" max="14083" width="7.85546875" style="27" customWidth="1"/>
    <col min="14084" max="14084" width="11.140625" style="27" customWidth="1"/>
    <col min="14085" max="14085" width="13.7109375" style="27" customWidth="1"/>
    <col min="14086" max="14086" width="18.7109375" style="27" bestFit="1" customWidth="1"/>
    <col min="14087" max="14087" width="11.42578125" style="27"/>
    <col min="14088" max="14088" width="10" style="27" customWidth="1"/>
    <col min="14089" max="14090" width="16.140625" style="27" bestFit="1" customWidth="1"/>
    <col min="14091" max="14091" width="11.42578125" style="27"/>
    <col min="14092" max="14092" width="19.140625" style="27" customWidth="1"/>
    <col min="14093" max="14093" width="2.28515625" style="27" customWidth="1"/>
    <col min="14094" max="14094" width="12" style="27" customWidth="1"/>
    <col min="14095" max="14095" width="18.7109375" style="27" bestFit="1" customWidth="1"/>
    <col min="14096" max="14096" width="23.7109375" style="27" customWidth="1"/>
    <col min="14097" max="14097" width="16.42578125" style="27" customWidth="1"/>
    <col min="14098" max="14098" width="8.85546875" style="27" customWidth="1"/>
    <col min="14099" max="14099" width="12.7109375" style="27" customWidth="1"/>
    <col min="14100" max="14333" width="11.42578125" style="27"/>
    <col min="14334" max="14334" width="2.28515625" style="27" customWidth="1"/>
    <col min="14335" max="14335" width="12.5703125" style="27" customWidth="1"/>
    <col min="14336" max="14336" width="9" style="27" customWidth="1"/>
    <col min="14337" max="14337" width="10.7109375" style="27" customWidth="1"/>
    <col min="14338" max="14338" width="43.42578125" style="27" customWidth="1"/>
    <col min="14339" max="14339" width="7.85546875" style="27" customWidth="1"/>
    <col min="14340" max="14340" width="11.140625" style="27" customWidth="1"/>
    <col min="14341" max="14341" width="13.7109375" style="27" customWidth="1"/>
    <col min="14342" max="14342" width="18.7109375" style="27" bestFit="1" customWidth="1"/>
    <col min="14343" max="14343" width="11.42578125" style="27"/>
    <col min="14344" max="14344" width="10" style="27" customWidth="1"/>
    <col min="14345" max="14346" width="16.140625" style="27" bestFit="1" customWidth="1"/>
    <col min="14347" max="14347" width="11.42578125" style="27"/>
    <col min="14348" max="14348" width="19.140625" style="27" customWidth="1"/>
    <col min="14349" max="14349" width="2.28515625" style="27" customWidth="1"/>
    <col min="14350" max="14350" width="12" style="27" customWidth="1"/>
    <col min="14351" max="14351" width="18.7109375" style="27" bestFit="1" customWidth="1"/>
    <col min="14352" max="14352" width="23.7109375" style="27" customWidth="1"/>
    <col min="14353" max="14353" width="16.42578125" style="27" customWidth="1"/>
    <col min="14354" max="14354" width="8.85546875" style="27" customWidth="1"/>
    <col min="14355" max="14355" width="12.7109375" style="27" customWidth="1"/>
    <col min="14356" max="14589" width="11.42578125" style="27"/>
    <col min="14590" max="14590" width="2.28515625" style="27" customWidth="1"/>
    <col min="14591" max="14591" width="12.5703125" style="27" customWidth="1"/>
    <col min="14592" max="14592" width="9" style="27" customWidth="1"/>
    <col min="14593" max="14593" width="10.7109375" style="27" customWidth="1"/>
    <col min="14594" max="14594" width="43.42578125" style="27" customWidth="1"/>
    <col min="14595" max="14595" width="7.85546875" style="27" customWidth="1"/>
    <col min="14596" max="14596" width="11.140625" style="27" customWidth="1"/>
    <col min="14597" max="14597" width="13.7109375" style="27" customWidth="1"/>
    <col min="14598" max="14598" width="18.7109375" style="27" bestFit="1" customWidth="1"/>
    <col min="14599" max="14599" width="11.42578125" style="27"/>
    <col min="14600" max="14600" width="10" style="27" customWidth="1"/>
    <col min="14601" max="14602" width="16.140625" style="27" bestFit="1" customWidth="1"/>
    <col min="14603" max="14603" width="11.42578125" style="27"/>
    <col min="14604" max="14604" width="19.140625" style="27" customWidth="1"/>
    <col min="14605" max="14605" width="2.28515625" style="27" customWidth="1"/>
    <col min="14606" max="14606" width="12" style="27" customWidth="1"/>
    <col min="14607" max="14607" width="18.7109375" style="27" bestFit="1" customWidth="1"/>
    <col min="14608" max="14608" width="23.7109375" style="27" customWidth="1"/>
    <col min="14609" max="14609" width="16.42578125" style="27" customWidth="1"/>
    <col min="14610" max="14610" width="8.85546875" style="27" customWidth="1"/>
    <col min="14611" max="14611" width="12.7109375" style="27" customWidth="1"/>
    <col min="14612" max="14845" width="11.42578125" style="27"/>
    <col min="14846" max="14846" width="2.28515625" style="27" customWidth="1"/>
    <col min="14847" max="14847" width="12.5703125" style="27" customWidth="1"/>
    <col min="14848" max="14848" width="9" style="27" customWidth="1"/>
    <col min="14849" max="14849" width="10.7109375" style="27" customWidth="1"/>
    <col min="14850" max="14850" width="43.42578125" style="27" customWidth="1"/>
    <col min="14851" max="14851" width="7.85546875" style="27" customWidth="1"/>
    <col min="14852" max="14852" width="11.140625" style="27" customWidth="1"/>
    <col min="14853" max="14853" width="13.7109375" style="27" customWidth="1"/>
    <col min="14854" max="14854" width="18.7109375" style="27" bestFit="1" customWidth="1"/>
    <col min="14855" max="14855" width="11.42578125" style="27"/>
    <col min="14856" max="14856" width="10" style="27" customWidth="1"/>
    <col min="14857" max="14858" width="16.140625" style="27" bestFit="1" customWidth="1"/>
    <col min="14859" max="14859" width="11.42578125" style="27"/>
    <col min="14860" max="14860" width="19.140625" style="27" customWidth="1"/>
    <col min="14861" max="14861" width="2.28515625" style="27" customWidth="1"/>
    <col min="14862" max="14862" width="12" style="27" customWidth="1"/>
    <col min="14863" max="14863" width="18.7109375" style="27" bestFit="1" customWidth="1"/>
    <col min="14864" max="14864" width="23.7109375" style="27" customWidth="1"/>
    <col min="14865" max="14865" width="16.42578125" style="27" customWidth="1"/>
    <col min="14866" max="14866" width="8.85546875" style="27" customWidth="1"/>
    <col min="14867" max="14867" width="12.7109375" style="27" customWidth="1"/>
    <col min="14868" max="15101" width="11.42578125" style="27"/>
    <col min="15102" max="15102" width="2.28515625" style="27" customWidth="1"/>
    <col min="15103" max="15103" width="12.5703125" style="27" customWidth="1"/>
    <col min="15104" max="15104" width="9" style="27" customWidth="1"/>
    <col min="15105" max="15105" width="10.7109375" style="27" customWidth="1"/>
    <col min="15106" max="15106" width="43.42578125" style="27" customWidth="1"/>
    <col min="15107" max="15107" width="7.85546875" style="27" customWidth="1"/>
    <col min="15108" max="15108" width="11.140625" style="27" customWidth="1"/>
    <col min="15109" max="15109" width="13.7109375" style="27" customWidth="1"/>
    <col min="15110" max="15110" width="18.7109375" style="27" bestFit="1" customWidth="1"/>
    <col min="15111" max="15111" width="11.42578125" style="27"/>
    <col min="15112" max="15112" width="10" style="27" customWidth="1"/>
    <col min="15113" max="15114" width="16.140625" style="27" bestFit="1" customWidth="1"/>
    <col min="15115" max="15115" width="11.42578125" style="27"/>
    <col min="15116" max="15116" width="19.140625" style="27" customWidth="1"/>
    <col min="15117" max="15117" width="2.28515625" style="27" customWidth="1"/>
    <col min="15118" max="15118" width="12" style="27" customWidth="1"/>
    <col min="15119" max="15119" width="18.7109375" style="27" bestFit="1" customWidth="1"/>
    <col min="15120" max="15120" width="23.7109375" style="27" customWidth="1"/>
    <col min="15121" max="15121" width="16.42578125" style="27" customWidth="1"/>
    <col min="15122" max="15122" width="8.85546875" style="27" customWidth="1"/>
    <col min="15123" max="15123" width="12.7109375" style="27" customWidth="1"/>
    <col min="15124" max="15357" width="11.42578125" style="27"/>
    <col min="15358" max="15358" width="2.28515625" style="27" customWidth="1"/>
    <col min="15359" max="15359" width="12.5703125" style="27" customWidth="1"/>
    <col min="15360" max="15360" width="9" style="27" customWidth="1"/>
    <col min="15361" max="15361" width="10.7109375" style="27" customWidth="1"/>
    <col min="15362" max="15362" width="43.42578125" style="27" customWidth="1"/>
    <col min="15363" max="15363" width="7.85546875" style="27" customWidth="1"/>
    <col min="15364" max="15364" width="11.140625" style="27" customWidth="1"/>
    <col min="15365" max="15365" width="13.7109375" style="27" customWidth="1"/>
    <col min="15366" max="15366" width="18.7109375" style="27" bestFit="1" customWidth="1"/>
    <col min="15367" max="15367" width="11.42578125" style="27"/>
    <col min="15368" max="15368" width="10" style="27" customWidth="1"/>
    <col min="15369" max="15370" width="16.140625" style="27" bestFit="1" customWidth="1"/>
    <col min="15371" max="15371" width="11.42578125" style="27"/>
    <col min="15372" max="15372" width="19.140625" style="27" customWidth="1"/>
    <col min="15373" max="15373" width="2.28515625" style="27" customWidth="1"/>
    <col min="15374" max="15374" width="12" style="27" customWidth="1"/>
    <col min="15375" max="15375" width="18.7109375" style="27" bestFit="1" customWidth="1"/>
    <col min="15376" max="15376" width="23.7109375" style="27" customWidth="1"/>
    <col min="15377" max="15377" width="16.42578125" style="27" customWidth="1"/>
    <col min="15378" max="15378" width="8.85546875" style="27" customWidth="1"/>
    <col min="15379" max="15379" width="12.7109375" style="27" customWidth="1"/>
    <col min="15380" max="15613" width="11.42578125" style="27"/>
    <col min="15614" max="15614" width="2.28515625" style="27" customWidth="1"/>
    <col min="15615" max="15615" width="12.5703125" style="27" customWidth="1"/>
    <col min="15616" max="15616" width="9" style="27" customWidth="1"/>
    <col min="15617" max="15617" width="10.7109375" style="27" customWidth="1"/>
    <col min="15618" max="15618" width="43.42578125" style="27" customWidth="1"/>
    <col min="15619" max="15619" width="7.85546875" style="27" customWidth="1"/>
    <col min="15620" max="15620" width="11.140625" style="27" customWidth="1"/>
    <col min="15621" max="15621" width="13.7109375" style="27" customWidth="1"/>
    <col min="15622" max="15622" width="18.7109375" style="27" bestFit="1" customWidth="1"/>
    <col min="15623" max="15623" width="11.42578125" style="27"/>
    <col min="15624" max="15624" width="10" style="27" customWidth="1"/>
    <col min="15625" max="15626" width="16.140625" style="27" bestFit="1" customWidth="1"/>
    <col min="15627" max="15627" width="11.42578125" style="27"/>
    <col min="15628" max="15628" width="19.140625" style="27" customWidth="1"/>
    <col min="15629" max="15629" width="2.28515625" style="27" customWidth="1"/>
    <col min="15630" max="15630" width="12" style="27" customWidth="1"/>
    <col min="15631" max="15631" width="18.7109375" style="27" bestFit="1" customWidth="1"/>
    <col min="15632" max="15632" width="23.7109375" style="27" customWidth="1"/>
    <col min="15633" max="15633" width="16.42578125" style="27" customWidth="1"/>
    <col min="15634" max="15634" width="8.85546875" style="27" customWidth="1"/>
    <col min="15635" max="15635" width="12.7109375" style="27" customWidth="1"/>
    <col min="15636" max="15869" width="11.42578125" style="27"/>
    <col min="15870" max="15870" width="2.28515625" style="27" customWidth="1"/>
    <col min="15871" max="15871" width="12.5703125" style="27" customWidth="1"/>
    <col min="15872" max="15872" width="9" style="27" customWidth="1"/>
    <col min="15873" max="15873" width="10.7109375" style="27" customWidth="1"/>
    <col min="15874" max="15874" width="43.42578125" style="27" customWidth="1"/>
    <col min="15875" max="15875" width="7.85546875" style="27" customWidth="1"/>
    <col min="15876" max="15876" width="11.140625" style="27" customWidth="1"/>
    <col min="15877" max="15877" width="13.7109375" style="27" customWidth="1"/>
    <col min="15878" max="15878" width="18.7109375" style="27" bestFit="1" customWidth="1"/>
    <col min="15879" max="15879" width="11.42578125" style="27"/>
    <col min="15880" max="15880" width="10" style="27" customWidth="1"/>
    <col min="15881" max="15882" width="16.140625" style="27" bestFit="1" customWidth="1"/>
    <col min="15883" max="15883" width="11.42578125" style="27"/>
    <col min="15884" max="15884" width="19.140625" style="27" customWidth="1"/>
    <col min="15885" max="15885" width="2.28515625" style="27" customWidth="1"/>
    <col min="15886" max="15886" width="12" style="27" customWidth="1"/>
    <col min="15887" max="15887" width="18.7109375" style="27" bestFit="1" customWidth="1"/>
    <col min="15888" max="15888" width="23.7109375" style="27" customWidth="1"/>
    <col min="15889" max="15889" width="16.42578125" style="27" customWidth="1"/>
    <col min="15890" max="15890" width="8.85546875" style="27" customWidth="1"/>
    <col min="15891" max="15891" width="12.7109375" style="27" customWidth="1"/>
    <col min="15892" max="16125" width="11.42578125" style="27"/>
    <col min="16126" max="16126" width="2.28515625" style="27" customWidth="1"/>
    <col min="16127" max="16127" width="12.5703125" style="27" customWidth="1"/>
    <col min="16128" max="16128" width="9" style="27" customWidth="1"/>
    <col min="16129" max="16129" width="10.7109375" style="27" customWidth="1"/>
    <col min="16130" max="16130" width="43.42578125" style="27" customWidth="1"/>
    <col min="16131" max="16131" width="7.85546875" style="27" customWidth="1"/>
    <col min="16132" max="16132" width="11.140625" style="27" customWidth="1"/>
    <col min="16133" max="16133" width="13.7109375" style="27" customWidth="1"/>
    <col min="16134" max="16134" width="18.7109375" style="27" bestFit="1" customWidth="1"/>
    <col min="16135" max="16135" width="11.42578125" style="27"/>
    <col min="16136" max="16136" width="10" style="27" customWidth="1"/>
    <col min="16137" max="16138" width="16.140625" style="27" bestFit="1" customWidth="1"/>
    <col min="16139" max="16139" width="11.42578125" style="27"/>
    <col min="16140" max="16140" width="19.140625" style="27" customWidth="1"/>
    <col min="16141" max="16141" width="2.28515625" style="27" customWidth="1"/>
    <col min="16142" max="16142" width="12" style="27" customWidth="1"/>
    <col min="16143" max="16143" width="18.7109375" style="27" bestFit="1" customWidth="1"/>
    <col min="16144" max="16144" width="23.7109375" style="27" customWidth="1"/>
    <col min="16145" max="16145" width="16.42578125" style="27" customWidth="1"/>
    <col min="16146" max="16146" width="8.85546875" style="27" customWidth="1"/>
    <col min="16147" max="16147" width="12.7109375" style="27" customWidth="1"/>
    <col min="16148" max="16384" width="11.42578125" style="27"/>
  </cols>
  <sheetData>
    <row r="1" spans="1:17" s="25" customFormat="1" ht="12" thickBot="1" x14ac:dyDescent="0.25">
      <c r="B1" s="26"/>
      <c r="C1" s="26"/>
      <c r="D1" s="27"/>
      <c r="E1" s="27"/>
      <c r="F1" s="27"/>
      <c r="G1" s="27"/>
      <c r="H1" s="27"/>
      <c r="I1" s="28"/>
      <c r="J1" s="27"/>
      <c r="K1" s="28"/>
      <c r="L1" s="29"/>
      <c r="M1" s="28"/>
      <c r="N1" s="27"/>
      <c r="O1" s="30"/>
      <c r="P1" s="31"/>
      <c r="Q1" s="31"/>
    </row>
    <row r="2" spans="1:17" ht="15" customHeight="1" x14ac:dyDescent="0.2">
      <c r="B2" s="297"/>
      <c r="C2" s="298"/>
      <c r="D2" s="299"/>
      <c r="E2" s="303" t="s">
        <v>30</v>
      </c>
      <c r="F2" s="303"/>
      <c r="G2" s="303"/>
      <c r="H2" s="303"/>
      <c r="I2" s="303"/>
      <c r="J2" s="303"/>
      <c r="K2" s="303"/>
      <c r="L2" s="305" t="s">
        <v>31</v>
      </c>
      <c r="M2" s="306"/>
      <c r="N2" s="307"/>
      <c r="O2" s="308"/>
    </row>
    <row r="3" spans="1:17" ht="15" customHeight="1" x14ac:dyDescent="0.2">
      <c r="B3" s="300"/>
      <c r="C3" s="301"/>
      <c r="D3" s="302"/>
      <c r="E3" s="304"/>
      <c r="F3" s="304"/>
      <c r="G3" s="304"/>
      <c r="H3" s="304"/>
      <c r="I3" s="304"/>
      <c r="J3" s="304"/>
      <c r="K3" s="304"/>
      <c r="L3" s="309" t="s">
        <v>32</v>
      </c>
      <c r="M3" s="309"/>
      <c r="N3" s="310"/>
      <c r="O3" s="311"/>
    </row>
    <row r="4" spans="1:17" ht="14.25" customHeight="1" x14ac:dyDescent="0.2">
      <c r="B4" s="300"/>
      <c r="C4" s="301"/>
      <c r="D4" s="302"/>
      <c r="E4" s="304"/>
      <c r="F4" s="304"/>
      <c r="G4" s="304"/>
      <c r="H4" s="304"/>
      <c r="I4" s="304"/>
      <c r="J4" s="304"/>
      <c r="K4" s="304"/>
      <c r="L4" s="312" t="s">
        <v>33</v>
      </c>
      <c r="M4" s="313"/>
      <c r="N4" s="314"/>
      <c r="O4" s="315"/>
    </row>
    <row r="5" spans="1:17" ht="17.25" customHeight="1" x14ac:dyDescent="0.2">
      <c r="B5" s="300"/>
      <c r="C5" s="301"/>
      <c r="D5" s="302"/>
      <c r="E5" s="316" t="s">
        <v>79</v>
      </c>
      <c r="F5" s="316"/>
      <c r="G5" s="316"/>
      <c r="H5" s="316"/>
      <c r="I5" s="316"/>
      <c r="J5" s="316"/>
      <c r="K5" s="316"/>
      <c r="L5" s="316"/>
      <c r="M5" s="316"/>
      <c r="N5" s="316"/>
      <c r="O5" s="317"/>
    </row>
    <row r="6" spans="1:17" ht="7.5" customHeight="1" x14ac:dyDescent="0.2">
      <c r="B6" s="300"/>
      <c r="C6" s="301"/>
      <c r="D6" s="302"/>
      <c r="E6" s="316"/>
      <c r="F6" s="316"/>
      <c r="G6" s="316"/>
      <c r="H6" s="316"/>
      <c r="I6" s="316"/>
      <c r="J6" s="316"/>
      <c r="K6" s="316"/>
      <c r="L6" s="316"/>
      <c r="M6" s="316"/>
      <c r="N6" s="316"/>
      <c r="O6" s="317"/>
    </row>
    <row r="7" spans="1:17" ht="8.25" hidden="1" customHeight="1" x14ac:dyDescent="0.2">
      <c r="B7" s="300"/>
      <c r="C7" s="301"/>
      <c r="D7" s="302"/>
      <c r="E7" s="316"/>
      <c r="F7" s="316"/>
      <c r="G7" s="316"/>
      <c r="H7" s="316"/>
      <c r="I7" s="316"/>
      <c r="J7" s="316"/>
      <c r="K7" s="316"/>
      <c r="L7" s="316"/>
      <c r="M7" s="316"/>
      <c r="N7" s="316"/>
      <c r="O7" s="317"/>
    </row>
    <row r="8" spans="1:17" ht="17.25" customHeight="1" x14ac:dyDescent="0.2">
      <c r="B8" s="300"/>
      <c r="C8" s="301"/>
      <c r="D8" s="302"/>
      <c r="E8" s="316"/>
      <c r="F8" s="316"/>
      <c r="G8" s="316"/>
      <c r="H8" s="316"/>
      <c r="I8" s="316"/>
      <c r="J8" s="316"/>
      <c r="K8" s="316"/>
      <c r="L8" s="316"/>
      <c r="M8" s="316"/>
      <c r="N8" s="316"/>
      <c r="O8" s="317"/>
    </row>
    <row r="9" spans="1:17" ht="9" hidden="1" customHeight="1" thickBot="1" x14ac:dyDescent="0.25">
      <c r="B9" s="300"/>
      <c r="C9" s="301"/>
      <c r="D9" s="302"/>
      <c r="E9" s="316"/>
      <c r="F9" s="316"/>
      <c r="G9" s="316"/>
      <c r="H9" s="316"/>
      <c r="I9" s="316"/>
      <c r="J9" s="316"/>
      <c r="K9" s="316"/>
      <c r="L9" s="316"/>
      <c r="M9" s="316"/>
      <c r="N9" s="316"/>
      <c r="O9" s="317"/>
    </row>
    <row r="10" spans="1:17" ht="23.45" customHeight="1" x14ac:dyDescent="0.2">
      <c r="B10" s="290" t="s">
        <v>34</v>
      </c>
      <c r="C10" s="291"/>
      <c r="D10" s="292" t="s">
        <v>104</v>
      </c>
      <c r="E10" s="292"/>
      <c r="F10" s="293" t="s">
        <v>35</v>
      </c>
      <c r="G10" s="293"/>
      <c r="H10" s="201" t="s">
        <v>126</v>
      </c>
      <c r="I10" s="294" t="s">
        <v>36</v>
      </c>
      <c r="J10" s="294"/>
      <c r="K10" s="294"/>
      <c r="L10" s="295" t="s">
        <v>222</v>
      </c>
      <c r="M10" s="295"/>
      <c r="N10" s="295"/>
      <c r="O10" s="296"/>
    </row>
    <row r="11" spans="1:17" ht="23.25" customHeight="1" x14ac:dyDescent="0.2">
      <c r="B11" s="290" t="s">
        <v>5</v>
      </c>
      <c r="C11" s="291"/>
      <c r="D11" s="292" t="s">
        <v>77</v>
      </c>
      <c r="E11" s="292"/>
      <c r="F11" s="293" t="s">
        <v>35</v>
      </c>
      <c r="G11" s="293"/>
      <c r="H11" s="33" t="s">
        <v>108</v>
      </c>
      <c r="I11" s="293" t="s">
        <v>37</v>
      </c>
      <c r="J11" s="293"/>
      <c r="K11" s="293"/>
      <c r="L11" s="321" t="s">
        <v>118</v>
      </c>
      <c r="M11" s="321"/>
      <c r="N11" s="321"/>
      <c r="O11" s="322"/>
    </row>
    <row r="12" spans="1:17" ht="24" customHeight="1" x14ac:dyDescent="0.2">
      <c r="B12" s="318" t="s">
        <v>38</v>
      </c>
      <c r="C12" s="319"/>
      <c r="D12" s="320" t="s">
        <v>78</v>
      </c>
      <c r="E12" s="320"/>
      <c r="F12" s="293" t="s">
        <v>39</v>
      </c>
      <c r="G12" s="293"/>
      <c r="H12" s="190" t="s">
        <v>112</v>
      </c>
      <c r="I12" s="293" t="s">
        <v>40</v>
      </c>
      <c r="J12" s="293"/>
      <c r="K12" s="293"/>
      <c r="L12" s="321" t="s">
        <v>119</v>
      </c>
      <c r="M12" s="321"/>
      <c r="N12" s="321"/>
      <c r="O12" s="322"/>
    </row>
    <row r="13" spans="1:17" ht="33.75" customHeight="1" x14ac:dyDescent="0.2">
      <c r="B13" s="330" t="s">
        <v>16</v>
      </c>
      <c r="C13" s="331" t="s">
        <v>13</v>
      </c>
      <c r="D13" s="332"/>
      <c r="E13" s="323" t="s">
        <v>41</v>
      </c>
      <c r="F13" s="323"/>
      <c r="G13" s="323"/>
      <c r="H13" s="323"/>
      <c r="I13" s="323" t="s">
        <v>42</v>
      </c>
      <c r="J13" s="323"/>
      <c r="K13" s="323" t="s">
        <v>43</v>
      </c>
      <c r="L13" s="323"/>
      <c r="M13" s="323" t="s">
        <v>44</v>
      </c>
      <c r="N13" s="323"/>
      <c r="O13" s="324" t="s">
        <v>45</v>
      </c>
    </row>
    <row r="14" spans="1:17" ht="20.45" customHeight="1" x14ac:dyDescent="0.2">
      <c r="B14" s="330"/>
      <c r="C14" s="333"/>
      <c r="D14" s="334"/>
      <c r="E14" s="160" t="s">
        <v>46</v>
      </c>
      <c r="F14" s="160" t="s">
        <v>18</v>
      </c>
      <c r="G14" s="160" t="s">
        <v>47</v>
      </c>
      <c r="H14" s="160" t="s">
        <v>48</v>
      </c>
      <c r="I14" s="188" t="s">
        <v>18</v>
      </c>
      <c r="J14" s="160" t="s">
        <v>48</v>
      </c>
      <c r="K14" s="188" t="s">
        <v>18</v>
      </c>
      <c r="L14" s="160" t="s">
        <v>48</v>
      </c>
      <c r="M14" s="188" t="s">
        <v>18</v>
      </c>
      <c r="N14" s="160" t="s">
        <v>48</v>
      </c>
      <c r="O14" s="324"/>
    </row>
    <row r="15" spans="1:17" s="37" customFormat="1" ht="21.6" customHeight="1" x14ac:dyDescent="0.25">
      <c r="A15" s="34"/>
      <c r="B15" s="186">
        <v>1</v>
      </c>
      <c r="C15" s="325" t="s">
        <v>80</v>
      </c>
      <c r="D15" s="326"/>
      <c r="E15" s="326"/>
      <c r="F15" s="326"/>
      <c r="G15" s="327"/>
      <c r="H15" s="178">
        <f>SUM(H16:H16)</f>
        <v>8316552</v>
      </c>
      <c r="I15" s="179"/>
      <c r="J15" s="178">
        <f>SUM(J16:J16)</f>
        <v>0</v>
      </c>
      <c r="K15" s="180"/>
      <c r="L15" s="178">
        <f>SUM(L16:L16)</f>
        <v>0</v>
      </c>
      <c r="M15" s="180"/>
      <c r="N15" s="178">
        <f>+J15+L15</f>
        <v>0</v>
      </c>
      <c r="O15" s="187">
        <f t="shared" ref="O15:O37" si="0">N15/$H$44</f>
        <v>0</v>
      </c>
      <c r="P15" s="35"/>
      <c r="Q15" s="36"/>
    </row>
    <row r="16" spans="1:17" ht="114" customHeight="1" x14ac:dyDescent="0.2">
      <c r="B16" s="181">
        <v>1.01</v>
      </c>
      <c r="C16" s="328" t="s">
        <v>81</v>
      </c>
      <c r="D16" s="329"/>
      <c r="E16" s="62" t="s">
        <v>49</v>
      </c>
      <c r="F16" s="61">
        <v>12</v>
      </c>
      <c r="G16" s="62">
        <v>693046</v>
      </c>
      <c r="H16" s="62">
        <f>ROUND(G16*F16,0)</f>
        <v>8316552</v>
      </c>
      <c r="I16" s="63"/>
      <c r="J16" s="62">
        <f>ROUND(I16*$G16,0)</f>
        <v>0</v>
      </c>
      <c r="K16" s="63"/>
      <c r="L16" s="62"/>
      <c r="M16" s="182">
        <f>I16+K16</f>
        <v>0</v>
      </c>
      <c r="N16" s="62">
        <f>+J16+L16</f>
        <v>0</v>
      </c>
      <c r="O16" s="64">
        <f t="shared" si="0"/>
        <v>0</v>
      </c>
    </row>
    <row r="17" spans="1:18" s="37" customFormat="1" ht="21.6" customHeight="1" x14ac:dyDescent="0.25">
      <c r="A17" s="34"/>
      <c r="B17" s="186">
        <v>2</v>
      </c>
      <c r="C17" s="325" t="s">
        <v>82</v>
      </c>
      <c r="D17" s="326"/>
      <c r="E17" s="326"/>
      <c r="F17" s="326"/>
      <c r="G17" s="327"/>
      <c r="H17" s="178">
        <f>SUM(H18:H23)</f>
        <v>495503357</v>
      </c>
      <c r="I17" s="179"/>
      <c r="J17" s="178">
        <f>SUM(J18:J23)</f>
        <v>88053821</v>
      </c>
      <c r="K17" s="180"/>
      <c r="L17" s="178">
        <f>SUM(L18:L23)</f>
        <v>0</v>
      </c>
      <c r="M17" s="180"/>
      <c r="N17" s="178">
        <f>+J17+L17</f>
        <v>88053821</v>
      </c>
      <c r="O17" s="187">
        <f t="shared" si="0"/>
        <v>2.4820651402139668E-2</v>
      </c>
      <c r="P17" s="35"/>
      <c r="Q17" s="36"/>
    </row>
    <row r="18" spans="1:18" ht="156.75" customHeight="1" x14ac:dyDescent="0.2">
      <c r="B18" s="162">
        <v>2.0099999999999998</v>
      </c>
      <c r="C18" s="335" t="s">
        <v>83</v>
      </c>
      <c r="D18" s="336"/>
      <c r="E18" s="47" t="s">
        <v>51</v>
      </c>
      <c r="F18" s="39">
        <v>533.33333333333303</v>
      </c>
      <c r="G18" s="48">
        <v>238570</v>
      </c>
      <c r="H18" s="38">
        <f>ROUND(G18*F18,0)</f>
        <v>127237333</v>
      </c>
      <c r="I18" s="40">
        <f>+'2,01 DC'!AQ41</f>
        <v>119.1</v>
      </c>
      <c r="J18" s="38">
        <f>ROUND(I18*G18,0)</f>
        <v>28413687</v>
      </c>
      <c r="K18" s="40"/>
      <c r="L18" s="41"/>
      <c r="M18" s="167">
        <f t="shared" ref="M18:M32" si="1">I18+K18</f>
        <v>119.1</v>
      </c>
      <c r="N18" s="41">
        <f>+J18+L18</f>
        <v>28413687</v>
      </c>
      <c r="O18" s="42">
        <f t="shared" si="0"/>
        <v>8.0092631082586147E-3</v>
      </c>
    </row>
    <row r="19" spans="1:18" ht="76.900000000000006" customHeight="1" x14ac:dyDescent="0.3">
      <c r="B19" s="161">
        <v>2.02</v>
      </c>
      <c r="C19" s="337" t="s">
        <v>84</v>
      </c>
      <c r="D19" s="338"/>
      <c r="E19" s="49" t="s">
        <v>51</v>
      </c>
      <c r="F19" s="50">
        <v>166.666666666667</v>
      </c>
      <c r="G19" s="51">
        <v>163597</v>
      </c>
      <c r="H19" s="38">
        <f>ROUND(G19*F19,0)</f>
        <v>27266167</v>
      </c>
      <c r="I19" s="53">
        <f>+'2,02 DA'!AQ36</f>
        <v>87.600000000000009</v>
      </c>
      <c r="J19" s="52">
        <f>ROUND(I19*G19,0)</f>
        <v>14331097</v>
      </c>
      <c r="K19" s="53"/>
      <c r="L19" s="54"/>
      <c r="M19" s="168">
        <f t="shared" si="1"/>
        <v>87.600000000000009</v>
      </c>
      <c r="N19" s="41">
        <f t="shared" ref="N19:N23" si="2">+J19+L19</f>
        <v>14331097</v>
      </c>
      <c r="O19" s="55">
        <f t="shared" si="0"/>
        <v>4.0396561876315353E-3</v>
      </c>
      <c r="R19" s="56"/>
    </row>
    <row r="20" spans="1:18" ht="110.25" customHeight="1" x14ac:dyDescent="0.2">
      <c r="B20" s="161">
        <v>2.0299999999999998</v>
      </c>
      <c r="C20" s="337" t="s">
        <v>85</v>
      </c>
      <c r="D20" s="338"/>
      <c r="E20" s="49" t="s">
        <v>51</v>
      </c>
      <c r="F20" s="50">
        <v>3000</v>
      </c>
      <c r="G20" s="51">
        <v>70711</v>
      </c>
      <c r="H20" s="38">
        <f t="shared" ref="H20:H32" si="3">ROUND(G20*F20,0)</f>
        <v>212133000</v>
      </c>
      <c r="I20" s="53">
        <f>+'2,03 EX'!AQ58</f>
        <v>257.90000000000003</v>
      </c>
      <c r="J20" s="52">
        <f>ROUND(I20*G20,0)</f>
        <v>18236367</v>
      </c>
      <c r="K20" s="53"/>
      <c r="L20" s="54"/>
      <c r="M20" s="168">
        <f t="shared" si="1"/>
        <v>257.90000000000003</v>
      </c>
      <c r="N20" s="41">
        <f t="shared" si="2"/>
        <v>18236367</v>
      </c>
      <c r="O20" s="55">
        <f t="shared" si="0"/>
        <v>5.1404754842891325E-3</v>
      </c>
    </row>
    <row r="21" spans="1:18" ht="91.9" customHeight="1" x14ac:dyDescent="0.2">
      <c r="B21" s="163">
        <v>2.04</v>
      </c>
      <c r="C21" s="337" t="s">
        <v>86</v>
      </c>
      <c r="D21" s="338"/>
      <c r="E21" s="57" t="s">
        <v>50</v>
      </c>
      <c r="F21" s="44">
        <v>2000</v>
      </c>
      <c r="G21" s="58">
        <v>24480</v>
      </c>
      <c r="H21" s="38">
        <f t="shared" si="3"/>
        <v>48960000</v>
      </c>
      <c r="I21" s="45">
        <f>+'2,04 DRC'!AQ42</f>
        <v>1002.7</v>
      </c>
      <c r="J21" s="52">
        <f t="shared" ref="J21:J23" si="4">ROUND(I21*G21,0)</f>
        <v>24546096</v>
      </c>
      <c r="K21" s="45"/>
      <c r="L21" s="46"/>
      <c r="M21" s="168">
        <f t="shared" si="1"/>
        <v>1002.7</v>
      </c>
      <c r="N21" s="41">
        <f t="shared" si="2"/>
        <v>24546096</v>
      </c>
      <c r="O21" s="55">
        <f t="shared" si="0"/>
        <v>6.9190647853822826E-3</v>
      </c>
    </row>
    <row r="22" spans="1:18" ht="91.9" customHeight="1" x14ac:dyDescent="0.2">
      <c r="B22" s="161">
        <v>2.0499999999999998</v>
      </c>
      <c r="C22" s="337" t="s">
        <v>87</v>
      </c>
      <c r="D22" s="338"/>
      <c r="E22" s="49" t="s">
        <v>88</v>
      </c>
      <c r="F22" s="50">
        <v>15</v>
      </c>
      <c r="G22" s="51">
        <v>42786</v>
      </c>
      <c r="H22" s="52">
        <f t="shared" si="3"/>
        <v>641790</v>
      </c>
      <c r="I22" s="53"/>
      <c r="J22" s="52">
        <f t="shared" si="4"/>
        <v>0</v>
      </c>
      <c r="K22" s="53"/>
      <c r="L22" s="54"/>
      <c r="M22" s="168">
        <f t="shared" si="1"/>
        <v>0</v>
      </c>
      <c r="N22" s="54">
        <f t="shared" si="2"/>
        <v>0</v>
      </c>
      <c r="O22" s="55">
        <f t="shared" si="0"/>
        <v>0</v>
      </c>
    </row>
    <row r="23" spans="1:18" ht="144.75" customHeight="1" x14ac:dyDescent="0.2">
      <c r="B23" s="161">
        <v>2.06</v>
      </c>
      <c r="C23" s="337" t="s">
        <v>89</v>
      </c>
      <c r="D23" s="338"/>
      <c r="E23" s="49" t="s">
        <v>51</v>
      </c>
      <c r="F23" s="50">
        <v>1066.6666666666699</v>
      </c>
      <c r="G23" s="51">
        <v>74311</v>
      </c>
      <c r="H23" s="52">
        <f t="shared" si="3"/>
        <v>79265067</v>
      </c>
      <c r="I23" s="53">
        <f>+'2,06 LLE'!AQ39</f>
        <v>34</v>
      </c>
      <c r="J23" s="52">
        <f t="shared" si="4"/>
        <v>2526574</v>
      </c>
      <c r="K23" s="53"/>
      <c r="L23" s="54"/>
      <c r="M23" s="168">
        <f t="shared" si="1"/>
        <v>34</v>
      </c>
      <c r="N23" s="54">
        <f t="shared" si="2"/>
        <v>2526574</v>
      </c>
      <c r="O23" s="55">
        <f t="shared" si="0"/>
        <v>7.1219183657810414E-4</v>
      </c>
    </row>
    <row r="24" spans="1:18" s="37" customFormat="1" ht="21.6" customHeight="1" x14ac:dyDescent="0.25">
      <c r="A24" s="34"/>
      <c r="B24" s="186">
        <v>3</v>
      </c>
      <c r="C24" s="325" t="s">
        <v>90</v>
      </c>
      <c r="D24" s="326"/>
      <c r="E24" s="326"/>
      <c r="F24" s="326"/>
      <c r="G24" s="327"/>
      <c r="H24" s="178">
        <f>SUM(H25:H28)</f>
        <v>2086736100</v>
      </c>
      <c r="I24" s="179"/>
      <c r="J24" s="178">
        <f>SUM(J25:J28)</f>
        <v>268921665</v>
      </c>
      <c r="K24" s="180"/>
      <c r="L24" s="178">
        <f>SUM(L25:L28)</f>
        <v>0</v>
      </c>
      <c r="M24" s="180"/>
      <c r="N24" s="178">
        <f>SUM(N25:N28)</f>
        <v>268921665</v>
      </c>
      <c r="O24" s="187">
        <f t="shared" si="0"/>
        <v>7.5803762126892646E-2</v>
      </c>
      <c r="P24" s="35"/>
      <c r="Q24" s="36"/>
    </row>
    <row r="25" spans="1:18" ht="62.45" customHeight="1" x14ac:dyDescent="0.2">
      <c r="B25" s="59">
        <v>3.01</v>
      </c>
      <c r="C25" s="335" t="s">
        <v>91</v>
      </c>
      <c r="D25" s="336"/>
      <c r="E25" s="47" t="s">
        <v>50</v>
      </c>
      <c r="F25" s="39">
        <v>5000</v>
      </c>
      <c r="G25" s="48">
        <v>35626</v>
      </c>
      <c r="H25" s="62">
        <f t="shared" si="3"/>
        <v>178130000</v>
      </c>
      <c r="I25" s="40">
        <f>+'3,01 LOS'!AQ36</f>
        <v>826</v>
      </c>
      <c r="J25" s="38">
        <f t="shared" ref="J25:J28" si="5">ROUND(I25*G25,0)</f>
        <v>29427076</v>
      </c>
      <c r="K25" s="40"/>
      <c r="L25" s="41"/>
      <c r="M25" s="167">
        <f t="shared" si="1"/>
        <v>826</v>
      </c>
      <c r="N25" s="41">
        <f>+J25+L25</f>
        <v>29427076</v>
      </c>
      <c r="O25" s="42">
        <f t="shared" si="0"/>
        <v>8.2949176638259757E-3</v>
      </c>
    </row>
    <row r="26" spans="1:18" ht="144.75" customHeight="1" x14ac:dyDescent="0.2">
      <c r="B26" s="60">
        <v>3.02</v>
      </c>
      <c r="C26" s="337" t="s">
        <v>92</v>
      </c>
      <c r="D26" s="338"/>
      <c r="E26" s="49" t="s">
        <v>51</v>
      </c>
      <c r="F26" s="50">
        <v>1575</v>
      </c>
      <c r="G26" s="51">
        <v>284588</v>
      </c>
      <c r="H26" s="43">
        <f t="shared" si="3"/>
        <v>448226100</v>
      </c>
      <c r="I26" s="53">
        <f>+'3,02 BG'!AQ43</f>
        <v>204.59999999999997</v>
      </c>
      <c r="J26" s="54">
        <f t="shared" si="5"/>
        <v>58226705</v>
      </c>
      <c r="K26" s="53"/>
      <c r="L26" s="54"/>
      <c r="M26" s="168">
        <f t="shared" si="1"/>
        <v>204.59999999999997</v>
      </c>
      <c r="N26" s="41">
        <f t="shared" ref="N26:N28" si="6">+J26+L26</f>
        <v>58226705</v>
      </c>
      <c r="O26" s="55">
        <f t="shared" si="0"/>
        <v>1.6412970279849899E-2</v>
      </c>
    </row>
    <row r="27" spans="1:18" ht="142.5" customHeight="1" x14ac:dyDescent="0.2">
      <c r="B27" s="60">
        <v>3.03</v>
      </c>
      <c r="C27" s="337" t="s">
        <v>93</v>
      </c>
      <c r="D27" s="338"/>
      <c r="E27" s="49" t="s">
        <v>50</v>
      </c>
      <c r="F27" s="50">
        <v>5000</v>
      </c>
      <c r="G27" s="51">
        <v>104213</v>
      </c>
      <c r="H27" s="43">
        <f t="shared" si="3"/>
        <v>521065000</v>
      </c>
      <c r="I27" s="53">
        <f>+'3,03 BOR'!AQ37</f>
        <v>947.90000000000009</v>
      </c>
      <c r="J27" s="54">
        <f t="shared" si="5"/>
        <v>98783503</v>
      </c>
      <c r="K27" s="53"/>
      <c r="L27" s="54"/>
      <c r="M27" s="168">
        <f t="shared" si="1"/>
        <v>947.90000000000009</v>
      </c>
      <c r="N27" s="41">
        <f t="shared" si="6"/>
        <v>98783503</v>
      </c>
      <c r="O27" s="55">
        <f t="shared" si="0"/>
        <v>2.7845139079713737E-2</v>
      </c>
    </row>
    <row r="28" spans="1:18" ht="216" customHeight="1" x14ac:dyDescent="0.2">
      <c r="B28" s="60">
        <v>3.04</v>
      </c>
      <c r="C28" s="337" t="s">
        <v>94</v>
      </c>
      <c r="D28" s="338"/>
      <c r="E28" s="49" t="s">
        <v>52</v>
      </c>
      <c r="F28" s="50">
        <v>7500</v>
      </c>
      <c r="G28" s="51">
        <v>125242</v>
      </c>
      <c r="H28" s="52">
        <f t="shared" si="3"/>
        <v>939315000</v>
      </c>
      <c r="I28" s="53">
        <f>+'3,04 AN10'!AQ39</f>
        <v>658.59999999999991</v>
      </c>
      <c r="J28" s="54">
        <f t="shared" si="5"/>
        <v>82484381</v>
      </c>
      <c r="K28" s="53"/>
      <c r="L28" s="54"/>
      <c r="M28" s="168">
        <f t="shared" si="1"/>
        <v>658.59999999999991</v>
      </c>
      <c r="N28" s="54">
        <f t="shared" si="6"/>
        <v>82484381</v>
      </c>
      <c r="O28" s="55">
        <f t="shared" si="0"/>
        <v>2.3250735103503034E-2</v>
      </c>
    </row>
    <row r="29" spans="1:18" s="37" customFormat="1" ht="21.6" customHeight="1" x14ac:dyDescent="0.25">
      <c r="A29" s="34"/>
      <c r="B29" s="186">
        <v>6</v>
      </c>
      <c r="C29" s="325" t="s">
        <v>95</v>
      </c>
      <c r="D29" s="326"/>
      <c r="E29" s="326"/>
      <c r="F29" s="326"/>
      <c r="G29" s="327"/>
      <c r="H29" s="178">
        <f>SUM(H30:H32)</f>
        <v>135448853</v>
      </c>
      <c r="I29" s="179"/>
      <c r="J29" s="178">
        <f>SUM(J30:J32)</f>
        <v>409657</v>
      </c>
      <c r="K29" s="180"/>
      <c r="L29" s="178">
        <f>SUM(L30:L32)</f>
        <v>0</v>
      </c>
      <c r="M29" s="180"/>
      <c r="N29" s="178">
        <f>+J29+L29</f>
        <v>409657</v>
      </c>
      <c r="O29" s="187">
        <f t="shared" si="0"/>
        <v>1.1547430282947437E-4</v>
      </c>
      <c r="P29" s="35"/>
      <c r="Q29" s="36"/>
    </row>
    <row r="30" spans="1:18" ht="121.5" customHeight="1" x14ac:dyDescent="0.2">
      <c r="B30" s="59">
        <v>6.36</v>
      </c>
      <c r="C30" s="335" t="s">
        <v>96</v>
      </c>
      <c r="D30" s="336"/>
      <c r="E30" s="183" t="s">
        <v>102</v>
      </c>
      <c r="F30" s="184">
        <v>30</v>
      </c>
      <c r="G30" s="185">
        <v>1157432</v>
      </c>
      <c r="H30" s="52">
        <f t="shared" si="3"/>
        <v>34722960</v>
      </c>
      <c r="I30" s="40"/>
      <c r="J30" s="41">
        <f t="shared" ref="J30:J38" si="7">ROUND(I30*G30,0)</f>
        <v>0</v>
      </c>
      <c r="K30" s="40"/>
      <c r="L30" s="41"/>
      <c r="M30" s="167">
        <f t="shared" si="1"/>
        <v>0</v>
      </c>
      <c r="N30" s="41">
        <f>+J30+L30</f>
        <v>0</v>
      </c>
      <c r="O30" s="42">
        <f t="shared" si="0"/>
        <v>0</v>
      </c>
    </row>
    <row r="31" spans="1:18" ht="115.5" customHeight="1" x14ac:dyDescent="0.2">
      <c r="B31" s="60">
        <v>6.37</v>
      </c>
      <c r="C31" s="337" t="s">
        <v>97</v>
      </c>
      <c r="D31" s="338"/>
      <c r="E31" s="166" t="s">
        <v>88</v>
      </c>
      <c r="F31" s="164">
        <v>120</v>
      </c>
      <c r="G31" s="165">
        <v>384208</v>
      </c>
      <c r="H31" s="43">
        <f t="shared" si="3"/>
        <v>46104960</v>
      </c>
      <c r="I31" s="53"/>
      <c r="J31" s="54">
        <f t="shared" si="7"/>
        <v>0</v>
      </c>
      <c r="K31" s="53"/>
      <c r="L31" s="54"/>
      <c r="M31" s="168">
        <f t="shared" si="1"/>
        <v>0</v>
      </c>
      <c r="N31" s="41">
        <f t="shared" ref="N31:N32" si="8">+J31+L31</f>
        <v>0</v>
      </c>
      <c r="O31" s="55">
        <f t="shared" si="0"/>
        <v>0</v>
      </c>
    </row>
    <row r="32" spans="1:18" ht="126.75" customHeight="1" x14ac:dyDescent="0.2">
      <c r="B32" s="60">
        <v>6.38</v>
      </c>
      <c r="C32" s="337" t="s">
        <v>98</v>
      </c>
      <c r="D32" s="338"/>
      <c r="E32" s="166" t="s">
        <v>52</v>
      </c>
      <c r="F32" s="164">
        <v>133.33333333333334</v>
      </c>
      <c r="G32" s="165">
        <v>409657</v>
      </c>
      <c r="H32" s="43">
        <f t="shared" si="3"/>
        <v>54620933</v>
      </c>
      <c r="I32" s="53">
        <f>+'6,38 DTC'!AQ18</f>
        <v>1</v>
      </c>
      <c r="J32" s="54">
        <f t="shared" si="7"/>
        <v>409657</v>
      </c>
      <c r="K32" s="53"/>
      <c r="L32" s="54"/>
      <c r="M32" s="168">
        <f t="shared" si="1"/>
        <v>1</v>
      </c>
      <c r="N32" s="41">
        <f t="shared" si="8"/>
        <v>409657</v>
      </c>
      <c r="O32" s="55">
        <f t="shared" si="0"/>
        <v>1.1547430282947437E-4</v>
      </c>
    </row>
    <row r="33" spans="1:18" s="37" customFormat="1" ht="21.6" customHeight="1" x14ac:dyDescent="0.25">
      <c r="A33" s="34"/>
      <c r="B33" s="186" t="s">
        <v>204</v>
      </c>
      <c r="C33" s="325" t="s">
        <v>201</v>
      </c>
      <c r="D33" s="326"/>
      <c r="E33" s="326"/>
      <c r="F33" s="326"/>
      <c r="G33" s="327"/>
      <c r="H33" s="178"/>
      <c r="I33" s="179"/>
      <c r="J33" s="178">
        <f>SUM(J34:J38)</f>
        <v>52666545</v>
      </c>
      <c r="K33" s="180"/>
      <c r="L33" s="178"/>
      <c r="M33" s="180"/>
      <c r="N33" s="178">
        <f>SUM(N34:N38)</f>
        <v>52666545</v>
      </c>
      <c r="O33" s="187"/>
      <c r="P33" s="35"/>
      <c r="Q33" s="36"/>
    </row>
    <row r="34" spans="1:18" s="37" customFormat="1" ht="113.25" customHeight="1" x14ac:dyDescent="0.25">
      <c r="A34" s="34"/>
      <c r="B34" s="234" t="s">
        <v>203</v>
      </c>
      <c r="C34" s="352" t="s">
        <v>225</v>
      </c>
      <c r="D34" s="353"/>
      <c r="E34" s="232" t="s">
        <v>50</v>
      </c>
      <c r="F34" s="232"/>
      <c r="G34" s="165">
        <v>27500</v>
      </c>
      <c r="H34" s="233"/>
      <c r="I34" s="231">
        <f>+'OE-1 CP'!AQ21</f>
        <v>18</v>
      </c>
      <c r="J34" s="54">
        <f t="shared" si="7"/>
        <v>495000</v>
      </c>
      <c r="K34" s="231"/>
      <c r="L34" s="233"/>
      <c r="M34" s="168">
        <f t="shared" ref="M34:M38" si="9">I34+K34</f>
        <v>18</v>
      </c>
      <c r="N34" s="41">
        <f t="shared" ref="N34:N38" si="10">+J34+L34</f>
        <v>495000</v>
      </c>
      <c r="O34" s="55">
        <f t="shared" si="0"/>
        <v>1.3953082676626988E-4</v>
      </c>
      <c r="P34" s="35"/>
      <c r="Q34" s="36"/>
    </row>
    <row r="35" spans="1:18" s="37" customFormat="1" ht="169.5" customHeight="1" x14ac:dyDescent="0.25">
      <c r="A35" s="34"/>
      <c r="B35" s="234" t="s">
        <v>226</v>
      </c>
      <c r="C35" s="352" t="s">
        <v>238</v>
      </c>
      <c r="D35" s="353"/>
      <c r="E35" s="232" t="s">
        <v>52</v>
      </c>
      <c r="F35" s="232"/>
      <c r="G35" s="165">
        <v>285357</v>
      </c>
      <c r="H35" s="233"/>
      <c r="I35" s="231">
        <f>+'OE-2 AN15'!AQ23</f>
        <v>76.099999999999994</v>
      </c>
      <c r="J35" s="54">
        <f t="shared" si="7"/>
        <v>21715668</v>
      </c>
      <c r="K35" s="231"/>
      <c r="L35" s="233"/>
      <c r="M35" s="168">
        <f t="shared" si="9"/>
        <v>76.099999999999994</v>
      </c>
      <c r="N35" s="41">
        <f t="shared" si="10"/>
        <v>21715668</v>
      </c>
      <c r="O35" s="55">
        <f t="shared" si="0"/>
        <v>6.1212224440845052E-3</v>
      </c>
      <c r="P35" s="35"/>
      <c r="Q35" s="36"/>
    </row>
    <row r="36" spans="1:18" s="37" customFormat="1" ht="117" customHeight="1" x14ac:dyDescent="0.25">
      <c r="A36" s="34"/>
      <c r="B36" s="234" t="s">
        <v>228</v>
      </c>
      <c r="C36" s="352" t="s">
        <v>239</v>
      </c>
      <c r="D36" s="353"/>
      <c r="E36" s="232" t="s">
        <v>227</v>
      </c>
      <c r="F36" s="232"/>
      <c r="G36" s="165">
        <v>144634</v>
      </c>
      <c r="H36" s="233"/>
      <c r="I36" s="231">
        <f>+'OE-3 RA'!AQ23</f>
        <v>7</v>
      </c>
      <c r="J36" s="54">
        <f t="shared" si="7"/>
        <v>1012438</v>
      </c>
      <c r="K36" s="231"/>
      <c r="L36" s="233"/>
      <c r="M36" s="168">
        <f t="shared" si="9"/>
        <v>7</v>
      </c>
      <c r="N36" s="41">
        <f t="shared" si="10"/>
        <v>1012438</v>
      </c>
      <c r="O36" s="55">
        <f t="shared" si="0"/>
        <v>2.8538648725169439E-4</v>
      </c>
      <c r="P36" s="35"/>
      <c r="Q36" s="36"/>
    </row>
    <row r="37" spans="1:18" s="37" customFormat="1" ht="178.5" customHeight="1" x14ac:dyDescent="0.25">
      <c r="A37" s="34"/>
      <c r="B37" s="234" t="s">
        <v>230</v>
      </c>
      <c r="C37" s="352" t="s">
        <v>229</v>
      </c>
      <c r="D37" s="353"/>
      <c r="E37" s="232" t="s">
        <v>227</v>
      </c>
      <c r="F37" s="232"/>
      <c r="G37" s="165">
        <v>100000</v>
      </c>
      <c r="H37" s="233"/>
      <c r="I37" s="231"/>
      <c r="J37" s="54">
        <f t="shared" si="7"/>
        <v>0</v>
      </c>
      <c r="K37" s="231"/>
      <c r="L37" s="233"/>
      <c r="M37" s="168">
        <f t="shared" si="9"/>
        <v>0</v>
      </c>
      <c r="N37" s="54">
        <f t="shared" si="10"/>
        <v>0</v>
      </c>
      <c r="O37" s="55">
        <f t="shared" si="0"/>
        <v>0</v>
      </c>
      <c r="P37" s="35"/>
      <c r="Q37" s="36"/>
    </row>
    <row r="38" spans="1:18" s="229" customFormat="1" ht="70.5" customHeight="1" thickBot="1" x14ac:dyDescent="0.3">
      <c r="B38" s="282" t="s">
        <v>231</v>
      </c>
      <c r="C38" s="350" t="s">
        <v>232</v>
      </c>
      <c r="D38" s="351"/>
      <c r="E38" s="283" t="s">
        <v>50</v>
      </c>
      <c r="F38" s="283"/>
      <c r="G38" s="284">
        <v>34956</v>
      </c>
      <c r="H38" s="285"/>
      <c r="I38" s="286">
        <f>+'OE-5 ADO'!AQ37</f>
        <v>842.30000000000007</v>
      </c>
      <c r="J38" s="287">
        <f t="shared" si="7"/>
        <v>29443439</v>
      </c>
      <c r="K38" s="286"/>
      <c r="L38" s="285"/>
      <c r="M38" s="288">
        <f t="shared" si="9"/>
        <v>842.30000000000007</v>
      </c>
      <c r="N38" s="287">
        <f t="shared" si="10"/>
        <v>29443439</v>
      </c>
      <c r="O38" s="289">
        <f>N38/$H$44</f>
        <v>8.2995300737620896E-3</v>
      </c>
      <c r="P38" s="230"/>
      <c r="Q38" s="230"/>
    </row>
    <row r="39" spans="1:18" s="72" customFormat="1" ht="17.45" customHeight="1" thickBot="1" x14ac:dyDescent="0.3">
      <c r="A39" s="65"/>
      <c r="B39" s="343" t="s">
        <v>53</v>
      </c>
      <c r="C39" s="344"/>
      <c r="D39" s="344"/>
      <c r="E39" s="344"/>
      <c r="F39" s="345"/>
      <c r="G39" s="66"/>
      <c r="H39" s="67">
        <f>+H15+H17+H24+H29</f>
        <v>2726004862</v>
      </c>
      <c r="I39" s="68"/>
      <c r="J39" s="67">
        <f>+J15+J17+J24+J29+J33</f>
        <v>410051688</v>
      </c>
      <c r="K39" s="68"/>
      <c r="L39" s="67">
        <f>+L15+L17+L24+L29</f>
        <v>0</v>
      </c>
      <c r="M39" s="68"/>
      <c r="N39" s="67">
        <f>+J39+L39</f>
        <v>410051688</v>
      </c>
      <c r="O39" s="69">
        <f>N39/$H$44</f>
        <v>0.11558555766372634</v>
      </c>
      <c r="P39" s="256"/>
      <c r="Q39" s="71"/>
      <c r="R39" s="71"/>
    </row>
    <row r="40" spans="1:18" customFormat="1" ht="14.45" customHeight="1" x14ac:dyDescent="0.25">
      <c r="A40" s="73"/>
      <c r="B40" s="346" t="s">
        <v>54</v>
      </c>
      <c r="C40" s="347"/>
      <c r="D40" s="347"/>
      <c r="E40" s="347"/>
      <c r="F40" s="347"/>
      <c r="G40" s="74">
        <v>0.25139281684817499</v>
      </c>
      <c r="H40" s="75">
        <f>+ROUND(H39*$G$40,0)</f>
        <v>685298041</v>
      </c>
      <c r="I40" s="76"/>
      <c r="J40" s="75">
        <f>+ROUND(J39*$G$40,0)</f>
        <v>103084049</v>
      </c>
      <c r="K40" s="76"/>
      <c r="L40" s="75"/>
      <c r="M40" s="76"/>
      <c r="N40" s="75">
        <f>+J40+L40</f>
        <v>103084049</v>
      </c>
      <c r="O40" s="55">
        <f>+N40/H44</f>
        <v>2.9057378956332678E-2</v>
      </c>
      <c r="P40" s="257"/>
      <c r="Q40" s="77"/>
      <c r="R40" s="71"/>
    </row>
    <row r="41" spans="1:18" customFormat="1" ht="14.45" customHeight="1" x14ac:dyDescent="0.25">
      <c r="A41" s="73"/>
      <c r="B41" s="346" t="s">
        <v>55</v>
      </c>
      <c r="C41" s="347"/>
      <c r="D41" s="347"/>
      <c r="E41" s="347"/>
      <c r="F41" s="347"/>
      <c r="G41" s="74">
        <v>0</v>
      </c>
      <c r="H41" s="75">
        <f>+ROUND(H39*$G$41,0)</f>
        <v>0</v>
      </c>
      <c r="I41" s="76"/>
      <c r="J41" s="75">
        <f>+ROUND(J39*$G$41,0)</f>
        <v>0</v>
      </c>
      <c r="K41" s="76"/>
      <c r="L41" s="75"/>
      <c r="M41" s="76"/>
      <c r="N41" s="75">
        <f t="shared" ref="N41:N42" si="11">+J41+L41</f>
        <v>0</v>
      </c>
      <c r="O41" s="55"/>
      <c r="P41" s="70"/>
      <c r="Q41" s="71"/>
      <c r="R41" s="71"/>
    </row>
    <row r="42" spans="1:18" customFormat="1" ht="14.45" customHeight="1" x14ac:dyDescent="0.25">
      <c r="A42" s="73"/>
      <c r="B42" s="346" t="s">
        <v>56</v>
      </c>
      <c r="C42" s="347"/>
      <c r="D42" s="347"/>
      <c r="E42" s="347"/>
      <c r="F42" s="347"/>
      <c r="G42" s="74">
        <v>0.05</v>
      </c>
      <c r="H42" s="75">
        <f>+ROUND(H39*$G$42,0)</f>
        <v>136300243</v>
      </c>
      <c r="I42" s="76"/>
      <c r="J42" s="75">
        <f>+ROUND(J39*$G$42,0)</f>
        <v>20502584</v>
      </c>
      <c r="K42" s="76"/>
      <c r="L42" s="75"/>
      <c r="M42" s="76"/>
      <c r="N42" s="75">
        <f t="shared" si="11"/>
        <v>20502584</v>
      </c>
      <c r="O42" s="55">
        <f>+N42/H44</f>
        <v>5.7792777704341342E-3</v>
      </c>
      <c r="P42" s="70"/>
      <c r="Q42" s="71"/>
      <c r="R42" s="71"/>
    </row>
    <row r="43" spans="1:18" customFormat="1" ht="14.45" customHeight="1" thickBot="1" x14ac:dyDescent="0.3">
      <c r="A43" s="73"/>
      <c r="B43" s="348" t="s">
        <v>57</v>
      </c>
      <c r="C43" s="349"/>
      <c r="D43" s="349"/>
      <c r="E43" s="349"/>
      <c r="F43" s="349"/>
      <c r="G43" s="78"/>
      <c r="H43" s="79">
        <f>+H40+H41+H42</f>
        <v>821598284</v>
      </c>
      <c r="I43" s="80"/>
      <c r="J43" s="79">
        <f>+J40+J41+J42</f>
        <v>123586633</v>
      </c>
      <c r="K43" s="80"/>
      <c r="L43" s="79"/>
      <c r="M43" s="80"/>
      <c r="N43" s="79">
        <f>+J43+L43</f>
        <v>123586633</v>
      </c>
      <c r="O43" s="81">
        <f>+N43/H44</f>
        <v>3.4836656726766814E-2</v>
      </c>
      <c r="P43" s="70"/>
      <c r="Q43" s="71"/>
      <c r="R43" s="71"/>
    </row>
    <row r="44" spans="1:18" s="88" customFormat="1" ht="18" customHeight="1" thickBot="1" x14ac:dyDescent="0.3">
      <c r="A44" s="82"/>
      <c r="B44" s="339" t="s">
        <v>58</v>
      </c>
      <c r="C44" s="340"/>
      <c r="D44" s="340"/>
      <c r="E44" s="340"/>
      <c r="F44" s="340"/>
      <c r="G44" s="83"/>
      <c r="H44" s="84">
        <f>+H43+H39</f>
        <v>3547603146</v>
      </c>
      <c r="I44" s="85"/>
      <c r="J44" s="84">
        <f>+J43+J39</f>
        <v>533638321</v>
      </c>
      <c r="K44" s="85"/>
      <c r="L44" s="84"/>
      <c r="M44" s="85"/>
      <c r="N44" s="84">
        <f>+J44+L44</f>
        <v>533638321</v>
      </c>
      <c r="O44" s="86">
        <f>+N44/H44</f>
        <v>0.15042221439049316</v>
      </c>
      <c r="P44" s="256"/>
      <c r="Q44" s="87"/>
      <c r="R44" s="87"/>
    </row>
    <row r="45" spans="1:18" s="98" customFormat="1" ht="10.15" customHeight="1" x14ac:dyDescent="0.2">
      <c r="B45" s="89"/>
      <c r="C45" s="90"/>
      <c r="D45" s="90"/>
      <c r="E45" s="90"/>
      <c r="F45" s="90"/>
      <c r="G45" s="91"/>
      <c r="H45" s="92"/>
      <c r="I45" s="94"/>
      <c r="J45" s="95"/>
      <c r="K45" s="92"/>
      <c r="L45" s="93"/>
      <c r="M45" s="91"/>
      <c r="N45" s="96"/>
      <c r="O45" s="97"/>
    </row>
    <row r="46" spans="1:18" s="108" customFormat="1" ht="15" x14ac:dyDescent="0.25">
      <c r="B46" s="99"/>
      <c r="C46" s="341" t="s">
        <v>59</v>
      </c>
      <c r="D46" s="341"/>
      <c r="E46" s="342">
        <f>+H44</f>
        <v>3547603146</v>
      </c>
      <c r="F46" s="342"/>
      <c r="G46" s="342"/>
      <c r="H46" s="100"/>
      <c r="I46" s="175" t="s">
        <v>100</v>
      </c>
      <c r="J46" s="209">
        <f>+H44*0.1</f>
        <v>354760314.60000002</v>
      </c>
      <c r="K46" s="174"/>
      <c r="L46" s="174"/>
      <c r="M46" s="105"/>
      <c r="N46" s="106"/>
      <c r="O46" s="107"/>
    </row>
    <row r="47" spans="1:18" s="108" customFormat="1" ht="15" x14ac:dyDescent="0.25">
      <c r="B47" s="109"/>
      <c r="C47" s="341" t="s">
        <v>60</v>
      </c>
      <c r="D47" s="341"/>
      <c r="E47" s="363">
        <v>0</v>
      </c>
      <c r="F47" s="363"/>
      <c r="G47" s="363"/>
      <c r="H47" s="100"/>
      <c r="I47" s="176" t="s">
        <v>101</v>
      </c>
      <c r="J47" s="177">
        <v>0.1</v>
      </c>
      <c r="K47" s="103"/>
      <c r="L47" s="104"/>
      <c r="M47" s="105"/>
      <c r="N47" s="106"/>
      <c r="O47" s="107"/>
    </row>
    <row r="48" spans="1:18" s="108" customFormat="1" ht="15" x14ac:dyDescent="0.25">
      <c r="B48" s="109"/>
      <c r="C48" s="341" t="s">
        <v>61</v>
      </c>
      <c r="D48" s="341"/>
      <c r="E48" s="342">
        <f>E46+E47</f>
        <v>3547603146</v>
      </c>
      <c r="F48" s="342"/>
      <c r="G48" s="342"/>
      <c r="H48" s="101"/>
      <c r="I48" s="101"/>
      <c r="J48" s="102"/>
      <c r="K48" s="103"/>
      <c r="L48" s="104"/>
      <c r="M48" s="105"/>
      <c r="N48" s="106"/>
      <c r="O48" s="107"/>
    </row>
    <row r="49" spans="2:16" s="108" customFormat="1" ht="15" x14ac:dyDescent="0.25">
      <c r="B49" s="109"/>
      <c r="C49" s="110"/>
      <c r="D49" s="110"/>
      <c r="E49" s="110"/>
      <c r="F49" s="111"/>
      <c r="G49" s="105"/>
      <c r="H49" s="103"/>
      <c r="I49" s="105"/>
      <c r="J49" s="102"/>
      <c r="K49" s="103"/>
      <c r="L49" s="104"/>
      <c r="M49" s="105"/>
      <c r="N49" s="106"/>
      <c r="O49" s="107"/>
    </row>
    <row r="50" spans="2:16" s="108" customFormat="1" ht="15" x14ac:dyDescent="0.25">
      <c r="B50" s="109"/>
      <c r="C50" s="110"/>
      <c r="D50" s="110"/>
      <c r="E50" s="110"/>
      <c r="F50" s="111"/>
      <c r="G50" s="105"/>
      <c r="H50" s="103"/>
      <c r="I50" s="105"/>
      <c r="J50" s="102"/>
      <c r="K50" s="103"/>
      <c r="L50" s="104"/>
      <c r="M50" s="105"/>
      <c r="N50" s="106"/>
      <c r="O50" s="107"/>
    </row>
    <row r="51" spans="2:16" s="108" customFormat="1" ht="15" x14ac:dyDescent="0.25">
      <c r="B51" s="109"/>
      <c r="C51" s="361" t="s">
        <v>62</v>
      </c>
      <c r="D51" s="361"/>
      <c r="E51" s="361"/>
      <c r="F51" s="362">
        <f>+J44</f>
        <v>533638321</v>
      </c>
      <c r="G51" s="362"/>
      <c r="H51" s="103" t="s">
        <v>63</v>
      </c>
      <c r="I51" s="364" t="s">
        <v>253</v>
      </c>
      <c r="J51" s="365"/>
      <c r="K51" s="365"/>
      <c r="L51" s="365"/>
      <c r="M51" s="365"/>
      <c r="N51" s="365"/>
      <c r="O51" s="366"/>
    </row>
    <row r="52" spans="2:16" s="108" customFormat="1" ht="15.75" thickBot="1" x14ac:dyDescent="0.3">
      <c r="B52" s="109"/>
      <c r="C52" s="110"/>
      <c r="D52" s="110"/>
      <c r="E52" s="110"/>
      <c r="F52" s="111"/>
      <c r="G52" s="105"/>
      <c r="H52" s="103"/>
      <c r="I52" s="105"/>
      <c r="J52" s="102"/>
      <c r="K52" s="103"/>
      <c r="L52" s="104"/>
      <c r="M52" s="105"/>
      <c r="N52" s="106"/>
      <c r="O52" s="107"/>
    </row>
    <row r="53" spans="2:16" s="115" customFormat="1" ht="29.45" customHeight="1" x14ac:dyDescent="0.25">
      <c r="B53" s="112"/>
      <c r="C53" s="113" t="s">
        <v>64</v>
      </c>
      <c r="D53" s="114" t="s">
        <v>13</v>
      </c>
      <c r="E53" s="355" t="s">
        <v>65</v>
      </c>
      <c r="F53" s="356"/>
      <c r="G53" s="171" t="s">
        <v>66</v>
      </c>
      <c r="H53" s="114" t="s">
        <v>99</v>
      </c>
      <c r="I53" s="370" t="s">
        <v>67</v>
      </c>
      <c r="J53" s="370"/>
      <c r="K53" s="370" t="s">
        <v>125</v>
      </c>
      <c r="L53" s="370"/>
      <c r="M53" s="370" t="s">
        <v>224</v>
      </c>
      <c r="N53" s="370"/>
      <c r="O53" s="272" t="s">
        <v>68</v>
      </c>
    </row>
    <row r="54" spans="2:16" s="108" customFormat="1" ht="15" customHeight="1" x14ac:dyDescent="0.25">
      <c r="B54" s="109"/>
      <c r="C54" s="116">
        <v>1</v>
      </c>
      <c r="D54" s="117" t="s">
        <v>69</v>
      </c>
      <c r="E54" s="357" t="s">
        <v>223</v>
      </c>
      <c r="F54" s="358"/>
      <c r="G54" s="172">
        <f>+J44</f>
        <v>533638321</v>
      </c>
      <c r="H54" s="193">
        <f>+G54/$H$44</f>
        <v>0.15042221439049316</v>
      </c>
      <c r="I54" s="371">
        <f>+H44*0.1</f>
        <v>354760314.60000002</v>
      </c>
      <c r="J54" s="371"/>
      <c r="K54" s="354">
        <f>+G54-I54</f>
        <v>178878006.39999998</v>
      </c>
      <c r="L54" s="354"/>
      <c r="M54" s="354">
        <f>+H44-G54</f>
        <v>3013964825</v>
      </c>
      <c r="N54" s="354"/>
      <c r="O54" s="273">
        <f>+H54</f>
        <v>0.15042221439049316</v>
      </c>
    </row>
    <row r="55" spans="2:16" s="108" customFormat="1" ht="15" x14ac:dyDescent="0.25">
      <c r="B55" s="109"/>
      <c r="C55" s="116"/>
      <c r="D55" s="117"/>
      <c r="E55" s="357"/>
      <c r="F55" s="358"/>
      <c r="G55" s="169"/>
      <c r="H55" s="118"/>
      <c r="I55" s="367"/>
      <c r="J55" s="367"/>
      <c r="K55" s="354"/>
      <c r="L55" s="354"/>
      <c r="M55" s="354"/>
      <c r="N55" s="354"/>
      <c r="O55" s="274"/>
    </row>
    <row r="56" spans="2:16" s="108" customFormat="1" ht="15.75" thickBot="1" x14ac:dyDescent="0.3">
      <c r="B56" s="109"/>
      <c r="C56" s="119" t="s">
        <v>70</v>
      </c>
      <c r="D56" s="120"/>
      <c r="E56" s="359"/>
      <c r="F56" s="360"/>
      <c r="G56" s="170"/>
      <c r="H56" s="121"/>
      <c r="I56" s="368"/>
      <c r="J56" s="368"/>
      <c r="K56" s="369"/>
      <c r="L56" s="369"/>
      <c r="M56" s="369"/>
      <c r="N56" s="369"/>
      <c r="O56" s="275"/>
    </row>
    <row r="57" spans="2:16" s="124" customFormat="1" ht="15.75" thickBot="1" x14ac:dyDescent="0.3">
      <c r="B57" s="109"/>
      <c r="C57" s="122" t="s">
        <v>22</v>
      </c>
      <c r="D57" s="123"/>
      <c r="E57" s="393"/>
      <c r="F57" s="394"/>
      <c r="G57" s="173">
        <f>+SUM(G54:G56)</f>
        <v>533638321</v>
      </c>
      <c r="H57" s="192">
        <f>+SUM(H54:H56)</f>
        <v>0.15042221439049316</v>
      </c>
      <c r="I57" s="385">
        <f>SUM(I54:J56)</f>
        <v>354760314.60000002</v>
      </c>
      <c r="J57" s="385"/>
      <c r="K57" s="386">
        <f>+SUM(K54)</f>
        <v>178878006.39999998</v>
      </c>
      <c r="L57" s="386"/>
      <c r="M57" s="386">
        <f>+M54</f>
        <v>3013964825</v>
      </c>
      <c r="N57" s="386"/>
      <c r="O57" s="276">
        <f>SUM(O54:O56)</f>
        <v>0.15042221439049316</v>
      </c>
      <c r="P57" s="277"/>
    </row>
    <row r="58" spans="2:16" s="108" customFormat="1" ht="9.6" customHeight="1" x14ac:dyDescent="0.25">
      <c r="B58" s="109"/>
      <c r="C58" s="110"/>
      <c r="D58" s="110"/>
      <c r="E58" s="110"/>
      <c r="F58" s="111"/>
      <c r="G58" s="105"/>
      <c r="H58" s="103"/>
      <c r="I58" s="105"/>
      <c r="J58" s="125"/>
      <c r="K58" s="103"/>
      <c r="L58" s="104"/>
      <c r="M58" s="105"/>
      <c r="N58" s="106"/>
      <c r="O58" s="107"/>
    </row>
    <row r="59" spans="2:16" s="98" customFormat="1" ht="12" x14ac:dyDescent="0.25">
      <c r="B59" s="126" t="s">
        <v>71</v>
      </c>
      <c r="C59" s="387" t="s">
        <v>72</v>
      </c>
      <c r="D59" s="388"/>
      <c r="E59" s="388"/>
      <c r="F59" s="388"/>
      <c r="G59" s="388"/>
      <c r="H59" s="388"/>
      <c r="I59" s="388"/>
      <c r="J59" s="388"/>
      <c r="K59" s="388"/>
      <c r="L59" s="388"/>
      <c r="M59" s="388"/>
      <c r="N59" s="389"/>
      <c r="O59" s="127"/>
    </row>
    <row r="60" spans="2:16" s="98" customFormat="1" ht="12" x14ac:dyDescent="0.25">
      <c r="B60" s="126"/>
      <c r="C60" s="390" t="s">
        <v>73</v>
      </c>
      <c r="D60" s="391"/>
      <c r="E60" s="391"/>
      <c r="F60" s="391"/>
      <c r="G60" s="391"/>
      <c r="H60" s="391"/>
      <c r="I60" s="391"/>
      <c r="J60" s="391"/>
      <c r="K60" s="391"/>
      <c r="L60" s="391"/>
      <c r="M60" s="391"/>
      <c r="N60" s="392"/>
      <c r="O60" s="127"/>
    </row>
    <row r="61" spans="2:16" s="98" customFormat="1" ht="12" x14ac:dyDescent="0.25">
      <c r="B61" s="126"/>
      <c r="C61" s="374" t="s">
        <v>74</v>
      </c>
      <c r="D61" s="375"/>
      <c r="E61" s="375"/>
      <c r="F61" s="375"/>
      <c r="G61" s="375"/>
      <c r="H61" s="375"/>
      <c r="I61" s="375"/>
      <c r="J61" s="375"/>
      <c r="K61" s="375"/>
      <c r="L61" s="375"/>
      <c r="M61" s="375"/>
      <c r="N61" s="376"/>
      <c r="O61" s="127"/>
    </row>
    <row r="62" spans="2:16" s="98" customFormat="1" ht="12.75" x14ac:dyDescent="0.2">
      <c r="B62" s="128"/>
      <c r="C62" s="129"/>
      <c r="D62" s="129"/>
      <c r="E62" s="129"/>
      <c r="F62" s="130"/>
      <c r="G62" s="131"/>
      <c r="H62" s="132"/>
      <c r="I62" s="131"/>
      <c r="J62" s="102"/>
      <c r="K62" s="132"/>
      <c r="L62" s="133"/>
      <c r="M62" s="131"/>
      <c r="N62" s="134"/>
      <c r="O62" s="135"/>
    </row>
    <row r="63" spans="2:16" s="98" customFormat="1" ht="15" customHeight="1" x14ac:dyDescent="0.2">
      <c r="B63" s="128"/>
      <c r="C63" s="129"/>
      <c r="D63" s="129"/>
      <c r="E63" s="129"/>
      <c r="F63" s="130"/>
      <c r="G63" s="131"/>
      <c r="H63" s="132"/>
      <c r="I63" s="131"/>
      <c r="J63" s="102"/>
      <c r="K63" s="132"/>
      <c r="L63" s="133"/>
      <c r="M63" s="131"/>
      <c r="N63" s="134"/>
      <c r="O63" s="135"/>
    </row>
    <row r="64" spans="2:16" s="98" customFormat="1" ht="15" customHeight="1" x14ac:dyDescent="0.2">
      <c r="B64" s="199"/>
      <c r="C64" s="200"/>
      <c r="D64" s="200"/>
      <c r="E64" s="200"/>
      <c r="F64" s="130"/>
      <c r="G64" s="131"/>
      <c r="H64" s="132"/>
      <c r="I64" s="131"/>
      <c r="J64" s="102"/>
      <c r="K64" s="132"/>
      <c r="L64" s="133"/>
      <c r="M64" s="131"/>
      <c r="N64" s="134"/>
      <c r="O64" s="135"/>
    </row>
    <row r="65" spans="2:15" s="98" customFormat="1" ht="15" customHeight="1" x14ac:dyDescent="0.2">
      <c r="B65" s="158"/>
      <c r="C65" s="159"/>
      <c r="D65" s="159"/>
      <c r="E65" s="159"/>
      <c r="F65" s="130"/>
      <c r="G65" s="131"/>
      <c r="H65" s="132"/>
      <c r="I65" s="131"/>
      <c r="J65" s="102"/>
      <c r="K65" s="132"/>
      <c r="L65" s="133"/>
      <c r="M65" s="131"/>
      <c r="N65" s="134"/>
      <c r="O65" s="135"/>
    </row>
    <row r="66" spans="2:15" s="144" customFormat="1" ht="15" customHeight="1" x14ac:dyDescent="0.2">
      <c r="B66" s="377"/>
      <c r="C66" s="378"/>
      <c r="D66" s="378"/>
      <c r="E66" s="378"/>
      <c r="F66" s="136"/>
      <c r="G66" s="131"/>
      <c r="H66" s="137"/>
      <c r="I66" s="138"/>
      <c r="J66" s="139"/>
      <c r="K66" s="140"/>
      <c r="L66" s="137"/>
      <c r="M66" s="141"/>
      <c r="N66" s="142"/>
      <c r="O66" s="143"/>
    </row>
    <row r="67" spans="2:15" s="144" customFormat="1" ht="15" x14ac:dyDescent="0.25">
      <c r="B67" s="379" t="s">
        <v>75</v>
      </c>
      <c r="C67" s="380"/>
      <c r="D67" s="380"/>
      <c r="E67" s="380"/>
      <c r="F67" s="145"/>
      <c r="G67" s="145"/>
      <c r="H67" s="145"/>
      <c r="I67" s="147" t="s">
        <v>75</v>
      </c>
      <c r="J67" s="147"/>
      <c r="K67" s="147"/>
      <c r="L67" s="148"/>
      <c r="M67" s="148"/>
      <c r="N67" s="149"/>
      <c r="O67" s="143"/>
    </row>
    <row r="68" spans="2:15" s="144" customFormat="1" ht="15" x14ac:dyDescent="0.25">
      <c r="B68" s="381" t="s">
        <v>113</v>
      </c>
      <c r="C68" s="382"/>
      <c r="D68" s="382"/>
      <c r="E68" s="382"/>
      <c r="F68" s="145"/>
      <c r="G68" s="145"/>
      <c r="H68" s="145"/>
      <c r="I68" s="382" t="s">
        <v>120</v>
      </c>
      <c r="J68" s="382"/>
      <c r="K68" s="382"/>
      <c r="L68" s="382"/>
      <c r="M68" s="148"/>
      <c r="N68" s="149"/>
      <c r="O68" s="143"/>
    </row>
    <row r="69" spans="2:15" s="98" customFormat="1" ht="12" customHeight="1" x14ac:dyDescent="0.25">
      <c r="B69" s="383" t="s">
        <v>76</v>
      </c>
      <c r="C69" s="384"/>
      <c r="D69" s="384"/>
      <c r="E69" s="384"/>
      <c r="F69" s="145"/>
      <c r="G69" s="145"/>
      <c r="H69" s="145"/>
      <c r="I69" s="384" t="s">
        <v>76</v>
      </c>
      <c r="J69" s="384"/>
      <c r="K69" s="384"/>
      <c r="L69" s="384"/>
      <c r="M69" s="148"/>
      <c r="N69" s="149"/>
      <c r="O69" s="135"/>
    </row>
    <row r="70" spans="2:15" s="144" customFormat="1" ht="15" x14ac:dyDescent="0.25">
      <c r="B70" s="383" t="s">
        <v>103</v>
      </c>
      <c r="C70" s="384"/>
      <c r="D70" s="384"/>
      <c r="E70" s="384"/>
      <c r="F70" s="150"/>
      <c r="G70" s="150"/>
      <c r="H70" s="150"/>
      <c r="I70" s="384" t="s">
        <v>127</v>
      </c>
      <c r="J70" s="384"/>
      <c r="K70" s="384"/>
      <c r="L70" s="384"/>
      <c r="M70" s="151"/>
      <c r="N70" s="149"/>
      <c r="O70" s="143"/>
    </row>
    <row r="71" spans="2:15" s="207" customFormat="1" ht="15" x14ac:dyDescent="0.25">
      <c r="B71" s="372" t="s">
        <v>130</v>
      </c>
      <c r="C71" s="373"/>
      <c r="D71" s="373"/>
      <c r="E71" s="373"/>
      <c r="F71" s="202"/>
      <c r="G71" s="202"/>
      <c r="H71" s="203"/>
      <c r="I71" s="373" t="s">
        <v>131</v>
      </c>
      <c r="J71" s="373"/>
      <c r="K71" s="373"/>
      <c r="L71" s="373"/>
      <c r="M71" s="204"/>
      <c r="N71" s="205"/>
      <c r="O71" s="206"/>
    </row>
    <row r="72" spans="2:15" s="98" customFormat="1" ht="12" customHeight="1" x14ac:dyDescent="0.25">
      <c r="B72" s="153"/>
      <c r="C72" s="146"/>
      <c r="D72" s="146"/>
      <c r="E72" s="146"/>
      <c r="F72" s="146"/>
      <c r="G72" s="146"/>
      <c r="H72" s="146"/>
      <c r="I72" s="146"/>
      <c r="J72" s="146"/>
      <c r="K72" s="146"/>
      <c r="L72" s="149"/>
      <c r="M72" s="149"/>
      <c r="N72" s="149"/>
      <c r="O72" s="135"/>
    </row>
    <row r="73" spans="2:15" s="98" customFormat="1" ht="12" customHeight="1" x14ac:dyDescent="0.25">
      <c r="B73" s="153"/>
      <c r="C73" s="146"/>
      <c r="D73" s="146"/>
      <c r="E73" s="146"/>
      <c r="F73" s="146"/>
      <c r="G73" s="146"/>
      <c r="H73" s="146"/>
      <c r="I73" s="146"/>
      <c r="J73" s="146"/>
      <c r="K73" s="146"/>
      <c r="L73" s="149"/>
      <c r="M73" s="149"/>
      <c r="N73" s="149"/>
      <c r="O73" s="135"/>
    </row>
    <row r="74" spans="2:15" s="98" customFormat="1" ht="12" customHeight="1" x14ac:dyDescent="0.25">
      <c r="B74" s="153"/>
      <c r="C74" s="146"/>
      <c r="D74" s="146"/>
      <c r="E74" s="146"/>
      <c r="F74" s="146"/>
      <c r="G74" s="146"/>
      <c r="H74" s="146"/>
      <c r="I74" s="146"/>
      <c r="J74" s="146"/>
      <c r="K74" s="146"/>
      <c r="L74" s="149"/>
      <c r="M74" s="149"/>
      <c r="N74" s="149"/>
      <c r="O74" s="135"/>
    </row>
    <row r="75" spans="2:15" s="98" customFormat="1" ht="12" customHeight="1" x14ac:dyDescent="0.25">
      <c r="B75" s="153"/>
      <c r="C75" s="146"/>
      <c r="D75" s="146"/>
      <c r="E75" s="146"/>
      <c r="F75" s="146"/>
      <c r="G75" s="146"/>
      <c r="H75" s="146"/>
      <c r="I75" s="146"/>
      <c r="J75" s="146"/>
      <c r="K75" s="146"/>
      <c r="L75" s="149"/>
      <c r="M75" s="149"/>
      <c r="N75" s="149"/>
      <c r="O75" s="135"/>
    </row>
    <row r="76" spans="2:15" s="98" customFormat="1" ht="12" customHeight="1" x14ac:dyDescent="0.25">
      <c r="B76" s="153"/>
      <c r="C76" s="146"/>
      <c r="D76" s="146"/>
      <c r="E76" s="146"/>
      <c r="F76" s="146"/>
      <c r="G76" s="146"/>
      <c r="H76" s="146"/>
      <c r="I76" s="146"/>
      <c r="J76" s="146"/>
      <c r="K76" s="146"/>
      <c r="L76" s="149"/>
      <c r="M76" s="149"/>
      <c r="N76" s="149"/>
      <c r="O76" s="135"/>
    </row>
    <row r="77" spans="2:15" s="98" customFormat="1" ht="12" customHeight="1" x14ac:dyDescent="0.25">
      <c r="B77" s="153"/>
      <c r="C77" s="146"/>
      <c r="D77" s="146"/>
      <c r="E77" s="146"/>
      <c r="F77" s="146"/>
      <c r="G77" s="146"/>
      <c r="H77" s="146"/>
      <c r="I77" s="146"/>
      <c r="J77" s="146"/>
      <c r="K77" s="146"/>
      <c r="L77" s="149"/>
      <c r="M77" s="149"/>
      <c r="N77" s="149"/>
      <c r="O77" s="135"/>
    </row>
    <row r="78" spans="2:15" s="144" customFormat="1" ht="15" x14ac:dyDescent="0.25">
      <c r="B78" s="379" t="s">
        <v>75</v>
      </c>
      <c r="C78" s="380"/>
      <c r="D78" s="380"/>
      <c r="E78" s="380"/>
      <c r="F78" s="196"/>
      <c r="G78" s="196"/>
      <c r="H78" s="196"/>
      <c r="I78" s="147" t="s">
        <v>75</v>
      </c>
      <c r="J78" s="147"/>
      <c r="K78" s="147"/>
      <c r="L78" s="148"/>
      <c r="M78" s="148"/>
      <c r="N78" s="149"/>
      <c r="O78" s="143"/>
    </row>
    <row r="79" spans="2:15" s="144" customFormat="1" ht="15" x14ac:dyDescent="0.25">
      <c r="B79" s="381" t="s">
        <v>121</v>
      </c>
      <c r="C79" s="382"/>
      <c r="D79" s="382"/>
      <c r="E79" s="382"/>
      <c r="F79" s="196"/>
      <c r="G79" s="196"/>
      <c r="H79" s="196"/>
      <c r="I79" s="382" t="s">
        <v>122</v>
      </c>
      <c r="J79" s="382"/>
      <c r="K79" s="382"/>
      <c r="L79" s="382"/>
      <c r="M79" s="148"/>
      <c r="N79" s="149"/>
      <c r="O79" s="143"/>
    </row>
    <row r="80" spans="2:15" s="144" customFormat="1" ht="15" x14ac:dyDescent="0.25">
      <c r="B80" s="194" t="s">
        <v>123</v>
      </c>
      <c r="C80" s="195"/>
      <c r="D80" s="195"/>
      <c r="E80" s="195"/>
      <c r="F80" s="196"/>
      <c r="G80" s="196"/>
      <c r="H80" s="196"/>
      <c r="I80" s="195" t="s">
        <v>124</v>
      </c>
      <c r="J80" s="195"/>
      <c r="K80" s="195"/>
      <c r="L80" s="195"/>
      <c r="M80" s="148"/>
      <c r="N80" s="149"/>
      <c r="O80" s="143"/>
    </row>
    <row r="81" spans="2:15" s="144" customFormat="1" ht="15" x14ac:dyDescent="0.25">
      <c r="B81" s="383" t="s">
        <v>103</v>
      </c>
      <c r="C81" s="384"/>
      <c r="D81" s="384"/>
      <c r="E81" s="384"/>
      <c r="F81" s="150"/>
      <c r="G81" s="150"/>
      <c r="H81" s="150"/>
      <c r="I81" s="384" t="s">
        <v>127</v>
      </c>
      <c r="J81" s="384"/>
      <c r="K81" s="384"/>
      <c r="L81" s="384"/>
      <c r="M81" s="151"/>
      <c r="N81" s="149"/>
      <c r="O81" s="143"/>
    </row>
    <row r="82" spans="2:15" s="144" customFormat="1" ht="15" x14ac:dyDescent="0.25">
      <c r="B82" s="372" t="s">
        <v>136</v>
      </c>
      <c r="C82" s="373"/>
      <c r="D82" s="373"/>
      <c r="E82" s="373"/>
      <c r="F82" s="150"/>
      <c r="G82" s="150"/>
      <c r="H82" s="152"/>
      <c r="I82" s="373" t="s">
        <v>137</v>
      </c>
      <c r="J82" s="373"/>
      <c r="K82" s="373"/>
      <c r="L82" s="373"/>
      <c r="M82" s="151"/>
      <c r="N82" s="149"/>
      <c r="O82" s="143"/>
    </row>
    <row r="83" spans="2:15" s="144" customFormat="1" ht="9.6" customHeight="1" thickBot="1" x14ac:dyDescent="0.3">
      <c r="B83" s="154"/>
      <c r="C83" s="155"/>
      <c r="D83" s="155"/>
      <c r="E83" s="155"/>
      <c r="F83" s="155"/>
      <c r="G83" s="155"/>
      <c r="H83" s="155"/>
      <c r="I83" s="155"/>
      <c r="J83" s="155"/>
      <c r="K83" s="155"/>
      <c r="L83" s="156"/>
      <c r="M83" s="156"/>
      <c r="N83" s="156"/>
      <c r="O83" s="157"/>
    </row>
  </sheetData>
  <mergeCells count="110">
    <mergeCell ref="B82:E82"/>
    <mergeCell ref="I82:L82"/>
    <mergeCell ref="C61:N61"/>
    <mergeCell ref="B66:E66"/>
    <mergeCell ref="B67:E67"/>
    <mergeCell ref="B68:E68"/>
    <mergeCell ref="B69:E69"/>
    <mergeCell ref="I57:J57"/>
    <mergeCell ref="K57:L57"/>
    <mergeCell ref="M57:N57"/>
    <mergeCell ref="C59:N59"/>
    <mergeCell ref="C60:N60"/>
    <mergeCell ref="E57:F57"/>
    <mergeCell ref="I68:L68"/>
    <mergeCell ref="I69:L69"/>
    <mergeCell ref="I70:L70"/>
    <mergeCell ref="I71:L71"/>
    <mergeCell ref="B70:E70"/>
    <mergeCell ref="B71:E71"/>
    <mergeCell ref="B78:E78"/>
    <mergeCell ref="B79:E79"/>
    <mergeCell ref="I79:L79"/>
    <mergeCell ref="B81:E81"/>
    <mergeCell ref="I81:L81"/>
    <mergeCell ref="K54:L54"/>
    <mergeCell ref="M54:N54"/>
    <mergeCell ref="E53:F53"/>
    <mergeCell ref="E54:F54"/>
    <mergeCell ref="E55:F55"/>
    <mergeCell ref="E56:F56"/>
    <mergeCell ref="C51:E51"/>
    <mergeCell ref="F51:G51"/>
    <mergeCell ref="C47:D47"/>
    <mergeCell ref="E47:G47"/>
    <mergeCell ref="C48:D48"/>
    <mergeCell ref="E48:G48"/>
    <mergeCell ref="I51:O51"/>
    <mergeCell ref="I55:J55"/>
    <mergeCell ref="K55:L55"/>
    <mergeCell ref="M55:N55"/>
    <mergeCell ref="I56:J56"/>
    <mergeCell ref="K56:L56"/>
    <mergeCell ref="M56:N56"/>
    <mergeCell ref="I53:J53"/>
    <mergeCell ref="K53:L53"/>
    <mergeCell ref="M53:N53"/>
    <mergeCell ref="I54:J54"/>
    <mergeCell ref="B44:F44"/>
    <mergeCell ref="C46:D46"/>
    <mergeCell ref="E46:G46"/>
    <mergeCell ref="B39:F39"/>
    <mergeCell ref="B40:F40"/>
    <mergeCell ref="B41:F41"/>
    <mergeCell ref="B42:F42"/>
    <mergeCell ref="B43:F43"/>
    <mergeCell ref="C32:D32"/>
    <mergeCell ref="C33:G33"/>
    <mergeCell ref="C38:D38"/>
    <mergeCell ref="C34:D34"/>
    <mergeCell ref="C35:D35"/>
    <mergeCell ref="C36:D36"/>
    <mergeCell ref="C37:D37"/>
    <mergeCell ref="C29:G29"/>
    <mergeCell ref="C30:D30"/>
    <mergeCell ref="C31:D31"/>
    <mergeCell ref="C26:D26"/>
    <mergeCell ref="C27:D27"/>
    <mergeCell ref="C28:D28"/>
    <mergeCell ref="C18:D18"/>
    <mergeCell ref="C19:D19"/>
    <mergeCell ref="C20:D20"/>
    <mergeCell ref="C23:D23"/>
    <mergeCell ref="C24:G24"/>
    <mergeCell ref="C25:D25"/>
    <mergeCell ref="C21:D21"/>
    <mergeCell ref="C22:D22"/>
    <mergeCell ref="M13:N13"/>
    <mergeCell ref="O13:O14"/>
    <mergeCell ref="C15:G15"/>
    <mergeCell ref="C16:D16"/>
    <mergeCell ref="C17:G17"/>
    <mergeCell ref="B13:B14"/>
    <mergeCell ref="C13:D14"/>
    <mergeCell ref="E13:H13"/>
    <mergeCell ref="I13:J13"/>
    <mergeCell ref="K13:L13"/>
    <mergeCell ref="B12:C12"/>
    <mergeCell ref="D12:E12"/>
    <mergeCell ref="F12:G12"/>
    <mergeCell ref="I12:K12"/>
    <mergeCell ref="L12:O12"/>
    <mergeCell ref="B11:C11"/>
    <mergeCell ref="D11:E11"/>
    <mergeCell ref="F11:G11"/>
    <mergeCell ref="I11:K11"/>
    <mergeCell ref="L11:O11"/>
    <mergeCell ref="B10:C10"/>
    <mergeCell ref="D10:E10"/>
    <mergeCell ref="F10:G10"/>
    <mergeCell ref="I10:K10"/>
    <mergeCell ref="L10:O10"/>
    <mergeCell ref="B2:D9"/>
    <mergeCell ref="E2:K4"/>
    <mergeCell ref="L2:M2"/>
    <mergeCell ref="N2:O2"/>
    <mergeCell ref="L3:M3"/>
    <mergeCell ref="N3:O3"/>
    <mergeCell ref="L4:M4"/>
    <mergeCell ref="N4:O4"/>
    <mergeCell ref="E5:O9"/>
  </mergeCells>
  <printOptions horizontalCentered="1"/>
  <pageMargins left="0.39370078740157483" right="0.39370078740157483" top="0.39370078740157483" bottom="0.39370078740157483" header="0.59055118110236227" footer="0.31496062992125984"/>
  <pageSetup scale="54" fitToHeight="0" orientation="landscape" r:id="rId1"/>
  <headerFooter>
    <oddHeader>&amp;R               .</oddHeader>
  </headerFooter>
  <rowBreaks count="3" manualBreakCount="3">
    <brk id="23" min="1" max="14" man="1"/>
    <brk id="30" min="1" max="14" man="1"/>
    <brk id="37" min="1" max="14" man="1"/>
  </rowBreaks>
  <ignoredErrors>
    <ignoredError sqref="H17 K57 H24 J24 N24 J33 N33"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5709B-C4E8-48CC-8CF2-07DF946849F5}">
  <sheetPr>
    <tabColor rgb="FF0070C0"/>
    <pageSetUpPr fitToPage="1"/>
  </sheetPr>
  <dimension ref="A1:AT48"/>
  <sheetViews>
    <sheetView view="pageBreakPreview" zoomScale="70" zoomScaleNormal="80" zoomScaleSheetLayoutView="70" workbookViewId="0">
      <selection activeCell="B2" sqref="B2:AJ4"/>
    </sheetView>
  </sheetViews>
  <sheetFormatPr baseColWidth="10" defaultRowHeight="12.75" x14ac:dyDescent="0.2"/>
  <cols>
    <col min="1" max="1" width="3.140625" style="2" customWidth="1"/>
    <col min="2" max="6" width="2.140625" style="189" customWidth="1"/>
    <col min="7" max="8" width="2.7109375" style="189" customWidth="1"/>
    <col min="9" max="10" width="2.85546875" style="189" customWidth="1"/>
    <col min="11" max="12" width="3.5703125" style="189" customWidth="1"/>
    <col min="13" max="14" width="2.85546875" style="189" customWidth="1"/>
    <col min="15" max="17" width="3.5703125" style="189" customWidth="1"/>
    <col min="18" max="18" width="4.140625" style="189" customWidth="1"/>
    <col min="19" max="21" width="1.7109375" style="189" customWidth="1"/>
    <col min="22" max="26" width="2.42578125" style="189" customWidth="1"/>
    <col min="27" max="31" width="1.28515625" style="189" customWidth="1"/>
    <col min="32" max="35" width="2.42578125" style="189" customWidth="1"/>
    <col min="36" max="36" width="25.28515625" style="189" customWidth="1"/>
    <col min="37" max="37" width="13.85546875" style="189" customWidth="1"/>
    <col min="38" max="38" width="10.140625" style="189" customWidth="1"/>
    <col min="39" max="39" width="12.85546875" style="189" customWidth="1"/>
    <col min="40" max="40" width="12" style="189" customWidth="1"/>
    <col min="41" max="41" width="11.7109375" style="189" customWidth="1"/>
    <col min="42" max="42" width="11.42578125" style="189" customWidth="1"/>
    <col min="43" max="43" width="14.28515625" style="189" customWidth="1"/>
    <col min="44" max="44" width="3.140625" style="2" customWidth="1"/>
    <col min="45" max="45" width="11.42578125" style="212" customWidth="1"/>
    <col min="46" max="46" width="13.85546875" style="212" customWidth="1"/>
    <col min="47" max="258" width="11.42578125" style="189"/>
    <col min="259" max="259" width="3.140625" style="189" customWidth="1"/>
    <col min="260" max="275" width="3.5703125" style="189" customWidth="1"/>
    <col min="276" max="276" width="4.140625" style="189" customWidth="1"/>
    <col min="277" max="293" width="3.5703125" style="189" customWidth="1"/>
    <col min="294" max="294" width="33" style="189" customWidth="1"/>
    <col min="295" max="296" width="14.42578125" style="189" customWidth="1"/>
    <col min="297" max="297" width="13.85546875" style="189" customWidth="1"/>
    <col min="298" max="298" width="15" style="189" customWidth="1"/>
    <col min="299" max="299" width="17.42578125" style="189" customWidth="1"/>
    <col min="300" max="300" width="3.140625" style="189" customWidth="1"/>
    <col min="301" max="514" width="11.42578125" style="189"/>
    <col min="515" max="515" width="3.140625" style="189" customWidth="1"/>
    <col min="516" max="531" width="3.5703125" style="189" customWidth="1"/>
    <col min="532" max="532" width="4.140625" style="189" customWidth="1"/>
    <col min="533" max="549" width="3.5703125" style="189" customWidth="1"/>
    <col min="550" max="550" width="33" style="189" customWidth="1"/>
    <col min="551" max="552" width="14.42578125" style="189" customWidth="1"/>
    <col min="553" max="553" width="13.85546875" style="189" customWidth="1"/>
    <col min="554" max="554" width="15" style="189" customWidth="1"/>
    <col min="555" max="555" width="17.42578125" style="189" customWidth="1"/>
    <col min="556" max="556" width="3.140625" style="189" customWidth="1"/>
    <col min="557" max="770" width="11.42578125" style="189"/>
    <col min="771" max="771" width="3.140625" style="189" customWidth="1"/>
    <col min="772" max="787" width="3.5703125" style="189" customWidth="1"/>
    <col min="788" max="788" width="4.140625" style="189" customWidth="1"/>
    <col min="789" max="805" width="3.5703125" style="189" customWidth="1"/>
    <col min="806" max="806" width="33" style="189" customWidth="1"/>
    <col min="807" max="808" width="14.42578125" style="189" customWidth="1"/>
    <col min="809" max="809" width="13.85546875" style="189" customWidth="1"/>
    <col min="810" max="810" width="15" style="189" customWidth="1"/>
    <col min="811" max="811" width="17.42578125" style="189" customWidth="1"/>
    <col min="812" max="812" width="3.140625" style="189" customWidth="1"/>
    <col min="813" max="1026" width="11.42578125" style="189"/>
    <col min="1027" max="1027" width="3.140625" style="189" customWidth="1"/>
    <col min="1028" max="1043" width="3.5703125" style="189" customWidth="1"/>
    <col min="1044" max="1044" width="4.140625" style="189" customWidth="1"/>
    <col min="1045" max="1061" width="3.5703125" style="189" customWidth="1"/>
    <col min="1062" max="1062" width="33" style="189" customWidth="1"/>
    <col min="1063" max="1064" width="14.42578125" style="189" customWidth="1"/>
    <col min="1065" max="1065" width="13.85546875" style="189" customWidth="1"/>
    <col min="1066" max="1066" width="15" style="189" customWidth="1"/>
    <col min="1067" max="1067" width="17.42578125" style="189" customWidth="1"/>
    <col min="1068" max="1068" width="3.140625" style="189" customWidth="1"/>
    <col min="1069" max="1282" width="11.42578125" style="189"/>
    <col min="1283" max="1283" width="3.140625" style="189" customWidth="1"/>
    <col min="1284" max="1299" width="3.5703125" style="189" customWidth="1"/>
    <col min="1300" max="1300" width="4.140625" style="189" customWidth="1"/>
    <col min="1301" max="1317" width="3.5703125" style="189" customWidth="1"/>
    <col min="1318" max="1318" width="33" style="189" customWidth="1"/>
    <col min="1319" max="1320" width="14.42578125" style="189" customWidth="1"/>
    <col min="1321" max="1321" width="13.85546875" style="189" customWidth="1"/>
    <col min="1322" max="1322" width="15" style="189" customWidth="1"/>
    <col min="1323" max="1323" width="17.42578125" style="189" customWidth="1"/>
    <col min="1324" max="1324" width="3.140625" style="189" customWidth="1"/>
    <col min="1325" max="1538" width="11.42578125" style="189"/>
    <col min="1539" max="1539" width="3.140625" style="189" customWidth="1"/>
    <col min="1540" max="1555" width="3.5703125" style="189" customWidth="1"/>
    <col min="1556" max="1556" width="4.140625" style="189" customWidth="1"/>
    <col min="1557" max="1573" width="3.5703125" style="189" customWidth="1"/>
    <col min="1574" max="1574" width="33" style="189" customWidth="1"/>
    <col min="1575" max="1576" width="14.42578125" style="189" customWidth="1"/>
    <col min="1577" max="1577" width="13.85546875" style="189" customWidth="1"/>
    <col min="1578" max="1578" width="15" style="189" customWidth="1"/>
    <col min="1579" max="1579" width="17.42578125" style="189" customWidth="1"/>
    <col min="1580" max="1580" width="3.140625" style="189" customWidth="1"/>
    <col min="1581" max="1794" width="11.42578125" style="189"/>
    <col min="1795" max="1795" width="3.140625" style="189" customWidth="1"/>
    <col min="1796" max="1811" width="3.5703125" style="189" customWidth="1"/>
    <col min="1812" max="1812" width="4.140625" style="189" customWidth="1"/>
    <col min="1813" max="1829" width="3.5703125" style="189" customWidth="1"/>
    <col min="1830" max="1830" width="33" style="189" customWidth="1"/>
    <col min="1831" max="1832" width="14.42578125" style="189" customWidth="1"/>
    <col min="1833" max="1833" width="13.85546875" style="189" customWidth="1"/>
    <col min="1834" max="1834" width="15" style="189" customWidth="1"/>
    <col min="1835" max="1835" width="17.42578125" style="189" customWidth="1"/>
    <col min="1836" max="1836" width="3.140625" style="189" customWidth="1"/>
    <col min="1837" max="2050" width="11.42578125" style="189"/>
    <col min="2051" max="2051" width="3.140625" style="189" customWidth="1"/>
    <col min="2052" max="2067" width="3.5703125" style="189" customWidth="1"/>
    <col min="2068" max="2068" width="4.140625" style="189" customWidth="1"/>
    <col min="2069" max="2085" width="3.5703125" style="189" customWidth="1"/>
    <col min="2086" max="2086" width="33" style="189" customWidth="1"/>
    <col min="2087" max="2088" width="14.42578125" style="189" customWidth="1"/>
    <col min="2089" max="2089" width="13.85546875" style="189" customWidth="1"/>
    <col min="2090" max="2090" width="15" style="189" customWidth="1"/>
    <col min="2091" max="2091" width="17.42578125" style="189" customWidth="1"/>
    <col min="2092" max="2092" width="3.140625" style="189" customWidth="1"/>
    <col min="2093" max="2306" width="11.42578125" style="189"/>
    <col min="2307" max="2307" width="3.140625" style="189" customWidth="1"/>
    <col min="2308" max="2323" width="3.5703125" style="189" customWidth="1"/>
    <col min="2324" max="2324" width="4.140625" style="189" customWidth="1"/>
    <col min="2325" max="2341" width="3.5703125" style="189" customWidth="1"/>
    <col min="2342" max="2342" width="33" style="189" customWidth="1"/>
    <col min="2343" max="2344" width="14.42578125" style="189" customWidth="1"/>
    <col min="2345" max="2345" width="13.85546875" style="189" customWidth="1"/>
    <col min="2346" max="2346" width="15" style="189" customWidth="1"/>
    <col min="2347" max="2347" width="17.42578125" style="189" customWidth="1"/>
    <col min="2348" max="2348" width="3.140625" style="189" customWidth="1"/>
    <col min="2349" max="2562" width="11.42578125" style="189"/>
    <col min="2563" max="2563" width="3.140625" style="189" customWidth="1"/>
    <col min="2564" max="2579" width="3.5703125" style="189" customWidth="1"/>
    <col min="2580" max="2580" width="4.140625" style="189" customWidth="1"/>
    <col min="2581" max="2597" width="3.5703125" style="189" customWidth="1"/>
    <col min="2598" max="2598" width="33" style="189" customWidth="1"/>
    <col min="2599" max="2600" width="14.42578125" style="189" customWidth="1"/>
    <col min="2601" max="2601" width="13.85546875" style="189" customWidth="1"/>
    <col min="2602" max="2602" width="15" style="189" customWidth="1"/>
    <col min="2603" max="2603" width="17.42578125" style="189" customWidth="1"/>
    <col min="2604" max="2604" width="3.140625" style="189" customWidth="1"/>
    <col min="2605" max="2818" width="11.42578125" style="189"/>
    <col min="2819" max="2819" width="3.140625" style="189" customWidth="1"/>
    <col min="2820" max="2835" width="3.5703125" style="189" customWidth="1"/>
    <col min="2836" max="2836" width="4.140625" style="189" customWidth="1"/>
    <col min="2837" max="2853" width="3.5703125" style="189" customWidth="1"/>
    <col min="2854" max="2854" width="33" style="189" customWidth="1"/>
    <col min="2855" max="2856" width="14.42578125" style="189" customWidth="1"/>
    <col min="2857" max="2857" width="13.85546875" style="189" customWidth="1"/>
    <col min="2858" max="2858" width="15" style="189" customWidth="1"/>
    <col min="2859" max="2859" width="17.42578125" style="189" customWidth="1"/>
    <col min="2860" max="2860" width="3.140625" style="189" customWidth="1"/>
    <col min="2861" max="3074" width="11.42578125" style="189"/>
    <col min="3075" max="3075" width="3.140625" style="189" customWidth="1"/>
    <col min="3076" max="3091" width="3.5703125" style="189" customWidth="1"/>
    <col min="3092" max="3092" width="4.140625" style="189" customWidth="1"/>
    <col min="3093" max="3109" width="3.5703125" style="189" customWidth="1"/>
    <col min="3110" max="3110" width="33" style="189" customWidth="1"/>
    <col min="3111" max="3112" width="14.42578125" style="189" customWidth="1"/>
    <col min="3113" max="3113" width="13.85546875" style="189" customWidth="1"/>
    <col min="3114" max="3114" width="15" style="189" customWidth="1"/>
    <col min="3115" max="3115" width="17.42578125" style="189" customWidth="1"/>
    <col min="3116" max="3116" width="3.140625" style="189" customWidth="1"/>
    <col min="3117" max="3330" width="11.42578125" style="189"/>
    <col min="3331" max="3331" width="3.140625" style="189" customWidth="1"/>
    <col min="3332" max="3347" width="3.5703125" style="189" customWidth="1"/>
    <col min="3348" max="3348" width="4.140625" style="189" customWidth="1"/>
    <col min="3349" max="3365" width="3.5703125" style="189" customWidth="1"/>
    <col min="3366" max="3366" width="33" style="189" customWidth="1"/>
    <col min="3367" max="3368" width="14.42578125" style="189" customWidth="1"/>
    <col min="3369" max="3369" width="13.85546875" style="189" customWidth="1"/>
    <col min="3370" max="3370" width="15" style="189" customWidth="1"/>
    <col min="3371" max="3371" width="17.42578125" style="189" customWidth="1"/>
    <col min="3372" max="3372" width="3.140625" style="189" customWidth="1"/>
    <col min="3373" max="3586" width="11.42578125" style="189"/>
    <col min="3587" max="3587" width="3.140625" style="189" customWidth="1"/>
    <col min="3588" max="3603" width="3.5703125" style="189" customWidth="1"/>
    <col min="3604" max="3604" width="4.140625" style="189" customWidth="1"/>
    <col min="3605" max="3621" width="3.5703125" style="189" customWidth="1"/>
    <col min="3622" max="3622" width="33" style="189" customWidth="1"/>
    <col min="3623" max="3624" width="14.42578125" style="189" customWidth="1"/>
    <col min="3625" max="3625" width="13.85546875" style="189" customWidth="1"/>
    <col min="3626" max="3626" width="15" style="189" customWidth="1"/>
    <col min="3627" max="3627" width="17.42578125" style="189" customWidth="1"/>
    <col min="3628" max="3628" width="3.140625" style="189" customWidth="1"/>
    <col min="3629" max="3842" width="11.42578125" style="189"/>
    <col min="3843" max="3843" width="3.140625" style="189" customWidth="1"/>
    <col min="3844" max="3859" width="3.5703125" style="189" customWidth="1"/>
    <col min="3860" max="3860" width="4.140625" style="189" customWidth="1"/>
    <col min="3861" max="3877" width="3.5703125" style="189" customWidth="1"/>
    <col min="3878" max="3878" width="33" style="189" customWidth="1"/>
    <col min="3879" max="3880" width="14.42578125" style="189" customWidth="1"/>
    <col min="3881" max="3881" width="13.85546875" style="189" customWidth="1"/>
    <col min="3882" max="3882" width="15" style="189" customWidth="1"/>
    <col min="3883" max="3883" width="17.42578125" style="189" customWidth="1"/>
    <col min="3884" max="3884" width="3.140625" style="189" customWidth="1"/>
    <col min="3885" max="4098" width="11.42578125" style="189"/>
    <col min="4099" max="4099" width="3.140625" style="189" customWidth="1"/>
    <col min="4100" max="4115" width="3.5703125" style="189" customWidth="1"/>
    <col min="4116" max="4116" width="4.140625" style="189" customWidth="1"/>
    <col min="4117" max="4133" width="3.5703125" style="189" customWidth="1"/>
    <col min="4134" max="4134" width="33" style="189" customWidth="1"/>
    <col min="4135" max="4136" width="14.42578125" style="189" customWidth="1"/>
    <col min="4137" max="4137" width="13.85546875" style="189" customWidth="1"/>
    <col min="4138" max="4138" width="15" style="189" customWidth="1"/>
    <col min="4139" max="4139" width="17.42578125" style="189" customWidth="1"/>
    <col min="4140" max="4140" width="3.140625" style="189" customWidth="1"/>
    <col min="4141" max="4354" width="11.42578125" style="189"/>
    <col min="4355" max="4355" width="3.140625" style="189" customWidth="1"/>
    <col min="4356" max="4371" width="3.5703125" style="189" customWidth="1"/>
    <col min="4372" max="4372" width="4.140625" style="189" customWidth="1"/>
    <col min="4373" max="4389" width="3.5703125" style="189" customWidth="1"/>
    <col min="4390" max="4390" width="33" style="189" customWidth="1"/>
    <col min="4391" max="4392" width="14.42578125" style="189" customWidth="1"/>
    <col min="4393" max="4393" width="13.85546875" style="189" customWidth="1"/>
    <col min="4394" max="4394" width="15" style="189" customWidth="1"/>
    <col min="4395" max="4395" width="17.42578125" style="189" customWidth="1"/>
    <col min="4396" max="4396" width="3.140625" style="189" customWidth="1"/>
    <col min="4397" max="4610" width="11.42578125" style="189"/>
    <col min="4611" max="4611" width="3.140625" style="189" customWidth="1"/>
    <col min="4612" max="4627" width="3.5703125" style="189" customWidth="1"/>
    <col min="4628" max="4628" width="4.140625" style="189" customWidth="1"/>
    <col min="4629" max="4645" width="3.5703125" style="189" customWidth="1"/>
    <col min="4646" max="4646" width="33" style="189" customWidth="1"/>
    <col min="4647" max="4648" width="14.42578125" style="189" customWidth="1"/>
    <col min="4649" max="4649" width="13.85546875" style="189" customWidth="1"/>
    <col min="4650" max="4650" width="15" style="189" customWidth="1"/>
    <col min="4651" max="4651" width="17.42578125" style="189" customWidth="1"/>
    <col min="4652" max="4652" width="3.140625" style="189" customWidth="1"/>
    <col min="4653" max="4866" width="11.42578125" style="189"/>
    <col min="4867" max="4867" width="3.140625" style="189" customWidth="1"/>
    <col min="4868" max="4883" width="3.5703125" style="189" customWidth="1"/>
    <col min="4884" max="4884" width="4.140625" style="189" customWidth="1"/>
    <col min="4885" max="4901" width="3.5703125" style="189" customWidth="1"/>
    <col min="4902" max="4902" width="33" style="189" customWidth="1"/>
    <col min="4903" max="4904" width="14.42578125" style="189" customWidth="1"/>
    <col min="4905" max="4905" width="13.85546875" style="189" customWidth="1"/>
    <col min="4906" max="4906" width="15" style="189" customWidth="1"/>
    <col min="4907" max="4907" width="17.42578125" style="189" customWidth="1"/>
    <col min="4908" max="4908" width="3.140625" style="189" customWidth="1"/>
    <col min="4909" max="5122" width="11.42578125" style="189"/>
    <col min="5123" max="5123" width="3.140625" style="189" customWidth="1"/>
    <col min="5124" max="5139" width="3.5703125" style="189" customWidth="1"/>
    <col min="5140" max="5140" width="4.140625" style="189" customWidth="1"/>
    <col min="5141" max="5157" width="3.5703125" style="189" customWidth="1"/>
    <col min="5158" max="5158" width="33" style="189" customWidth="1"/>
    <col min="5159" max="5160" width="14.42578125" style="189" customWidth="1"/>
    <col min="5161" max="5161" width="13.85546875" style="189" customWidth="1"/>
    <col min="5162" max="5162" width="15" style="189" customWidth="1"/>
    <col min="5163" max="5163" width="17.42578125" style="189" customWidth="1"/>
    <col min="5164" max="5164" width="3.140625" style="189" customWidth="1"/>
    <col min="5165" max="5378" width="11.42578125" style="189"/>
    <col min="5379" max="5379" width="3.140625" style="189" customWidth="1"/>
    <col min="5380" max="5395" width="3.5703125" style="189" customWidth="1"/>
    <col min="5396" max="5396" width="4.140625" style="189" customWidth="1"/>
    <col min="5397" max="5413" width="3.5703125" style="189" customWidth="1"/>
    <col min="5414" max="5414" width="33" style="189" customWidth="1"/>
    <col min="5415" max="5416" width="14.42578125" style="189" customWidth="1"/>
    <col min="5417" max="5417" width="13.85546875" style="189" customWidth="1"/>
    <col min="5418" max="5418" width="15" style="189" customWidth="1"/>
    <col min="5419" max="5419" width="17.42578125" style="189" customWidth="1"/>
    <col min="5420" max="5420" width="3.140625" style="189" customWidth="1"/>
    <col min="5421" max="5634" width="11.42578125" style="189"/>
    <col min="5635" max="5635" width="3.140625" style="189" customWidth="1"/>
    <col min="5636" max="5651" width="3.5703125" style="189" customWidth="1"/>
    <col min="5652" max="5652" width="4.140625" style="189" customWidth="1"/>
    <col min="5653" max="5669" width="3.5703125" style="189" customWidth="1"/>
    <col min="5670" max="5670" width="33" style="189" customWidth="1"/>
    <col min="5671" max="5672" width="14.42578125" style="189" customWidth="1"/>
    <col min="5673" max="5673" width="13.85546875" style="189" customWidth="1"/>
    <col min="5674" max="5674" width="15" style="189" customWidth="1"/>
    <col min="5675" max="5675" width="17.42578125" style="189" customWidth="1"/>
    <col min="5676" max="5676" width="3.140625" style="189" customWidth="1"/>
    <col min="5677" max="5890" width="11.42578125" style="189"/>
    <col min="5891" max="5891" width="3.140625" style="189" customWidth="1"/>
    <col min="5892" max="5907" width="3.5703125" style="189" customWidth="1"/>
    <col min="5908" max="5908" width="4.140625" style="189" customWidth="1"/>
    <col min="5909" max="5925" width="3.5703125" style="189" customWidth="1"/>
    <col min="5926" max="5926" width="33" style="189" customWidth="1"/>
    <col min="5927" max="5928" width="14.42578125" style="189" customWidth="1"/>
    <col min="5929" max="5929" width="13.85546875" style="189" customWidth="1"/>
    <col min="5930" max="5930" width="15" style="189" customWidth="1"/>
    <col min="5931" max="5931" width="17.42578125" style="189" customWidth="1"/>
    <col min="5932" max="5932" width="3.140625" style="189" customWidth="1"/>
    <col min="5933" max="6146" width="11.42578125" style="189"/>
    <col min="6147" max="6147" width="3.140625" style="189" customWidth="1"/>
    <col min="6148" max="6163" width="3.5703125" style="189" customWidth="1"/>
    <col min="6164" max="6164" width="4.140625" style="189" customWidth="1"/>
    <col min="6165" max="6181" width="3.5703125" style="189" customWidth="1"/>
    <col min="6182" max="6182" width="33" style="189" customWidth="1"/>
    <col min="6183" max="6184" width="14.42578125" style="189" customWidth="1"/>
    <col min="6185" max="6185" width="13.85546875" style="189" customWidth="1"/>
    <col min="6186" max="6186" width="15" style="189" customWidth="1"/>
    <col min="6187" max="6187" width="17.42578125" style="189" customWidth="1"/>
    <col min="6188" max="6188" width="3.140625" style="189" customWidth="1"/>
    <col min="6189" max="6402" width="11.42578125" style="189"/>
    <col min="6403" max="6403" width="3.140625" style="189" customWidth="1"/>
    <col min="6404" max="6419" width="3.5703125" style="189" customWidth="1"/>
    <col min="6420" max="6420" width="4.140625" style="189" customWidth="1"/>
    <col min="6421" max="6437" width="3.5703125" style="189" customWidth="1"/>
    <col min="6438" max="6438" width="33" style="189" customWidth="1"/>
    <col min="6439" max="6440" width="14.42578125" style="189" customWidth="1"/>
    <col min="6441" max="6441" width="13.85546875" style="189" customWidth="1"/>
    <col min="6442" max="6442" width="15" style="189" customWidth="1"/>
    <col min="6443" max="6443" width="17.42578125" style="189" customWidth="1"/>
    <col min="6444" max="6444" width="3.140625" style="189" customWidth="1"/>
    <col min="6445" max="6658" width="11.42578125" style="189"/>
    <col min="6659" max="6659" width="3.140625" style="189" customWidth="1"/>
    <col min="6660" max="6675" width="3.5703125" style="189" customWidth="1"/>
    <col min="6676" max="6676" width="4.140625" style="189" customWidth="1"/>
    <col min="6677" max="6693" width="3.5703125" style="189" customWidth="1"/>
    <col min="6694" max="6694" width="33" style="189" customWidth="1"/>
    <col min="6695" max="6696" width="14.42578125" style="189" customWidth="1"/>
    <col min="6697" max="6697" width="13.85546875" style="189" customWidth="1"/>
    <col min="6698" max="6698" width="15" style="189" customWidth="1"/>
    <col min="6699" max="6699" width="17.42578125" style="189" customWidth="1"/>
    <col min="6700" max="6700" width="3.140625" style="189" customWidth="1"/>
    <col min="6701" max="6914" width="11.42578125" style="189"/>
    <col min="6915" max="6915" width="3.140625" style="189" customWidth="1"/>
    <col min="6916" max="6931" width="3.5703125" style="189" customWidth="1"/>
    <col min="6932" max="6932" width="4.140625" style="189" customWidth="1"/>
    <col min="6933" max="6949" width="3.5703125" style="189" customWidth="1"/>
    <col min="6950" max="6950" width="33" style="189" customWidth="1"/>
    <col min="6951" max="6952" width="14.42578125" style="189" customWidth="1"/>
    <col min="6953" max="6953" width="13.85546875" style="189" customWidth="1"/>
    <col min="6954" max="6954" width="15" style="189" customWidth="1"/>
    <col min="6955" max="6955" width="17.42578125" style="189" customWidth="1"/>
    <col min="6956" max="6956" width="3.140625" style="189" customWidth="1"/>
    <col min="6957" max="7170" width="11.42578125" style="189"/>
    <col min="7171" max="7171" width="3.140625" style="189" customWidth="1"/>
    <col min="7172" max="7187" width="3.5703125" style="189" customWidth="1"/>
    <col min="7188" max="7188" width="4.140625" style="189" customWidth="1"/>
    <col min="7189" max="7205" width="3.5703125" style="189" customWidth="1"/>
    <col min="7206" max="7206" width="33" style="189" customWidth="1"/>
    <col min="7207" max="7208" width="14.42578125" style="189" customWidth="1"/>
    <col min="7209" max="7209" width="13.85546875" style="189" customWidth="1"/>
    <col min="7210" max="7210" width="15" style="189" customWidth="1"/>
    <col min="7211" max="7211" width="17.42578125" style="189" customWidth="1"/>
    <col min="7212" max="7212" width="3.140625" style="189" customWidth="1"/>
    <col min="7213" max="7426" width="11.42578125" style="189"/>
    <col min="7427" max="7427" width="3.140625" style="189" customWidth="1"/>
    <col min="7428" max="7443" width="3.5703125" style="189" customWidth="1"/>
    <col min="7444" max="7444" width="4.140625" style="189" customWidth="1"/>
    <col min="7445" max="7461" width="3.5703125" style="189" customWidth="1"/>
    <col min="7462" max="7462" width="33" style="189" customWidth="1"/>
    <col min="7463" max="7464" width="14.42578125" style="189" customWidth="1"/>
    <col min="7465" max="7465" width="13.85546875" style="189" customWidth="1"/>
    <col min="7466" max="7466" width="15" style="189" customWidth="1"/>
    <col min="7467" max="7467" width="17.42578125" style="189" customWidth="1"/>
    <col min="7468" max="7468" width="3.140625" style="189" customWidth="1"/>
    <col min="7469" max="7682" width="11.42578125" style="189"/>
    <col min="7683" max="7683" width="3.140625" style="189" customWidth="1"/>
    <col min="7684" max="7699" width="3.5703125" style="189" customWidth="1"/>
    <col min="7700" max="7700" width="4.140625" style="189" customWidth="1"/>
    <col min="7701" max="7717" width="3.5703125" style="189" customWidth="1"/>
    <col min="7718" max="7718" width="33" style="189" customWidth="1"/>
    <col min="7719" max="7720" width="14.42578125" style="189" customWidth="1"/>
    <col min="7721" max="7721" width="13.85546875" style="189" customWidth="1"/>
    <col min="7722" max="7722" width="15" style="189" customWidth="1"/>
    <col min="7723" max="7723" width="17.42578125" style="189" customWidth="1"/>
    <col min="7724" max="7724" width="3.140625" style="189" customWidth="1"/>
    <col min="7725" max="7938" width="11.42578125" style="189"/>
    <col min="7939" max="7939" width="3.140625" style="189" customWidth="1"/>
    <col min="7940" max="7955" width="3.5703125" style="189" customWidth="1"/>
    <col min="7956" max="7956" width="4.140625" style="189" customWidth="1"/>
    <col min="7957" max="7973" width="3.5703125" style="189" customWidth="1"/>
    <col min="7974" max="7974" width="33" style="189" customWidth="1"/>
    <col min="7975" max="7976" width="14.42578125" style="189" customWidth="1"/>
    <col min="7977" max="7977" width="13.85546875" style="189" customWidth="1"/>
    <col min="7978" max="7978" width="15" style="189" customWidth="1"/>
    <col min="7979" max="7979" width="17.42578125" style="189" customWidth="1"/>
    <col min="7980" max="7980" width="3.140625" style="189" customWidth="1"/>
    <col min="7981" max="8194" width="11.42578125" style="189"/>
    <col min="8195" max="8195" width="3.140625" style="189" customWidth="1"/>
    <col min="8196" max="8211" width="3.5703125" style="189" customWidth="1"/>
    <col min="8212" max="8212" width="4.140625" style="189" customWidth="1"/>
    <col min="8213" max="8229" width="3.5703125" style="189" customWidth="1"/>
    <col min="8230" max="8230" width="33" style="189" customWidth="1"/>
    <col min="8231" max="8232" width="14.42578125" style="189" customWidth="1"/>
    <col min="8233" max="8233" width="13.85546875" style="189" customWidth="1"/>
    <col min="8234" max="8234" width="15" style="189" customWidth="1"/>
    <col min="8235" max="8235" width="17.42578125" style="189" customWidth="1"/>
    <col min="8236" max="8236" width="3.140625" style="189" customWidth="1"/>
    <col min="8237" max="8450" width="11.42578125" style="189"/>
    <col min="8451" max="8451" width="3.140625" style="189" customWidth="1"/>
    <col min="8452" max="8467" width="3.5703125" style="189" customWidth="1"/>
    <col min="8468" max="8468" width="4.140625" style="189" customWidth="1"/>
    <col min="8469" max="8485" width="3.5703125" style="189" customWidth="1"/>
    <col min="8486" max="8486" width="33" style="189" customWidth="1"/>
    <col min="8487" max="8488" width="14.42578125" style="189" customWidth="1"/>
    <col min="8489" max="8489" width="13.85546875" style="189" customWidth="1"/>
    <col min="8490" max="8490" width="15" style="189" customWidth="1"/>
    <col min="8491" max="8491" width="17.42578125" style="189" customWidth="1"/>
    <col min="8492" max="8492" width="3.140625" style="189" customWidth="1"/>
    <col min="8493" max="8706" width="11.42578125" style="189"/>
    <col min="8707" max="8707" width="3.140625" style="189" customWidth="1"/>
    <col min="8708" max="8723" width="3.5703125" style="189" customWidth="1"/>
    <col min="8724" max="8724" width="4.140625" style="189" customWidth="1"/>
    <col min="8725" max="8741" width="3.5703125" style="189" customWidth="1"/>
    <col min="8742" max="8742" width="33" style="189" customWidth="1"/>
    <col min="8743" max="8744" width="14.42578125" style="189" customWidth="1"/>
    <col min="8745" max="8745" width="13.85546875" style="189" customWidth="1"/>
    <col min="8746" max="8746" width="15" style="189" customWidth="1"/>
    <col min="8747" max="8747" width="17.42578125" style="189" customWidth="1"/>
    <col min="8748" max="8748" width="3.140625" style="189" customWidth="1"/>
    <col min="8749" max="8962" width="11.42578125" style="189"/>
    <col min="8963" max="8963" width="3.140625" style="189" customWidth="1"/>
    <col min="8964" max="8979" width="3.5703125" style="189" customWidth="1"/>
    <col min="8980" max="8980" width="4.140625" style="189" customWidth="1"/>
    <col min="8981" max="8997" width="3.5703125" style="189" customWidth="1"/>
    <col min="8998" max="8998" width="33" style="189" customWidth="1"/>
    <col min="8999" max="9000" width="14.42578125" style="189" customWidth="1"/>
    <col min="9001" max="9001" width="13.85546875" style="189" customWidth="1"/>
    <col min="9002" max="9002" width="15" style="189" customWidth="1"/>
    <col min="9003" max="9003" width="17.42578125" style="189" customWidth="1"/>
    <col min="9004" max="9004" width="3.140625" style="189" customWidth="1"/>
    <col min="9005" max="9218" width="11.42578125" style="189"/>
    <col min="9219" max="9219" width="3.140625" style="189" customWidth="1"/>
    <col min="9220" max="9235" width="3.5703125" style="189" customWidth="1"/>
    <col min="9236" max="9236" width="4.140625" style="189" customWidth="1"/>
    <col min="9237" max="9253" width="3.5703125" style="189" customWidth="1"/>
    <col min="9254" max="9254" width="33" style="189" customWidth="1"/>
    <col min="9255" max="9256" width="14.42578125" style="189" customWidth="1"/>
    <col min="9257" max="9257" width="13.85546875" style="189" customWidth="1"/>
    <col min="9258" max="9258" width="15" style="189" customWidth="1"/>
    <col min="9259" max="9259" width="17.42578125" style="189" customWidth="1"/>
    <col min="9260" max="9260" width="3.140625" style="189" customWidth="1"/>
    <col min="9261" max="9474" width="11.42578125" style="189"/>
    <col min="9475" max="9475" width="3.140625" style="189" customWidth="1"/>
    <col min="9476" max="9491" width="3.5703125" style="189" customWidth="1"/>
    <col min="9492" max="9492" width="4.140625" style="189" customWidth="1"/>
    <col min="9493" max="9509" width="3.5703125" style="189" customWidth="1"/>
    <col min="9510" max="9510" width="33" style="189" customWidth="1"/>
    <col min="9511" max="9512" width="14.42578125" style="189" customWidth="1"/>
    <col min="9513" max="9513" width="13.85546875" style="189" customWidth="1"/>
    <col min="9514" max="9514" width="15" style="189" customWidth="1"/>
    <col min="9515" max="9515" width="17.42578125" style="189" customWidth="1"/>
    <col min="9516" max="9516" width="3.140625" style="189" customWidth="1"/>
    <col min="9517" max="9730" width="11.42578125" style="189"/>
    <col min="9731" max="9731" width="3.140625" style="189" customWidth="1"/>
    <col min="9732" max="9747" width="3.5703125" style="189" customWidth="1"/>
    <col min="9748" max="9748" width="4.140625" style="189" customWidth="1"/>
    <col min="9749" max="9765" width="3.5703125" style="189" customWidth="1"/>
    <col min="9766" max="9766" width="33" style="189" customWidth="1"/>
    <col min="9767" max="9768" width="14.42578125" style="189" customWidth="1"/>
    <col min="9769" max="9769" width="13.85546875" style="189" customWidth="1"/>
    <col min="9770" max="9770" width="15" style="189" customWidth="1"/>
    <col min="9771" max="9771" width="17.42578125" style="189" customWidth="1"/>
    <col min="9772" max="9772" width="3.140625" style="189" customWidth="1"/>
    <col min="9773" max="9986" width="11.42578125" style="189"/>
    <col min="9987" max="9987" width="3.140625" style="189" customWidth="1"/>
    <col min="9988" max="10003" width="3.5703125" style="189" customWidth="1"/>
    <col min="10004" max="10004" width="4.140625" style="189" customWidth="1"/>
    <col min="10005" max="10021" width="3.5703125" style="189" customWidth="1"/>
    <col min="10022" max="10022" width="33" style="189" customWidth="1"/>
    <col min="10023" max="10024" width="14.42578125" style="189" customWidth="1"/>
    <col min="10025" max="10025" width="13.85546875" style="189" customWidth="1"/>
    <col min="10026" max="10026" width="15" style="189" customWidth="1"/>
    <col min="10027" max="10027" width="17.42578125" style="189" customWidth="1"/>
    <col min="10028" max="10028" width="3.140625" style="189" customWidth="1"/>
    <col min="10029" max="10242" width="11.42578125" style="189"/>
    <col min="10243" max="10243" width="3.140625" style="189" customWidth="1"/>
    <col min="10244" max="10259" width="3.5703125" style="189" customWidth="1"/>
    <col min="10260" max="10260" width="4.140625" style="189" customWidth="1"/>
    <col min="10261" max="10277" width="3.5703125" style="189" customWidth="1"/>
    <col min="10278" max="10278" width="33" style="189" customWidth="1"/>
    <col min="10279" max="10280" width="14.42578125" style="189" customWidth="1"/>
    <col min="10281" max="10281" width="13.85546875" style="189" customWidth="1"/>
    <col min="10282" max="10282" width="15" style="189" customWidth="1"/>
    <col min="10283" max="10283" width="17.42578125" style="189" customWidth="1"/>
    <col min="10284" max="10284" width="3.140625" style="189" customWidth="1"/>
    <col min="10285" max="10498" width="11.42578125" style="189"/>
    <col min="10499" max="10499" width="3.140625" style="189" customWidth="1"/>
    <col min="10500" max="10515" width="3.5703125" style="189" customWidth="1"/>
    <col min="10516" max="10516" width="4.140625" style="189" customWidth="1"/>
    <col min="10517" max="10533" width="3.5703125" style="189" customWidth="1"/>
    <col min="10534" max="10534" width="33" style="189" customWidth="1"/>
    <col min="10535" max="10536" width="14.42578125" style="189" customWidth="1"/>
    <col min="10537" max="10537" width="13.85546875" style="189" customWidth="1"/>
    <col min="10538" max="10538" width="15" style="189" customWidth="1"/>
    <col min="10539" max="10539" width="17.42578125" style="189" customWidth="1"/>
    <col min="10540" max="10540" width="3.140625" style="189" customWidth="1"/>
    <col min="10541" max="10754" width="11.42578125" style="189"/>
    <col min="10755" max="10755" width="3.140625" style="189" customWidth="1"/>
    <col min="10756" max="10771" width="3.5703125" style="189" customWidth="1"/>
    <col min="10772" max="10772" width="4.140625" style="189" customWidth="1"/>
    <col min="10773" max="10789" width="3.5703125" style="189" customWidth="1"/>
    <col min="10790" max="10790" width="33" style="189" customWidth="1"/>
    <col min="10791" max="10792" width="14.42578125" style="189" customWidth="1"/>
    <col min="10793" max="10793" width="13.85546875" style="189" customWidth="1"/>
    <col min="10794" max="10794" width="15" style="189" customWidth="1"/>
    <col min="10795" max="10795" width="17.42578125" style="189" customWidth="1"/>
    <col min="10796" max="10796" width="3.140625" style="189" customWidth="1"/>
    <col min="10797" max="11010" width="11.42578125" style="189"/>
    <col min="11011" max="11011" width="3.140625" style="189" customWidth="1"/>
    <col min="11012" max="11027" width="3.5703125" style="189" customWidth="1"/>
    <col min="11028" max="11028" width="4.140625" style="189" customWidth="1"/>
    <col min="11029" max="11045" width="3.5703125" style="189" customWidth="1"/>
    <col min="11046" max="11046" width="33" style="189" customWidth="1"/>
    <col min="11047" max="11048" width="14.42578125" style="189" customWidth="1"/>
    <col min="11049" max="11049" width="13.85546875" style="189" customWidth="1"/>
    <col min="11050" max="11050" width="15" style="189" customWidth="1"/>
    <col min="11051" max="11051" width="17.42578125" style="189" customWidth="1"/>
    <col min="11052" max="11052" width="3.140625" style="189" customWidth="1"/>
    <col min="11053" max="11266" width="11.42578125" style="189"/>
    <col min="11267" max="11267" width="3.140625" style="189" customWidth="1"/>
    <col min="11268" max="11283" width="3.5703125" style="189" customWidth="1"/>
    <col min="11284" max="11284" width="4.140625" style="189" customWidth="1"/>
    <col min="11285" max="11301" width="3.5703125" style="189" customWidth="1"/>
    <col min="11302" max="11302" width="33" style="189" customWidth="1"/>
    <col min="11303" max="11304" width="14.42578125" style="189" customWidth="1"/>
    <col min="11305" max="11305" width="13.85546875" style="189" customWidth="1"/>
    <col min="11306" max="11306" width="15" style="189" customWidth="1"/>
    <col min="11307" max="11307" width="17.42578125" style="189" customWidth="1"/>
    <col min="11308" max="11308" width="3.140625" style="189" customWidth="1"/>
    <col min="11309" max="11522" width="11.42578125" style="189"/>
    <col min="11523" max="11523" width="3.140625" style="189" customWidth="1"/>
    <col min="11524" max="11539" width="3.5703125" style="189" customWidth="1"/>
    <col min="11540" max="11540" width="4.140625" style="189" customWidth="1"/>
    <col min="11541" max="11557" width="3.5703125" style="189" customWidth="1"/>
    <col min="11558" max="11558" width="33" style="189" customWidth="1"/>
    <col min="11559" max="11560" width="14.42578125" style="189" customWidth="1"/>
    <col min="11561" max="11561" width="13.85546875" style="189" customWidth="1"/>
    <col min="11562" max="11562" width="15" style="189" customWidth="1"/>
    <col min="11563" max="11563" width="17.42578125" style="189" customWidth="1"/>
    <col min="11564" max="11564" width="3.140625" style="189" customWidth="1"/>
    <col min="11565" max="11778" width="11.42578125" style="189"/>
    <col min="11779" max="11779" width="3.140625" style="189" customWidth="1"/>
    <col min="11780" max="11795" width="3.5703125" style="189" customWidth="1"/>
    <col min="11796" max="11796" width="4.140625" style="189" customWidth="1"/>
    <col min="11797" max="11813" width="3.5703125" style="189" customWidth="1"/>
    <col min="11814" max="11814" width="33" style="189" customWidth="1"/>
    <col min="11815" max="11816" width="14.42578125" style="189" customWidth="1"/>
    <col min="11817" max="11817" width="13.85546875" style="189" customWidth="1"/>
    <col min="11818" max="11818" width="15" style="189" customWidth="1"/>
    <col min="11819" max="11819" width="17.42578125" style="189" customWidth="1"/>
    <col min="11820" max="11820" width="3.140625" style="189" customWidth="1"/>
    <col min="11821" max="12034" width="11.42578125" style="189"/>
    <col min="12035" max="12035" width="3.140625" style="189" customWidth="1"/>
    <col min="12036" max="12051" width="3.5703125" style="189" customWidth="1"/>
    <col min="12052" max="12052" width="4.140625" style="189" customWidth="1"/>
    <col min="12053" max="12069" width="3.5703125" style="189" customWidth="1"/>
    <col min="12070" max="12070" width="33" style="189" customWidth="1"/>
    <col min="12071" max="12072" width="14.42578125" style="189" customWidth="1"/>
    <col min="12073" max="12073" width="13.85546875" style="189" customWidth="1"/>
    <col min="12074" max="12074" width="15" style="189" customWidth="1"/>
    <col min="12075" max="12075" width="17.42578125" style="189" customWidth="1"/>
    <col min="12076" max="12076" width="3.140625" style="189" customWidth="1"/>
    <col min="12077" max="12290" width="11.42578125" style="189"/>
    <col min="12291" max="12291" width="3.140625" style="189" customWidth="1"/>
    <col min="12292" max="12307" width="3.5703125" style="189" customWidth="1"/>
    <col min="12308" max="12308" width="4.140625" style="189" customWidth="1"/>
    <col min="12309" max="12325" width="3.5703125" style="189" customWidth="1"/>
    <col min="12326" max="12326" width="33" style="189" customWidth="1"/>
    <col min="12327" max="12328" width="14.42578125" style="189" customWidth="1"/>
    <col min="12329" max="12329" width="13.85546875" style="189" customWidth="1"/>
    <col min="12330" max="12330" width="15" style="189" customWidth="1"/>
    <col min="12331" max="12331" width="17.42578125" style="189" customWidth="1"/>
    <col min="12332" max="12332" width="3.140625" style="189" customWidth="1"/>
    <col min="12333" max="12546" width="11.42578125" style="189"/>
    <col min="12547" max="12547" width="3.140625" style="189" customWidth="1"/>
    <col min="12548" max="12563" width="3.5703125" style="189" customWidth="1"/>
    <col min="12564" max="12564" width="4.140625" style="189" customWidth="1"/>
    <col min="12565" max="12581" width="3.5703125" style="189" customWidth="1"/>
    <col min="12582" max="12582" width="33" style="189" customWidth="1"/>
    <col min="12583" max="12584" width="14.42578125" style="189" customWidth="1"/>
    <col min="12585" max="12585" width="13.85546875" style="189" customWidth="1"/>
    <col min="12586" max="12586" width="15" style="189" customWidth="1"/>
    <col min="12587" max="12587" width="17.42578125" style="189" customWidth="1"/>
    <col min="12588" max="12588" width="3.140625" style="189" customWidth="1"/>
    <col min="12589" max="12802" width="11.42578125" style="189"/>
    <col min="12803" max="12803" width="3.140625" style="189" customWidth="1"/>
    <col min="12804" max="12819" width="3.5703125" style="189" customWidth="1"/>
    <col min="12820" max="12820" width="4.140625" style="189" customWidth="1"/>
    <col min="12821" max="12837" width="3.5703125" style="189" customWidth="1"/>
    <col min="12838" max="12838" width="33" style="189" customWidth="1"/>
    <col min="12839" max="12840" width="14.42578125" style="189" customWidth="1"/>
    <col min="12841" max="12841" width="13.85546875" style="189" customWidth="1"/>
    <col min="12842" max="12842" width="15" style="189" customWidth="1"/>
    <col min="12843" max="12843" width="17.42578125" style="189" customWidth="1"/>
    <col min="12844" max="12844" width="3.140625" style="189" customWidth="1"/>
    <col min="12845" max="13058" width="11.42578125" style="189"/>
    <col min="13059" max="13059" width="3.140625" style="189" customWidth="1"/>
    <col min="13060" max="13075" width="3.5703125" style="189" customWidth="1"/>
    <col min="13076" max="13076" width="4.140625" style="189" customWidth="1"/>
    <col min="13077" max="13093" width="3.5703125" style="189" customWidth="1"/>
    <col min="13094" max="13094" width="33" style="189" customWidth="1"/>
    <col min="13095" max="13096" width="14.42578125" style="189" customWidth="1"/>
    <col min="13097" max="13097" width="13.85546875" style="189" customWidth="1"/>
    <col min="13098" max="13098" width="15" style="189" customWidth="1"/>
    <col min="13099" max="13099" width="17.42578125" style="189" customWidth="1"/>
    <col min="13100" max="13100" width="3.140625" style="189" customWidth="1"/>
    <col min="13101" max="13314" width="11.42578125" style="189"/>
    <col min="13315" max="13315" width="3.140625" style="189" customWidth="1"/>
    <col min="13316" max="13331" width="3.5703125" style="189" customWidth="1"/>
    <col min="13332" max="13332" width="4.140625" style="189" customWidth="1"/>
    <col min="13333" max="13349" width="3.5703125" style="189" customWidth="1"/>
    <col min="13350" max="13350" width="33" style="189" customWidth="1"/>
    <col min="13351" max="13352" width="14.42578125" style="189" customWidth="1"/>
    <col min="13353" max="13353" width="13.85546875" style="189" customWidth="1"/>
    <col min="13354" max="13354" width="15" style="189" customWidth="1"/>
    <col min="13355" max="13355" width="17.42578125" style="189" customWidth="1"/>
    <col min="13356" max="13356" width="3.140625" style="189" customWidth="1"/>
    <col min="13357" max="13570" width="11.42578125" style="189"/>
    <col min="13571" max="13571" width="3.140625" style="189" customWidth="1"/>
    <col min="13572" max="13587" width="3.5703125" style="189" customWidth="1"/>
    <col min="13588" max="13588" width="4.140625" style="189" customWidth="1"/>
    <col min="13589" max="13605" width="3.5703125" style="189" customWidth="1"/>
    <col min="13606" max="13606" width="33" style="189" customWidth="1"/>
    <col min="13607" max="13608" width="14.42578125" style="189" customWidth="1"/>
    <col min="13609" max="13609" width="13.85546875" style="189" customWidth="1"/>
    <col min="13610" max="13610" width="15" style="189" customWidth="1"/>
    <col min="13611" max="13611" width="17.42578125" style="189" customWidth="1"/>
    <col min="13612" max="13612" width="3.140625" style="189" customWidth="1"/>
    <col min="13613" max="13826" width="11.42578125" style="189"/>
    <col min="13827" max="13827" width="3.140625" style="189" customWidth="1"/>
    <col min="13828" max="13843" width="3.5703125" style="189" customWidth="1"/>
    <col min="13844" max="13844" width="4.140625" style="189" customWidth="1"/>
    <col min="13845" max="13861" width="3.5703125" style="189" customWidth="1"/>
    <col min="13862" max="13862" width="33" style="189" customWidth="1"/>
    <col min="13863" max="13864" width="14.42578125" style="189" customWidth="1"/>
    <col min="13865" max="13865" width="13.85546875" style="189" customWidth="1"/>
    <col min="13866" max="13866" width="15" style="189" customWidth="1"/>
    <col min="13867" max="13867" width="17.42578125" style="189" customWidth="1"/>
    <col min="13868" max="13868" width="3.140625" style="189" customWidth="1"/>
    <col min="13869" max="14082" width="11.42578125" style="189"/>
    <col min="14083" max="14083" width="3.140625" style="189" customWidth="1"/>
    <col min="14084" max="14099" width="3.5703125" style="189" customWidth="1"/>
    <col min="14100" max="14100" width="4.140625" style="189" customWidth="1"/>
    <col min="14101" max="14117" width="3.5703125" style="189" customWidth="1"/>
    <col min="14118" max="14118" width="33" style="189" customWidth="1"/>
    <col min="14119" max="14120" width="14.42578125" style="189" customWidth="1"/>
    <col min="14121" max="14121" width="13.85546875" style="189" customWidth="1"/>
    <col min="14122" max="14122" width="15" style="189" customWidth="1"/>
    <col min="14123" max="14123" width="17.42578125" style="189" customWidth="1"/>
    <col min="14124" max="14124" width="3.140625" style="189" customWidth="1"/>
    <col min="14125" max="14338" width="11.42578125" style="189"/>
    <col min="14339" max="14339" width="3.140625" style="189" customWidth="1"/>
    <col min="14340" max="14355" width="3.5703125" style="189" customWidth="1"/>
    <col min="14356" max="14356" width="4.140625" style="189" customWidth="1"/>
    <col min="14357" max="14373" width="3.5703125" style="189" customWidth="1"/>
    <col min="14374" max="14374" width="33" style="189" customWidth="1"/>
    <col min="14375" max="14376" width="14.42578125" style="189" customWidth="1"/>
    <col min="14377" max="14377" width="13.85546875" style="189" customWidth="1"/>
    <col min="14378" max="14378" width="15" style="189" customWidth="1"/>
    <col min="14379" max="14379" width="17.42578125" style="189" customWidth="1"/>
    <col min="14380" max="14380" width="3.140625" style="189" customWidth="1"/>
    <col min="14381" max="14594" width="11.42578125" style="189"/>
    <col min="14595" max="14595" width="3.140625" style="189" customWidth="1"/>
    <col min="14596" max="14611" width="3.5703125" style="189" customWidth="1"/>
    <col min="14612" max="14612" width="4.140625" style="189" customWidth="1"/>
    <col min="14613" max="14629" width="3.5703125" style="189" customWidth="1"/>
    <col min="14630" max="14630" width="33" style="189" customWidth="1"/>
    <col min="14631" max="14632" width="14.42578125" style="189" customWidth="1"/>
    <col min="14633" max="14633" width="13.85546875" style="189" customWidth="1"/>
    <col min="14634" max="14634" width="15" style="189" customWidth="1"/>
    <col min="14635" max="14635" width="17.42578125" style="189" customWidth="1"/>
    <col min="14636" max="14636" width="3.140625" style="189" customWidth="1"/>
    <col min="14637" max="14850" width="11.42578125" style="189"/>
    <col min="14851" max="14851" width="3.140625" style="189" customWidth="1"/>
    <col min="14852" max="14867" width="3.5703125" style="189" customWidth="1"/>
    <col min="14868" max="14868" width="4.140625" style="189" customWidth="1"/>
    <col min="14869" max="14885" width="3.5703125" style="189" customWidth="1"/>
    <col min="14886" max="14886" width="33" style="189" customWidth="1"/>
    <col min="14887" max="14888" width="14.42578125" style="189" customWidth="1"/>
    <col min="14889" max="14889" width="13.85546875" style="189" customWidth="1"/>
    <col min="14890" max="14890" width="15" style="189" customWidth="1"/>
    <col min="14891" max="14891" width="17.42578125" style="189" customWidth="1"/>
    <col min="14892" max="14892" width="3.140625" style="189" customWidth="1"/>
    <col min="14893" max="15106" width="11.42578125" style="189"/>
    <col min="15107" max="15107" width="3.140625" style="189" customWidth="1"/>
    <col min="15108" max="15123" width="3.5703125" style="189" customWidth="1"/>
    <col min="15124" max="15124" width="4.140625" style="189" customWidth="1"/>
    <col min="15125" max="15141" width="3.5703125" style="189" customWidth="1"/>
    <col min="15142" max="15142" width="33" style="189" customWidth="1"/>
    <col min="15143" max="15144" width="14.42578125" style="189" customWidth="1"/>
    <col min="15145" max="15145" width="13.85546875" style="189" customWidth="1"/>
    <col min="15146" max="15146" width="15" style="189" customWidth="1"/>
    <col min="15147" max="15147" width="17.42578125" style="189" customWidth="1"/>
    <col min="15148" max="15148" width="3.140625" style="189" customWidth="1"/>
    <col min="15149" max="15362" width="11.42578125" style="189"/>
    <col min="15363" max="15363" width="3.140625" style="189" customWidth="1"/>
    <col min="15364" max="15379" width="3.5703125" style="189" customWidth="1"/>
    <col min="15380" max="15380" width="4.140625" style="189" customWidth="1"/>
    <col min="15381" max="15397" width="3.5703125" style="189" customWidth="1"/>
    <col min="15398" max="15398" width="33" style="189" customWidth="1"/>
    <col min="15399" max="15400" width="14.42578125" style="189" customWidth="1"/>
    <col min="15401" max="15401" width="13.85546875" style="189" customWidth="1"/>
    <col min="15402" max="15402" width="15" style="189" customWidth="1"/>
    <col min="15403" max="15403" width="17.42578125" style="189" customWidth="1"/>
    <col min="15404" max="15404" width="3.140625" style="189" customWidth="1"/>
    <col min="15405" max="15618" width="11.42578125" style="189"/>
    <col min="15619" max="15619" width="3.140625" style="189" customWidth="1"/>
    <col min="15620" max="15635" width="3.5703125" style="189" customWidth="1"/>
    <col min="15636" max="15636" width="4.140625" style="189" customWidth="1"/>
    <col min="15637" max="15653" width="3.5703125" style="189" customWidth="1"/>
    <col min="15654" max="15654" width="33" style="189" customWidth="1"/>
    <col min="15655" max="15656" width="14.42578125" style="189" customWidth="1"/>
    <col min="15657" max="15657" width="13.85546875" style="189" customWidth="1"/>
    <col min="15658" max="15658" width="15" style="189" customWidth="1"/>
    <col min="15659" max="15659" width="17.42578125" style="189" customWidth="1"/>
    <col min="15660" max="15660" width="3.140625" style="189" customWidth="1"/>
    <col min="15661" max="15874" width="11.42578125" style="189"/>
    <col min="15875" max="15875" width="3.140625" style="189" customWidth="1"/>
    <col min="15876" max="15891" width="3.5703125" style="189" customWidth="1"/>
    <col min="15892" max="15892" width="4.140625" style="189" customWidth="1"/>
    <col min="15893" max="15909" width="3.5703125" style="189" customWidth="1"/>
    <col min="15910" max="15910" width="33" style="189" customWidth="1"/>
    <col min="15911" max="15912" width="14.42578125" style="189" customWidth="1"/>
    <col min="15913" max="15913" width="13.85546875" style="189" customWidth="1"/>
    <col min="15914" max="15914" width="15" style="189" customWidth="1"/>
    <col min="15915" max="15915" width="17.42578125" style="189" customWidth="1"/>
    <col min="15916" max="15916" width="3.140625" style="189" customWidth="1"/>
    <col min="15917" max="16130" width="11.42578125" style="189"/>
    <col min="16131" max="16131" width="3.140625" style="189" customWidth="1"/>
    <col min="16132" max="16147" width="3.5703125" style="189" customWidth="1"/>
    <col min="16148" max="16148" width="4.140625" style="189" customWidth="1"/>
    <col min="16149" max="16165" width="3.5703125" style="189" customWidth="1"/>
    <col min="16166" max="16166" width="33" style="189" customWidth="1"/>
    <col min="16167" max="16168" width="14.42578125" style="189" customWidth="1"/>
    <col min="16169" max="16169" width="13.85546875" style="189" customWidth="1"/>
    <col min="16170" max="16170" width="15" style="189" customWidth="1"/>
    <col min="16171" max="16171" width="17.42578125" style="189" customWidth="1"/>
    <col min="16172" max="16172" width="3.140625" style="189" customWidth="1"/>
    <col min="16173" max="16384" width="11.42578125" style="189"/>
  </cols>
  <sheetData>
    <row r="1" spans="1:46" s="2" customFormat="1" ht="15.75" thickBo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211"/>
      <c r="AT1" s="211"/>
    </row>
    <row r="2" spans="1:46" ht="15.6" customHeight="1" x14ac:dyDescent="0.2">
      <c r="A2" s="3"/>
      <c r="B2" s="410" t="s">
        <v>0</v>
      </c>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c r="AK2" s="416"/>
      <c r="AL2" s="416"/>
      <c r="AM2" s="416"/>
      <c r="AN2" s="416"/>
      <c r="AO2" s="416"/>
      <c r="AP2" s="416"/>
      <c r="AQ2" s="417"/>
      <c r="AR2" s="3"/>
    </row>
    <row r="3" spans="1:46" ht="15.6" customHeight="1" x14ac:dyDescent="0.2">
      <c r="A3" s="3"/>
      <c r="B3" s="412"/>
      <c r="C3" s="413"/>
      <c r="D3" s="413"/>
      <c r="E3" s="413"/>
      <c r="F3" s="413"/>
      <c r="G3" s="413"/>
      <c r="H3" s="413"/>
      <c r="I3" s="413"/>
      <c r="J3" s="413"/>
      <c r="K3" s="413"/>
      <c r="L3" s="413"/>
      <c r="M3" s="413"/>
      <c r="N3" s="413"/>
      <c r="O3" s="413"/>
      <c r="P3" s="413"/>
      <c r="Q3" s="413"/>
      <c r="R3" s="413"/>
      <c r="S3" s="413"/>
      <c r="T3" s="413"/>
      <c r="U3" s="413"/>
      <c r="V3" s="413"/>
      <c r="W3" s="413"/>
      <c r="X3" s="413"/>
      <c r="Y3" s="413"/>
      <c r="Z3" s="413"/>
      <c r="AA3" s="413"/>
      <c r="AB3" s="413"/>
      <c r="AC3" s="413"/>
      <c r="AD3" s="413"/>
      <c r="AE3" s="413"/>
      <c r="AF3" s="413"/>
      <c r="AG3" s="413"/>
      <c r="AH3" s="413"/>
      <c r="AI3" s="413"/>
      <c r="AJ3" s="413"/>
      <c r="AK3" s="418"/>
      <c r="AL3" s="418"/>
      <c r="AM3" s="418"/>
      <c r="AN3" s="418"/>
      <c r="AO3" s="418"/>
      <c r="AP3" s="418"/>
      <c r="AQ3" s="419"/>
      <c r="AR3" s="3"/>
    </row>
    <row r="4" spans="1:46" ht="15.6" customHeight="1" thickBot="1" x14ac:dyDescent="0.25">
      <c r="A4" s="3"/>
      <c r="B4" s="414"/>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20"/>
      <c r="AL4" s="420"/>
      <c r="AM4" s="420"/>
      <c r="AN4" s="420"/>
      <c r="AO4" s="420"/>
      <c r="AP4" s="420"/>
      <c r="AQ4" s="421"/>
      <c r="AR4" s="3"/>
    </row>
    <row r="5" spans="1:46" s="6" customFormat="1" ht="32.450000000000003" customHeight="1" x14ac:dyDescent="0.25">
      <c r="A5" s="5"/>
      <c r="B5" s="422" t="s">
        <v>1</v>
      </c>
      <c r="C5" s="423"/>
      <c r="D5" s="423"/>
      <c r="E5" s="423"/>
      <c r="F5" s="423"/>
      <c r="G5" s="423"/>
      <c r="H5" s="423"/>
      <c r="I5" s="424"/>
      <c r="J5" s="425" t="s">
        <v>105</v>
      </c>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426"/>
      <c r="AK5" s="427"/>
      <c r="AL5" s="427"/>
      <c r="AM5" s="427"/>
      <c r="AN5" s="427"/>
      <c r="AO5" s="427"/>
      <c r="AP5" s="427"/>
      <c r="AQ5" s="409"/>
      <c r="AR5" s="5"/>
      <c r="AS5" s="213"/>
      <c r="AT5" s="213"/>
    </row>
    <row r="6" spans="1:46" s="6" customFormat="1" ht="15.75" x14ac:dyDescent="0.25">
      <c r="A6" s="7"/>
      <c r="B6" s="428" t="s">
        <v>2</v>
      </c>
      <c r="C6" s="429"/>
      <c r="D6" s="429"/>
      <c r="E6" s="429"/>
      <c r="F6" s="429"/>
      <c r="G6" s="429"/>
      <c r="H6" s="429"/>
      <c r="I6" s="430"/>
      <c r="J6" s="431" t="s">
        <v>104</v>
      </c>
      <c r="K6" s="432"/>
      <c r="L6" s="432"/>
      <c r="M6" s="432"/>
      <c r="N6" s="432"/>
      <c r="O6" s="432"/>
      <c r="P6" s="432"/>
      <c r="Q6" s="432"/>
      <c r="R6" s="432"/>
      <c r="S6" s="432"/>
      <c r="T6" s="432"/>
      <c r="U6" s="432"/>
      <c r="V6" s="432"/>
      <c r="W6" s="432"/>
      <c r="X6" s="432"/>
      <c r="Y6" s="432"/>
      <c r="Z6" s="432"/>
      <c r="AA6" s="432"/>
      <c r="AB6" s="432"/>
      <c r="AC6" s="432"/>
      <c r="AD6" s="432"/>
      <c r="AE6" s="433"/>
      <c r="AF6" s="434" t="s">
        <v>3</v>
      </c>
      <c r="AG6" s="432"/>
      <c r="AH6" s="432"/>
      <c r="AI6" s="433"/>
      <c r="AJ6" s="208" t="s">
        <v>133</v>
      </c>
      <c r="AK6" s="434" t="s">
        <v>4</v>
      </c>
      <c r="AL6" s="435"/>
      <c r="AM6" s="435"/>
      <c r="AN6" s="436"/>
      <c r="AO6" s="437" t="s">
        <v>108</v>
      </c>
      <c r="AP6" s="429"/>
      <c r="AQ6" s="438"/>
      <c r="AR6" s="7"/>
      <c r="AS6" s="213"/>
      <c r="AT6" s="213"/>
    </row>
    <row r="7" spans="1:46" s="6" customFormat="1" ht="15.75" x14ac:dyDescent="0.25">
      <c r="A7" s="7"/>
      <c r="B7" s="428" t="s">
        <v>5</v>
      </c>
      <c r="C7" s="429"/>
      <c r="D7" s="429"/>
      <c r="E7" s="429"/>
      <c r="F7" s="429"/>
      <c r="G7" s="429"/>
      <c r="H7" s="429"/>
      <c r="I7" s="430"/>
      <c r="J7" s="431" t="s">
        <v>77</v>
      </c>
      <c r="K7" s="432"/>
      <c r="L7" s="432"/>
      <c r="M7" s="432"/>
      <c r="N7" s="432"/>
      <c r="O7" s="432"/>
      <c r="P7" s="432"/>
      <c r="Q7" s="432"/>
      <c r="R7" s="432"/>
      <c r="S7" s="432"/>
      <c r="T7" s="432"/>
      <c r="U7" s="432"/>
      <c r="V7" s="432"/>
      <c r="W7" s="432"/>
      <c r="X7" s="432"/>
      <c r="Y7" s="432"/>
      <c r="Z7" s="432"/>
      <c r="AA7" s="432"/>
      <c r="AB7" s="432"/>
      <c r="AC7" s="432"/>
      <c r="AD7" s="432"/>
      <c r="AE7" s="433"/>
      <c r="AF7" s="434" t="s">
        <v>3</v>
      </c>
      <c r="AG7" s="432"/>
      <c r="AH7" s="432"/>
      <c r="AI7" s="433"/>
      <c r="AJ7" s="8" t="s">
        <v>106</v>
      </c>
      <c r="AK7" s="434" t="s">
        <v>6</v>
      </c>
      <c r="AL7" s="435"/>
      <c r="AM7" s="435"/>
      <c r="AN7" s="436"/>
      <c r="AO7" s="437" t="s">
        <v>107</v>
      </c>
      <c r="AP7" s="429"/>
      <c r="AQ7" s="438"/>
      <c r="AR7" s="7"/>
      <c r="AS7" s="213"/>
      <c r="AT7" s="213"/>
    </row>
    <row r="8" spans="1:46" s="6" customFormat="1" ht="15.75" x14ac:dyDescent="0.25">
      <c r="A8" s="7"/>
      <c r="B8" s="9"/>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1"/>
      <c r="AO8" s="10"/>
      <c r="AP8" s="408"/>
      <c r="AQ8" s="409"/>
      <c r="AR8" s="7"/>
      <c r="AS8" s="213"/>
      <c r="AT8" s="213"/>
    </row>
    <row r="9" spans="1:46" s="6" customFormat="1" ht="15.6" customHeight="1" x14ac:dyDescent="0.25">
      <c r="A9" s="7"/>
      <c r="B9" s="428" t="s">
        <v>7</v>
      </c>
      <c r="C9" s="429"/>
      <c r="D9" s="429"/>
      <c r="E9" s="429"/>
      <c r="F9" s="430"/>
      <c r="G9" s="434" t="s">
        <v>8</v>
      </c>
      <c r="H9" s="433"/>
      <c r="I9" s="442">
        <v>25</v>
      </c>
      <c r="J9" s="433"/>
      <c r="K9" s="434" t="s">
        <v>9</v>
      </c>
      <c r="L9" s="433"/>
      <c r="M9" s="442">
        <v>7</v>
      </c>
      <c r="N9" s="443"/>
      <c r="O9" s="434" t="s">
        <v>10</v>
      </c>
      <c r="P9" s="433"/>
      <c r="Q9" s="442">
        <v>2026</v>
      </c>
      <c r="R9" s="433"/>
      <c r="S9" s="10"/>
      <c r="T9" s="10"/>
      <c r="U9" s="10"/>
      <c r="V9" s="444"/>
      <c r="W9" s="445"/>
      <c r="X9" s="445"/>
      <c r="Y9" s="445"/>
      <c r="Z9" s="445"/>
      <c r="AA9" s="446"/>
      <c r="AB9" s="447"/>
      <c r="AC9" s="447"/>
      <c r="AD9" s="447"/>
      <c r="AE9" s="447"/>
      <c r="AF9" s="10"/>
      <c r="AG9" s="10"/>
      <c r="AH9" s="434" t="s">
        <v>11</v>
      </c>
      <c r="AI9" s="432"/>
      <c r="AJ9" s="433"/>
      <c r="AK9" s="448" t="s">
        <v>29</v>
      </c>
      <c r="AL9" s="449"/>
      <c r="AM9" s="449"/>
      <c r="AN9" s="449"/>
      <c r="AO9" s="449"/>
      <c r="AP9" s="449"/>
      <c r="AQ9" s="450"/>
      <c r="AR9" s="7"/>
      <c r="AS9" s="213"/>
      <c r="AT9" s="213"/>
    </row>
    <row r="10" spans="1:46" s="6" customFormat="1" ht="15.75" x14ac:dyDescent="0.25">
      <c r="A10" s="7"/>
      <c r="B10" s="12"/>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434" t="s">
        <v>12</v>
      </c>
      <c r="AI10" s="432"/>
      <c r="AJ10" s="433"/>
      <c r="AK10" s="439" t="s">
        <v>135</v>
      </c>
      <c r="AL10" s="440"/>
      <c r="AM10" s="440"/>
      <c r="AN10" s="440"/>
      <c r="AO10" s="440"/>
      <c r="AP10" s="440"/>
      <c r="AQ10" s="441"/>
      <c r="AR10" s="7"/>
      <c r="AS10" s="213"/>
      <c r="AT10" s="213"/>
    </row>
    <row r="11" spans="1:46" s="6" customFormat="1" ht="16.5" thickBot="1" x14ac:dyDescent="0.25">
      <c r="A11" s="7"/>
      <c r="B11" s="1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5"/>
      <c r="AR11" s="7"/>
      <c r="AS11" s="213"/>
      <c r="AT11" s="213"/>
    </row>
    <row r="12" spans="1:46" s="16" customFormat="1" ht="57.75" customHeight="1" thickBot="1" x14ac:dyDescent="0.3">
      <c r="A12" s="5"/>
      <c r="B12" s="451" t="s">
        <v>13</v>
      </c>
      <c r="C12" s="452"/>
      <c r="D12" s="452"/>
      <c r="E12" s="452"/>
      <c r="F12" s="452"/>
      <c r="G12" s="452"/>
      <c r="H12" s="453"/>
      <c r="I12" s="454" t="str">
        <f>+'ACTA DE OBRA No1'!C18</f>
        <v>DEMOLICIÓN ESTRUCTURAS DE CONCRETO. Incluye cargue, transporte y botada de escombros, manual o mecánicamente, de cualquier resistencia, reforzado o ciclópeo, y en cualquier clase de estructura, retiro de refuerzo y cualquier tipo de acabado (revoques y enchapes) o piso (en losas) e instalaciones embebidas, compresor neumático con martillo, además recuperación de los materiales aprovechables o su transporte hasta el sitio que lo indique la interventoría, distancia máxima de 15 km.</v>
      </c>
      <c r="J12" s="455"/>
      <c r="K12" s="455"/>
      <c r="L12" s="455"/>
      <c r="M12" s="455"/>
      <c r="N12" s="455"/>
      <c r="O12" s="455"/>
      <c r="P12" s="455"/>
      <c r="Q12" s="455"/>
      <c r="R12" s="455"/>
      <c r="S12" s="455"/>
      <c r="T12" s="455"/>
      <c r="U12" s="455"/>
      <c r="V12" s="455"/>
      <c r="W12" s="455"/>
      <c r="X12" s="455"/>
      <c r="Y12" s="455"/>
      <c r="Z12" s="455"/>
      <c r="AA12" s="455"/>
      <c r="AB12" s="455"/>
      <c r="AC12" s="455"/>
      <c r="AD12" s="455"/>
      <c r="AE12" s="455"/>
      <c r="AF12" s="455"/>
      <c r="AG12" s="455"/>
      <c r="AH12" s="455"/>
      <c r="AI12" s="455"/>
      <c r="AJ12" s="455"/>
      <c r="AK12" s="455"/>
      <c r="AL12" s="455"/>
      <c r="AM12" s="455"/>
      <c r="AN12" s="455"/>
      <c r="AO12" s="455"/>
      <c r="AP12" s="455"/>
      <c r="AQ12" s="456"/>
      <c r="AR12" s="5"/>
      <c r="AS12" s="214"/>
      <c r="AT12" s="214"/>
    </row>
    <row r="13" spans="1:46" s="16" customFormat="1" ht="31.15" customHeight="1" thickBot="1" x14ac:dyDescent="0.3">
      <c r="A13" s="5"/>
      <c r="B13" s="451" t="s">
        <v>14</v>
      </c>
      <c r="C13" s="452"/>
      <c r="D13" s="452"/>
      <c r="E13" s="452"/>
      <c r="F13" s="452"/>
      <c r="G13" s="452"/>
      <c r="H13" s="453"/>
      <c r="I13" s="457" t="s">
        <v>109</v>
      </c>
      <c r="J13" s="458"/>
      <c r="K13" s="458"/>
      <c r="L13" s="458"/>
      <c r="M13" s="458"/>
      <c r="N13" s="458"/>
      <c r="O13" s="458"/>
      <c r="P13" s="458"/>
      <c r="Q13" s="458"/>
      <c r="R13" s="458"/>
      <c r="S13" s="458"/>
      <c r="T13" s="458"/>
      <c r="U13" s="459"/>
      <c r="V13" s="460" t="s">
        <v>15</v>
      </c>
      <c r="W13" s="455"/>
      <c r="X13" s="455"/>
      <c r="Y13" s="455"/>
      <c r="Z13" s="455"/>
      <c r="AA13" s="455"/>
      <c r="AB13" s="455"/>
      <c r="AC13" s="455"/>
      <c r="AD13" s="455"/>
      <c r="AE13" s="461"/>
      <c r="AF13" s="462"/>
      <c r="AG13" s="455"/>
      <c r="AH13" s="455"/>
      <c r="AI13" s="455"/>
      <c r="AJ13" s="463"/>
      <c r="AK13" s="464" t="s">
        <v>16</v>
      </c>
      <c r="AL13" s="464"/>
      <c r="AM13" s="465"/>
      <c r="AN13" s="466">
        <f>+'ACTA DE OBRA No1'!B18</f>
        <v>2.0099999999999998</v>
      </c>
      <c r="AO13" s="463"/>
      <c r="AP13" s="17" t="s">
        <v>134</v>
      </c>
      <c r="AQ13" s="18" t="str">
        <f>+'ACTA DE OBRA No1'!E18</f>
        <v>m3</v>
      </c>
      <c r="AR13" s="5"/>
      <c r="AS13" s="214"/>
      <c r="AT13" s="214"/>
    </row>
    <row r="14" spans="1:46" ht="16.5" thickBot="1" x14ac:dyDescent="0.3">
      <c r="A14" s="3"/>
      <c r="B14" s="467" t="s">
        <v>17</v>
      </c>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411"/>
      <c r="AE14" s="411"/>
      <c r="AF14" s="411"/>
      <c r="AG14" s="411"/>
      <c r="AH14" s="411"/>
      <c r="AI14" s="411"/>
      <c r="AJ14" s="468" t="s">
        <v>202</v>
      </c>
      <c r="AK14" s="470"/>
      <c r="AL14" s="470"/>
      <c r="AM14" s="470"/>
      <c r="AN14" s="471"/>
      <c r="AO14" s="472"/>
      <c r="AP14" s="473" t="s">
        <v>18</v>
      </c>
      <c r="AQ14" s="475" t="s">
        <v>19</v>
      </c>
      <c r="AR14" s="3"/>
    </row>
    <row r="15" spans="1:46" ht="28.5" customHeight="1" thickBot="1" x14ac:dyDescent="0.25">
      <c r="A15" s="3"/>
      <c r="B15" s="397"/>
      <c r="C15" s="398"/>
      <c r="D15" s="398"/>
      <c r="E15" s="398"/>
      <c r="F15" s="398"/>
      <c r="G15" s="398"/>
      <c r="H15" s="398"/>
      <c r="I15" s="398"/>
      <c r="J15" s="398"/>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9"/>
      <c r="AJ15" s="469"/>
      <c r="AK15" s="19" t="s">
        <v>114</v>
      </c>
      <c r="AL15" s="19" t="s">
        <v>20</v>
      </c>
      <c r="AM15" s="19" t="s">
        <v>27</v>
      </c>
      <c r="AN15" s="19" t="s">
        <v>28</v>
      </c>
      <c r="AO15" s="19" t="s">
        <v>21</v>
      </c>
      <c r="AP15" s="474"/>
      <c r="AQ15" s="476"/>
      <c r="AR15" s="3"/>
      <c r="AS15" s="217"/>
      <c r="AT15" s="217"/>
    </row>
    <row r="16" spans="1:46" ht="31.5" x14ac:dyDescent="0.2">
      <c r="A16" s="3"/>
      <c r="B16" s="400"/>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2"/>
      <c r="AJ16" s="238" t="s">
        <v>249</v>
      </c>
      <c r="AK16" s="239" t="s">
        <v>115</v>
      </c>
      <c r="AL16" s="198">
        <v>36.200000000000003</v>
      </c>
      <c r="AM16" s="198">
        <v>0.95</v>
      </c>
      <c r="AN16" s="198">
        <v>0.2</v>
      </c>
      <c r="AO16" s="198">
        <f t="shared" ref="AO16:AO23" si="0">AM16*AN16</f>
        <v>0.19</v>
      </c>
      <c r="AP16" s="239">
        <v>1</v>
      </c>
      <c r="AQ16" s="240">
        <f t="shared" ref="AQ16:AQ23" si="1">ROUND(AO16*AL16*AP16,1)</f>
        <v>6.9</v>
      </c>
      <c r="AR16" s="3"/>
    </row>
    <row r="17" spans="1:46" s="218" customFormat="1" ht="15.75" x14ac:dyDescent="0.2">
      <c r="A17" s="3"/>
      <c r="B17" s="400"/>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2"/>
      <c r="AJ17" s="403"/>
      <c r="AK17" s="404"/>
      <c r="AL17" s="404"/>
      <c r="AM17" s="404"/>
      <c r="AN17" s="404"/>
      <c r="AO17" s="404"/>
      <c r="AP17" s="404"/>
      <c r="AQ17" s="405"/>
      <c r="AR17" s="3"/>
      <c r="AS17" s="212"/>
      <c r="AT17" s="212"/>
    </row>
    <row r="18" spans="1:46" ht="31.5" x14ac:dyDescent="0.2">
      <c r="A18" s="3"/>
      <c r="B18" s="400"/>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2"/>
      <c r="AJ18" s="238" t="s">
        <v>250</v>
      </c>
      <c r="AK18" s="239" t="s">
        <v>115</v>
      </c>
      <c r="AL18" s="198">
        <v>190.04999999999998</v>
      </c>
      <c r="AM18" s="198">
        <v>0.95</v>
      </c>
      <c r="AN18" s="198">
        <v>0.2</v>
      </c>
      <c r="AO18" s="198">
        <f t="shared" si="0"/>
        <v>0.19</v>
      </c>
      <c r="AP18" s="239">
        <v>1</v>
      </c>
      <c r="AQ18" s="240">
        <f t="shared" si="1"/>
        <v>36.1</v>
      </c>
      <c r="AR18" s="3"/>
    </row>
    <row r="19" spans="1:46" s="237" customFormat="1" ht="31.5" x14ac:dyDescent="0.2">
      <c r="A19" s="3"/>
      <c r="B19" s="400"/>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2"/>
      <c r="AJ19" s="238" t="s">
        <v>250</v>
      </c>
      <c r="AK19" s="239" t="s">
        <v>116</v>
      </c>
      <c r="AL19" s="198">
        <v>56.06</v>
      </c>
      <c r="AM19" s="198">
        <v>0.95</v>
      </c>
      <c r="AN19" s="198">
        <v>0.25</v>
      </c>
      <c r="AO19" s="198">
        <f t="shared" si="0"/>
        <v>0.23749999999999999</v>
      </c>
      <c r="AP19" s="239">
        <v>1</v>
      </c>
      <c r="AQ19" s="240">
        <f t="shared" si="1"/>
        <v>13.3</v>
      </c>
      <c r="AR19" s="3"/>
      <c r="AS19" s="212"/>
      <c r="AT19" s="212"/>
    </row>
    <row r="20" spans="1:46" s="219" customFormat="1" ht="31.5" x14ac:dyDescent="0.2">
      <c r="A20" s="3"/>
      <c r="B20" s="400"/>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2"/>
      <c r="AJ20" s="238" t="s">
        <v>171</v>
      </c>
      <c r="AK20" s="239" t="s">
        <v>116</v>
      </c>
      <c r="AL20" s="198">
        <v>107.4</v>
      </c>
      <c r="AM20" s="198">
        <v>0.86</v>
      </c>
      <c r="AN20" s="198">
        <v>0.17</v>
      </c>
      <c r="AO20" s="198">
        <f t="shared" si="0"/>
        <v>0.1462</v>
      </c>
      <c r="AP20" s="239">
        <v>1</v>
      </c>
      <c r="AQ20" s="240">
        <f t="shared" si="1"/>
        <v>15.7</v>
      </c>
      <c r="AR20" s="3"/>
      <c r="AS20" s="215"/>
      <c r="AT20" s="212"/>
    </row>
    <row r="21" spans="1:46" s="218" customFormat="1" ht="15.75" x14ac:dyDescent="0.2">
      <c r="A21" s="3"/>
      <c r="B21" s="400"/>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2"/>
      <c r="AJ21" s="403"/>
      <c r="AK21" s="404"/>
      <c r="AL21" s="404"/>
      <c r="AM21" s="404"/>
      <c r="AN21" s="404"/>
      <c r="AO21" s="404"/>
      <c r="AP21" s="404"/>
      <c r="AQ21" s="405"/>
      <c r="AR21" s="3"/>
      <c r="AS21" s="215"/>
      <c r="AT21" s="212"/>
    </row>
    <row r="22" spans="1:46" s="210" customFormat="1" ht="31.5" x14ac:dyDescent="0.2">
      <c r="A22" s="3"/>
      <c r="B22" s="400"/>
      <c r="C22" s="401"/>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1"/>
      <c r="AC22" s="401"/>
      <c r="AD22" s="401"/>
      <c r="AE22" s="401"/>
      <c r="AF22" s="401"/>
      <c r="AG22" s="401"/>
      <c r="AH22" s="401"/>
      <c r="AI22" s="402"/>
      <c r="AJ22" s="238" t="s">
        <v>251</v>
      </c>
      <c r="AK22" s="239" t="s">
        <v>115</v>
      </c>
      <c r="AL22" s="198">
        <v>39.1</v>
      </c>
      <c r="AM22" s="198">
        <v>0.95</v>
      </c>
      <c r="AN22" s="198">
        <v>0.2</v>
      </c>
      <c r="AO22" s="198">
        <f t="shared" si="0"/>
        <v>0.19</v>
      </c>
      <c r="AP22" s="239">
        <v>1</v>
      </c>
      <c r="AQ22" s="240">
        <f t="shared" si="1"/>
        <v>7.4</v>
      </c>
      <c r="AR22" s="3"/>
      <c r="AS22" s="212"/>
      <c r="AT22" s="212"/>
    </row>
    <row r="23" spans="1:46" s="210" customFormat="1" ht="31.5" x14ac:dyDescent="0.2">
      <c r="A23" s="3"/>
      <c r="B23" s="400"/>
      <c r="C23" s="401"/>
      <c r="D23" s="401"/>
      <c r="E23" s="401"/>
      <c r="F23" s="401"/>
      <c r="G23" s="401"/>
      <c r="H23" s="401"/>
      <c r="I23" s="401"/>
      <c r="J23" s="401"/>
      <c r="K23" s="401"/>
      <c r="L23" s="401"/>
      <c r="M23" s="401"/>
      <c r="N23" s="401"/>
      <c r="O23" s="401"/>
      <c r="P23" s="401"/>
      <c r="Q23" s="401"/>
      <c r="R23" s="401"/>
      <c r="S23" s="401"/>
      <c r="T23" s="401"/>
      <c r="U23" s="401"/>
      <c r="V23" s="401"/>
      <c r="W23" s="401"/>
      <c r="X23" s="401"/>
      <c r="Y23" s="401"/>
      <c r="Z23" s="401"/>
      <c r="AA23" s="401"/>
      <c r="AB23" s="401"/>
      <c r="AC23" s="401"/>
      <c r="AD23" s="401"/>
      <c r="AE23" s="401"/>
      <c r="AF23" s="401"/>
      <c r="AG23" s="401"/>
      <c r="AH23" s="401"/>
      <c r="AI23" s="402"/>
      <c r="AJ23" s="238" t="s">
        <v>251</v>
      </c>
      <c r="AK23" s="239" t="s">
        <v>116</v>
      </c>
      <c r="AL23" s="198">
        <v>44.500000000000007</v>
      </c>
      <c r="AM23" s="198">
        <v>0.95</v>
      </c>
      <c r="AN23" s="198">
        <v>0.2</v>
      </c>
      <c r="AO23" s="198">
        <f t="shared" si="0"/>
        <v>0.19</v>
      </c>
      <c r="AP23" s="239">
        <v>1</v>
      </c>
      <c r="AQ23" s="240">
        <f t="shared" si="1"/>
        <v>8.5</v>
      </c>
      <c r="AR23" s="3"/>
      <c r="AS23" s="212"/>
      <c r="AT23" s="212"/>
    </row>
    <row r="24" spans="1:46" s="218" customFormat="1" ht="15.75" x14ac:dyDescent="0.2">
      <c r="A24" s="3"/>
      <c r="B24" s="400"/>
      <c r="C24" s="401"/>
      <c r="D24" s="401"/>
      <c r="E24" s="401"/>
      <c r="F24" s="401"/>
      <c r="G24" s="401"/>
      <c r="H24" s="401"/>
      <c r="I24" s="401"/>
      <c r="J24" s="401"/>
      <c r="K24" s="401"/>
      <c r="L24" s="401"/>
      <c r="M24" s="401"/>
      <c r="N24" s="401"/>
      <c r="O24" s="401"/>
      <c r="P24" s="401"/>
      <c r="Q24" s="401"/>
      <c r="R24" s="401"/>
      <c r="S24" s="401"/>
      <c r="T24" s="401"/>
      <c r="U24" s="401"/>
      <c r="V24" s="401"/>
      <c r="W24" s="401"/>
      <c r="X24" s="401"/>
      <c r="Y24" s="401"/>
      <c r="Z24" s="401"/>
      <c r="AA24" s="401"/>
      <c r="AB24" s="401"/>
      <c r="AC24" s="401"/>
      <c r="AD24" s="401"/>
      <c r="AE24" s="401"/>
      <c r="AF24" s="401"/>
      <c r="AG24" s="401"/>
      <c r="AH24" s="401"/>
      <c r="AI24" s="402"/>
      <c r="AJ24" s="403"/>
      <c r="AK24" s="404"/>
      <c r="AL24" s="404"/>
      <c r="AM24" s="404"/>
      <c r="AN24" s="404"/>
      <c r="AO24" s="404"/>
      <c r="AP24" s="404"/>
      <c r="AQ24" s="405"/>
      <c r="AR24" s="3"/>
      <c r="AS24" s="215"/>
      <c r="AT24" s="212"/>
    </row>
    <row r="25" spans="1:46" s="218" customFormat="1" ht="31.5" x14ac:dyDescent="0.2">
      <c r="A25" s="3"/>
      <c r="B25" s="400"/>
      <c r="C25" s="401"/>
      <c r="D25" s="401"/>
      <c r="E25" s="401"/>
      <c r="F25" s="401"/>
      <c r="G25" s="401"/>
      <c r="H25" s="401"/>
      <c r="I25" s="401"/>
      <c r="J25" s="401"/>
      <c r="K25" s="401"/>
      <c r="L25" s="401"/>
      <c r="M25" s="401"/>
      <c r="N25" s="401"/>
      <c r="O25" s="401"/>
      <c r="P25" s="401"/>
      <c r="Q25" s="401"/>
      <c r="R25" s="401"/>
      <c r="S25" s="401"/>
      <c r="T25" s="401"/>
      <c r="U25" s="401"/>
      <c r="V25" s="401"/>
      <c r="W25" s="401"/>
      <c r="X25" s="401"/>
      <c r="Y25" s="401"/>
      <c r="Z25" s="401"/>
      <c r="AA25" s="401"/>
      <c r="AB25" s="401"/>
      <c r="AC25" s="401"/>
      <c r="AD25" s="401"/>
      <c r="AE25" s="401"/>
      <c r="AF25" s="401"/>
      <c r="AG25" s="401"/>
      <c r="AH25" s="401"/>
      <c r="AI25" s="402"/>
      <c r="AJ25" s="238" t="s">
        <v>252</v>
      </c>
      <c r="AK25" s="239" t="s">
        <v>116</v>
      </c>
      <c r="AL25" s="198">
        <v>21.35</v>
      </c>
      <c r="AM25" s="198">
        <v>0.8</v>
      </c>
      <c r="AN25" s="198">
        <v>0.2</v>
      </c>
      <c r="AO25" s="198">
        <f t="shared" ref="AO25:AO35" si="2">AM25*AN25</f>
        <v>0.16000000000000003</v>
      </c>
      <c r="AP25" s="239">
        <v>1</v>
      </c>
      <c r="AQ25" s="240">
        <f t="shared" ref="AQ25:AQ35" si="3">ROUND(AO25*AL25*AP25,1)</f>
        <v>3.4</v>
      </c>
      <c r="AR25" s="3"/>
      <c r="AS25" s="215"/>
      <c r="AT25" s="212"/>
    </row>
    <row r="26" spans="1:46" s="218" customFormat="1" ht="31.5" x14ac:dyDescent="0.2">
      <c r="A26" s="3"/>
      <c r="B26" s="400"/>
      <c r="C26" s="401"/>
      <c r="D26" s="401"/>
      <c r="E26" s="401"/>
      <c r="F26" s="401"/>
      <c r="G26" s="401"/>
      <c r="H26" s="401"/>
      <c r="I26" s="401"/>
      <c r="J26" s="401"/>
      <c r="K26" s="401"/>
      <c r="L26" s="401"/>
      <c r="M26" s="401"/>
      <c r="N26" s="401"/>
      <c r="O26" s="401"/>
      <c r="P26" s="401"/>
      <c r="Q26" s="401"/>
      <c r="R26" s="401"/>
      <c r="S26" s="401"/>
      <c r="T26" s="401"/>
      <c r="U26" s="401"/>
      <c r="V26" s="401"/>
      <c r="W26" s="401"/>
      <c r="X26" s="401"/>
      <c r="Y26" s="401"/>
      <c r="Z26" s="401"/>
      <c r="AA26" s="401"/>
      <c r="AB26" s="401"/>
      <c r="AC26" s="401"/>
      <c r="AD26" s="401"/>
      <c r="AE26" s="401"/>
      <c r="AF26" s="401"/>
      <c r="AG26" s="401"/>
      <c r="AH26" s="401"/>
      <c r="AI26" s="402"/>
      <c r="AJ26" s="238" t="s">
        <v>252</v>
      </c>
      <c r="AK26" s="239" t="s">
        <v>116</v>
      </c>
      <c r="AL26" s="198">
        <v>6.05</v>
      </c>
      <c r="AM26" s="198">
        <v>0.85</v>
      </c>
      <c r="AN26" s="198">
        <v>0.2</v>
      </c>
      <c r="AO26" s="198">
        <f t="shared" si="2"/>
        <v>0.17</v>
      </c>
      <c r="AP26" s="239">
        <v>1</v>
      </c>
      <c r="AQ26" s="240">
        <f t="shared" si="3"/>
        <v>1</v>
      </c>
      <c r="AR26" s="3"/>
      <c r="AS26" s="215"/>
      <c r="AT26" s="212"/>
    </row>
    <row r="27" spans="1:46" s="218" customFormat="1" ht="15.75" x14ac:dyDescent="0.2">
      <c r="A27" s="3"/>
      <c r="B27" s="400"/>
      <c r="C27" s="401"/>
      <c r="D27" s="401"/>
      <c r="E27" s="401"/>
      <c r="F27" s="401"/>
      <c r="G27" s="401"/>
      <c r="H27" s="401"/>
      <c r="I27" s="401"/>
      <c r="J27" s="401"/>
      <c r="K27" s="401"/>
      <c r="L27" s="401"/>
      <c r="M27" s="401"/>
      <c r="N27" s="401"/>
      <c r="O27" s="401"/>
      <c r="P27" s="401"/>
      <c r="Q27" s="401"/>
      <c r="R27" s="401"/>
      <c r="S27" s="401"/>
      <c r="T27" s="401"/>
      <c r="U27" s="401"/>
      <c r="V27" s="401"/>
      <c r="W27" s="401"/>
      <c r="X27" s="401"/>
      <c r="Y27" s="401"/>
      <c r="Z27" s="401"/>
      <c r="AA27" s="401"/>
      <c r="AB27" s="401"/>
      <c r="AC27" s="401"/>
      <c r="AD27" s="401"/>
      <c r="AE27" s="401"/>
      <c r="AF27" s="401"/>
      <c r="AG27" s="401"/>
      <c r="AH27" s="401"/>
      <c r="AI27" s="402"/>
      <c r="AJ27" s="238" t="s">
        <v>153</v>
      </c>
      <c r="AK27" s="239" t="s">
        <v>115</v>
      </c>
      <c r="AL27" s="198">
        <v>6.1</v>
      </c>
      <c r="AM27" s="198">
        <v>1.05</v>
      </c>
      <c r="AN27" s="198">
        <v>0.25</v>
      </c>
      <c r="AO27" s="198">
        <f t="shared" si="2"/>
        <v>0.26250000000000001</v>
      </c>
      <c r="AP27" s="239">
        <v>1</v>
      </c>
      <c r="AQ27" s="240">
        <f t="shared" si="3"/>
        <v>1.6</v>
      </c>
      <c r="AR27" s="3"/>
      <c r="AS27" s="215"/>
      <c r="AT27" s="212"/>
    </row>
    <row r="28" spans="1:46" s="218" customFormat="1" ht="31.5" x14ac:dyDescent="0.2">
      <c r="A28" s="3"/>
      <c r="B28" s="400"/>
      <c r="C28" s="401"/>
      <c r="D28" s="401"/>
      <c r="E28" s="401"/>
      <c r="F28" s="401"/>
      <c r="G28" s="401"/>
      <c r="H28" s="401"/>
      <c r="I28" s="401"/>
      <c r="J28" s="401"/>
      <c r="K28" s="401"/>
      <c r="L28" s="401"/>
      <c r="M28" s="401"/>
      <c r="N28" s="401"/>
      <c r="O28" s="401"/>
      <c r="P28" s="401"/>
      <c r="Q28" s="401"/>
      <c r="R28" s="401"/>
      <c r="S28" s="401"/>
      <c r="T28" s="401"/>
      <c r="U28" s="401"/>
      <c r="V28" s="401"/>
      <c r="W28" s="401"/>
      <c r="X28" s="401"/>
      <c r="Y28" s="401"/>
      <c r="Z28" s="401"/>
      <c r="AA28" s="401"/>
      <c r="AB28" s="401"/>
      <c r="AC28" s="401"/>
      <c r="AD28" s="401"/>
      <c r="AE28" s="401"/>
      <c r="AF28" s="401"/>
      <c r="AG28" s="401"/>
      <c r="AH28" s="401"/>
      <c r="AI28" s="402"/>
      <c r="AJ28" s="238" t="s">
        <v>212</v>
      </c>
      <c r="AK28" s="239" t="s">
        <v>115</v>
      </c>
      <c r="AL28" s="198">
        <v>13</v>
      </c>
      <c r="AM28" s="198">
        <v>1.81</v>
      </c>
      <c r="AN28" s="198">
        <v>0.25</v>
      </c>
      <c r="AO28" s="198">
        <f t="shared" si="2"/>
        <v>0.45250000000000001</v>
      </c>
      <c r="AP28" s="239">
        <v>1</v>
      </c>
      <c r="AQ28" s="240">
        <f t="shared" si="3"/>
        <v>5.9</v>
      </c>
      <c r="AR28" s="3"/>
      <c r="AS28" s="215"/>
      <c r="AT28" s="212"/>
    </row>
    <row r="29" spans="1:46" s="244" customFormat="1" ht="15.75" x14ac:dyDescent="0.2">
      <c r="A29" s="3"/>
      <c r="B29" s="400"/>
      <c r="C29" s="401"/>
      <c r="D29" s="401"/>
      <c r="E29" s="401"/>
      <c r="F29" s="401"/>
      <c r="G29" s="401"/>
      <c r="H29" s="401"/>
      <c r="I29" s="401"/>
      <c r="J29" s="401"/>
      <c r="K29" s="401"/>
      <c r="L29" s="401"/>
      <c r="M29" s="401"/>
      <c r="N29" s="401"/>
      <c r="O29" s="401"/>
      <c r="P29" s="401"/>
      <c r="Q29" s="401"/>
      <c r="R29" s="401"/>
      <c r="S29" s="401"/>
      <c r="T29" s="401"/>
      <c r="U29" s="401"/>
      <c r="V29" s="401"/>
      <c r="W29" s="401"/>
      <c r="X29" s="401"/>
      <c r="Y29" s="401"/>
      <c r="Z29" s="401"/>
      <c r="AA29" s="401"/>
      <c r="AB29" s="401"/>
      <c r="AC29" s="401"/>
      <c r="AD29" s="401"/>
      <c r="AE29" s="401"/>
      <c r="AF29" s="401"/>
      <c r="AG29" s="401"/>
      <c r="AH29" s="401"/>
      <c r="AI29" s="402"/>
      <c r="AJ29" s="238" t="s">
        <v>153</v>
      </c>
      <c r="AK29" s="239" t="s">
        <v>115</v>
      </c>
      <c r="AL29" s="198">
        <v>2.1</v>
      </c>
      <c r="AM29" s="198">
        <v>1.1000000000000001</v>
      </c>
      <c r="AN29" s="198">
        <v>0.25</v>
      </c>
      <c r="AO29" s="198">
        <f t="shared" ref="AO29" si="4">AM29*AN29</f>
        <v>0.27500000000000002</v>
      </c>
      <c r="AP29" s="239">
        <v>1</v>
      </c>
      <c r="AQ29" s="240">
        <f t="shared" ref="AQ29" si="5">ROUND(AO29*AL29*AP29,1)</f>
        <v>0.6</v>
      </c>
      <c r="AR29" s="3"/>
      <c r="AS29" s="215"/>
      <c r="AT29" s="212"/>
    </row>
    <row r="30" spans="1:46" s="218" customFormat="1" ht="15.75" x14ac:dyDescent="0.2">
      <c r="A30" s="3"/>
      <c r="B30" s="400"/>
      <c r="C30" s="401"/>
      <c r="D30" s="401"/>
      <c r="E30" s="401"/>
      <c r="F30" s="401"/>
      <c r="G30" s="401"/>
      <c r="H30" s="401"/>
      <c r="I30" s="401"/>
      <c r="J30" s="401"/>
      <c r="K30" s="401"/>
      <c r="L30" s="401"/>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2"/>
      <c r="AJ30" s="403"/>
      <c r="AK30" s="404"/>
      <c r="AL30" s="404"/>
      <c r="AM30" s="404"/>
      <c r="AN30" s="404"/>
      <c r="AO30" s="404"/>
      <c r="AP30" s="404"/>
      <c r="AQ30" s="405"/>
      <c r="AR30" s="3"/>
      <c r="AS30" s="215"/>
      <c r="AT30" s="212"/>
    </row>
    <row r="31" spans="1:46" s="218" customFormat="1" ht="31.5" x14ac:dyDescent="0.2">
      <c r="A31" s="3"/>
      <c r="B31" s="400"/>
      <c r="C31" s="401"/>
      <c r="D31" s="401"/>
      <c r="E31" s="401"/>
      <c r="F31" s="401"/>
      <c r="G31" s="401"/>
      <c r="H31" s="401"/>
      <c r="I31" s="401"/>
      <c r="J31" s="401"/>
      <c r="K31" s="401"/>
      <c r="L31" s="401"/>
      <c r="M31" s="401"/>
      <c r="N31" s="401"/>
      <c r="O31" s="401"/>
      <c r="P31" s="401"/>
      <c r="Q31" s="401"/>
      <c r="R31" s="401"/>
      <c r="S31" s="401"/>
      <c r="T31" s="401"/>
      <c r="U31" s="401"/>
      <c r="V31" s="401"/>
      <c r="W31" s="401"/>
      <c r="X31" s="401"/>
      <c r="Y31" s="401"/>
      <c r="Z31" s="401"/>
      <c r="AA31" s="401"/>
      <c r="AB31" s="401"/>
      <c r="AC31" s="401"/>
      <c r="AD31" s="401"/>
      <c r="AE31" s="401"/>
      <c r="AF31" s="401"/>
      <c r="AG31" s="401"/>
      <c r="AH31" s="401"/>
      <c r="AI31" s="402"/>
      <c r="AJ31" s="238" t="s">
        <v>155</v>
      </c>
      <c r="AK31" s="239" t="s">
        <v>115</v>
      </c>
      <c r="AL31" s="198">
        <v>0.6</v>
      </c>
      <c r="AM31" s="198">
        <v>0.63</v>
      </c>
      <c r="AN31" s="198">
        <v>0.27</v>
      </c>
      <c r="AO31" s="198">
        <f t="shared" si="2"/>
        <v>0.1701</v>
      </c>
      <c r="AP31" s="239">
        <v>1</v>
      </c>
      <c r="AQ31" s="240">
        <f t="shared" si="3"/>
        <v>0.1</v>
      </c>
      <c r="AR31" s="3"/>
      <c r="AS31" s="215"/>
      <c r="AT31" s="212"/>
    </row>
    <row r="32" spans="1:46" s="218" customFormat="1" ht="31.5" x14ac:dyDescent="0.2">
      <c r="A32" s="3"/>
      <c r="B32" s="400"/>
      <c r="C32" s="401"/>
      <c r="D32" s="401"/>
      <c r="E32" s="401"/>
      <c r="F32" s="401"/>
      <c r="G32" s="401"/>
      <c r="H32" s="401"/>
      <c r="I32" s="401"/>
      <c r="J32" s="401"/>
      <c r="K32" s="401"/>
      <c r="L32" s="401"/>
      <c r="M32" s="401"/>
      <c r="N32" s="401"/>
      <c r="O32" s="401"/>
      <c r="P32" s="401"/>
      <c r="Q32" s="401"/>
      <c r="R32" s="401"/>
      <c r="S32" s="401"/>
      <c r="T32" s="401"/>
      <c r="U32" s="401"/>
      <c r="V32" s="401"/>
      <c r="W32" s="401"/>
      <c r="X32" s="401"/>
      <c r="Y32" s="401"/>
      <c r="Z32" s="401"/>
      <c r="AA32" s="401"/>
      <c r="AB32" s="401"/>
      <c r="AC32" s="401"/>
      <c r="AD32" s="401"/>
      <c r="AE32" s="401"/>
      <c r="AF32" s="401"/>
      <c r="AG32" s="401"/>
      <c r="AH32" s="401"/>
      <c r="AI32" s="402"/>
      <c r="AJ32" s="238" t="s">
        <v>155</v>
      </c>
      <c r="AK32" s="239" t="s">
        <v>115</v>
      </c>
      <c r="AL32" s="198">
        <v>0.55000000000000004</v>
      </c>
      <c r="AM32" s="198">
        <v>0.35</v>
      </c>
      <c r="AN32" s="198">
        <v>0.27</v>
      </c>
      <c r="AO32" s="198">
        <f t="shared" si="2"/>
        <v>9.4500000000000001E-2</v>
      </c>
      <c r="AP32" s="239">
        <v>1</v>
      </c>
      <c r="AQ32" s="240">
        <f t="shared" si="3"/>
        <v>0.1</v>
      </c>
      <c r="AR32" s="3"/>
      <c r="AS32" s="215"/>
      <c r="AT32" s="212"/>
    </row>
    <row r="33" spans="1:46" s="218" customFormat="1" ht="31.5" x14ac:dyDescent="0.2">
      <c r="A33" s="3"/>
      <c r="B33" s="400"/>
      <c r="C33" s="401"/>
      <c r="D33" s="401"/>
      <c r="E33" s="401"/>
      <c r="F33" s="401"/>
      <c r="G33" s="401"/>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401"/>
      <c r="AF33" s="401"/>
      <c r="AG33" s="401"/>
      <c r="AH33" s="401"/>
      <c r="AI33" s="402"/>
      <c r="AJ33" s="238" t="s">
        <v>155</v>
      </c>
      <c r="AK33" s="239" t="s">
        <v>115</v>
      </c>
      <c r="AL33" s="198">
        <v>0.6</v>
      </c>
      <c r="AM33" s="198">
        <v>0.92</v>
      </c>
      <c r="AN33" s="198">
        <v>0.3</v>
      </c>
      <c r="AO33" s="198">
        <f t="shared" si="2"/>
        <v>0.27600000000000002</v>
      </c>
      <c r="AP33" s="239">
        <v>1</v>
      </c>
      <c r="AQ33" s="240">
        <f t="shared" si="3"/>
        <v>0.2</v>
      </c>
      <c r="AR33" s="3"/>
      <c r="AS33" s="215"/>
      <c r="AT33" s="212"/>
    </row>
    <row r="34" spans="1:46" s="218" customFormat="1" ht="31.5" x14ac:dyDescent="0.2">
      <c r="A34" s="3"/>
      <c r="B34" s="400"/>
      <c r="C34" s="401"/>
      <c r="D34" s="401"/>
      <c r="E34" s="401"/>
      <c r="F34" s="401"/>
      <c r="G34" s="401"/>
      <c r="H34" s="401"/>
      <c r="I34" s="401"/>
      <c r="J34" s="401"/>
      <c r="K34" s="401"/>
      <c r="L34" s="401"/>
      <c r="M34" s="401"/>
      <c r="N34" s="401"/>
      <c r="O34" s="401"/>
      <c r="P34" s="401"/>
      <c r="Q34" s="401"/>
      <c r="R34" s="401"/>
      <c r="S34" s="401"/>
      <c r="T34" s="401"/>
      <c r="U34" s="401"/>
      <c r="V34" s="401"/>
      <c r="W34" s="401"/>
      <c r="X34" s="401"/>
      <c r="Y34" s="401"/>
      <c r="Z34" s="401"/>
      <c r="AA34" s="401"/>
      <c r="AB34" s="401"/>
      <c r="AC34" s="401"/>
      <c r="AD34" s="401"/>
      <c r="AE34" s="401"/>
      <c r="AF34" s="401"/>
      <c r="AG34" s="401"/>
      <c r="AH34" s="401"/>
      <c r="AI34" s="402"/>
      <c r="AJ34" s="238" t="s">
        <v>155</v>
      </c>
      <c r="AK34" s="239" t="s">
        <v>116</v>
      </c>
      <c r="AL34" s="198">
        <v>1.1000000000000001</v>
      </c>
      <c r="AM34" s="198">
        <v>0.9</v>
      </c>
      <c r="AN34" s="198">
        <v>0.28999999999999998</v>
      </c>
      <c r="AO34" s="198">
        <f t="shared" si="2"/>
        <v>0.26100000000000001</v>
      </c>
      <c r="AP34" s="239">
        <v>1</v>
      </c>
      <c r="AQ34" s="240">
        <f t="shared" si="3"/>
        <v>0.3</v>
      </c>
      <c r="AR34" s="3"/>
      <c r="AS34" s="215"/>
      <c r="AT34" s="212"/>
    </row>
    <row r="35" spans="1:46" s="218" customFormat="1" ht="31.5" x14ac:dyDescent="0.2">
      <c r="A35" s="3"/>
      <c r="B35" s="400"/>
      <c r="C35" s="401"/>
      <c r="D35" s="401"/>
      <c r="E35" s="401"/>
      <c r="F35" s="401"/>
      <c r="G35" s="401"/>
      <c r="H35" s="401"/>
      <c r="I35" s="401"/>
      <c r="J35" s="401"/>
      <c r="K35" s="401"/>
      <c r="L35" s="401"/>
      <c r="M35" s="401"/>
      <c r="N35" s="401"/>
      <c r="O35" s="401"/>
      <c r="P35" s="401"/>
      <c r="Q35" s="401"/>
      <c r="R35" s="401"/>
      <c r="S35" s="401"/>
      <c r="T35" s="401"/>
      <c r="U35" s="401"/>
      <c r="V35" s="401"/>
      <c r="W35" s="401"/>
      <c r="X35" s="401"/>
      <c r="Y35" s="401"/>
      <c r="Z35" s="401"/>
      <c r="AA35" s="401"/>
      <c r="AB35" s="401"/>
      <c r="AC35" s="401"/>
      <c r="AD35" s="401"/>
      <c r="AE35" s="401"/>
      <c r="AF35" s="401"/>
      <c r="AG35" s="401"/>
      <c r="AH35" s="401"/>
      <c r="AI35" s="402"/>
      <c r="AJ35" s="238" t="s">
        <v>156</v>
      </c>
      <c r="AK35" s="239" t="s">
        <v>115</v>
      </c>
      <c r="AL35" s="198">
        <v>11.48</v>
      </c>
      <c r="AM35" s="198">
        <v>0.3</v>
      </c>
      <c r="AN35" s="198">
        <v>0.19</v>
      </c>
      <c r="AO35" s="198">
        <f t="shared" si="2"/>
        <v>5.6999999999999995E-2</v>
      </c>
      <c r="AP35" s="239">
        <v>1</v>
      </c>
      <c r="AQ35" s="240">
        <f t="shared" si="3"/>
        <v>0.7</v>
      </c>
      <c r="AR35" s="3"/>
      <c r="AS35" s="215"/>
      <c r="AT35" s="212"/>
    </row>
    <row r="36" spans="1:46" s="219" customFormat="1" ht="15.75" x14ac:dyDescent="0.2">
      <c r="A36" s="3"/>
      <c r="B36" s="400"/>
      <c r="C36" s="401"/>
      <c r="D36" s="401"/>
      <c r="E36" s="401"/>
      <c r="F36" s="401"/>
      <c r="G36" s="401"/>
      <c r="H36" s="401"/>
      <c r="I36" s="401"/>
      <c r="J36" s="401"/>
      <c r="K36" s="401"/>
      <c r="L36" s="401"/>
      <c r="M36" s="401"/>
      <c r="N36" s="401"/>
      <c r="O36" s="401"/>
      <c r="P36" s="401"/>
      <c r="Q36" s="401"/>
      <c r="R36" s="401"/>
      <c r="S36" s="401"/>
      <c r="T36" s="401"/>
      <c r="U36" s="401"/>
      <c r="V36" s="401"/>
      <c r="W36" s="401"/>
      <c r="X36" s="401"/>
      <c r="Y36" s="401"/>
      <c r="Z36" s="401"/>
      <c r="AA36" s="401"/>
      <c r="AB36" s="401"/>
      <c r="AC36" s="401"/>
      <c r="AD36" s="401"/>
      <c r="AE36" s="401"/>
      <c r="AF36" s="401"/>
      <c r="AG36" s="401"/>
      <c r="AH36" s="401"/>
      <c r="AI36" s="402"/>
      <c r="AJ36" s="403"/>
      <c r="AK36" s="404"/>
      <c r="AL36" s="404"/>
      <c r="AM36" s="404"/>
      <c r="AN36" s="404"/>
      <c r="AO36" s="404"/>
      <c r="AP36" s="404"/>
      <c r="AQ36" s="405"/>
      <c r="AR36" s="3"/>
      <c r="AS36" s="215"/>
      <c r="AT36" s="212"/>
    </row>
    <row r="37" spans="1:46" s="219" customFormat="1" ht="47.25" x14ac:dyDescent="0.2">
      <c r="A37" s="3"/>
      <c r="B37" s="400"/>
      <c r="C37" s="401"/>
      <c r="D37" s="401"/>
      <c r="E37" s="401"/>
      <c r="F37" s="401"/>
      <c r="G37" s="401"/>
      <c r="H37" s="401"/>
      <c r="I37" s="401"/>
      <c r="J37" s="401"/>
      <c r="K37" s="401"/>
      <c r="L37" s="401"/>
      <c r="M37" s="401"/>
      <c r="N37" s="401"/>
      <c r="O37" s="401"/>
      <c r="P37" s="401"/>
      <c r="Q37" s="401"/>
      <c r="R37" s="401"/>
      <c r="S37" s="401"/>
      <c r="T37" s="401"/>
      <c r="U37" s="401"/>
      <c r="V37" s="401"/>
      <c r="W37" s="401"/>
      <c r="X37" s="401"/>
      <c r="Y37" s="401"/>
      <c r="Z37" s="401"/>
      <c r="AA37" s="401"/>
      <c r="AB37" s="401"/>
      <c r="AC37" s="401"/>
      <c r="AD37" s="401"/>
      <c r="AE37" s="401"/>
      <c r="AF37" s="401"/>
      <c r="AG37" s="401"/>
      <c r="AH37" s="401"/>
      <c r="AI37" s="402"/>
      <c r="AJ37" s="238" t="s">
        <v>159</v>
      </c>
      <c r="AK37" s="239" t="s">
        <v>116</v>
      </c>
      <c r="AL37" s="198">
        <v>38</v>
      </c>
      <c r="AM37" s="198">
        <v>0.89999999999999991</v>
      </c>
      <c r="AN37" s="198">
        <v>0.2</v>
      </c>
      <c r="AO37" s="198">
        <f>AM37*AN37</f>
        <v>0.18</v>
      </c>
      <c r="AP37" s="239">
        <v>1</v>
      </c>
      <c r="AQ37" s="240">
        <f>ROUND(AO37*AL37*AP37,1)</f>
        <v>6.8</v>
      </c>
      <c r="AR37" s="3"/>
      <c r="AS37" s="215"/>
      <c r="AT37" s="212"/>
    </row>
    <row r="38" spans="1:46" s="218" customFormat="1" ht="15.75" x14ac:dyDescent="0.2">
      <c r="A38" s="3"/>
      <c r="B38" s="400"/>
      <c r="C38" s="401"/>
      <c r="D38" s="401"/>
      <c r="E38" s="401"/>
      <c r="F38" s="401"/>
      <c r="G38" s="401"/>
      <c r="H38" s="401"/>
      <c r="I38" s="401"/>
      <c r="J38" s="401"/>
      <c r="K38" s="401"/>
      <c r="L38" s="401"/>
      <c r="M38" s="401"/>
      <c r="N38" s="401"/>
      <c r="O38" s="401"/>
      <c r="P38" s="401"/>
      <c r="Q38" s="401"/>
      <c r="R38" s="401"/>
      <c r="S38" s="401"/>
      <c r="T38" s="401"/>
      <c r="U38" s="401"/>
      <c r="V38" s="401"/>
      <c r="W38" s="401"/>
      <c r="X38" s="401"/>
      <c r="Y38" s="401"/>
      <c r="Z38" s="401"/>
      <c r="AA38" s="401"/>
      <c r="AB38" s="401"/>
      <c r="AC38" s="401"/>
      <c r="AD38" s="401"/>
      <c r="AE38" s="401"/>
      <c r="AF38" s="401"/>
      <c r="AG38" s="401"/>
      <c r="AH38" s="401"/>
      <c r="AI38" s="402"/>
      <c r="AJ38" s="395" t="s">
        <v>152</v>
      </c>
      <c r="AK38" s="396"/>
      <c r="AL38" s="396"/>
      <c r="AM38" s="396"/>
      <c r="AN38" s="396"/>
      <c r="AO38" s="396"/>
      <c r="AP38" s="258" t="s">
        <v>22</v>
      </c>
      <c r="AQ38" s="259">
        <f>SUM(AQ16:AQ37)</f>
        <v>108.6</v>
      </c>
      <c r="AR38" s="3"/>
      <c r="AS38" s="215"/>
      <c r="AT38" s="212"/>
    </row>
    <row r="39" spans="1:46" s="219" customFormat="1" ht="31.5" x14ac:dyDescent="0.2">
      <c r="A39" s="3"/>
      <c r="B39" s="400"/>
      <c r="C39" s="401"/>
      <c r="D39" s="401"/>
      <c r="E39" s="401"/>
      <c r="F39" s="401"/>
      <c r="G39" s="401"/>
      <c r="H39" s="401"/>
      <c r="I39" s="401"/>
      <c r="J39" s="401"/>
      <c r="K39" s="401"/>
      <c r="L39" s="401"/>
      <c r="M39" s="401"/>
      <c r="N39" s="401"/>
      <c r="O39" s="401"/>
      <c r="P39" s="401"/>
      <c r="Q39" s="401"/>
      <c r="R39" s="401"/>
      <c r="S39" s="401"/>
      <c r="T39" s="401"/>
      <c r="U39" s="401"/>
      <c r="V39" s="401"/>
      <c r="W39" s="401"/>
      <c r="X39" s="401"/>
      <c r="Y39" s="401"/>
      <c r="Z39" s="401"/>
      <c r="AA39" s="401"/>
      <c r="AB39" s="401"/>
      <c r="AC39" s="401"/>
      <c r="AD39" s="401"/>
      <c r="AE39" s="401"/>
      <c r="AF39" s="401"/>
      <c r="AG39" s="401"/>
      <c r="AH39" s="401"/>
      <c r="AI39" s="402"/>
      <c r="AJ39" s="238" t="s">
        <v>172</v>
      </c>
      <c r="AK39" s="239" t="s">
        <v>115</v>
      </c>
      <c r="AL39" s="198">
        <v>52.7</v>
      </c>
      <c r="AM39" s="198">
        <v>1</v>
      </c>
      <c r="AN39" s="198">
        <v>0.2</v>
      </c>
      <c r="AO39" s="198">
        <f t="shared" ref="AO39" si="6">AM39*AN39</f>
        <v>0.2</v>
      </c>
      <c r="AP39" s="239">
        <v>1</v>
      </c>
      <c r="AQ39" s="240">
        <f t="shared" ref="AQ39" si="7">ROUND(AO39*AL39*AP39,1)</f>
        <v>10.5</v>
      </c>
      <c r="AR39" s="3"/>
      <c r="AS39" s="215"/>
      <c r="AT39" s="212"/>
    </row>
    <row r="40" spans="1:46" s="219" customFormat="1" ht="16.5" thickBot="1" x14ac:dyDescent="0.25">
      <c r="A40" s="3"/>
      <c r="B40" s="400"/>
      <c r="C40" s="401"/>
      <c r="D40" s="401"/>
      <c r="E40" s="401"/>
      <c r="F40" s="401"/>
      <c r="G40" s="401"/>
      <c r="H40" s="401"/>
      <c r="I40" s="401"/>
      <c r="J40" s="401"/>
      <c r="K40" s="401"/>
      <c r="L40" s="401"/>
      <c r="M40" s="401"/>
      <c r="N40" s="401"/>
      <c r="O40" s="401"/>
      <c r="P40" s="401"/>
      <c r="Q40" s="401"/>
      <c r="R40" s="401"/>
      <c r="S40" s="401"/>
      <c r="T40" s="401"/>
      <c r="U40" s="401"/>
      <c r="V40" s="401"/>
      <c r="W40" s="401"/>
      <c r="X40" s="401"/>
      <c r="Y40" s="401"/>
      <c r="Z40" s="401"/>
      <c r="AA40" s="401"/>
      <c r="AB40" s="401"/>
      <c r="AC40" s="401"/>
      <c r="AD40" s="401"/>
      <c r="AE40" s="401"/>
      <c r="AF40" s="401"/>
      <c r="AG40" s="401"/>
      <c r="AH40" s="401"/>
      <c r="AI40" s="402"/>
      <c r="AJ40" s="406" t="s">
        <v>173</v>
      </c>
      <c r="AK40" s="407"/>
      <c r="AL40" s="407"/>
      <c r="AM40" s="407"/>
      <c r="AN40" s="407"/>
      <c r="AO40" s="407"/>
      <c r="AP40" s="220" t="s">
        <v>22</v>
      </c>
      <c r="AQ40" s="221">
        <f>SUM(AQ39)</f>
        <v>10.5</v>
      </c>
      <c r="AR40" s="3"/>
      <c r="AS40" s="215"/>
      <c r="AT40" s="212"/>
    </row>
    <row r="41" spans="1:46" ht="15.75" x14ac:dyDescent="0.25">
      <c r="A41" s="3"/>
      <c r="B41" s="480" t="s">
        <v>23</v>
      </c>
      <c r="C41" s="481"/>
      <c r="D41" s="481"/>
      <c r="E41" s="481"/>
      <c r="F41" s="481"/>
      <c r="G41" s="481"/>
      <c r="H41" s="481"/>
      <c r="I41" s="481"/>
      <c r="J41" s="481"/>
      <c r="K41" s="481"/>
      <c r="L41" s="481"/>
      <c r="M41" s="481"/>
      <c r="N41" s="481"/>
      <c r="O41" s="481"/>
      <c r="P41" s="481"/>
      <c r="Q41" s="481"/>
      <c r="R41" s="481"/>
      <c r="S41" s="481"/>
      <c r="T41" s="481"/>
      <c r="U41" s="481"/>
      <c r="V41" s="481"/>
      <c r="W41" s="481"/>
      <c r="X41" s="481"/>
      <c r="Y41" s="481"/>
      <c r="Z41" s="481"/>
      <c r="AA41" s="481"/>
      <c r="AB41" s="481"/>
      <c r="AC41" s="481"/>
      <c r="AD41" s="481"/>
      <c r="AE41" s="481"/>
      <c r="AF41" s="481"/>
      <c r="AG41" s="481"/>
      <c r="AH41" s="481"/>
      <c r="AI41" s="482"/>
      <c r="AJ41" s="489" t="s">
        <v>24</v>
      </c>
      <c r="AK41" s="490"/>
      <c r="AL41" s="490"/>
      <c r="AM41" s="490"/>
      <c r="AN41" s="490"/>
      <c r="AO41" s="490"/>
      <c r="AP41" s="491"/>
      <c r="AQ41" s="225">
        <f>+AQ38+AQ40</f>
        <v>119.1</v>
      </c>
      <c r="AR41" s="3"/>
      <c r="AS41" s="216"/>
      <c r="AT41" s="216"/>
    </row>
    <row r="42" spans="1:46" ht="15.75" x14ac:dyDescent="0.25">
      <c r="A42" s="3"/>
      <c r="B42" s="483"/>
      <c r="C42" s="484"/>
      <c r="D42" s="484"/>
      <c r="E42" s="484"/>
      <c r="F42" s="484"/>
      <c r="G42" s="484"/>
      <c r="H42" s="484"/>
      <c r="I42" s="484"/>
      <c r="J42" s="484"/>
      <c r="K42" s="484"/>
      <c r="L42" s="484"/>
      <c r="M42" s="484"/>
      <c r="N42" s="484"/>
      <c r="O42" s="484"/>
      <c r="P42" s="484"/>
      <c r="Q42" s="484"/>
      <c r="R42" s="484"/>
      <c r="S42" s="484"/>
      <c r="T42" s="484"/>
      <c r="U42" s="484"/>
      <c r="V42" s="484"/>
      <c r="W42" s="484"/>
      <c r="X42" s="484"/>
      <c r="Y42" s="484"/>
      <c r="Z42" s="484"/>
      <c r="AA42" s="484"/>
      <c r="AB42" s="484"/>
      <c r="AC42" s="484"/>
      <c r="AD42" s="484"/>
      <c r="AE42" s="484"/>
      <c r="AF42" s="484"/>
      <c r="AG42" s="484"/>
      <c r="AH42" s="484"/>
      <c r="AI42" s="485"/>
      <c r="AJ42" s="492" t="s">
        <v>25</v>
      </c>
      <c r="AK42" s="493"/>
      <c r="AL42" s="493"/>
      <c r="AM42" s="493"/>
      <c r="AN42" s="493"/>
      <c r="AO42" s="493"/>
      <c r="AP42" s="494"/>
      <c r="AQ42" s="23">
        <v>0</v>
      </c>
      <c r="AR42" s="3"/>
    </row>
    <row r="43" spans="1:46" ht="16.5" thickBot="1" x14ac:dyDescent="0.3">
      <c r="A43" s="3"/>
      <c r="B43" s="486"/>
      <c r="C43" s="487"/>
      <c r="D43" s="487"/>
      <c r="E43" s="487"/>
      <c r="F43" s="487"/>
      <c r="G43" s="487"/>
      <c r="H43" s="487"/>
      <c r="I43" s="487"/>
      <c r="J43" s="487"/>
      <c r="K43" s="487"/>
      <c r="L43" s="487"/>
      <c r="M43" s="487"/>
      <c r="N43" s="487"/>
      <c r="O43" s="487"/>
      <c r="P43" s="487"/>
      <c r="Q43" s="487"/>
      <c r="R43" s="487"/>
      <c r="S43" s="487"/>
      <c r="T43" s="487"/>
      <c r="U43" s="487"/>
      <c r="V43" s="487"/>
      <c r="W43" s="487"/>
      <c r="X43" s="487"/>
      <c r="Y43" s="487"/>
      <c r="Z43" s="487"/>
      <c r="AA43" s="487"/>
      <c r="AB43" s="487"/>
      <c r="AC43" s="487"/>
      <c r="AD43" s="487"/>
      <c r="AE43" s="487"/>
      <c r="AF43" s="487"/>
      <c r="AG43" s="487"/>
      <c r="AH43" s="487"/>
      <c r="AI43" s="488"/>
      <c r="AJ43" s="495" t="s">
        <v>26</v>
      </c>
      <c r="AK43" s="496"/>
      <c r="AL43" s="496"/>
      <c r="AM43" s="496"/>
      <c r="AN43" s="496"/>
      <c r="AO43" s="496"/>
      <c r="AP43" s="497"/>
      <c r="AQ43" s="24">
        <f>ABS(AQ41+AQ42)</f>
        <v>119.1</v>
      </c>
      <c r="AR43" s="3"/>
    </row>
    <row r="44" spans="1:46" ht="15.6" customHeight="1" x14ac:dyDescent="0.2">
      <c r="A44" s="3"/>
      <c r="B44" s="498" t="s">
        <v>110</v>
      </c>
      <c r="C44" s="499"/>
      <c r="D44" s="499"/>
      <c r="E44" s="499"/>
      <c r="F44" s="499"/>
      <c r="G44" s="499"/>
      <c r="H44" s="499"/>
      <c r="I44" s="499"/>
      <c r="J44" s="499"/>
      <c r="K44" s="499"/>
      <c r="L44" s="499"/>
      <c r="M44" s="499"/>
      <c r="N44" s="499"/>
      <c r="O44" s="499"/>
      <c r="P44" s="499"/>
      <c r="Q44" s="499"/>
      <c r="R44" s="499"/>
      <c r="S44" s="499"/>
      <c r="T44" s="499"/>
      <c r="U44" s="499"/>
      <c r="V44" s="499"/>
      <c r="W44" s="499"/>
      <c r="X44" s="499"/>
      <c r="Y44" s="499"/>
      <c r="Z44" s="499"/>
      <c r="AA44" s="499"/>
      <c r="AB44" s="499"/>
      <c r="AC44" s="499"/>
      <c r="AD44" s="499"/>
      <c r="AE44" s="499"/>
      <c r="AF44" s="499"/>
      <c r="AG44" s="499"/>
      <c r="AH44" s="499"/>
      <c r="AI44" s="500"/>
      <c r="AJ44" s="501" t="s">
        <v>128</v>
      </c>
      <c r="AK44" s="502"/>
      <c r="AL44" s="502"/>
      <c r="AM44" s="502"/>
      <c r="AN44" s="502"/>
      <c r="AO44" s="502"/>
      <c r="AP44" s="502"/>
      <c r="AQ44" s="503"/>
      <c r="AR44" s="3"/>
    </row>
    <row r="45" spans="1:46" ht="48" customHeight="1" x14ac:dyDescent="0.2">
      <c r="A45" s="3"/>
      <c r="B45" s="498"/>
      <c r="C45" s="499"/>
      <c r="D45" s="499"/>
      <c r="E45" s="499"/>
      <c r="F45" s="499"/>
      <c r="G45" s="499"/>
      <c r="H45" s="499"/>
      <c r="I45" s="499"/>
      <c r="J45" s="499"/>
      <c r="K45" s="499"/>
      <c r="L45" s="499"/>
      <c r="M45" s="499"/>
      <c r="N45" s="499"/>
      <c r="O45" s="499"/>
      <c r="P45" s="499"/>
      <c r="Q45" s="499"/>
      <c r="R45" s="499"/>
      <c r="S45" s="499"/>
      <c r="T45" s="499"/>
      <c r="U45" s="499"/>
      <c r="V45" s="499"/>
      <c r="W45" s="499"/>
      <c r="X45" s="499"/>
      <c r="Y45" s="499"/>
      <c r="Z45" s="499"/>
      <c r="AA45" s="499"/>
      <c r="AB45" s="499"/>
      <c r="AC45" s="499"/>
      <c r="AD45" s="499"/>
      <c r="AE45" s="499"/>
      <c r="AF45" s="499"/>
      <c r="AG45" s="499"/>
      <c r="AH45" s="499"/>
      <c r="AI45" s="500"/>
      <c r="AJ45" s="501"/>
      <c r="AK45" s="502"/>
      <c r="AL45" s="502"/>
      <c r="AM45" s="502"/>
      <c r="AN45" s="502"/>
      <c r="AO45" s="502"/>
      <c r="AP45" s="502"/>
      <c r="AQ45" s="503"/>
      <c r="AR45" s="3"/>
    </row>
    <row r="46" spans="1:46" ht="15.75" thickBot="1" x14ac:dyDescent="0.25">
      <c r="A46" s="3"/>
      <c r="B46" s="477" t="s">
        <v>111</v>
      </c>
      <c r="C46" s="478"/>
      <c r="D46" s="478"/>
      <c r="E46" s="478"/>
      <c r="F46" s="478"/>
      <c r="G46" s="478"/>
      <c r="H46" s="478"/>
      <c r="I46" s="478"/>
      <c r="J46" s="478"/>
      <c r="K46" s="478"/>
      <c r="L46" s="478"/>
      <c r="M46" s="478"/>
      <c r="N46" s="478"/>
      <c r="O46" s="478"/>
      <c r="P46" s="478"/>
      <c r="Q46" s="478"/>
      <c r="R46" s="478"/>
      <c r="S46" s="478"/>
      <c r="T46" s="478"/>
      <c r="U46" s="478"/>
      <c r="V46" s="478"/>
      <c r="W46" s="478"/>
      <c r="X46" s="478"/>
      <c r="Y46" s="478"/>
      <c r="Z46" s="478"/>
      <c r="AA46" s="478"/>
      <c r="AB46" s="478"/>
      <c r="AC46" s="478"/>
      <c r="AD46" s="478"/>
      <c r="AE46" s="478"/>
      <c r="AF46" s="478"/>
      <c r="AG46" s="478"/>
      <c r="AH46" s="478"/>
      <c r="AI46" s="479"/>
      <c r="AJ46" s="477" t="s">
        <v>129</v>
      </c>
      <c r="AK46" s="478"/>
      <c r="AL46" s="478"/>
      <c r="AM46" s="478"/>
      <c r="AN46" s="478"/>
      <c r="AO46" s="478"/>
      <c r="AP46" s="478"/>
      <c r="AQ46" s="479"/>
      <c r="AR46" s="3"/>
    </row>
    <row r="47" spans="1:46" s="2" customFormat="1" ht="15" x14ac:dyDescent="0.2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211"/>
      <c r="AT47" s="211"/>
    </row>
    <row r="48" spans="1:46" s="2" customFormat="1" ht="15" x14ac:dyDescent="0.2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211"/>
      <c r="AT48" s="211"/>
    </row>
  </sheetData>
  <mergeCells count="57">
    <mergeCell ref="B46:AI46"/>
    <mergeCell ref="AJ46:AQ46"/>
    <mergeCell ref="B41:AI43"/>
    <mergeCell ref="AJ41:AP41"/>
    <mergeCell ref="AJ42:AP42"/>
    <mergeCell ref="AJ43:AP43"/>
    <mergeCell ref="B44:AI45"/>
    <mergeCell ref="AJ44:AQ45"/>
    <mergeCell ref="B14:AI14"/>
    <mergeCell ref="AJ14:AJ15"/>
    <mergeCell ref="AK14:AO14"/>
    <mergeCell ref="AP14:AP15"/>
    <mergeCell ref="AQ14:AQ15"/>
    <mergeCell ref="B12:H12"/>
    <mergeCell ref="I12:AQ12"/>
    <mergeCell ref="B13:H13"/>
    <mergeCell ref="I13:U13"/>
    <mergeCell ref="V13:AE13"/>
    <mergeCell ref="AF13:AJ13"/>
    <mergeCell ref="AK13:AM13"/>
    <mergeCell ref="AN13:AO13"/>
    <mergeCell ref="AH10:AJ10"/>
    <mergeCell ref="AK10:AQ10"/>
    <mergeCell ref="B9:F9"/>
    <mergeCell ref="G9:H9"/>
    <mergeCell ref="I9:J9"/>
    <mergeCell ref="K9:L9"/>
    <mergeCell ref="M9:N9"/>
    <mergeCell ref="O9:P9"/>
    <mergeCell ref="Q9:R9"/>
    <mergeCell ref="V9:Z9"/>
    <mergeCell ref="AA9:AE9"/>
    <mergeCell ref="AH9:AJ9"/>
    <mergeCell ref="AK9:AQ9"/>
    <mergeCell ref="AP8:AQ8"/>
    <mergeCell ref="B2:AJ4"/>
    <mergeCell ref="AK2:AQ4"/>
    <mergeCell ref="B5:I5"/>
    <mergeCell ref="J5:AQ5"/>
    <mergeCell ref="B6:I6"/>
    <mergeCell ref="J6:AE6"/>
    <mergeCell ref="AF6:AI6"/>
    <mergeCell ref="AK6:AN6"/>
    <mergeCell ref="AO6:AQ6"/>
    <mergeCell ref="B7:I7"/>
    <mergeCell ref="J7:AE7"/>
    <mergeCell ref="AF7:AI7"/>
    <mergeCell ref="AK7:AN7"/>
    <mergeCell ref="AO7:AQ7"/>
    <mergeCell ref="AJ38:AO38"/>
    <mergeCell ref="B15:AI40"/>
    <mergeCell ref="AJ17:AQ17"/>
    <mergeCell ref="AJ21:AQ21"/>
    <mergeCell ref="AJ24:AQ24"/>
    <mergeCell ref="AJ30:AQ30"/>
    <mergeCell ref="AJ40:AO40"/>
    <mergeCell ref="AJ36:AQ36"/>
  </mergeCells>
  <printOptions horizontalCentered="1"/>
  <pageMargins left="0.39370078740157483" right="0.39370078740157483" top="0.39370078740157483" bottom="0.39370078740157483" header="0.31496062992125984" footer="0.31496062992125984"/>
  <pageSetup scale="48" fitToHeight="0" orientation="portrait" r:id="rId1"/>
  <ignoredErrors>
    <ignoredError sqref="AQ38"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6DEF2-5BB9-4B36-B5E0-6BAD43EAFDC7}">
  <sheetPr>
    <tabColor rgb="FF0070C0"/>
    <pageSetUpPr fitToPage="1"/>
  </sheetPr>
  <dimension ref="A1:AS43"/>
  <sheetViews>
    <sheetView view="pageBreakPreview" zoomScale="70" zoomScaleNormal="80" zoomScaleSheetLayoutView="70" workbookViewId="0">
      <selection activeCell="B2" sqref="B2:AJ4"/>
    </sheetView>
  </sheetViews>
  <sheetFormatPr baseColWidth="10" defaultRowHeight="12.75" x14ac:dyDescent="0.2"/>
  <cols>
    <col min="1" max="1" width="3.140625" style="2" customWidth="1"/>
    <col min="2" max="6" width="2.140625" style="197" customWidth="1"/>
    <col min="7" max="8" width="2.7109375" style="197" customWidth="1"/>
    <col min="9" max="10" width="2.85546875" style="197" customWidth="1"/>
    <col min="11" max="12" width="3.5703125" style="197" customWidth="1"/>
    <col min="13" max="14" width="2.85546875" style="197" customWidth="1"/>
    <col min="15" max="17" width="3.5703125" style="197" customWidth="1"/>
    <col min="18" max="18" width="4.140625" style="197" customWidth="1"/>
    <col min="19" max="21" width="1.7109375" style="197" customWidth="1"/>
    <col min="22" max="26" width="2.42578125" style="197" customWidth="1"/>
    <col min="27" max="31" width="1.28515625" style="197" customWidth="1"/>
    <col min="32" max="35" width="2.42578125" style="197" customWidth="1"/>
    <col min="36" max="36" width="25.28515625" style="197" customWidth="1"/>
    <col min="37" max="37" width="13.85546875" style="197" customWidth="1"/>
    <col min="38" max="38" width="10.140625" style="197" customWidth="1"/>
    <col min="39" max="39" width="12.85546875" style="197" customWidth="1"/>
    <col min="40" max="40" width="12" style="197" customWidth="1"/>
    <col min="41" max="41" width="11.7109375" style="197" customWidth="1"/>
    <col min="42" max="42" width="11.42578125" style="197" customWidth="1"/>
    <col min="43" max="43" width="14.28515625" style="197" customWidth="1"/>
    <col min="44" max="44" width="3.140625" style="2" customWidth="1"/>
    <col min="45" max="45" width="11.42578125" style="236"/>
    <col min="46" max="258" width="11.42578125" style="197"/>
    <col min="259" max="259" width="3.140625" style="197" customWidth="1"/>
    <col min="260" max="275" width="3.5703125" style="197" customWidth="1"/>
    <col min="276" max="276" width="4.140625" style="197" customWidth="1"/>
    <col min="277" max="293" width="3.5703125" style="197" customWidth="1"/>
    <col min="294" max="294" width="33" style="197" customWidth="1"/>
    <col min="295" max="296" width="14.42578125" style="197" customWidth="1"/>
    <col min="297" max="297" width="13.85546875" style="197" customWidth="1"/>
    <col min="298" max="298" width="15" style="197" customWidth="1"/>
    <col min="299" max="299" width="17.42578125" style="197" customWidth="1"/>
    <col min="300" max="300" width="3.140625" style="197" customWidth="1"/>
    <col min="301" max="514" width="11.42578125" style="197"/>
    <col min="515" max="515" width="3.140625" style="197" customWidth="1"/>
    <col min="516" max="531" width="3.5703125" style="197" customWidth="1"/>
    <col min="532" max="532" width="4.140625" style="197" customWidth="1"/>
    <col min="533" max="549" width="3.5703125" style="197" customWidth="1"/>
    <col min="550" max="550" width="33" style="197" customWidth="1"/>
    <col min="551" max="552" width="14.42578125" style="197" customWidth="1"/>
    <col min="553" max="553" width="13.85546875" style="197" customWidth="1"/>
    <col min="554" max="554" width="15" style="197" customWidth="1"/>
    <col min="555" max="555" width="17.42578125" style="197" customWidth="1"/>
    <col min="556" max="556" width="3.140625" style="197" customWidth="1"/>
    <col min="557" max="770" width="11.42578125" style="197"/>
    <col min="771" max="771" width="3.140625" style="197" customWidth="1"/>
    <col min="772" max="787" width="3.5703125" style="197" customWidth="1"/>
    <col min="788" max="788" width="4.140625" style="197" customWidth="1"/>
    <col min="789" max="805" width="3.5703125" style="197" customWidth="1"/>
    <col min="806" max="806" width="33" style="197" customWidth="1"/>
    <col min="807" max="808" width="14.42578125" style="197" customWidth="1"/>
    <col min="809" max="809" width="13.85546875" style="197" customWidth="1"/>
    <col min="810" max="810" width="15" style="197" customWidth="1"/>
    <col min="811" max="811" width="17.42578125" style="197" customWidth="1"/>
    <col min="812" max="812" width="3.140625" style="197" customWidth="1"/>
    <col min="813" max="1026" width="11.42578125" style="197"/>
    <col min="1027" max="1027" width="3.140625" style="197" customWidth="1"/>
    <col min="1028" max="1043" width="3.5703125" style="197" customWidth="1"/>
    <col min="1044" max="1044" width="4.140625" style="197" customWidth="1"/>
    <col min="1045" max="1061" width="3.5703125" style="197" customWidth="1"/>
    <col min="1062" max="1062" width="33" style="197" customWidth="1"/>
    <col min="1063" max="1064" width="14.42578125" style="197" customWidth="1"/>
    <col min="1065" max="1065" width="13.85546875" style="197" customWidth="1"/>
    <col min="1066" max="1066" width="15" style="197" customWidth="1"/>
    <col min="1067" max="1067" width="17.42578125" style="197" customWidth="1"/>
    <col min="1068" max="1068" width="3.140625" style="197" customWidth="1"/>
    <col min="1069" max="1282" width="11.42578125" style="197"/>
    <col min="1283" max="1283" width="3.140625" style="197" customWidth="1"/>
    <col min="1284" max="1299" width="3.5703125" style="197" customWidth="1"/>
    <col min="1300" max="1300" width="4.140625" style="197" customWidth="1"/>
    <col min="1301" max="1317" width="3.5703125" style="197" customWidth="1"/>
    <col min="1318" max="1318" width="33" style="197" customWidth="1"/>
    <col min="1319" max="1320" width="14.42578125" style="197" customWidth="1"/>
    <col min="1321" max="1321" width="13.85546875" style="197" customWidth="1"/>
    <col min="1322" max="1322" width="15" style="197" customWidth="1"/>
    <col min="1323" max="1323" width="17.42578125" style="197" customWidth="1"/>
    <col min="1324" max="1324" width="3.140625" style="197" customWidth="1"/>
    <col min="1325" max="1538" width="11.42578125" style="197"/>
    <col min="1539" max="1539" width="3.140625" style="197" customWidth="1"/>
    <col min="1540" max="1555" width="3.5703125" style="197" customWidth="1"/>
    <col min="1556" max="1556" width="4.140625" style="197" customWidth="1"/>
    <col min="1557" max="1573" width="3.5703125" style="197" customWidth="1"/>
    <col min="1574" max="1574" width="33" style="197" customWidth="1"/>
    <col min="1575" max="1576" width="14.42578125" style="197" customWidth="1"/>
    <col min="1577" max="1577" width="13.85546875" style="197" customWidth="1"/>
    <col min="1578" max="1578" width="15" style="197" customWidth="1"/>
    <col min="1579" max="1579" width="17.42578125" style="197" customWidth="1"/>
    <col min="1580" max="1580" width="3.140625" style="197" customWidth="1"/>
    <col min="1581" max="1794" width="11.42578125" style="197"/>
    <col min="1795" max="1795" width="3.140625" style="197" customWidth="1"/>
    <col min="1796" max="1811" width="3.5703125" style="197" customWidth="1"/>
    <col min="1812" max="1812" width="4.140625" style="197" customWidth="1"/>
    <col min="1813" max="1829" width="3.5703125" style="197" customWidth="1"/>
    <col min="1830" max="1830" width="33" style="197" customWidth="1"/>
    <col min="1831" max="1832" width="14.42578125" style="197" customWidth="1"/>
    <col min="1833" max="1833" width="13.85546875" style="197" customWidth="1"/>
    <col min="1834" max="1834" width="15" style="197" customWidth="1"/>
    <col min="1835" max="1835" width="17.42578125" style="197" customWidth="1"/>
    <col min="1836" max="1836" width="3.140625" style="197" customWidth="1"/>
    <col min="1837" max="2050" width="11.42578125" style="197"/>
    <col min="2051" max="2051" width="3.140625" style="197" customWidth="1"/>
    <col min="2052" max="2067" width="3.5703125" style="197" customWidth="1"/>
    <col min="2068" max="2068" width="4.140625" style="197" customWidth="1"/>
    <col min="2069" max="2085" width="3.5703125" style="197" customWidth="1"/>
    <col min="2086" max="2086" width="33" style="197" customWidth="1"/>
    <col min="2087" max="2088" width="14.42578125" style="197" customWidth="1"/>
    <col min="2089" max="2089" width="13.85546875" style="197" customWidth="1"/>
    <col min="2090" max="2090" width="15" style="197" customWidth="1"/>
    <col min="2091" max="2091" width="17.42578125" style="197" customWidth="1"/>
    <col min="2092" max="2092" width="3.140625" style="197" customWidth="1"/>
    <col min="2093" max="2306" width="11.42578125" style="197"/>
    <col min="2307" max="2307" width="3.140625" style="197" customWidth="1"/>
    <col min="2308" max="2323" width="3.5703125" style="197" customWidth="1"/>
    <col min="2324" max="2324" width="4.140625" style="197" customWidth="1"/>
    <col min="2325" max="2341" width="3.5703125" style="197" customWidth="1"/>
    <col min="2342" max="2342" width="33" style="197" customWidth="1"/>
    <col min="2343" max="2344" width="14.42578125" style="197" customWidth="1"/>
    <col min="2345" max="2345" width="13.85546875" style="197" customWidth="1"/>
    <col min="2346" max="2346" width="15" style="197" customWidth="1"/>
    <col min="2347" max="2347" width="17.42578125" style="197" customWidth="1"/>
    <col min="2348" max="2348" width="3.140625" style="197" customWidth="1"/>
    <col min="2349" max="2562" width="11.42578125" style="197"/>
    <col min="2563" max="2563" width="3.140625" style="197" customWidth="1"/>
    <col min="2564" max="2579" width="3.5703125" style="197" customWidth="1"/>
    <col min="2580" max="2580" width="4.140625" style="197" customWidth="1"/>
    <col min="2581" max="2597" width="3.5703125" style="197" customWidth="1"/>
    <col min="2598" max="2598" width="33" style="197" customWidth="1"/>
    <col min="2599" max="2600" width="14.42578125" style="197" customWidth="1"/>
    <col min="2601" max="2601" width="13.85546875" style="197" customWidth="1"/>
    <col min="2602" max="2602" width="15" style="197" customWidth="1"/>
    <col min="2603" max="2603" width="17.42578125" style="197" customWidth="1"/>
    <col min="2604" max="2604" width="3.140625" style="197" customWidth="1"/>
    <col min="2605" max="2818" width="11.42578125" style="197"/>
    <col min="2819" max="2819" width="3.140625" style="197" customWidth="1"/>
    <col min="2820" max="2835" width="3.5703125" style="197" customWidth="1"/>
    <col min="2836" max="2836" width="4.140625" style="197" customWidth="1"/>
    <col min="2837" max="2853" width="3.5703125" style="197" customWidth="1"/>
    <col min="2854" max="2854" width="33" style="197" customWidth="1"/>
    <col min="2855" max="2856" width="14.42578125" style="197" customWidth="1"/>
    <col min="2857" max="2857" width="13.85546875" style="197" customWidth="1"/>
    <col min="2858" max="2858" width="15" style="197" customWidth="1"/>
    <col min="2859" max="2859" width="17.42578125" style="197" customWidth="1"/>
    <col min="2860" max="2860" width="3.140625" style="197" customWidth="1"/>
    <col min="2861" max="3074" width="11.42578125" style="197"/>
    <col min="3075" max="3075" width="3.140625" style="197" customWidth="1"/>
    <col min="3076" max="3091" width="3.5703125" style="197" customWidth="1"/>
    <col min="3092" max="3092" width="4.140625" style="197" customWidth="1"/>
    <col min="3093" max="3109" width="3.5703125" style="197" customWidth="1"/>
    <col min="3110" max="3110" width="33" style="197" customWidth="1"/>
    <col min="3111" max="3112" width="14.42578125" style="197" customWidth="1"/>
    <col min="3113" max="3113" width="13.85546875" style="197" customWidth="1"/>
    <col min="3114" max="3114" width="15" style="197" customWidth="1"/>
    <col min="3115" max="3115" width="17.42578125" style="197" customWidth="1"/>
    <col min="3116" max="3116" width="3.140625" style="197" customWidth="1"/>
    <col min="3117" max="3330" width="11.42578125" style="197"/>
    <col min="3331" max="3331" width="3.140625" style="197" customWidth="1"/>
    <col min="3332" max="3347" width="3.5703125" style="197" customWidth="1"/>
    <col min="3348" max="3348" width="4.140625" style="197" customWidth="1"/>
    <col min="3349" max="3365" width="3.5703125" style="197" customWidth="1"/>
    <col min="3366" max="3366" width="33" style="197" customWidth="1"/>
    <col min="3367" max="3368" width="14.42578125" style="197" customWidth="1"/>
    <col min="3369" max="3369" width="13.85546875" style="197" customWidth="1"/>
    <col min="3370" max="3370" width="15" style="197" customWidth="1"/>
    <col min="3371" max="3371" width="17.42578125" style="197" customWidth="1"/>
    <col min="3372" max="3372" width="3.140625" style="197" customWidth="1"/>
    <col min="3373" max="3586" width="11.42578125" style="197"/>
    <col min="3587" max="3587" width="3.140625" style="197" customWidth="1"/>
    <col min="3588" max="3603" width="3.5703125" style="197" customWidth="1"/>
    <col min="3604" max="3604" width="4.140625" style="197" customWidth="1"/>
    <col min="3605" max="3621" width="3.5703125" style="197" customWidth="1"/>
    <col min="3622" max="3622" width="33" style="197" customWidth="1"/>
    <col min="3623" max="3624" width="14.42578125" style="197" customWidth="1"/>
    <col min="3625" max="3625" width="13.85546875" style="197" customWidth="1"/>
    <col min="3626" max="3626" width="15" style="197" customWidth="1"/>
    <col min="3627" max="3627" width="17.42578125" style="197" customWidth="1"/>
    <col min="3628" max="3628" width="3.140625" style="197" customWidth="1"/>
    <col min="3629" max="3842" width="11.42578125" style="197"/>
    <col min="3843" max="3843" width="3.140625" style="197" customWidth="1"/>
    <col min="3844" max="3859" width="3.5703125" style="197" customWidth="1"/>
    <col min="3860" max="3860" width="4.140625" style="197" customWidth="1"/>
    <col min="3861" max="3877" width="3.5703125" style="197" customWidth="1"/>
    <col min="3878" max="3878" width="33" style="197" customWidth="1"/>
    <col min="3879" max="3880" width="14.42578125" style="197" customWidth="1"/>
    <col min="3881" max="3881" width="13.85546875" style="197" customWidth="1"/>
    <col min="3882" max="3882" width="15" style="197" customWidth="1"/>
    <col min="3883" max="3883" width="17.42578125" style="197" customWidth="1"/>
    <col min="3884" max="3884" width="3.140625" style="197" customWidth="1"/>
    <col min="3885" max="4098" width="11.42578125" style="197"/>
    <col min="4099" max="4099" width="3.140625" style="197" customWidth="1"/>
    <col min="4100" max="4115" width="3.5703125" style="197" customWidth="1"/>
    <col min="4116" max="4116" width="4.140625" style="197" customWidth="1"/>
    <col min="4117" max="4133" width="3.5703125" style="197" customWidth="1"/>
    <col min="4134" max="4134" width="33" style="197" customWidth="1"/>
    <col min="4135" max="4136" width="14.42578125" style="197" customWidth="1"/>
    <col min="4137" max="4137" width="13.85546875" style="197" customWidth="1"/>
    <col min="4138" max="4138" width="15" style="197" customWidth="1"/>
    <col min="4139" max="4139" width="17.42578125" style="197" customWidth="1"/>
    <col min="4140" max="4140" width="3.140625" style="197" customWidth="1"/>
    <col min="4141" max="4354" width="11.42578125" style="197"/>
    <col min="4355" max="4355" width="3.140625" style="197" customWidth="1"/>
    <col min="4356" max="4371" width="3.5703125" style="197" customWidth="1"/>
    <col min="4372" max="4372" width="4.140625" style="197" customWidth="1"/>
    <col min="4373" max="4389" width="3.5703125" style="197" customWidth="1"/>
    <col min="4390" max="4390" width="33" style="197" customWidth="1"/>
    <col min="4391" max="4392" width="14.42578125" style="197" customWidth="1"/>
    <col min="4393" max="4393" width="13.85546875" style="197" customWidth="1"/>
    <col min="4394" max="4394" width="15" style="197" customWidth="1"/>
    <col min="4395" max="4395" width="17.42578125" style="197" customWidth="1"/>
    <col min="4396" max="4396" width="3.140625" style="197" customWidth="1"/>
    <col min="4397" max="4610" width="11.42578125" style="197"/>
    <col min="4611" max="4611" width="3.140625" style="197" customWidth="1"/>
    <col min="4612" max="4627" width="3.5703125" style="197" customWidth="1"/>
    <col min="4628" max="4628" width="4.140625" style="197" customWidth="1"/>
    <col min="4629" max="4645" width="3.5703125" style="197" customWidth="1"/>
    <col min="4646" max="4646" width="33" style="197" customWidth="1"/>
    <col min="4647" max="4648" width="14.42578125" style="197" customWidth="1"/>
    <col min="4649" max="4649" width="13.85546875" style="197" customWidth="1"/>
    <col min="4650" max="4650" width="15" style="197" customWidth="1"/>
    <col min="4651" max="4651" width="17.42578125" style="197" customWidth="1"/>
    <col min="4652" max="4652" width="3.140625" style="197" customWidth="1"/>
    <col min="4653" max="4866" width="11.42578125" style="197"/>
    <col min="4867" max="4867" width="3.140625" style="197" customWidth="1"/>
    <col min="4868" max="4883" width="3.5703125" style="197" customWidth="1"/>
    <col min="4884" max="4884" width="4.140625" style="197" customWidth="1"/>
    <col min="4885" max="4901" width="3.5703125" style="197" customWidth="1"/>
    <col min="4902" max="4902" width="33" style="197" customWidth="1"/>
    <col min="4903" max="4904" width="14.42578125" style="197" customWidth="1"/>
    <col min="4905" max="4905" width="13.85546875" style="197" customWidth="1"/>
    <col min="4906" max="4906" width="15" style="197" customWidth="1"/>
    <col min="4907" max="4907" width="17.42578125" style="197" customWidth="1"/>
    <col min="4908" max="4908" width="3.140625" style="197" customWidth="1"/>
    <col min="4909" max="5122" width="11.42578125" style="197"/>
    <col min="5123" max="5123" width="3.140625" style="197" customWidth="1"/>
    <col min="5124" max="5139" width="3.5703125" style="197" customWidth="1"/>
    <col min="5140" max="5140" width="4.140625" style="197" customWidth="1"/>
    <col min="5141" max="5157" width="3.5703125" style="197" customWidth="1"/>
    <col min="5158" max="5158" width="33" style="197" customWidth="1"/>
    <col min="5159" max="5160" width="14.42578125" style="197" customWidth="1"/>
    <col min="5161" max="5161" width="13.85546875" style="197" customWidth="1"/>
    <col min="5162" max="5162" width="15" style="197" customWidth="1"/>
    <col min="5163" max="5163" width="17.42578125" style="197" customWidth="1"/>
    <col min="5164" max="5164" width="3.140625" style="197" customWidth="1"/>
    <col min="5165" max="5378" width="11.42578125" style="197"/>
    <col min="5379" max="5379" width="3.140625" style="197" customWidth="1"/>
    <col min="5380" max="5395" width="3.5703125" style="197" customWidth="1"/>
    <col min="5396" max="5396" width="4.140625" style="197" customWidth="1"/>
    <col min="5397" max="5413" width="3.5703125" style="197" customWidth="1"/>
    <col min="5414" max="5414" width="33" style="197" customWidth="1"/>
    <col min="5415" max="5416" width="14.42578125" style="197" customWidth="1"/>
    <col min="5417" max="5417" width="13.85546875" style="197" customWidth="1"/>
    <col min="5418" max="5418" width="15" style="197" customWidth="1"/>
    <col min="5419" max="5419" width="17.42578125" style="197" customWidth="1"/>
    <col min="5420" max="5420" width="3.140625" style="197" customWidth="1"/>
    <col min="5421" max="5634" width="11.42578125" style="197"/>
    <col min="5635" max="5635" width="3.140625" style="197" customWidth="1"/>
    <col min="5636" max="5651" width="3.5703125" style="197" customWidth="1"/>
    <col min="5652" max="5652" width="4.140625" style="197" customWidth="1"/>
    <col min="5653" max="5669" width="3.5703125" style="197" customWidth="1"/>
    <col min="5670" max="5670" width="33" style="197" customWidth="1"/>
    <col min="5671" max="5672" width="14.42578125" style="197" customWidth="1"/>
    <col min="5673" max="5673" width="13.85546875" style="197" customWidth="1"/>
    <col min="5674" max="5674" width="15" style="197" customWidth="1"/>
    <col min="5675" max="5675" width="17.42578125" style="197" customWidth="1"/>
    <col min="5676" max="5676" width="3.140625" style="197" customWidth="1"/>
    <col min="5677" max="5890" width="11.42578125" style="197"/>
    <col min="5891" max="5891" width="3.140625" style="197" customWidth="1"/>
    <col min="5892" max="5907" width="3.5703125" style="197" customWidth="1"/>
    <col min="5908" max="5908" width="4.140625" style="197" customWidth="1"/>
    <col min="5909" max="5925" width="3.5703125" style="197" customWidth="1"/>
    <col min="5926" max="5926" width="33" style="197" customWidth="1"/>
    <col min="5927" max="5928" width="14.42578125" style="197" customWidth="1"/>
    <col min="5929" max="5929" width="13.85546875" style="197" customWidth="1"/>
    <col min="5930" max="5930" width="15" style="197" customWidth="1"/>
    <col min="5931" max="5931" width="17.42578125" style="197" customWidth="1"/>
    <col min="5932" max="5932" width="3.140625" style="197" customWidth="1"/>
    <col min="5933" max="6146" width="11.42578125" style="197"/>
    <col min="6147" max="6147" width="3.140625" style="197" customWidth="1"/>
    <col min="6148" max="6163" width="3.5703125" style="197" customWidth="1"/>
    <col min="6164" max="6164" width="4.140625" style="197" customWidth="1"/>
    <col min="6165" max="6181" width="3.5703125" style="197" customWidth="1"/>
    <col min="6182" max="6182" width="33" style="197" customWidth="1"/>
    <col min="6183" max="6184" width="14.42578125" style="197" customWidth="1"/>
    <col min="6185" max="6185" width="13.85546875" style="197" customWidth="1"/>
    <col min="6186" max="6186" width="15" style="197" customWidth="1"/>
    <col min="6187" max="6187" width="17.42578125" style="197" customWidth="1"/>
    <col min="6188" max="6188" width="3.140625" style="197" customWidth="1"/>
    <col min="6189" max="6402" width="11.42578125" style="197"/>
    <col min="6403" max="6403" width="3.140625" style="197" customWidth="1"/>
    <col min="6404" max="6419" width="3.5703125" style="197" customWidth="1"/>
    <col min="6420" max="6420" width="4.140625" style="197" customWidth="1"/>
    <col min="6421" max="6437" width="3.5703125" style="197" customWidth="1"/>
    <col min="6438" max="6438" width="33" style="197" customWidth="1"/>
    <col min="6439" max="6440" width="14.42578125" style="197" customWidth="1"/>
    <col min="6441" max="6441" width="13.85546875" style="197" customWidth="1"/>
    <col min="6442" max="6442" width="15" style="197" customWidth="1"/>
    <col min="6443" max="6443" width="17.42578125" style="197" customWidth="1"/>
    <col min="6444" max="6444" width="3.140625" style="197" customWidth="1"/>
    <col min="6445" max="6658" width="11.42578125" style="197"/>
    <col min="6659" max="6659" width="3.140625" style="197" customWidth="1"/>
    <col min="6660" max="6675" width="3.5703125" style="197" customWidth="1"/>
    <col min="6676" max="6676" width="4.140625" style="197" customWidth="1"/>
    <col min="6677" max="6693" width="3.5703125" style="197" customWidth="1"/>
    <col min="6694" max="6694" width="33" style="197" customWidth="1"/>
    <col min="6695" max="6696" width="14.42578125" style="197" customWidth="1"/>
    <col min="6697" max="6697" width="13.85546875" style="197" customWidth="1"/>
    <col min="6698" max="6698" width="15" style="197" customWidth="1"/>
    <col min="6699" max="6699" width="17.42578125" style="197" customWidth="1"/>
    <col min="6700" max="6700" width="3.140625" style="197" customWidth="1"/>
    <col min="6701" max="6914" width="11.42578125" style="197"/>
    <col min="6915" max="6915" width="3.140625" style="197" customWidth="1"/>
    <col min="6916" max="6931" width="3.5703125" style="197" customWidth="1"/>
    <col min="6932" max="6932" width="4.140625" style="197" customWidth="1"/>
    <col min="6933" max="6949" width="3.5703125" style="197" customWidth="1"/>
    <col min="6950" max="6950" width="33" style="197" customWidth="1"/>
    <col min="6951" max="6952" width="14.42578125" style="197" customWidth="1"/>
    <col min="6953" max="6953" width="13.85546875" style="197" customWidth="1"/>
    <col min="6954" max="6954" width="15" style="197" customWidth="1"/>
    <col min="6955" max="6955" width="17.42578125" style="197" customWidth="1"/>
    <col min="6956" max="6956" width="3.140625" style="197" customWidth="1"/>
    <col min="6957" max="7170" width="11.42578125" style="197"/>
    <col min="7171" max="7171" width="3.140625" style="197" customWidth="1"/>
    <col min="7172" max="7187" width="3.5703125" style="197" customWidth="1"/>
    <col min="7188" max="7188" width="4.140625" style="197" customWidth="1"/>
    <col min="7189" max="7205" width="3.5703125" style="197" customWidth="1"/>
    <col min="7206" max="7206" width="33" style="197" customWidth="1"/>
    <col min="7207" max="7208" width="14.42578125" style="197" customWidth="1"/>
    <col min="7209" max="7209" width="13.85546875" style="197" customWidth="1"/>
    <col min="7210" max="7210" width="15" style="197" customWidth="1"/>
    <col min="7211" max="7211" width="17.42578125" style="197" customWidth="1"/>
    <col min="7212" max="7212" width="3.140625" style="197" customWidth="1"/>
    <col min="7213" max="7426" width="11.42578125" style="197"/>
    <col min="7427" max="7427" width="3.140625" style="197" customWidth="1"/>
    <col min="7428" max="7443" width="3.5703125" style="197" customWidth="1"/>
    <col min="7444" max="7444" width="4.140625" style="197" customWidth="1"/>
    <col min="7445" max="7461" width="3.5703125" style="197" customWidth="1"/>
    <col min="7462" max="7462" width="33" style="197" customWidth="1"/>
    <col min="7463" max="7464" width="14.42578125" style="197" customWidth="1"/>
    <col min="7465" max="7465" width="13.85546875" style="197" customWidth="1"/>
    <col min="7466" max="7466" width="15" style="197" customWidth="1"/>
    <col min="7467" max="7467" width="17.42578125" style="197" customWidth="1"/>
    <col min="7468" max="7468" width="3.140625" style="197" customWidth="1"/>
    <col min="7469" max="7682" width="11.42578125" style="197"/>
    <col min="7683" max="7683" width="3.140625" style="197" customWidth="1"/>
    <col min="7684" max="7699" width="3.5703125" style="197" customWidth="1"/>
    <col min="7700" max="7700" width="4.140625" style="197" customWidth="1"/>
    <col min="7701" max="7717" width="3.5703125" style="197" customWidth="1"/>
    <col min="7718" max="7718" width="33" style="197" customWidth="1"/>
    <col min="7719" max="7720" width="14.42578125" style="197" customWidth="1"/>
    <col min="7721" max="7721" width="13.85546875" style="197" customWidth="1"/>
    <col min="7722" max="7722" width="15" style="197" customWidth="1"/>
    <col min="7723" max="7723" width="17.42578125" style="197" customWidth="1"/>
    <col min="7724" max="7724" width="3.140625" style="197" customWidth="1"/>
    <col min="7725" max="7938" width="11.42578125" style="197"/>
    <col min="7939" max="7939" width="3.140625" style="197" customWidth="1"/>
    <col min="7940" max="7955" width="3.5703125" style="197" customWidth="1"/>
    <col min="7956" max="7956" width="4.140625" style="197" customWidth="1"/>
    <col min="7957" max="7973" width="3.5703125" style="197" customWidth="1"/>
    <col min="7974" max="7974" width="33" style="197" customWidth="1"/>
    <col min="7975" max="7976" width="14.42578125" style="197" customWidth="1"/>
    <col min="7977" max="7977" width="13.85546875" style="197" customWidth="1"/>
    <col min="7978" max="7978" width="15" style="197" customWidth="1"/>
    <col min="7979" max="7979" width="17.42578125" style="197" customWidth="1"/>
    <col min="7980" max="7980" width="3.140625" style="197" customWidth="1"/>
    <col min="7981" max="8194" width="11.42578125" style="197"/>
    <col min="8195" max="8195" width="3.140625" style="197" customWidth="1"/>
    <col min="8196" max="8211" width="3.5703125" style="197" customWidth="1"/>
    <col min="8212" max="8212" width="4.140625" style="197" customWidth="1"/>
    <col min="8213" max="8229" width="3.5703125" style="197" customWidth="1"/>
    <col min="8230" max="8230" width="33" style="197" customWidth="1"/>
    <col min="8231" max="8232" width="14.42578125" style="197" customWidth="1"/>
    <col min="8233" max="8233" width="13.85546875" style="197" customWidth="1"/>
    <col min="8234" max="8234" width="15" style="197" customWidth="1"/>
    <col min="8235" max="8235" width="17.42578125" style="197" customWidth="1"/>
    <col min="8236" max="8236" width="3.140625" style="197" customWidth="1"/>
    <col min="8237" max="8450" width="11.42578125" style="197"/>
    <col min="8451" max="8451" width="3.140625" style="197" customWidth="1"/>
    <col min="8452" max="8467" width="3.5703125" style="197" customWidth="1"/>
    <col min="8468" max="8468" width="4.140625" style="197" customWidth="1"/>
    <col min="8469" max="8485" width="3.5703125" style="197" customWidth="1"/>
    <col min="8486" max="8486" width="33" style="197" customWidth="1"/>
    <col min="8487" max="8488" width="14.42578125" style="197" customWidth="1"/>
    <col min="8489" max="8489" width="13.85546875" style="197" customWidth="1"/>
    <col min="8490" max="8490" width="15" style="197" customWidth="1"/>
    <col min="8491" max="8491" width="17.42578125" style="197" customWidth="1"/>
    <col min="8492" max="8492" width="3.140625" style="197" customWidth="1"/>
    <col min="8493" max="8706" width="11.42578125" style="197"/>
    <col min="8707" max="8707" width="3.140625" style="197" customWidth="1"/>
    <col min="8708" max="8723" width="3.5703125" style="197" customWidth="1"/>
    <col min="8724" max="8724" width="4.140625" style="197" customWidth="1"/>
    <col min="8725" max="8741" width="3.5703125" style="197" customWidth="1"/>
    <col min="8742" max="8742" width="33" style="197" customWidth="1"/>
    <col min="8743" max="8744" width="14.42578125" style="197" customWidth="1"/>
    <col min="8745" max="8745" width="13.85546875" style="197" customWidth="1"/>
    <col min="8746" max="8746" width="15" style="197" customWidth="1"/>
    <col min="8747" max="8747" width="17.42578125" style="197" customWidth="1"/>
    <col min="8748" max="8748" width="3.140625" style="197" customWidth="1"/>
    <col min="8749" max="8962" width="11.42578125" style="197"/>
    <col min="8963" max="8963" width="3.140625" style="197" customWidth="1"/>
    <col min="8964" max="8979" width="3.5703125" style="197" customWidth="1"/>
    <col min="8980" max="8980" width="4.140625" style="197" customWidth="1"/>
    <col min="8981" max="8997" width="3.5703125" style="197" customWidth="1"/>
    <col min="8998" max="8998" width="33" style="197" customWidth="1"/>
    <col min="8999" max="9000" width="14.42578125" style="197" customWidth="1"/>
    <col min="9001" max="9001" width="13.85546875" style="197" customWidth="1"/>
    <col min="9002" max="9002" width="15" style="197" customWidth="1"/>
    <col min="9003" max="9003" width="17.42578125" style="197" customWidth="1"/>
    <col min="9004" max="9004" width="3.140625" style="197" customWidth="1"/>
    <col min="9005" max="9218" width="11.42578125" style="197"/>
    <col min="9219" max="9219" width="3.140625" style="197" customWidth="1"/>
    <col min="9220" max="9235" width="3.5703125" style="197" customWidth="1"/>
    <col min="9236" max="9236" width="4.140625" style="197" customWidth="1"/>
    <col min="9237" max="9253" width="3.5703125" style="197" customWidth="1"/>
    <col min="9254" max="9254" width="33" style="197" customWidth="1"/>
    <col min="9255" max="9256" width="14.42578125" style="197" customWidth="1"/>
    <col min="9257" max="9257" width="13.85546875" style="197" customWidth="1"/>
    <col min="9258" max="9258" width="15" style="197" customWidth="1"/>
    <col min="9259" max="9259" width="17.42578125" style="197" customWidth="1"/>
    <col min="9260" max="9260" width="3.140625" style="197" customWidth="1"/>
    <col min="9261" max="9474" width="11.42578125" style="197"/>
    <col min="9475" max="9475" width="3.140625" style="197" customWidth="1"/>
    <col min="9476" max="9491" width="3.5703125" style="197" customWidth="1"/>
    <col min="9492" max="9492" width="4.140625" style="197" customWidth="1"/>
    <col min="9493" max="9509" width="3.5703125" style="197" customWidth="1"/>
    <col min="9510" max="9510" width="33" style="197" customWidth="1"/>
    <col min="9511" max="9512" width="14.42578125" style="197" customWidth="1"/>
    <col min="9513" max="9513" width="13.85546875" style="197" customWidth="1"/>
    <col min="9514" max="9514" width="15" style="197" customWidth="1"/>
    <col min="9515" max="9515" width="17.42578125" style="197" customWidth="1"/>
    <col min="9516" max="9516" width="3.140625" style="197" customWidth="1"/>
    <col min="9517" max="9730" width="11.42578125" style="197"/>
    <col min="9731" max="9731" width="3.140625" style="197" customWidth="1"/>
    <col min="9732" max="9747" width="3.5703125" style="197" customWidth="1"/>
    <col min="9748" max="9748" width="4.140625" style="197" customWidth="1"/>
    <col min="9749" max="9765" width="3.5703125" style="197" customWidth="1"/>
    <col min="9766" max="9766" width="33" style="197" customWidth="1"/>
    <col min="9767" max="9768" width="14.42578125" style="197" customWidth="1"/>
    <col min="9769" max="9769" width="13.85546875" style="197" customWidth="1"/>
    <col min="9770" max="9770" width="15" style="197" customWidth="1"/>
    <col min="9771" max="9771" width="17.42578125" style="197" customWidth="1"/>
    <col min="9772" max="9772" width="3.140625" style="197" customWidth="1"/>
    <col min="9773" max="9986" width="11.42578125" style="197"/>
    <col min="9987" max="9987" width="3.140625" style="197" customWidth="1"/>
    <col min="9988" max="10003" width="3.5703125" style="197" customWidth="1"/>
    <col min="10004" max="10004" width="4.140625" style="197" customWidth="1"/>
    <col min="10005" max="10021" width="3.5703125" style="197" customWidth="1"/>
    <col min="10022" max="10022" width="33" style="197" customWidth="1"/>
    <col min="10023" max="10024" width="14.42578125" style="197" customWidth="1"/>
    <col min="10025" max="10025" width="13.85546875" style="197" customWidth="1"/>
    <col min="10026" max="10026" width="15" style="197" customWidth="1"/>
    <col min="10027" max="10027" width="17.42578125" style="197" customWidth="1"/>
    <col min="10028" max="10028" width="3.140625" style="197" customWidth="1"/>
    <col min="10029" max="10242" width="11.42578125" style="197"/>
    <col min="10243" max="10243" width="3.140625" style="197" customWidth="1"/>
    <col min="10244" max="10259" width="3.5703125" style="197" customWidth="1"/>
    <col min="10260" max="10260" width="4.140625" style="197" customWidth="1"/>
    <col min="10261" max="10277" width="3.5703125" style="197" customWidth="1"/>
    <col min="10278" max="10278" width="33" style="197" customWidth="1"/>
    <col min="10279" max="10280" width="14.42578125" style="197" customWidth="1"/>
    <col min="10281" max="10281" width="13.85546875" style="197" customWidth="1"/>
    <col min="10282" max="10282" width="15" style="197" customWidth="1"/>
    <col min="10283" max="10283" width="17.42578125" style="197" customWidth="1"/>
    <col min="10284" max="10284" width="3.140625" style="197" customWidth="1"/>
    <col min="10285" max="10498" width="11.42578125" style="197"/>
    <col min="10499" max="10499" width="3.140625" style="197" customWidth="1"/>
    <col min="10500" max="10515" width="3.5703125" style="197" customWidth="1"/>
    <col min="10516" max="10516" width="4.140625" style="197" customWidth="1"/>
    <col min="10517" max="10533" width="3.5703125" style="197" customWidth="1"/>
    <col min="10534" max="10534" width="33" style="197" customWidth="1"/>
    <col min="10535" max="10536" width="14.42578125" style="197" customWidth="1"/>
    <col min="10537" max="10537" width="13.85546875" style="197" customWidth="1"/>
    <col min="10538" max="10538" width="15" style="197" customWidth="1"/>
    <col min="10539" max="10539" width="17.42578125" style="197" customWidth="1"/>
    <col min="10540" max="10540" width="3.140625" style="197" customWidth="1"/>
    <col min="10541" max="10754" width="11.42578125" style="197"/>
    <col min="10755" max="10755" width="3.140625" style="197" customWidth="1"/>
    <col min="10756" max="10771" width="3.5703125" style="197" customWidth="1"/>
    <col min="10772" max="10772" width="4.140625" style="197" customWidth="1"/>
    <col min="10773" max="10789" width="3.5703125" style="197" customWidth="1"/>
    <col min="10790" max="10790" width="33" style="197" customWidth="1"/>
    <col min="10791" max="10792" width="14.42578125" style="197" customWidth="1"/>
    <col min="10793" max="10793" width="13.85546875" style="197" customWidth="1"/>
    <col min="10794" max="10794" width="15" style="197" customWidth="1"/>
    <col min="10795" max="10795" width="17.42578125" style="197" customWidth="1"/>
    <col min="10796" max="10796" width="3.140625" style="197" customWidth="1"/>
    <col min="10797" max="11010" width="11.42578125" style="197"/>
    <col min="11011" max="11011" width="3.140625" style="197" customWidth="1"/>
    <col min="11012" max="11027" width="3.5703125" style="197" customWidth="1"/>
    <col min="11028" max="11028" width="4.140625" style="197" customWidth="1"/>
    <col min="11029" max="11045" width="3.5703125" style="197" customWidth="1"/>
    <col min="11046" max="11046" width="33" style="197" customWidth="1"/>
    <col min="11047" max="11048" width="14.42578125" style="197" customWidth="1"/>
    <col min="11049" max="11049" width="13.85546875" style="197" customWidth="1"/>
    <col min="11050" max="11050" width="15" style="197" customWidth="1"/>
    <col min="11051" max="11051" width="17.42578125" style="197" customWidth="1"/>
    <col min="11052" max="11052" width="3.140625" style="197" customWidth="1"/>
    <col min="11053" max="11266" width="11.42578125" style="197"/>
    <col min="11267" max="11267" width="3.140625" style="197" customWidth="1"/>
    <col min="11268" max="11283" width="3.5703125" style="197" customWidth="1"/>
    <col min="11284" max="11284" width="4.140625" style="197" customWidth="1"/>
    <col min="11285" max="11301" width="3.5703125" style="197" customWidth="1"/>
    <col min="11302" max="11302" width="33" style="197" customWidth="1"/>
    <col min="11303" max="11304" width="14.42578125" style="197" customWidth="1"/>
    <col min="11305" max="11305" width="13.85546875" style="197" customWidth="1"/>
    <col min="11306" max="11306" width="15" style="197" customWidth="1"/>
    <col min="11307" max="11307" width="17.42578125" style="197" customWidth="1"/>
    <col min="11308" max="11308" width="3.140625" style="197" customWidth="1"/>
    <col min="11309" max="11522" width="11.42578125" style="197"/>
    <col min="11523" max="11523" width="3.140625" style="197" customWidth="1"/>
    <col min="11524" max="11539" width="3.5703125" style="197" customWidth="1"/>
    <col min="11540" max="11540" width="4.140625" style="197" customWidth="1"/>
    <col min="11541" max="11557" width="3.5703125" style="197" customWidth="1"/>
    <col min="11558" max="11558" width="33" style="197" customWidth="1"/>
    <col min="11559" max="11560" width="14.42578125" style="197" customWidth="1"/>
    <col min="11561" max="11561" width="13.85546875" style="197" customWidth="1"/>
    <col min="11562" max="11562" width="15" style="197" customWidth="1"/>
    <col min="11563" max="11563" width="17.42578125" style="197" customWidth="1"/>
    <col min="11564" max="11564" width="3.140625" style="197" customWidth="1"/>
    <col min="11565" max="11778" width="11.42578125" style="197"/>
    <col min="11779" max="11779" width="3.140625" style="197" customWidth="1"/>
    <col min="11780" max="11795" width="3.5703125" style="197" customWidth="1"/>
    <col min="11796" max="11796" width="4.140625" style="197" customWidth="1"/>
    <col min="11797" max="11813" width="3.5703125" style="197" customWidth="1"/>
    <col min="11814" max="11814" width="33" style="197" customWidth="1"/>
    <col min="11815" max="11816" width="14.42578125" style="197" customWidth="1"/>
    <col min="11817" max="11817" width="13.85546875" style="197" customWidth="1"/>
    <col min="11818" max="11818" width="15" style="197" customWidth="1"/>
    <col min="11819" max="11819" width="17.42578125" style="197" customWidth="1"/>
    <col min="11820" max="11820" width="3.140625" style="197" customWidth="1"/>
    <col min="11821" max="12034" width="11.42578125" style="197"/>
    <col min="12035" max="12035" width="3.140625" style="197" customWidth="1"/>
    <col min="12036" max="12051" width="3.5703125" style="197" customWidth="1"/>
    <col min="12052" max="12052" width="4.140625" style="197" customWidth="1"/>
    <col min="12053" max="12069" width="3.5703125" style="197" customWidth="1"/>
    <col min="12070" max="12070" width="33" style="197" customWidth="1"/>
    <col min="12071" max="12072" width="14.42578125" style="197" customWidth="1"/>
    <col min="12073" max="12073" width="13.85546875" style="197" customWidth="1"/>
    <col min="12074" max="12074" width="15" style="197" customWidth="1"/>
    <col min="12075" max="12075" width="17.42578125" style="197" customWidth="1"/>
    <col min="12076" max="12076" width="3.140625" style="197" customWidth="1"/>
    <col min="12077" max="12290" width="11.42578125" style="197"/>
    <col min="12291" max="12291" width="3.140625" style="197" customWidth="1"/>
    <col min="12292" max="12307" width="3.5703125" style="197" customWidth="1"/>
    <col min="12308" max="12308" width="4.140625" style="197" customWidth="1"/>
    <col min="12309" max="12325" width="3.5703125" style="197" customWidth="1"/>
    <col min="12326" max="12326" width="33" style="197" customWidth="1"/>
    <col min="12327" max="12328" width="14.42578125" style="197" customWidth="1"/>
    <col min="12329" max="12329" width="13.85546875" style="197" customWidth="1"/>
    <col min="12330" max="12330" width="15" style="197" customWidth="1"/>
    <col min="12331" max="12331" width="17.42578125" style="197" customWidth="1"/>
    <col min="12332" max="12332" width="3.140625" style="197" customWidth="1"/>
    <col min="12333" max="12546" width="11.42578125" style="197"/>
    <col min="12547" max="12547" width="3.140625" style="197" customWidth="1"/>
    <col min="12548" max="12563" width="3.5703125" style="197" customWidth="1"/>
    <col min="12564" max="12564" width="4.140625" style="197" customWidth="1"/>
    <col min="12565" max="12581" width="3.5703125" style="197" customWidth="1"/>
    <col min="12582" max="12582" width="33" style="197" customWidth="1"/>
    <col min="12583" max="12584" width="14.42578125" style="197" customWidth="1"/>
    <col min="12585" max="12585" width="13.85546875" style="197" customWidth="1"/>
    <col min="12586" max="12586" width="15" style="197" customWidth="1"/>
    <col min="12587" max="12587" width="17.42578125" style="197" customWidth="1"/>
    <col min="12588" max="12588" width="3.140625" style="197" customWidth="1"/>
    <col min="12589" max="12802" width="11.42578125" style="197"/>
    <col min="12803" max="12803" width="3.140625" style="197" customWidth="1"/>
    <col min="12804" max="12819" width="3.5703125" style="197" customWidth="1"/>
    <col min="12820" max="12820" width="4.140625" style="197" customWidth="1"/>
    <col min="12821" max="12837" width="3.5703125" style="197" customWidth="1"/>
    <col min="12838" max="12838" width="33" style="197" customWidth="1"/>
    <col min="12839" max="12840" width="14.42578125" style="197" customWidth="1"/>
    <col min="12841" max="12841" width="13.85546875" style="197" customWidth="1"/>
    <col min="12842" max="12842" width="15" style="197" customWidth="1"/>
    <col min="12843" max="12843" width="17.42578125" style="197" customWidth="1"/>
    <col min="12844" max="12844" width="3.140625" style="197" customWidth="1"/>
    <col min="12845" max="13058" width="11.42578125" style="197"/>
    <col min="13059" max="13059" width="3.140625" style="197" customWidth="1"/>
    <col min="13060" max="13075" width="3.5703125" style="197" customWidth="1"/>
    <col min="13076" max="13076" width="4.140625" style="197" customWidth="1"/>
    <col min="13077" max="13093" width="3.5703125" style="197" customWidth="1"/>
    <col min="13094" max="13094" width="33" style="197" customWidth="1"/>
    <col min="13095" max="13096" width="14.42578125" style="197" customWidth="1"/>
    <col min="13097" max="13097" width="13.85546875" style="197" customWidth="1"/>
    <col min="13098" max="13098" width="15" style="197" customWidth="1"/>
    <col min="13099" max="13099" width="17.42578125" style="197" customWidth="1"/>
    <col min="13100" max="13100" width="3.140625" style="197" customWidth="1"/>
    <col min="13101" max="13314" width="11.42578125" style="197"/>
    <col min="13315" max="13315" width="3.140625" style="197" customWidth="1"/>
    <col min="13316" max="13331" width="3.5703125" style="197" customWidth="1"/>
    <col min="13332" max="13332" width="4.140625" style="197" customWidth="1"/>
    <col min="13333" max="13349" width="3.5703125" style="197" customWidth="1"/>
    <col min="13350" max="13350" width="33" style="197" customWidth="1"/>
    <col min="13351" max="13352" width="14.42578125" style="197" customWidth="1"/>
    <col min="13353" max="13353" width="13.85546875" style="197" customWidth="1"/>
    <col min="13354" max="13354" width="15" style="197" customWidth="1"/>
    <col min="13355" max="13355" width="17.42578125" style="197" customWidth="1"/>
    <col min="13356" max="13356" width="3.140625" style="197" customWidth="1"/>
    <col min="13357" max="13570" width="11.42578125" style="197"/>
    <col min="13571" max="13571" width="3.140625" style="197" customWidth="1"/>
    <col min="13572" max="13587" width="3.5703125" style="197" customWidth="1"/>
    <col min="13588" max="13588" width="4.140625" style="197" customWidth="1"/>
    <col min="13589" max="13605" width="3.5703125" style="197" customWidth="1"/>
    <col min="13606" max="13606" width="33" style="197" customWidth="1"/>
    <col min="13607" max="13608" width="14.42578125" style="197" customWidth="1"/>
    <col min="13609" max="13609" width="13.85546875" style="197" customWidth="1"/>
    <col min="13610" max="13610" width="15" style="197" customWidth="1"/>
    <col min="13611" max="13611" width="17.42578125" style="197" customWidth="1"/>
    <col min="13612" max="13612" width="3.140625" style="197" customWidth="1"/>
    <col min="13613" max="13826" width="11.42578125" style="197"/>
    <col min="13827" max="13827" width="3.140625" style="197" customWidth="1"/>
    <col min="13828" max="13843" width="3.5703125" style="197" customWidth="1"/>
    <col min="13844" max="13844" width="4.140625" style="197" customWidth="1"/>
    <col min="13845" max="13861" width="3.5703125" style="197" customWidth="1"/>
    <col min="13862" max="13862" width="33" style="197" customWidth="1"/>
    <col min="13863" max="13864" width="14.42578125" style="197" customWidth="1"/>
    <col min="13865" max="13865" width="13.85546875" style="197" customWidth="1"/>
    <col min="13866" max="13866" width="15" style="197" customWidth="1"/>
    <col min="13867" max="13867" width="17.42578125" style="197" customWidth="1"/>
    <col min="13868" max="13868" width="3.140625" style="197" customWidth="1"/>
    <col min="13869" max="14082" width="11.42578125" style="197"/>
    <col min="14083" max="14083" width="3.140625" style="197" customWidth="1"/>
    <col min="14084" max="14099" width="3.5703125" style="197" customWidth="1"/>
    <col min="14100" max="14100" width="4.140625" style="197" customWidth="1"/>
    <col min="14101" max="14117" width="3.5703125" style="197" customWidth="1"/>
    <col min="14118" max="14118" width="33" style="197" customWidth="1"/>
    <col min="14119" max="14120" width="14.42578125" style="197" customWidth="1"/>
    <col min="14121" max="14121" width="13.85546875" style="197" customWidth="1"/>
    <col min="14122" max="14122" width="15" style="197" customWidth="1"/>
    <col min="14123" max="14123" width="17.42578125" style="197" customWidth="1"/>
    <col min="14124" max="14124" width="3.140625" style="197" customWidth="1"/>
    <col min="14125" max="14338" width="11.42578125" style="197"/>
    <col min="14339" max="14339" width="3.140625" style="197" customWidth="1"/>
    <col min="14340" max="14355" width="3.5703125" style="197" customWidth="1"/>
    <col min="14356" max="14356" width="4.140625" style="197" customWidth="1"/>
    <col min="14357" max="14373" width="3.5703125" style="197" customWidth="1"/>
    <col min="14374" max="14374" width="33" style="197" customWidth="1"/>
    <col min="14375" max="14376" width="14.42578125" style="197" customWidth="1"/>
    <col min="14377" max="14377" width="13.85546875" style="197" customWidth="1"/>
    <col min="14378" max="14378" width="15" style="197" customWidth="1"/>
    <col min="14379" max="14379" width="17.42578125" style="197" customWidth="1"/>
    <col min="14380" max="14380" width="3.140625" style="197" customWidth="1"/>
    <col min="14381" max="14594" width="11.42578125" style="197"/>
    <col min="14595" max="14595" width="3.140625" style="197" customWidth="1"/>
    <col min="14596" max="14611" width="3.5703125" style="197" customWidth="1"/>
    <col min="14612" max="14612" width="4.140625" style="197" customWidth="1"/>
    <col min="14613" max="14629" width="3.5703125" style="197" customWidth="1"/>
    <col min="14630" max="14630" width="33" style="197" customWidth="1"/>
    <col min="14631" max="14632" width="14.42578125" style="197" customWidth="1"/>
    <col min="14633" max="14633" width="13.85546875" style="197" customWidth="1"/>
    <col min="14634" max="14634" width="15" style="197" customWidth="1"/>
    <col min="14635" max="14635" width="17.42578125" style="197" customWidth="1"/>
    <col min="14636" max="14636" width="3.140625" style="197" customWidth="1"/>
    <col min="14637" max="14850" width="11.42578125" style="197"/>
    <col min="14851" max="14851" width="3.140625" style="197" customWidth="1"/>
    <col min="14852" max="14867" width="3.5703125" style="197" customWidth="1"/>
    <col min="14868" max="14868" width="4.140625" style="197" customWidth="1"/>
    <col min="14869" max="14885" width="3.5703125" style="197" customWidth="1"/>
    <col min="14886" max="14886" width="33" style="197" customWidth="1"/>
    <col min="14887" max="14888" width="14.42578125" style="197" customWidth="1"/>
    <col min="14889" max="14889" width="13.85546875" style="197" customWidth="1"/>
    <col min="14890" max="14890" width="15" style="197" customWidth="1"/>
    <col min="14891" max="14891" width="17.42578125" style="197" customWidth="1"/>
    <col min="14892" max="14892" width="3.140625" style="197" customWidth="1"/>
    <col min="14893" max="15106" width="11.42578125" style="197"/>
    <col min="15107" max="15107" width="3.140625" style="197" customWidth="1"/>
    <col min="15108" max="15123" width="3.5703125" style="197" customWidth="1"/>
    <col min="15124" max="15124" width="4.140625" style="197" customWidth="1"/>
    <col min="15125" max="15141" width="3.5703125" style="197" customWidth="1"/>
    <col min="15142" max="15142" width="33" style="197" customWidth="1"/>
    <col min="15143" max="15144" width="14.42578125" style="197" customWidth="1"/>
    <col min="15145" max="15145" width="13.85546875" style="197" customWidth="1"/>
    <col min="15146" max="15146" width="15" style="197" customWidth="1"/>
    <col min="15147" max="15147" width="17.42578125" style="197" customWidth="1"/>
    <col min="15148" max="15148" width="3.140625" style="197" customWidth="1"/>
    <col min="15149" max="15362" width="11.42578125" style="197"/>
    <col min="15363" max="15363" width="3.140625" style="197" customWidth="1"/>
    <col min="15364" max="15379" width="3.5703125" style="197" customWidth="1"/>
    <col min="15380" max="15380" width="4.140625" style="197" customWidth="1"/>
    <col min="15381" max="15397" width="3.5703125" style="197" customWidth="1"/>
    <col min="15398" max="15398" width="33" style="197" customWidth="1"/>
    <col min="15399" max="15400" width="14.42578125" style="197" customWidth="1"/>
    <col min="15401" max="15401" width="13.85546875" style="197" customWidth="1"/>
    <col min="15402" max="15402" width="15" style="197" customWidth="1"/>
    <col min="15403" max="15403" width="17.42578125" style="197" customWidth="1"/>
    <col min="15404" max="15404" width="3.140625" style="197" customWidth="1"/>
    <col min="15405" max="15618" width="11.42578125" style="197"/>
    <col min="15619" max="15619" width="3.140625" style="197" customWidth="1"/>
    <col min="15620" max="15635" width="3.5703125" style="197" customWidth="1"/>
    <col min="15636" max="15636" width="4.140625" style="197" customWidth="1"/>
    <col min="15637" max="15653" width="3.5703125" style="197" customWidth="1"/>
    <col min="15654" max="15654" width="33" style="197" customWidth="1"/>
    <col min="15655" max="15656" width="14.42578125" style="197" customWidth="1"/>
    <col min="15657" max="15657" width="13.85546875" style="197" customWidth="1"/>
    <col min="15658" max="15658" width="15" style="197" customWidth="1"/>
    <col min="15659" max="15659" width="17.42578125" style="197" customWidth="1"/>
    <col min="15660" max="15660" width="3.140625" style="197" customWidth="1"/>
    <col min="15661" max="15874" width="11.42578125" style="197"/>
    <col min="15875" max="15875" width="3.140625" style="197" customWidth="1"/>
    <col min="15876" max="15891" width="3.5703125" style="197" customWidth="1"/>
    <col min="15892" max="15892" width="4.140625" style="197" customWidth="1"/>
    <col min="15893" max="15909" width="3.5703125" style="197" customWidth="1"/>
    <col min="15910" max="15910" width="33" style="197" customWidth="1"/>
    <col min="15911" max="15912" width="14.42578125" style="197" customWidth="1"/>
    <col min="15913" max="15913" width="13.85546875" style="197" customWidth="1"/>
    <col min="15914" max="15914" width="15" style="197" customWidth="1"/>
    <col min="15915" max="15915" width="17.42578125" style="197" customWidth="1"/>
    <col min="15916" max="15916" width="3.140625" style="197" customWidth="1"/>
    <col min="15917" max="16130" width="11.42578125" style="197"/>
    <col min="16131" max="16131" width="3.140625" style="197" customWidth="1"/>
    <col min="16132" max="16147" width="3.5703125" style="197" customWidth="1"/>
    <col min="16148" max="16148" width="4.140625" style="197" customWidth="1"/>
    <col min="16149" max="16165" width="3.5703125" style="197" customWidth="1"/>
    <col min="16166" max="16166" width="33" style="197" customWidth="1"/>
    <col min="16167" max="16168" width="14.42578125" style="197" customWidth="1"/>
    <col min="16169" max="16169" width="13.85546875" style="197" customWidth="1"/>
    <col min="16170" max="16170" width="15" style="197" customWidth="1"/>
    <col min="16171" max="16171" width="17.42578125" style="197" customWidth="1"/>
    <col min="16172" max="16172" width="3.140625" style="197" customWidth="1"/>
    <col min="16173" max="16384" width="11.42578125" style="197"/>
  </cols>
  <sheetData>
    <row r="1" spans="1:45" s="2" customFormat="1" ht="15.75" thickBo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249"/>
    </row>
    <row r="2" spans="1:45" ht="15.6" customHeight="1" x14ac:dyDescent="0.2">
      <c r="A2" s="3"/>
      <c r="B2" s="410" t="s">
        <v>0</v>
      </c>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c r="AK2" s="416"/>
      <c r="AL2" s="416"/>
      <c r="AM2" s="416"/>
      <c r="AN2" s="416"/>
      <c r="AO2" s="416"/>
      <c r="AP2" s="416"/>
      <c r="AQ2" s="417"/>
      <c r="AR2" s="3"/>
    </row>
    <row r="3" spans="1:45" ht="15.6" customHeight="1" x14ac:dyDescent="0.2">
      <c r="A3" s="3"/>
      <c r="B3" s="412"/>
      <c r="C3" s="413"/>
      <c r="D3" s="413"/>
      <c r="E3" s="413"/>
      <c r="F3" s="413"/>
      <c r="G3" s="413"/>
      <c r="H3" s="413"/>
      <c r="I3" s="413"/>
      <c r="J3" s="413"/>
      <c r="K3" s="413"/>
      <c r="L3" s="413"/>
      <c r="M3" s="413"/>
      <c r="N3" s="413"/>
      <c r="O3" s="413"/>
      <c r="P3" s="413"/>
      <c r="Q3" s="413"/>
      <c r="R3" s="413"/>
      <c r="S3" s="413"/>
      <c r="T3" s="413"/>
      <c r="U3" s="413"/>
      <c r="V3" s="413"/>
      <c r="W3" s="413"/>
      <c r="X3" s="413"/>
      <c r="Y3" s="413"/>
      <c r="Z3" s="413"/>
      <c r="AA3" s="413"/>
      <c r="AB3" s="413"/>
      <c r="AC3" s="413"/>
      <c r="AD3" s="413"/>
      <c r="AE3" s="413"/>
      <c r="AF3" s="413"/>
      <c r="AG3" s="413"/>
      <c r="AH3" s="413"/>
      <c r="AI3" s="413"/>
      <c r="AJ3" s="413"/>
      <c r="AK3" s="418"/>
      <c r="AL3" s="418"/>
      <c r="AM3" s="418"/>
      <c r="AN3" s="418"/>
      <c r="AO3" s="418"/>
      <c r="AP3" s="418"/>
      <c r="AQ3" s="419"/>
      <c r="AR3" s="3"/>
    </row>
    <row r="4" spans="1:45" ht="15.6" customHeight="1" thickBot="1" x14ac:dyDescent="0.25">
      <c r="A4" s="3"/>
      <c r="B4" s="414"/>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20"/>
      <c r="AL4" s="420"/>
      <c r="AM4" s="420"/>
      <c r="AN4" s="420"/>
      <c r="AO4" s="420"/>
      <c r="AP4" s="420"/>
      <c r="AQ4" s="421"/>
      <c r="AR4" s="3"/>
    </row>
    <row r="5" spans="1:45" s="6" customFormat="1" ht="32.450000000000003" customHeight="1" x14ac:dyDescent="0.25">
      <c r="A5" s="5"/>
      <c r="B5" s="422" t="s">
        <v>1</v>
      </c>
      <c r="C5" s="423"/>
      <c r="D5" s="423"/>
      <c r="E5" s="423"/>
      <c r="F5" s="423"/>
      <c r="G5" s="423"/>
      <c r="H5" s="423"/>
      <c r="I5" s="424"/>
      <c r="J5" s="425" t="s">
        <v>105</v>
      </c>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426"/>
      <c r="AK5" s="427"/>
      <c r="AL5" s="427"/>
      <c r="AM5" s="427"/>
      <c r="AN5" s="427"/>
      <c r="AO5" s="427"/>
      <c r="AP5" s="427"/>
      <c r="AQ5" s="409"/>
      <c r="AR5" s="5"/>
      <c r="AS5" s="250"/>
    </row>
    <row r="6" spans="1:45" s="6" customFormat="1" ht="15.75" x14ac:dyDescent="0.25">
      <c r="A6" s="7"/>
      <c r="B6" s="428" t="s">
        <v>2</v>
      </c>
      <c r="C6" s="429"/>
      <c r="D6" s="429"/>
      <c r="E6" s="429"/>
      <c r="F6" s="429"/>
      <c r="G6" s="429"/>
      <c r="H6" s="429"/>
      <c r="I6" s="430"/>
      <c r="J6" s="431" t="s">
        <v>104</v>
      </c>
      <c r="K6" s="432"/>
      <c r="L6" s="432"/>
      <c r="M6" s="432"/>
      <c r="N6" s="432"/>
      <c r="O6" s="432"/>
      <c r="P6" s="432"/>
      <c r="Q6" s="432"/>
      <c r="R6" s="432"/>
      <c r="S6" s="432"/>
      <c r="T6" s="432"/>
      <c r="U6" s="432"/>
      <c r="V6" s="432"/>
      <c r="W6" s="432"/>
      <c r="X6" s="432"/>
      <c r="Y6" s="432"/>
      <c r="Z6" s="432"/>
      <c r="AA6" s="432"/>
      <c r="AB6" s="432"/>
      <c r="AC6" s="432"/>
      <c r="AD6" s="432"/>
      <c r="AE6" s="433"/>
      <c r="AF6" s="434" t="s">
        <v>3</v>
      </c>
      <c r="AG6" s="432"/>
      <c r="AH6" s="432"/>
      <c r="AI6" s="433"/>
      <c r="AJ6" s="208" t="s">
        <v>133</v>
      </c>
      <c r="AK6" s="434" t="s">
        <v>4</v>
      </c>
      <c r="AL6" s="435"/>
      <c r="AM6" s="435"/>
      <c r="AN6" s="436"/>
      <c r="AO6" s="437" t="s">
        <v>108</v>
      </c>
      <c r="AP6" s="429"/>
      <c r="AQ6" s="438"/>
      <c r="AR6" s="7"/>
      <c r="AS6" s="250"/>
    </row>
    <row r="7" spans="1:45" s="6" customFormat="1" ht="15.75" x14ac:dyDescent="0.25">
      <c r="A7" s="7"/>
      <c r="B7" s="428" t="s">
        <v>5</v>
      </c>
      <c r="C7" s="429"/>
      <c r="D7" s="429"/>
      <c r="E7" s="429"/>
      <c r="F7" s="429"/>
      <c r="G7" s="429"/>
      <c r="H7" s="429"/>
      <c r="I7" s="430"/>
      <c r="J7" s="431" t="s">
        <v>77</v>
      </c>
      <c r="K7" s="432"/>
      <c r="L7" s="432"/>
      <c r="M7" s="432"/>
      <c r="N7" s="432"/>
      <c r="O7" s="432"/>
      <c r="P7" s="432"/>
      <c r="Q7" s="432"/>
      <c r="R7" s="432"/>
      <c r="S7" s="432"/>
      <c r="T7" s="432"/>
      <c r="U7" s="432"/>
      <c r="V7" s="432"/>
      <c r="W7" s="432"/>
      <c r="X7" s="432"/>
      <c r="Y7" s="432"/>
      <c r="Z7" s="432"/>
      <c r="AA7" s="432"/>
      <c r="AB7" s="432"/>
      <c r="AC7" s="432"/>
      <c r="AD7" s="432"/>
      <c r="AE7" s="433"/>
      <c r="AF7" s="434" t="s">
        <v>3</v>
      </c>
      <c r="AG7" s="432"/>
      <c r="AH7" s="432"/>
      <c r="AI7" s="433"/>
      <c r="AJ7" s="8" t="s">
        <v>106</v>
      </c>
      <c r="AK7" s="434" t="s">
        <v>6</v>
      </c>
      <c r="AL7" s="435"/>
      <c r="AM7" s="435"/>
      <c r="AN7" s="436"/>
      <c r="AO7" s="437" t="s">
        <v>107</v>
      </c>
      <c r="AP7" s="429"/>
      <c r="AQ7" s="438"/>
      <c r="AR7" s="7"/>
      <c r="AS7" s="250"/>
    </row>
    <row r="8" spans="1:45" s="6" customFormat="1" ht="15.75" x14ac:dyDescent="0.25">
      <c r="A8" s="7"/>
      <c r="B8" s="9"/>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1"/>
      <c r="AO8" s="10"/>
      <c r="AP8" s="408"/>
      <c r="AQ8" s="409"/>
      <c r="AR8" s="7"/>
      <c r="AS8" s="250"/>
    </row>
    <row r="9" spans="1:45" s="6" customFormat="1" ht="15.6" customHeight="1" x14ac:dyDescent="0.25">
      <c r="A9" s="7"/>
      <c r="B9" s="428" t="s">
        <v>7</v>
      </c>
      <c r="C9" s="429"/>
      <c r="D9" s="429"/>
      <c r="E9" s="429"/>
      <c r="F9" s="430"/>
      <c r="G9" s="434" t="s">
        <v>8</v>
      </c>
      <c r="H9" s="433"/>
      <c r="I9" s="442">
        <v>25</v>
      </c>
      <c r="J9" s="433"/>
      <c r="K9" s="434" t="s">
        <v>9</v>
      </c>
      <c r="L9" s="433"/>
      <c r="M9" s="442">
        <v>7</v>
      </c>
      <c r="N9" s="443"/>
      <c r="O9" s="434" t="s">
        <v>10</v>
      </c>
      <c r="P9" s="433"/>
      <c r="Q9" s="442">
        <v>2026</v>
      </c>
      <c r="R9" s="433"/>
      <c r="S9" s="10"/>
      <c r="T9" s="10"/>
      <c r="U9" s="10"/>
      <c r="V9" s="444"/>
      <c r="W9" s="445"/>
      <c r="X9" s="445"/>
      <c r="Y9" s="445"/>
      <c r="Z9" s="445"/>
      <c r="AA9" s="446"/>
      <c r="AB9" s="447"/>
      <c r="AC9" s="447"/>
      <c r="AD9" s="447"/>
      <c r="AE9" s="447"/>
      <c r="AF9" s="10"/>
      <c r="AG9" s="10"/>
      <c r="AH9" s="434" t="s">
        <v>11</v>
      </c>
      <c r="AI9" s="432"/>
      <c r="AJ9" s="433"/>
      <c r="AK9" s="448" t="s">
        <v>29</v>
      </c>
      <c r="AL9" s="449"/>
      <c r="AM9" s="449"/>
      <c r="AN9" s="449"/>
      <c r="AO9" s="449"/>
      <c r="AP9" s="449"/>
      <c r="AQ9" s="450"/>
      <c r="AR9" s="7"/>
      <c r="AS9" s="250"/>
    </row>
    <row r="10" spans="1:45" s="6" customFormat="1" ht="15.75" x14ac:dyDescent="0.25">
      <c r="A10" s="7"/>
      <c r="B10" s="12"/>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434" t="s">
        <v>12</v>
      </c>
      <c r="AI10" s="432"/>
      <c r="AJ10" s="433"/>
      <c r="AK10" s="439" t="s">
        <v>135</v>
      </c>
      <c r="AL10" s="440"/>
      <c r="AM10" s="440"/>
      <c r="AN10" s="440"/>
      <c r="AO10" s="440"/>
      <c r="AP10" s="440"/>
      <c r="AQ10" s="441"/>
      <c r="AR10" s="7"/>
      <c r="AS10" s="250"/>
    </row>
    <row r="11" spans="1:45" s="6" customFormat="1" ht="16.5" thickBot="1" x14ac:dyDescent="0.25">
      <c r="A11" s="7"/>
      <c r="B11" s="1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5"/>
      <c r="AR11" s="7"/>
      <c r="AS11" s="250"/>
    </row>
    <row r="12" spans="1:45" s="16" customFormat="1" ht="57.75" customHeight="1" thickBot="1" x14ac:dyDescent="0.3">
      <c r="A12" s="5"/>
      <c r="B12" s="451" t="s">
        <v>13</v>
      </c>
      <c r="C12" s="452"/>
      <c r="D12" s="452"/>
      <c r="E12" s="452"/>
      <c r="F12" s="452"/>
      <c r="G12" s="452"/>
      <c r="H12" s="453"/>
      <c r="I12" s="454" t="str">
        <f>+'ACTA DE OBRA No1'!C19</f>
        <v>DEMOLICIÓN PAVIMENTO ASFÁLTICO, de cualquier espesor. Incluye corte con cortadora según trazado, cargue,  además recuperación de los materiales aprovechables o su transporte hasta el sitio que lo indique la interventoría.</v>
      </c>
      <c r="J12" s="455"/>
      <c r="K12" s="455"/>
      <c r="L12" s="455"/>
      <c r="M12" s="455"/>
      <c r="N12" s="455"/>
      <c r="O12" s="455"/>
      <c r="P12" s="455"/>
      <c r="Q12" s="455"/>
      <c r="R12" s="455"/>
      <c r="S12" s="455"/>
      <c r="T12" s="455"/>
      <c r="U12" s="455"/>
      <c r="V12" s="455"/>
      <c r="W12" s="455"/>
      <c r="X12" s="455"/>
      <c r="Y12" s="455"/>
      <c r="Z12" s="455"/>
      <c r="AA12" s="455"/>
      <c r="AB12" s="455"/>
      <c r="AC12" s="455"/>
      <c r="AD12" s="455"/>
      <c r="AE12" s="455"/>
      <c r="AF12" s="455"/>
      <c r="AG12" s="455"/>
      <c r="AH12" s="455"/>
      <c r="AI12" s="455"/>
      <c r="AJ12" s="455"/>
      <c r="AK12" s="455"/>
      <c r="AL12" s="455"/>
      <c r="AM12" s="455"/>
      <c r="AN12" s="455"/>
      <c r="AO12" s="455"/>
      <c r="AP12" s="455"/>
      <c r="AQ12" s="456"/>
      <c r="AR12" s="5"/>
      <c r="AS12" s="251"/>
    </row>
    <row r="13" spans="1:45" s="16" customFormat="1" ht="31.15" customHeight="1" thickBot="1" x14ac:dyDescent="0.3">
      <c r="A13" s="5"/>
      <c r="B13" s="451" t="s">
        <v>14</v>
      </c>
      <c r="C13" s="452"/>
      <c r="D13" s="452"/>
      <c r="E13" s="452"/>
      <c r="F13" s="452"/>
      <c r="G13" s="452"/>
      <c r="H13" s="453"/>
      <c r="I13" s="457" t="s">
        <v>109</v>
      </c>
      <c r="J13" s="458"/>
      <c r="K13" s="458"/>
      <c r="L13" s="458"/>
      <c r="M13" s="458"/>
      <c r="N13" s="458"/>
      <c r="O13" s="458"/>
      <c r="P13" s="458"/>
      <c r="Q13" s="458"/>
      <c r="R13" s="458"/>
      <c r="S13" s="458"/>
      <c r="T13" s="458"/>
      <c r="U13" s="459"/>
      <c r="V13" s="460" t="s">
        <v>15</v>
      </c>
      <c r="W13" s="455"/>
      <c r="X13" s="455"/>
      <c r="Y13" s="455"/>
      <c r="Z13" s="455"/>
      <c r="AA13" s="455"/>
      <c r="AB13" s="455"/>
      <c r="AC13" s="455"/>
      <c r="AD13" s="455"/>
      <c r="AE13" s="461"/>
      <c r="AF13" s="462"/>
      <c r="AG13" s="455"/>
      <c r="AH13" s="455"/>
      <c r="AI13" s="455"/>
      <c r="AJ13" s="463"/>
      <c r="AK13" s="464" t="s">
        <v>16</v>
      </c>
      <c r="AL13" s="464"/>
      <c r="AM13" s="465"/>
      <c r="AN13" s="466">
        <f>+'ACTA DE OBRA No1'!B19</f>
        <v>2.02</v>
      </c>
      <c r="AO13" s="463"/>
      <c r="AP13" s="17" t="s">
        <v>134</v>
      </c>
      <c r="AQ13" s="18" t="str">
        <f>+'ACTA DE OBRA No1'!E19</f>
        <v>m3</v>
      </c>
      <c r="AR13" s="5"/>
      <c r="AS13" s="251"/>
    </row>
    <row r="14" spans="1:45" ht="16.5" thickBot="1" x14ac:dyDescent="0.3">
      <c r="A14" s="3"/>
      <c r="B14" s="467" t="s">
        <v>17</v>
      </c>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411"/>
      <c r="AE14" s="411"/>
      <c r="AF14" s="411"/>
      <c r="AG14" s="411"/>
      <c r="AH14" s="411"/>
      <c r="AI14" s="411"/>
      <c r="AJ14" s="468" t="s">
        <v>202</v>
      </c>
      <c r="AK14" s="470"/>
      <c r="AL14" s="470"/>
      <c r="AM14" s="470"/>
      <c r="AN14" s="471"/>
      <c r="AO14" s="472"/>
      <c r="AP14" s="473" t="s">
        <v>18</v>
      </c>
      <c r="AQ14" s="475" t="s">
        <v>19</v>
      </c>
      <c r="AR14" s="3"/>
    </row>
    <row r="15" spans="1:45" ht="28.5" customHeight="1" thickBot="1" x14ac:dyDescent="0.25">
      <c r="A15" s="3"/>
      <c r="B15" s="397"/>
      <c r="C15" s="398"/>
      <c r="D15" s="398"/>
      <c r="E15" s="398"/>
      <c r="F15" s="398"/>
      <c r="G15" s="398"/>
      <c r="H15" s="398"/>
      <c r="I15" s="398"/>
      <c r="J15" s="398"/>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9"/>
      <c r="AJ15" s="469"/>
      <c r="AK15" s="19" t="s">
        <v>114</v>
      </c>
      <c r="AL15" s="19" t="s">
        <v>20</v>
      </c>
      <c r="AM15" s="19" t="s">
        <v>27</v>
      </c>
      <c r="AN15" s="19" t="s">
        <v>28</v>
      </c>
      <c r="AO15" s="19" t="s">
        <v>21</v>
      </c>
      <c r="AP15" s="474"/>
      <c r="AQ15" s="476"/>
      <c r="AR15" s="3"/>
    </row>
    <row r="16" spans="1:45" ht="15.75" x14ac:dyDescent="0.2">
      <c r="A16" s="3"/>
      <c r="B16" s="400"/>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2"/>
      <c r="AJ16" s="238" t="s">
        <v>138</v>
      </c>
      <c r="AK16" s="239" t="s">
        <v>115</v>
      </c>
      <c r="AL16" s="198">
        <v>36.200000000000003</v>
      </c>
      <c r="AM16" s="198">
        <v>0.1</v>
      </c>
      <c r="AN16" s="198">
        <v>0.1</v>
      </c>
      <c r="AO16" s="198">
        <f>AM16*AN16</f>
        <v>1.0000000000000002E-2</v>
      </c>
      <c r="AP16" s="239">
        <v>1</v>
      </c>
      <c r="AQ16" s="240">
        <f t="shared" ref="AQ16:AQ23" si="0">ROUND(AO16*AL16*AP16,1)</f>
        <v>0.4</v>
      </c>
      <c r="AR16" s="3"/>
    </row>
    <row r="17" spans="1:45" s="218" customFormat="1" ht="15.75" x14ac:dyDescent="0.2">
      <c r="A17" s="3"/>
      <c r="B17" s="400"/>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2"/>
      <c r="AJ17" s="403"/>
      <c r="AK17" s="404"/>
      <c r="AL17" s="404"/>
      <c r="AM17" s="404"/>
      <c r="AN17" s="404"/>
      <c r="AO17" s="404"/>
      <c r="AP17" s="404"/>
      <c r="AQ17" s="405"/>
      <c r="AR17" s="3"/>
      <c r="AS17" s="236"/>
    </row>
    <row r="18" spans="1:45" ht="15.75" x14ac:dyDescent="0.2">
      <c r="A18" s="3"/>
      <c r="B18" s="400"/>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2"/>
      <c r="AJ18" s="238" t="s">
        <v>144</v>
      </c>
      <c r="AK18" s="239" t="s">
        <v>115</v>
      </c>
      <c r="AL18" s="198">
        <v>190.05</v>
      </c>
      <c r="AM18" s="198">
        <v>0.22</v>
      </c>
      <c r="AN18" s="198">
        <v>0.17</v>
      </c>
      <c r="AO18" s="198">
        <f t="shared" ref="AO18:AO24" si="1">AM18*AN18</f>
        <v>3.7400000000000003E-2</v>
      </c>
      <c r="AP18" s="239">
        <v>1</v>
      </c>
      <c r="AQ18" s="240">
        <f t="shared" si="0"/>
        <v>7.1</v>
      </c>
      <c r="AR18" s="3"/>
    </row>
    <row r="19" spans="1:45" s="247" customFormat="1" ht="31.5" x14ac:dyDescent="0.2">
      <c r="A19" s="3"/>
      <c r="B19" s="400"/>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2"/>
      <c r="AJ19" s="238" t="s">
        <v>207</v>
      </c>
      <c r="AK19" s="239" t="s">
        <v>116</v>
      </c>
      <c r="AL19" s="198">
        <v>56.06</v>
      </c>
      <c r="AM19" s="198">
        <v>0.55000000000000004</v>
      </c>
      <c r="AN19" s="198">
        <v>0.17</v>
      </c>
      <c r="AO19" s="198">
        <f t="shared" si="1"/>
        <v>9.3500000000000014E-2</v>
      </c>
      <c r="AP19" s="239">
        <v>1</v>
      </c>
      <c r="AQ19" s="240">
        <f t="shared" si="0"/>
        <v>5.2</v>
      </c>
      <c r="AR19" s="3"/>
      <c r="AS19" s="236"/>
    </row>
    <row r="20" spans="1:45" s="219" customFormat="1" ht="31.5" x14ac:dyDescent="0.2">
      <c r="A20" s="3"/>
      <c r="B20" s="400"/>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2"/>
      <c r="AJ20" s="238" t="s">
        <v>199</v>
      </c>
      <c r="AK20" s="239" t="s">
        <v>116</v>
      </c>
      <c r="AL20" s="198">
        <v>107.4</v>
      </c>
      <c r="AM20" s="198">
        <v>0.66999999999999993</v>
      </c>
      <c r="AN20" s="198">
        <v>0.17</v>
      </c>
      <c r="AO20" s="198">
        <f t="shared" ref="AO20" si="2">AM20*AN20</f>
        <v>0.1139</v>
      </c>
      <c r="AP20" s="239">
        <v>1</v>
      </c>
      <c r="AQ20" s="240">
        <f t="shared" ref="AQ20" si="3">ROUND(AO20*AL20*AP20,1)</f>
        <v>12.2</v>
      </c>
      <c r="AR20" s="3"/>
      <c r="AS20" s="236"/>
    </row>
    <row r="21" spans="1:45" s="244" customFormat="1" ht="31.5" x14ac:dyDescent="0.2">
      <c r="A21" s="3"/>
      <c r="B21" s="400"/>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2"/>
      <c r="AJ21" s="238" t="s">
        <v>213</v>
      </c>
      <c r="AK21" s="239" t="s">
        <v>116</v>
      </c>
      <c r="AL21" s="198">
        <v>27.5</v>
      </c>
      <c r="AM21" s="198">
        <v>1.4</v>
      </c>
      <c r="AN21" s="198">
        <v>0.17</v>
      </c>
      <c r="AO21" s="198">
        <f t="shared" ref="AO21" si="4">AM21*AN21</f>
        <v>0.23799999999999999</v>
      </c>
      <c r="AP21" s="239">
        <v>1</v>
      </c>
      <c r="AQ21" s="240">
        <f t="shared" ref="AQ21" si="5">ROUND(AO21*AL21*AP21,1)</f>
        <v>6.5</v>
      </c>
      <c r="AR21" s="3"/>
      <c r="AS21" s="236"/>
    </row>
    <row r="22" spans="1:45" s="218" customFormat="1" ht="15.75" x14ac:dyDescent="0.2">
      <c r="A22" s="3"/>
      <c r="B22" s="400"/>
      <c r="C22" s="401"/>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1"/>
      <c r="AC22" s="401"/>
      <c r="AD22" s="401"/>
      <c r="AE22" s="401"/>
      <c r="AF22" s="401"/>
      <c r="AG22" s="401"/>
      <c r="AH22" s="401"/>
      <c r="AI22" s="402"/>
      <c r="AJ22" s="403"/>
      <c r="AK22" s="404"/>
      <c r="AL22" s="404"/>
      <c r="AM22" s="404"/>
      <c r="AN22" s="404"/>
      <c r="AO22" s="404"/>
      <c r="AP22" s="404"/>
      <c r="AQ22" s="405"/>
      <c r="AR22" s="3"/>
      <c r="AS22" s="236"/>
    </row>
    <row r="23" spans="1:45" ht="15.75" x14ac:dyDescent="0.2">
      <c r="A23" s="3"/>
      <c r="B23" s="400"/>
      <c r="C23" s="401"/>
      <c r="D23" s="401"/>
      <c r="E23" s="401"/>
      <c r="F23" s="401"/>
      <c r="G23" s="401"/>
      <c r="H23" s="401"/>
      <c r="I23" s="401"/>
      <c r="J23" s="401"/>
      <c r="K23" s="401"/>
      <c r="L23" s="401"/>
      <c r="M23" s="401"/>
      <c r="N23" s="401"/>
      <c r="O23" s="401"/>
      <c r="P23" s="401"/>
      <c r="Q23" s="401"/>
      <c r="R23" s="401"/>
      <c r="S23" s="401"/>
      <c r="T23" s="401"/>
      <c r="U23" s="401"/>
      <c r="V23" s="401"/>
      <c r="W23" s="401"/>
      <c r="X23" s="401"/>
      <c r="Y23" s="401"/>
      <c r="Z23" s="401"/>
      <c r="AA23" s="401"/>
      <c r="AB23" s="401"/>
      <c r="AC23" s="401"/>
      <c r="AD23" s="401"/>
      <c r="AE23" s="401"/>
      <c r="AF23" s="401"/>
      <c r="AG23" s="401"/>
      <c r="AH23" s="401"/>
      <c r="AI23" s="402"/>
      <c r="AJ23" s="238" t="s">
        <v>145</v>
      </c>
      <c r="AK23" s="239" t="s">
        <v>115</v>
      </c>
      <c r="AL23" s="198">
        <v>45.6</v>
      </c>
      <c r="AM23" s="198">
        <v>0.2</v>
      </c>
      <c r="AN23" s="198">
        <v>0.1</v>
      </c>
      <c r="AO23" s="198">
        <f t="shared" si="1"/>
        <v>2.0000000000000004E-2</v>
      </c>
      <c r="AP23" s="239">
        <v>1</v>
      </c>
      <c r="AQ23" s="240">
        <f t="shared" si="0"/>
        <v>0.9</v>
      </c>
      <c r="AR23" s="3"/>
    </row>
    <row r="24" spans="1:45" ht="15.75" x14ac:dyDescent="0.2">
      <c r="A24" s="3"/>
      <c r="B24" s="400"/>
      <c r="C24" s="401"/>
      <c r="D24" s="401"/>
      <c r="E24" s="401"/>
      <c r="F24" s="401"/>
      <c r="G24" s="401"/>
      <c r="H24" s="401"/>
      <c r="I24" s="401"/>
      <c r="J24" s="401"/>
      <c r="K24" s="401"/>
      <c r="L24" s="401"/>
      <c r="M24" s="401"/>
      <c r="N24" s="401"/>
      <c r="O24" s="401"/>
      <c r="P24" s="401"/>
      <c r="Q24" s="401"/>
      <c r="R24" s="401"/>
      <c r="S24" s="401"/>
      <c r="T24" s="401"/>
      <c r="U24" s="401"/>
      <c r="V24" s="401"/>
      <c r="W24" s="401"/>
      <c r="X24" s="401"/>
      <c r="Y24" s="401"/>
      <c r="Z24" s="401"/>
      <c r="AA24" s="401"/>
      <c r="AB24" s="401"/>
      <c r="AC24" s="401"/>
      <c r="AD24" s="401"/>
      <c r="AE24" s="401"/>
      <c r="AF24" s="401"/>
      <c r="AG24" s="401"/>
      <c r="AH24" s="401"/>
      <c r="AI24" s="402"/>
      <c r="AJ24" s="238" t="s">
        <v>145</v>
      </c>
      <c r="AK24" s="239" t="s">
        <v>116</v>
      </c>
      <c r="AL24" s="198">
        <v>44.5</v>
      </c>
      <c r="AM24" s="198">
        <v>0.2</v>
      </c>
      <c r="AN24" s="198">
        <v>0.1</v>
      </c>
      <c r="AO24" s="198">
        <f t="shared" si="1"/>
        <v>2.0000000000000004E-2</v>
      </c>
      <c r="AP24" s="239">
        <v>1</v>
      </c>
      <c r="AQ24" s="240">
        <f>ROUND(AO24*AL24*AP24,1)</f>
        <v>0.9</v>
      </c>
      <c r="AR24" s="3"/>
      <c r="AS24" s="212"/>
    </row>
    <row r="25" spans="1:45" s="219" customFormat="1" ht="15.75" x14ac:dyDescent="0.2">
      <c r="A25" s="3"/>
      <c r="B25" s="400"/>
      <c r="C25" s="401"/>
      <c r="D25" s="401"/>
      <c r="E25" s="401"/>
      <c r="F25" s="401"/>
      <c r="G25" s="401"/>
      <c r="H25" s="401"/>
      <c r="I25" s="401"/>
      <c r="J25" s="401"/>
      <c r="K25" s="401"/>
      <c r="L25" s="401"/>
      <c r="M25" s="401"/>
      <c r="N25" s="401"/>
      <c r="O25" s="401"/>
      <c r="P25" s="401"/>
      <c r="Q25" s="401"/>
      <c r="R25" s="401"/>
      <c r="S25" s="401"/>
      <c r="T25" s="401"/>
      <c r="U25" s="401"/>
      <c r="V25" s="401"/>
      <c r="W25" s="401"/>
      <c r="X25" s="401"/>
      <c r="Y25" s="401"/>
      <c r="Z25" s="401"/>
      <c r="AA25" s="401"/>
      <c r="AB25" s="401"/>
      <c r="AC25" s="401"/>
      <c r="AD25" s="401"/>
      <c r="AE25" s="401"/>
      <c r="AF25" s="401"/>
      <c r="AG25" s="401"/>
      <c r="AH25" s="401"/>
      <c r="AI25" s="402"/>
      <c r="AJ25" s="403"/>
      <c r="AK25" s="404"/>
      <c r="AL25" s="404"/>
      <c r="AM25" s="404"/>
      <c r="AN25" s="404"/>
      <c r="AO25" s="404"/>
      <c r="AP25" s="404"/>
      <c r="AQ25" s="405"/>
      <c r="AR25" s="3"/>
      <c r="AS25" s="236"/>
    </row>
    <row r="26" spans="1:45" s="219" customFormat="1" ht="47.25" x14ac:dyDescent="0.2">
      <c r="A26" s="3"/>
      <c r="B26" s="400"/>
      <c r="C26" s="401"/>
      <c r="D26" s="401"/>
      <c r="E26" s="401"/>
      <c r="F26" s="401"/>
      <c r="G26" s="401"/>
      <c r="H26" s="401"/>
      <c r="I26" s="401"/>
      <c r="J26" s="401"/>
      <c r="K26" s="401"/>
      <c r="L26" s="401"/>
      <c r="M26" s="401"/>
      <c r="N26" s="401"/>
      <c r="O26" s="401"/>
      <c r="P26" s="401"/>
      <c r="Q26" s="401"/>
      <c r="R26" s="401"/>
      <c r="S26" s="401"/>
      <c r="T26" s="401"/>
      <c r="U26" s="401"/>
      <c r="V26" s="401"/>
      <c r="W26" s="401"/>
      <c r="X26" s="401"/>
      <c r="Y26" s="401"/>
      <c r="Z26" s="401"/>
      <c r="AA26" s="401"/>
      <c r="AB26" s="401"/>
      <c r="AC26" s="401"/>
      <c r="AD26" s="401"/>
      <c r="AE26" s="401"/>
      <c r="AF26" s="401"/>
      <c r="AG26" s="401"/>
      <c r="AH26" s="401"/>
      <c r="AI26" s="402"/>
      <c r="AJ26" s="238" t="s">
        <v>159</v>
      </c>
      <c r="AK26" s="239" t="s">
        <v>116</v>
      </c>
      <c r="AL26" s="198">
        <v>38</v>
      </c>
      <c r="AM26" s="198">
        <v>0.2</v>
      </c>
      <c r="AN26" s="198">
        <v>0.15</v>
      </c>
      <c r="AO26" s="198">
        <f>AM26*AN26</f>
        <v>0.03</v>
      </c>
      <c r="AP26" s="239">
        <v>1</v>
      </c>
      <c r="AQ26" s="240">
        <f>ROUND(AO26*AL26*AP26,1)</f>
        <v>1.1000000000000001</v>
      </c>
      <c r="AR26" s="3"/>
      <c r="AS26" s="236"/>
    </row>
    <row r="27" spans="1:45" s="218" customFormat="1" ht="15.75" x14ac:dyDescent="0.2">
      <c r="A27" s="3"/>
      <c r="B27" s="400"/>
      <c r="C27" s="401"/>
      <c r="D27" s="401"/>
      <c r="E27" s="401"/>
      <c r="F27" s="401"/>
      <c r="G27" s="401"/>
      <c r="H27" s="401"/>
      <c r="I27" s="401"/>
      <c r="J27" s="401"/>
      <c r="K27" s="401"/>
      <c r="L27" s="401"/>
      <c r="M27" s="401"/>
      <c r="N27" s="401"/>
      <c r="O27" s="401"/>
      <c r="P27" s="401"/>
      <c r="Q27" s="401"/>
      <c r="R27" s="401"/>
      <c r="S27" s="401"/>
      <c r="T27" s="401"/>
      <c r="U27" s="401"/>
      <c r="V27" s="401"/>
      <c r="W27" s="401"/>
      <c r="X27" s="401"/>
      <c r="Y27" s="401"/>
      <c r="Z27" s="401"/>
      <c r="AA27" s="401"/>
      <c r="AB27" s="401"/>
      <c r="AC27" s="401"/>
      <c r="AD27" s="401"/>
      <c r="AE27" s="401"/>
      <c r="AF27" s="401"/>
      <c r="AG27" s="401"/>
      <c r="AH27" s="401"/>
      <c r="AI27" s="402"/>
      <c r="AJ27" s="395" t="s">
        <v>152</v>
      </c>
      <c r="AK27" s="396"/>
      <c r="AL27" s="396"/>
      <c r="AM27" s="396"/>
      <c r="AN27" s="396"/>
      <c r="AO27" s="396"/>
      <c r="AP27" s="258" t="s">
        <v>22</v>
      </c>
      <c r="AQ27" s="259">
        <f>SUM(AQ16:AQ26)</f>
        <v>34.299999999999997</v>
      </c>
      <c r="AR27" s="3"/>
      <c r="AS27" s="236"/>
    </row>
    <row r="28" spans="1:45" s="244" customFormat="1" ht="15.75" x14ac:dyDescent="0.2">
      <c r="A28" s="3"/>
      <c r="B28" s="400"/>
      <c r="C28" s="401"/>
      <c r="D28" s="401"/>
      <c r="E28" s="401"/>
      <c r="F28" s="401"/>
      <c r="G28" s="401"/>
      <c r="H28" s="401"/>
      <c r="I28" s="401"/>
      <c r="J28" s="401"/>
      <c r="K28" s="401"/>
      <c r="L28" s="401"/>
      <c r="M28" s="401"/>
      <c r="N28" s="401"/>
      <c r="O28" s="401"/>
      <c r="P28" s="401"/>
      <c r="Q28" s="401"/>
      <c r="R28" s="401"/>
      <c r="S28" s="401"/>
      <c r="T28" s="401"/>
      <c r="U28" s="401"/>
      <c r="V28" s="401"/>
      <c r="W28" s="401"/>
      <c r="X28" s="401"/>
      <c r="Y28" s="401"/>
      <c r="Z28" s="401"/>
      <c r="AA28" s="401"/>
      <c r="AB28" s="401"/>
      <c r="AC28" s="401"/>
      <c r="AD28" s="401"/>
      <c r="AE28" s="401"/>
      <c r="AF28" s="401"/>
      <c r="AG28" s="401"/>
      <c r="AH28" s="401"/>
      <c r="AI28" s="401"/>
      <c r="AJ28" s="238" t="s">
        <v>158</v>
      </c>
      <c r="AK28" s="239" t="s">
        <v>116</v>
      </c>
      <c r="AL28" s="198">
        <v>26.5</v>
      </c>
      <c r="AM28" s="198">
        <v>0.99999999999999989</v>
      </c>
      <c r="AN28" s="198">
        <v>0.16999999999999998</v>
      </c>
      <c r="AO28" s="198">
        <f t="shared" ref="AO28:AO29" si="6">AM28*AN28</f>
        <v>0.16999999999999996</v>
      </c>
      <c r="AP28" s="239">
        <v>1</v>
      </c>
      <c r="AQ28" s="240">
        <f t="shared" ref="AQ28:AQ29" si="7">ROUND(AO28*AL28*AP28,1)</f>
        <v>4.5</v>
      </c>
      <c r="AR28" s="3"/>
      <c r="AS28" s="236"/>
    </row>
    <row r="29" spans="1:45" s="244" customFormat="1" ht="31.5" x14ac:dyDescent="0.2">
      <c r="A29" s="3"/>
      <c r="B29" s="400"/>
      <c r="C29" s="401"/>
      <c r="D29" s="401"/>
      <c r="E29" s="401"/>
      <c r="F29" s="401"/>
      <c r="G29" s="401"/>
      <c r="H29" s="401"/>
      <c r="I29" s="401"/>
      <c r="J29" s="401"/>
      <c r="K29" s="401"/>
      <c r="L29" s="401"/>
      <c r="M29" s="401"/>
      <c r="N29" s="401"/>
      <c r="O29" s="401"/>
      <c r="P29" s="401"/>
      <c r="Q29" s="401"/>
      <c r="R29" s="401"/>
      <c r="S29" s="401"/>
      <c r="T29" s="401"/>
      <c r="U29" s="401"/>
      <c r="V29" s="401"/>
      <c r="W29" s="401"/>
      <c r="X29" s="401"/>
      <c r="Y29" s="401"/>
      <c r="Z29" s="401"/>
      <c r="AA29" s="401"/>
      <c r="AB29" s="401"/>
      <c r="AC29" s="401"/>
      <c r="AD29" s="401"/>
      <c r="AE29" s="401"/>
      <c r="AF29" s="401"/>
      <c r="AG29" s="401"/>
      <c r="AH29" s="401"/>
      <c r="AI29" s="401"/>
      <c r="AJ29" s="238" t="s">
        <v>160</v>
      </c>
      <c r="AK29" s="239" t="s">
        <v>116</v>
      </c>
      <c r="AL29" s="198">
        <v>26.5</v>
      </c>
      <c r="AM29" s="198">
        <v>0.4</v>
      </c>
      <c r="AN29" s="198">
        <v>0.25</v>
      </c>
      <c r="AO29" s="198">
        <f t="shared" si="6"/>
        <v>0.1</v>
      </c>
      <c r="AP29" s="239">
        <v>1</v>
      </c>
      <c r="AQ29" s="240">
        <f t="shared" si="7"/>
        <v>2.7</v>
      </c>
      <c r="AR29" s="3"/>
      <c r="AS29" s="236"/>
    </row>
    <row r="30" spans="1:45" s="244" customFormat="1" ht="15.75" x14ac:dyDescent="0.2">
      <c r="A30" s="3"/>
      <c r="B30" s="400"/>
      <c r="C30" s="401"/>
      <c r="D30" s="401"/>
      <c r="E30" s="401"/>
      <c r="F30" s="401"/>
      <c r="G30" s="401"/>
      <c r="H30" s="401"/>
      <c r="I30" s="401"/>
      <c r="J30" s="401"/>
      <c r="K30" s="401"/>
      <c r="L30" s="401"/>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1"/>
      <c r="AJ30" s="238" t="s">
        <v>158</v>
      </c>
      <c r="AK30" s="239" t="s">
        <v>116</v>
      </c>
      <c r="AL30" s="198">
        <v>147</v>
      </c>
      <c r="AM30" s="198">
        <v>1.3</v>
      </c>
      <c r="AN30" s="198">
        <v>0.16999999999999998</v>
      </c>
      <c r="AO30" s="198">
        <f t="shared" ref="AO30:AO32" si="8">AM30*AN30</f>
        <v>0.22099999999999997</v>
      </c>
      <c r="AP30" s="239">
        <v>1</v>
      </c>
      <c r="AQ30" s="240">
        <f t="shared" ref="AQ30:AQ32" si="9">ROUND(AO30*AL30*AP30,1)</f>
        <v>32.5</v>
      </c>
      <c r="AR30" s="3"/>
      <c r="AS30" s="236"/>
    </row>
    <row r="31" spans="1:45" s="244" customFormat="1" ht="31.5" x14ac:dyDescent="0.2">
      <c r="A31" s="3"/>
      <c r="B31" s="400"/>
      <c r="C31" s="401"/>
      <c r="D31" s="401"/>
      <c r="E31" s="401"/>
      <c r="F31" s="401"/>
      <c r="G31" s="401"/>
      <c r="H31" s="401"/>
      <c r="I31" s="401"/>
      <c r="J31" s="401"/>
      <c r="K31" s="401"/>
      <c r="L31" s="401"/>
      <c r="M31" s="401"/>
      <c r="N31" s="401"/>
      <c r="O31" s="401"/>
      <c r="P31" s="401"/>
      <c r="Q31" s="401"/>
      <c r="R31" s="401"/>
      <c r="S31" s="401"/>
      <c r="T31" s="401"/>
      <c r="U31" s="401"/>
      <c r="V31" s="401"/>
      <c r="W31" s="401"/>
      <c r="X31" s="401"/>
      <c r="Y31" s="401"/>
      <c r="Z31" s="401"/>
      <c r="AA31" s="401"/>
      <c r="AB31" s="401"/>
      <c r="AC31" s="401"/>
      <c r="AD31" s="401"/>
      <c r="AE31" s="401"/>
      <c r="AF31" s="401"/>
      <c r="AG31" s="401"/>
      <c r="AH31" s="401"/>
      <c r="AI31" s="401"/>
      <c r="AJ31" s="238" t="s">
        <v>160</v>
      </c>
      <c r="AK31" s="239" t="s">
        <v>116</v>
      </c>
      <c r="AL31" s="198">
        <v>147</v>
      </c>
      <c r="AM31" s="198">
        <v>0.2</v>
      </c>
      <c r="AN31" s="198">
        <v>0.25</v>
      </c>
      <c r="AO31" s="198">
        <f t="shared" si="8"/>
        <v>0.05</v>
      </c>
      <c r="AP31" s="239">
        <v>1</v>
      </c>
      <c r="AQ31" s="240">
        <f t="shared" si="9"/>
        <v>7.4</v>
      </c>
      <c r="AR31" s="3"/>
      <c r="AS31" s="236"/>
    </row>
    <row r="32" spans="1:45" s="248" customFormat="1" ht="15.75" x14ac:dyDescent="0.2">
      <c r="A32" s="3"/>
      <c r="B32" s="400"/>
      <c r="C32" s="401"/>
      <c r="D32" s="401"/>
      <c r="E32" s="401"/>
      <c r="F32" s="401"/>
      <c r="G32" s="401"/>
      <c r="H32" s="401"/>
      <c r="I32" s="401"/>
      <c r="J32" s="401"/>
      <c r="K32" s="401"/>
      <c r="L32" s="401"/>
      <c r="M32" s="401"/>
      <c r="N32" s="401"/>
      <c r="O32" s="401"/>
      <c r="P32" s="401"/>
      <c r="Q32" s="401"/>
      <c r="R32" s="401"/>
      <c r="S32" s="401"/>
      <c r="T32" s="401"/>
      <c r="U32" s="401"/>
      <c r="V32" s="401"/>
      <c r="W32" s="401"/>
      <c r="X32" s="401"/>
      <c r="Y32" s="401"/>
      <c r="Z32" s="401"/>
      <c r="AA32" s="401"/>
      <c r="AB32" s="401"/>
      <c r="AC32" s="401"/>
      <c r="AD32" s="401"/>
      <c r="AE32" s="401"/>
      <c r="AF32" s="401"/>
      <c r="AG32" s="401"/>
      <c r="AH32" s="401"/>
      <c r="AI32" s="401"/>
      <c r="AJ32" s="238" t="s">
        <v>247</v>
      </c>
      <c r="AK32" s="239" t="s">
        <v>116</v>
      </c>
      <c r="AL32" s="198">
        <v>23.1</v>
      </c>
      <c r="AM32" s="222">
        <v>1.6</v>
      </c>
      <c r="AN32" s="198">
        <v>0.15</v>
      </c>
      <c r="AO32" s="198">
        <f t="shared" si="8"/>
        <v>0.24</v>
      </c>
      <c r="AP32" s="239">
        <v>1</v>
      </c>
      <c r="AQ32" s="240">
        <f t="shared" si="9"/>
        <v>5.5</v>
      </c>
      <c r="AR32" s="3"/>
      <c r="AS32" s="236"/>
    </row>
    <row r="33" spans="1:45" s="218" customFormat="1" ht="15.75" x14ac:dyDescent="0.2">
      <c r="A33" s="3"/>
      <c r="B33" s="400"/>
      <c r="C33" s="401"/>
      <c r="D33" s="401"/>
      <c r="E33" s="401"/>
      <c r="F33" s="401"/>
      <c r="G33" s="401"/>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401"/>
      <c r="AF33" s="401"/>
      <c r="AG33" s="401"/>
      <c r="AH33" s="401"/>
      <c r="AI33" s="402"/>
      <c r="AJ33" s="395" t="s">
        <v>157</v>
      </c>
      <c r="AK33" s="396"/>
      <c r="AL33" s="396"/>
      <c r="AM33" s="396"/>
      <c r="AN33" s="396"/>
      <c r="AO33" s="396"/>
      <c r="AP33" s="258" t="s">
        <v>22</v>
      </c>
      <c r="AQ33" s="259">
        <f>SUM(AQ28:AQ32)</f>
        <v>52.6</v>
      </c>
      <c r="AR33" s="3"/>
      <c r="AS33" s="236"/>
    </row>
    <row r="34" spans="1:45" s="219" customFormat="1" ht="15.75" x14ac:dyDescent="0.2">
      <c r="A34" s="3"/>
      <c r="B34" s="400"/>
      <c r="C34" s="401"/>
      <c r="D34" s="401"/>
      <c r="E34" s="401"/>
      <c r="F34" s="401"/>
      <c r="G34" s="401"/>
      <c r="H34" s="401"/>
      <c r="I34" s="401"/>
      <c r="J34" s="401"/>
      <c r="K34" s="401"/>
      <c r="L34" s="401"/>
      <c r="M34" s="401"/>
      <c r="N34" s="401"/>
      <c r="O34" s="401"/>
      <c r="P34" s="401"/>
      <c r="Q34" s="401"/>
      <c r="R34" s="401"/>
      <c r="S34" s="401"/>
      <c r="T34" s="401"/>
      <c r="U34" s="401"/>
      <c r="V34" s="401"/>
      <c r="W34" s="401"/>
      <c r="X34" s="401"/>
      <c r="Y34" s="401"/>
      <c r="Z34" s="401"/>
      <c r="AA34" s="401"/>
      <c r="AB34" s="401"/>
      <c r="AC34" s="401"/>
      <c r="AD34" s="401"/>
      <c r="AE34" s="401"/>
      <c r="AF34" s="401"/>
      <c r="AG34" s="401"/>
      <c r="AH34" s="401"/>
      <c r="AI34" s="402"/>
      <c r="AJ34" s="238" t="s">
        <v>175</v>
      </c>
      <c r="AK34" s="239" t="s">
        <v>115</v>
      </c>
      <c r="AL34" s="198">
        <v>40</v>
      </c>
      <c r="AM34" s="198">
        <v>0.12</v>
      </c>
      <c r="AN34" s="198">
        <v>0.15</v>
      </c>
      <c r="AO34" s="198">
        <f t="shared" ref="AO34" si="10">AM34*AN34</f>
        <v>1.7999999999999999E-2</v>
      </c>
      <c r="AP34" s="239">
        <v>1</v>
      </c>
      <c r="AQ34" s="240">
        <f t="shared" ref="AQ34" si="11">ROUND(AO34*AL34*AP34,1)</f>
        <v>0.7</v>
      </c>
      <c r="AR34" s="3"/>
      <c r="AS34" s="236"/>
    </row>
    <row r="35" spans="1:45" s="219" customFormat="1" ht="16.5" thickBot="1" x14ac:dyDescent="0.25">
      <c r="A35" s="3"/>
      <c r="B35" s="504"/>
      <c r="C35" s="505"/>
      <c r="D35" s="505"/>
      <c r="E35" s="505"/>
      <c r="F35" s="505"/>
      <c r="G35" s="505"/>
      <c r="H35" s="505"/>
      <c r="I35" s="505"/>
      <c r="J35" s="505"/>
      <c r="K35" s="505"/>
      <c r="L35" s="505"/>
      <c r="M35" s="505"/>
      <c r="N35" s="505"/>
      <c r="O35" s="505"/>
      <c r="P35" s="505"/>
      <c r="Q35" s="505"/>
      <c r="R35" s="505"/>
      <c r="S35" s="505"/>
      <c r="T35" s="505"/>
      <c r="U35" s="505"/>
      <c r="V35" s="505"/>
      <c r="W35" s="505"/>
      <c r="X35" s="505"/>
      <c r="Y35" s="505"/>
      <c r="Z35" s="505"/>
      <c r="AA35" s="505"/>
      <c r="AB35" s="505"/>
      <c r="AC35" s="505"/>
      <c r="AD35" s="505"/>
      <c r="AE35" s="505"/>
      <c r="AF35" s="505"/>
      <c r="AG35" s="505"/>
      <c r="AH35" s="505"/>
      <c r="AI35" s="506"/>
      <c r="AJ35" s="406" t="s">
        <v>173</v>
      </c>
      <c r="AK35" s="407"/>
      <c r="AL35" s="407"/>
      <c r="AM35" s="407"/>
      <c r="AN35" s="407"/>
      <c r="AO35" s="407"/>
      <c r="AP35" s="220" t="s">
        <v>22</v>
      </c>
      <c r="AQ35" s="221">
        <f>SUM(AQ34)</f>
        <v>0.7</v>
      </c>
      <c r="AR35" s="3"/>
      <c r="AS35" s="236"/>
    </row>
    <row r="36" spans="1:45" ht="15.75" x14ac:dyDescent="0.25">
      <c r="A36" s="3"/>
      <c r="B36" s="480" t="s">
        <v>23</v>
      </c>
      <c r="C36" s="481"/>
      <c r="D36" s="481"/>
      <c r="E36" s="481"/>
      <c r="F36" s="481"/>
      <c r="G36" s="481"/>
      <c r="H36" s="481"/>
      <c r="I36" s="481"/>
      <c r="J36" s="481"/>
      <c r="K36" s="481"/>
      <c r="L36" s="481"/>
      <c r="M36" s="481"/>
      <c r="N36" s="481"/>
      <c r="O36" s="481"/>
      <c r="P36" s="481"/>
      <c r="Q36" s="481"/>
      <c r="R36" s="481"/>
      <c r="S36" s="481"/>
      <c r="T36" s="481"/>
      <c r="U36" s="481"/>
      <c r="V36" s="481"/>
      <c r="W36" s="481"/>
      <c r="X36" s="481"/>
      <c r="Y36" s="481"/>
      <c r="Z36" s="481"/>
      <c r="AA36" s="481"/>
      <c r="AB36" s="481"/>
      <c r="AC36" s="481"/>
      <c r="AD36" s="481"/>
      <c r="AE36" s="481"/>
      <c r="AF36" s="481"/>
      <c r="AG36" s="481"/>
      <c r="AH36" s="481"/>
      <c r="AI36" s="482"/>
      <c r="AJ36" s="489" t="s">
        <v>24</v>
      </c>
      <c r="AK36" s="490"/>
      <c r="AL36" s="490"/>
      <c r="AM36" s="490"/>
      <c r="AN36" s="490"/>
      <c r="AO36" s="490"/>
      <c r="AP36" s="491"/>
      <c r="AQ36" s="225">
        <f>+AQ27+AQ33+AQ35</f>
        <v>87.600000000000009</v>
      </c>
      <c r="AR36" s="3"/>
    </row>
    <row r="37" spans="1:45" ht="15.75" x14ac:dyDescent="0.25">
      <c r="A37" s="3"/>
      <c r="B37" s="483"/>
      <c r="C37" s="484"/>
      <c r="D37" s="484"/>
      <c r="E37" s="484"/>
      <c r="F37" s="484"/>
      <c r="G37" s="484"/>
      <c r="H37" s="484"/>
      <c r="I37" s="484"/>
      <c r="J37" s="484"/>
      <c r="K37" s="484"/>
      <c r="L37" s="484"/>
      <c r="M37" s="484"/>
      <c r="N37" s="484"/>
      <c r="O37" s="484"/>
      <c r="P37" s="484"/>
      <c r="Q37" s="484"/>
      <c r="R37" s="484"/>
      <c r="S37" s="484"/>
      <c r="T37" s="484"/>
      <c r="U37" s="484"/>
      <c r="V37" s="484"/>
      <c r="W37" s="484"/>
      <c r="X37" s="484"/>
      <c r="Y37" s="484"/>
      <c r="Z37" s="484"/>
      <c r="AA37" s="484"/>
      <c r="AB37" s="484"/>
      <c r="AC37" s="484"/>
      <c r="AD37" s="484"/>
      <c r="AE37" s="484"/>
      <c r="AF37" s="484"/>
      <c r="AG37" s="484"/>
      <c r="AH37" s="484"/>
      <c r="AI37" s="485"/>
      <c r="AJ37" s="492" t="s">
        <v>25</v>
      </c>
      <c r="AK37" s="493"/>
      <c r="AL37" s="493"/>
      <c r="AM37" s="493"/>
      <c r="AN37" s="493"/>
      <c r="AO37" s="493"/>
      <c r="AP37" s="494"/>
      <c r="AQ37" s="23">
        <v>0</v>
      </c>
      <c r="AR37" s="3"/>
    </row>
    <row r="38" spans="1:45" ht="16.5" thickBot="1" x14ac:dyDescent="0.3">
      <c r="A38" s="3"/>
      <c r="B38" s="486"/>
      <c r="C38" s="487"/>
      <c r="D38" s="487"/>
      <c r="E38" s="487"/>
      <c r="F38" s="487"/>
      <c r="G38" s="487"/>
      <c r="H38" s="487"/>
      <c r="I38" s="487"/>
      <c r="J38" s="487"/>
      <c r="K38" s="487"/>
      <c r="L38" s="487"/>
      <c r="M38" s="487"/>
      <c r="N38" s="487"/>
      <c r="O38" s="487"/>
      <c r="P38" s="487"/>
      <c r="Q38" s="487"/>
      <c r="R38" s="487"/>
      <c r="S38" s="487"/>
      <c r="T38" s="487"/>
      <c r="U38" s="487"/>
      <c r="V38" s="487"/>
      <c r="W38" s="487"/>
      <c r="X38" s="487"/>
      <c r="Y38" s="487"/>
      <c r="Z38" s="487"/>
      <c r="AA38" s="487"/>
      <c r="AB38" s="487"/>
      <c r="AC38" s="487"/>
      <c r="AD38" s="487"/>
      <c r="AE38" s="487"/>
      <c r="AF38" s="487"/>
      <c r="AG38" s="487"/>
      <c r="AH38" s="487"/>
      <c r="AI38" s="488"/>
      <c r="AJ38" s="495" t="s">
        <v>26</v>
      </c>
      <c r="AK38" s="496"/>
      <c r="AL38" s="496"/>
      <c r="AM38" s="496"/>
      <c r="AN38" s="496"/>
      <c r="AO38" s="496"/>
      <c r="AP38" s="497"/>
      <c r="AQ38" s="24">
        <f>ABS(AQ36+AQ37)</f>
        <v>87.600000000000009</v>
      </c>
      <c r="AR38" s="3"/>
    </row>
    <row r="39" spans="1:45" ht="15.6" customHeight="1" x14ac:dyDescent="0.2">
      <c r="A39" s="3"/>
      <c r="B39" s="498" t="s">
        <v>110</v>
      </c>
      <c r="C39" s="499"/>
      <c r="D39" s="499"/>
      <c r="E39" s="499"/>
      <c r="F39" s="499"/>
      <c r="G39" s="499"/>
      <c r="H39" s="499"/>
      <c r="I39" s="499"/>
      <c r="J39" s="499"/>
      <c r="K39" s="499"/>
      <c r="L39" s="499"/>
      <c r="M39" s="499"/>
      <c r="N39" s="499"/>
      <c r="O39" s="499"/>
      <c r="P39" s="499"/>
      <c r="Q39" s="499"/>
      <c r="R39" s="499"/>
      <c r="S39" s="499"/>
      <c r="T39" s="499"/>
      <c r="U39" s="499"/>
      <c r="V39" s="499"/>
      <c r="W39" s="499"/>
      <c r="X39" s="499"/>
      <c r="Y39" s="499"/>
      <c r="Z39" s="499"/>
      <c r="AA39" s="499"/>
      <c r="AB39" s="499"/>
      <c r="AC39" s="499"/>
      <c r="AD39" s="499"/>
      <c r="AE39" s="499"/>
      <c r="AF39" s="499"/>
      <c r="AG39" s="499"/>
      <c r="AH39" s="499"/>
      <c r="AI39" s="500"/>
      <c r="AJ39" s="501" t="s">
        <v>128</v>
      </c>
      <c r="AK39" s="502"/>
      <c r="AL39" s="502"/>
      <c r="AM39" s="502"/>
      <c r="AN39" s="502"/>
      <c r="AO39" s="502"/>
      <c r="AP39" s="502"/>
      <c r="AQ39" s="503"/>
      <c r="AR39" s="3"/>
    </row>
    <row r="40" spans="1:45" ht="48" customHeight="1" x14ac:dyDescent="0.2">
      <c r="A40" s="3"/>
      <c r="B40" s="498"/>
      <c r="C40" s="499"/>
      <c r="D40" s="499"/>
      <c r="E40" s="499"/>
      <c r="F40" s="499"/>
      <c r="G40" s="499"/>
      <c r="H40" s="499"/>
      <c r="I40" s="499"/>
      <c r="J40" s="499"/>
      <c r="K40" s="499"/>
      <c r="L40" s="499"/>
      <c r="M40" s="499"/>
      <c r="N40" s="499"/>
      <c r="O40" s="499"/>
      <c r="P40" s="499"/>
      <c r="Q40" s="499"/>
      <c r="R40" s="499"/>
      <c r="S40" s="499"/>
      <c r="T40" s="499"/>
      <c r="U40" s="499"/>
      <c r="V40" s="499"/>
      <c r="W40" s="499"/>
      <c r="X40" s="499"/>
      <c r="Y40" s="499"/>
      <c r="Z40" s="499"/>
      <c r="AA40" s="499"/>
      <c r="AB40" s="499"/>
      <c r="AC40" s="499"/>
      <c r="AD40" s="499"/>
      <c r="AE40" s="499"/>
      <c r="AF40" s="499"/>
      <c r="AG40" s="499"/>
      <c r="AH40" s="499"/>
      <c r="AI40" s="500"/>
      <c r="AJ40" s="501"/>
      <c r="AK40" s="502"/>
      <c r="AL40" s="502"/>
      <c r="AM40" s="502"/>
      <c r="AN40" s="502"/>
      <c r="AO40" s="502"/>
      <c r="AP40" s="502"/>
      <c r="AQ40" s="503"/>
      <c r="AR40" s="3"/>
    </row>
    <row r="41" spans="1:45" ht="15.75" thickBot="1" x14ac:dyDescent="0.25">
      <c r="A41" s="3"/>
      <c r="B41" s="477" t="s">
        <v>111</v>
      </c>
      <c r="C41" s="478"/>
      <c r="D41" s="478"/>
      <c r="E41" s="478"/>
      <c r="F41" s="478"/>
      <c r="G41" s="478"/>
      <c r="H41" s="478"/>
      <c r="I41" s="478"/>
      <c r="J41" s="478"/>
      <c r="K41" s="478"/>
      <c r="L41" s="478"/>
      <c r="M41" s="478"/>
      <c r="N41" s="478"/>
      <c r="O41" s="478"/>
      <c r="P41" s="478"/>
      <c r="Q41" s="478"/>
      <c r="R41" s="478"/>
      <c r="S41" s="478"/>
      <c r="T41" s="478"/>
      <c r="U41" s="478"/>
      <c r="V41" s="478"/>
      <c r="W41" s="478"/>
      <c r="X41" s="478"/>
      <c r="Y41" s="478"/>
      <c r="Z41" s="478"/>
      <c r="AA41" s="478"/>
      <c r="AB41" s="478"/>
      <c r="AC41" s="478"/>
      <c r="AD41" s="478"/>
      <c r="AE41" s="478"/>
      <c r="AF41" s="478"/>
      <c r="AG41" s="478"/>
      <c r="AH41" s="478"/>
      <c r="AI41" s="479"/>
      <c r="AJ41" s="477" t="s">
        <v>129</v>
      </c>
      <c r="AK41" s="478"/>
      <c r="AL41" s="478"/>
      <c r="AM41" s="478"/>
      <c r="AN41" s="478"/>
      <c r="AO41" s="478"/>
      <c r="AP41" s="478"/>
      <c r="AQ41" s="479"/>
      <c r="AR41" s="3"/>
    </row>
    <row r="42" spans="1:45" s="2" customFormat="1" ht="15" x14ac:dyDescent="0.2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249"/>
    </row>
    <row r="43" spans="1:45" s="2" customFormat="1" ht="15" x14ac:dyDescent="0.2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249"/>
    </row>
  </sheetData>
  <mergeCells count="56">
    <mergeCell ref="B2:AJ4"/>
    <mergeCell ref="AK2:AQ4"/>
    <mergeCell ref="B5:I5"/>
    <mergeCell ref="J5:AQ5"/>
    <mergeCell ref="B6:I6"/>
    <mergeCell ref="J6:AE6"/>
    <mergeCell ref="AF6:AI6"/>
    <mergeCell ref="AK6:AN6"/>
    <mergeCell ref="AO6:AQ6"/>
    <mergeCell ref="AP8:AQ8"/>
    <mergeCell ref="AK9:AQ9"/>
    <mergeCell ref="B7:I7"/>
    <mergeCell ref="J7:AE7"/>
    <mergeCell ref="AF7:AI7"/>
    <mergeCell ref="AK7:AN7"/>
    <mergeCell ref="AO7:AQ7"/>
    <mergeCell ref="O9:P9"/>
    <mergeCell ref="B12:H12"/>
    <mergeCell ref="I12:AQ12"/>
    <mergeCell ref="B13:H13"/>
    <mergeCell ref="I13:U13"/>
    <mergeCell ref="V13:AE13"/>
    <mergeCell ref="AF13:AJ13"/>
    <mergeCell ref="AK13:AM13"/>
    <mergeCell ref="AN13:AO13"/>
    <mergeCell ref="AH10:AJ10"/>
    <mergeCell ref="AK10:AQ10"/>
    <mergeCell ref="B9:F9"/>
    <mergeCell ref="G9:H9"/>
    <mergeCell ref="I9:J9"/>
    <mergeCell ref="K9:L9"/>
    <mergeCell ref="M9:N9"/>
    <mergeCell ref="Q9:R9"/>
    <mergeCell ref="V9:Z9"/>
    <mergeCell ref="AA9:AE9"/>
    <mergeCell ref="AH9:AJ9"/>
    <mergeCell ref="B14:AI14"/>
    <mergeCell ref="AJ14:AJ15"/>
    <mergeCell ref="AK14:AO14"/>
    <mergeCell ref="AP14:AP15"/>
    <mergeCell ref="AQ14:AQ15"/>
    <mergeCell ref="B15:AI35"/>
    <mergeCell ref="AJ25:AQ25"/>
    <mergeCell ref="AJ27:AO27"/>
    <mergeCell ref="AJ33:AO33"/>
    <mergeCell ref="AJ17:AQ17"/>
    <mergeCell ref="AJ22:AQ22"/>
    <mergeCell ref="AJ35:AO35"/>
    <mergeCell ref="B41:AI41"/>
    <mergeCell ref="AJ41:AQ41"/>
    <mergeCell ref="B36:AI38"/>
    <mergeCell ref="AJ36:AP36"/>
    <mergeCell ref="AJ37:AP37"/>
    <mergeCell ref="AJ38:AP38"/>
    <mergeCell ref="B39:AI40"/>
    <mergeCell ref="AJ39:AQ40"/>
  </mergeCells>
  <printOptions horizontalCentered="1"/>
  <pageMargins left="0.39370078740157483" right="0.39370078740157483" top="0.39370078740157483" bottom="0.39370078740157483" header="0.31496062992125984" footer="0.31496062992125984"/>
  <pageSetup scale="48" fitToHeight="0" orientation="portrait" r:id="rId1"/>
  <ignoredErrors>
    <ignoredError sqref="AQ33:AQ34 AQ27"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D1F8E-F5A3-4151-83D6-1FBFE4D5182F}">
  <sheetPr>
    <tabColor rgb="FF0070C0"/>
    <pageSetUpPr fitToPage="1"/>
  </sheetPr>
  <dimension ref="A1:AS65"/>
  <sheetViews>
    <sheetView view="pageBreakPreview" topLeftCell="A4" zoomScale="70" zoomScaleNormal="80" zoomScaleSheetLayoutView="70" workbookViewId="0">
      <selection activeCell="AM20" sqref="AM20"/>
    </sheetView>
  </sheetViews>
  <sheetFormatPr baseColWidth="10" defaultRowHeight="12.75" x14ac:dyDescent="0.2"/>
  <cols>
    <col min="1" max="1" width="3.140625" style="2" customWidth="1"/>
    <col min="2" max="6" width="2.140625" style="4" customWidth="1"/>
    <col min="7" max="8" width="2.7109375" style="4" customWidth="1"/>
    <col min="9" max="10" width="2.85546875" style="4" customWidth="1"/>
    <col min="11" max="12" width="3.5703125" style="4" customWidth="1"/>
    <col min="13" max="14" width="2.85546875" style="4" customWidth="1"/>
    <col min="15" max="17" width="3.5703125" style="4" customWidth="1"/>
    <col min="18" max="18" width="4.140625" style="4" customWidth="1"/>
    <col min="19" max="21" width="1.7109375" style="4" customWidth="1"/>
    <col min="22" max="26" width="2.42578125" style="4" customWidth="1"/>
    <col min="27" max="31" width="1.28515625" style="4" customWidth="1"/>
    <col min="32" max="35" width="2.42578125" style="4" customWidth="1"/>
    <col min="36" max="36" width="25.28515625" style="4" customWidth="1"/>
    <col min="37" max="37" width="13.85546875" style="189" customWidth="1"/>
    <col min="38" max="38" width="10.140625" style="4" customWidth="1"/>
    <col min="39" max="39" width="12.85546875" style="4" customWidth="1"/>
    <col min="40" max="40" width="12" style="4" customWidth="1"/>
    <col min="41" max="41" width="11.7109375" style="4" customWidth="1"/>
    <col min="42" max="42" width="11.42578125" style="4" customWidth="1"/>
    <col min="43" max="43" width="14.28515625" style="4" customWidth="1"/>
    <col min="44" max="44" width="3.140625" style="2" customWidth="1"/>
    <col min="45" max="45" width="11.42578125" style="212"/>
    <col min="46" max="258" width="11.42578125" style="4"/>
    <col min="259" max="259" width="3.140625" style="4" customWidth="1"/>
    <col min="260" max="275" width="3.5703125" style="4" customWidth="1"/>
    <col min="276" max="276" width="4.140625" style="4" customWidth="1"/>
    <col min="277" max="293" width="3.5703125" style="4" customWidth="1"/>
    <col min="294" max="294" width="33" style="4" customWidth="1"/>
    <col min="295" max="296" width="14.42578125" style="4" customWidth="1"/>
    <col min="297" max="297" width="13.85546875" style="4" customWidth="1"/>
    <col min="298" max="298" width="15" style="4" customWidth="1"/>
    <col min="299" max="299" width="17.42578125" style="4" customWidth="1"/>
    <col min="300" max="300" width="3.140625" style="4" customWidth="1"/>
    <col min="301" max="514" width="11.42578125" style="4"/>
    <col min="515" max="515" width="3.140625" style="4" customWidth="1"/>
    <col min="516" max="531" width="3.5703125" style="4" customWidth="1"/>
    <col min="532" max="532" width="4.140625" style="4" customWidth="1"/>
    <col min="533" max="549" width="3.5703125" style="4" customWidth="1"/>
    <col min="550" max="550" width="33" style="4" customWidth="1"/>
    <col min="551" max="552" width="14.42578125" style="4" customWidth="1"/>
    <col min="553" max="553" width="13.85546875" style="4" customWidth="1"/>
    <col min="554" max="554" width="15" style="4" customWidth="1"/>
    <col min="555" max="555" width="17.42578125" style="4" customWidth="1"/>
    <col min="556" max="556" width="3.140625" style="4" customWidth="1"/>
    <col min="557" max="770" width="11.42578125" style="4"/>
    <col min="771" max="771" width="3.140625" style="4" customWidth="1"/>
    <col min="772" max="787" width="3.5703125" style="4" customWidth="1"/>
    <col min="788" max="788" width="4.140625" style="4" customWidth="1"/>
    <col min="789" max="805" width="3.5703125" style="4" customWidth="1"/>
    <col min="806" max="806" width="33" style="4" customWidth="1"/>
    <col min="807" max="808" width="14.42578125" style="4" customWidth="1"/>
    <col min="809" max="809" width="13.85546875" style="4" customWidth="1"/>
    <col min="810" max="810" width="15" style="4" customWidth="1"/>
    <col min="811" max="811" width="17.42578125" style="4" customWidth="1"/>
    <col min="812" max="812" width="3.140625" style="4" customWidth="1"/>
    <col min="813" max="1026" width="11.42578125" style="4"/>
    <col min="1027" max="1027" width="3.140625" style="4" customWidth="1"/>
    <col min="1028" max="1043" width="3.5703125" style="4" customWidth="1"/>
    <col min="1044" max="1044" width="4.140625" style="4" customWidth="1"/>
    <col min="1045" max="1061" width="3.5703125" style="4" customWidth="1"/>
    <col min="1062" max="1062" width="33" style="4" customWidth="1"/>
    <col min="1063" max="1064" width="14.42578125" style="4" customWidth="1"/>
    <col min="1065" max="1065" width="13.85546875" style="4" customWidth="1"/>
    <col min="1066" max="1066" width="15" style="4" customWidth="1"/>
    <col min="1067" max="1067" width="17.42578125" style="4" customWidth="1"/>
    <col min="1068" max="1068" width="3.140625" style="4" customWidth="1"/>
    <col min="1069" max="1282" width="11.42578125" style="4"/>
    <col min="1283" max="1283" width="3.140625" style="4" customWidth="1"/>
    <col min="1284" max="1299" width="3.5703125" style="4" customWidth="1"/>
    <col min="1300" max="1300" width="4.140625" style="4" customWidth="1"/>
    <col min="1301" max="1317" width="3.5703125" style="4" customWidth="1"/>
    <col min="1318" max="1318" width="33" style="4" customWidth="1"/>
    <col min="1319" max="1320" width="14.42578125" style="4" customWidth="1"/>
    <col min="1321" max="1321" width="13.85546875" style="4" customWidth="1"/>
    <col min="1322" max="1322" width="15" style="4" customWidth="1"/>
    <col min="1323" max="1323" width="17.42578125" style="4" customWidth="1"/>
    <col min="1324" max="1324" width="3.140625" style="4" customWidth="1"/>
    <col min="1325" max="1538" width="11.42578125" style="4"/>
    <col min="1539" max="1539" width="3.140625" style="4" customWidth="1"/>
    <col min="1540" max="1555" width="3.5703125" style="4" customWidth="1"/>
    <col min="1556" max="1556" width="4.140625" style="4" customWidth="1"/>
    <col min="1557" max="1573" width="3.5703125" style="4" customWidth="1"/>
    <col min="1574" max="1574" width="33" style="4" customWidth="1"/>
    <col min="1575" max="1576" width="14.42578125" style="4" customWidth="1"/>
    <col min="1577" max="1577" width="13.85546875" style="4" customWidth="1"/>
    <col min="1578" max="1578" width="15" style="4" customWidth="1"/>
    <col min="1579" max="1579" width="17.42578125" style="4" customWidth="1"/>
    <col min="1580" max="1580" width="3.140625" style="4" customWidth="1"/>
    <col min="1581" max="1794" width="11.42578125" style="4"/>
    <col min="1795" max="1795" width="3.140625" style="4" customWidth="1"/>
    <col min="1796" max="1811" width="3.5703125" style="4" customWidth="1"/>
    <col min="1812" max="1812" width="4.140625" style="4" customWidth="1"/>
    <col min="1813" max="1829" width="3.5703125" style="4" customWidth="1"/>
    <col min="1830" max="1830" width="33" style="4" customWidth="1"/>
    <col min="1831" max="1832" width="14.42578125" style="4" customWidth="1"/>
    <col min="1833" max="1833" width="13.85546875" style="4" customWidth="1"/>
    <col min="1834" max="1834" width="15" style="4" customWidth="1"/>
    <col min="1835" max="1835" width="17.42578125" style="4" customWidth="1"/>
    <col min="1836" max="1836" width="3.140625" style="4" customWidth="1"/>
    <col min="1837" max="2050" width="11.42578125" style="4"/>
    <col min="2051" max="2051" width="3.140625" style="4" customWidth="1"/>
    <col min="2052" max="2067" width="3.5703125" style="4" customWidth="1"/>
    <col min="2068" max="2068" width="4.140625" style="4" customWidth="1"/>
    <col min="2069" max="2085" width="3.5703125" style="4" customWidth="1"/>
    <col min="2086" max="2086" width="33" style="4" customWidth="1"/>
    <col min="2087" max="2088" width="14.42578125" style="4" customWidth="1"/>
    <col min="2089" max="2089" width="13.85546875" style="4" customWidth="1"/>
    <col min="2090" max="2090" width="15" style="4" customWidth="1"/>
    <col min="2091" max="2091" width="17.42578125" style="4" customWidth="1"/>
    <col min="2092" max="2092" width="3.140625" style="4" customWidth="1"/>
    <col min="2093" max="2306" width="11.42578125" style="4"/>
    <col min="2307" max="2307" width="3.140625" style="4" customWidth="1"/>
    <col min="2308" max="2323" width="3.5703125" style="4" customWidth="1"/>
    <col min="2324" max="2324" width="4.140625" style="4" customWidth="1"/>
    <col min="2325" max="2341" width="3.5703125" style="4" customWidth="1"/>
    <col min="2342" max="2342" width="33" style="4" customWidth="1"/>
    <col min="2343" max="2344" width="14.42578125" style="4" customWidth="1"/>
    <col min="2345" max="2345" width="13.85546875" style="4" customWidth="1"/>
    <col min="2346" max="2346" width="15" style="4" customWidth="1"/>
    <col min="2347" max="2347" width="17.42578125" style="4" customWidth="1"/>
    <col min="2348" max="2348" width="3.140625" style="4" customWidth="1"/>
    <col min="2349" max="2562" width="11.42578125" style="4"/>
    <col min="2563" max="2563" width="3.140625" style="4" customWidth="1"/>
    <col min="2564" max="2579" width="3.5703125" style="4" customWidth="1"/>
    <col min="2580" max="2580" width="4.140625" style="4" customWidth="1"/>
    <col min="2581" max="2597" width="3.5703125" style="4" customWidth="1"/>
    <col min="2598" max="2598" width="33" style="4" customWidth="1"/>
    <col min="2599" max="2600" width="14.42578125" style="4" customWidth="1"/>
    <col min="2601" max="2601" width="13.85546875" style="4" customWidth="1"/>
    <col min="2602" max="2602" width="15" style="4" customWidth="1"/>
    <col min="2603" max="2603" width="17.42578125" style="4" customWidth="1"/>
    <col min="2604" max="2604" width="3.140625" style="4" customWidth="1"/>
    <col min="2605" max="2818" width="11.42578125" style="4"/>
    <col min="2819" max="2819" width="3.140625" style="4" customWidth="1"/>
    <col min="2820" max="2835" width="3.5703125" style="4" customWidth="1"/>
    <col min="2836" max="2836" width="4.140625" style="4" customWidth="1"/>
    <col min="2837" max="2853" width="3.5703125" style="4" customWidth="1"/>
    <col min="2854" max="2854" width="33" style="4" customWidth="1"/>
    <col min="2855" max="2856" width="14.42578125" style="4" customWidth="1"/>
    <col min="2857" max="2857" width="13.85546875" style="4" customWidth="1"/>
    <col min="2858" max="2858" width="15" style="4" customWidth="1"/>
    <col min="2859" max="2859" width="17.42578125" style="4" customWidth="1"/>
    <col min="2860" max="2860" width="3.140625" style="4" customWidth="1"/>
    <col min="2861" max="3074" width="11.42578125" style="4"/>
    <col min="3075" max="3075" width="3.140625" style="4" customWidth="1"/>
    <col min="3076" max="3091" width="3.5703125" style="4" customWidth="1"/>
    <col min="3092" max="3092" width="4.140625" style="4" customWidth="1"/>
    <col min="3093" max="3109" width="3.5703125" style="4" customWidth="1"/>
    <col min="3110" max="3110" width="33" style="4" customWidth="1"/>
    <col min="3111" max="3112" width="14.42578125" style="4" customWidth="1"/>
    <col min="3113" max="3113" width="13.85546875" style="4" customWidth="1"/>
    <col min="3114" max="3114" width="15" style="4" customWidth="1"/>
    <col min="3115" max="3115" width="17.42578125" style="4" customWidth="1"/>
    <col min="3116" max="3116" width="3.140625" style="4" customWidth="1"/>
    <col min="3117" max="3330" width="11.42578125" style="4"/>
    <col min="3331" max="3331" width="3.140625" style="4" customWidth="1"/>
    <col min="3332" max="3347" width="3.5703125" style="4" customWidth="1"/>
    <col min="3348" max="3348" width="4.140625" style="4" customWidth="1"/>
    <col min="3349" max="3365" width="3.5703125" style="4" customWidth="1"/>
    <col min="3366" max="3366" width="33" style="4" customWidth="1"/>
    <col min="3367" max="3368" width="14.42578125" style="4" customWidth="1"/>
    <col min="3369" max="3369" width="13.85546875" style="4" customWidth="1"/>
    <col min="3370" max="3370" width="15" style="4" customWidth="1"/>
    <col min="3371" max="3371" width="17.42578125" style="4" customWidth="1"/>
    <col min="3372" max="3372" width="3.140625" style="4" customWidth="1"/>
    <col min="3373" max="3586" width="11.42578125" style="4"/>
    <col min="3587" max="3587" width="3.140625" style="4" customWidth="1"/>
    <col min="3588" max="3603" width="3.5703125" style="4" customWidth="1"/>
    <col min="3604" max="3604" width="4.140625" style="4" customWidth="1"/>
    <col min="3605" max="3621" width="3.5703125" style="4" customWidth="1"/>
    <col min="3622" max="3622" width="33" style="4" customWidth="1"/>
    <col min="3623" max="3624" width="14.42578125" style="4" customWidth="1"/>
    <col min="3625" max="3625" width="13.85546875" style="4" customWidth="1"/>
    <col min="3626" max="3626" width="15" style="4" customWidth="1"/>
    <col min="3627" max="3627" width="17.42578125" style="4" customWidth="1"/>
    <col min="3628" max="3628" width="3.140625" style="4" customWidth="1"/>
    <col min="3629" max="3842" width="11.42578125" style="4"/>
    <col min="3843" max="3843" width="3.140625" style="4" customWidth="1"/>
    <col min="3844" max="3859" width="3.5703125" style="4" customWidth="1"/>
    <col min="3860" max="3860" width="4.140625" style="4" customWidth="1"/>
    <col min="3861" max="3877" width="3.5703125" style="4" customWidth="1"/>
    <col min="3878" max="3878" width="33" style="4" customWidth="1"/>
    <col min="3879" max="3880" width="14.42578125" style="4" customWidth="1"/>
    <col min="3881" max="3881" width="13.85546875" style="4" customWidth="1"/>
    <col min="3882" max="3882" width="15" style="4" customWidth="1"/>
    <col min="3883" max="3883" width="17.42578125" style="4" customWidth="1"/>
    <col min="3884" max="3884" width="3.140625" style="4" customWidth="1"/>
    <col min="3885" max="4098" width="11.42578125" style="4"/>
    <col min="4099" max="4099" width="3.140625" style="4" customWidth="1"/>
    <col min="4100" max="4115" width="3.5703125" style="4" customWidth="1"/>
    <col min="4116" max="4116" width="4.140625" style="4" customWidth="1"/>
    <col min="4117" max="4133" width="3.5703125" style="4" customWidth="1"/>
    <col min="4134" max="4134" width="33" style="4" customWidth="1"/>
    <col min="4135" max="4136" width="14.42578125" style="4" customWidth="1"/>
    <col min="4137" max="4137" width="13.85546875" style="4" customWidth="1"/>
    <col min="4138" max="4138" width="15" style="4" customWidth="1"/>
    <col min="4139" max="4139" width="17.42578125" style="4" customWidth="1"/>
    <col min="4140" max="4140" width="3.140625" style="4" customWidth="1"/>
    <col min="4141" max="4354" width="11.42578125" style="4"/>
    <col min="4355" max="4355" width="3.140625" style="4" customWidth="1"/>
    <col min="4356" max="4371" width="3.5703125" style="4" customWidth="1"/>
    <col min="4372" max="4372" width="4.140625" style="4" customWidth="1"/>
    <col min="4373" max="4389" width="3.5703125" style="4" customWidth="1"/>
    <col min="4390" max="4390" width="33" style="4" customWidth="1"/>
    <col min="4391" max="4392" width="14.42578125" style="4" customWidth="1"/>
    <col min="4393" max="4393" width="13.85546875" style="4" customWidth="1"/>
    <col min="4394" max="4394" width="15" style="4" customWidth="1"/>
    <col min="4395" max="4395" width="17.42578125" style="4" customWidth="1"/>
    <col min="4396" max="4396" width="3.140625" style="4" customWidth="1"/>
    <col min="4397" max="4610" width="11.42578125" style="4"/>
    <col min="4611" max="4611" width="3.140625" style="4" customWidth="1"/>
    <col min="4612" max="4627" width="3.5703125" style="4" customWidth="1"/>
    <col min="4628" max="4628" width="4.140625" style="4" customWidth="1"/>
    <col min="4629" max="4645" width="3.5703125" style="4" customWidth="1"/>
    <col min="4646" max="4646" width="33" style="4" customWidth="1"/>
    <col min="4647" max="4648" width="14.42578125" style="4" customWidth="1"/>
    <col min="4649" max="4649" width="13.85546875" style="4" customWidth="1"/>
    <col min="4650" max="4650" width="15" style="4" customWidth="1"/>
    <col min="4651" max="4651" width="17.42578125" style="4" customWidth="1"/>
    <col min="4652" max="4652" width="3.140625" style="4" customWidth="1"/>
    <col min="4653" max="4866" width="11.42578125" style="4"/>
    <col min="4867" max="4867" width="3.140625" style="4" customWidth="1"/>
    <col min="4868" max="4883" width="3.5703125" style="4" customWidth="1"/>
    <col min="4884" max="4884" width="4.140625" style="4" customWidth="1"/>
    <col min="4885" max="4901" width="3.5703125" style="4" customWidth="1"/>
    <col min="4902" max="4902" width="33" style="4" customWidth="1"/>
    <col min="4903" max="4904" width="14.42578125" style="4" customWidth="1"/>
    <col min="4905" max="4905" width="13.85546875" style="4" customWidth="1"/>
    <col min="4906" max="4906" width="15" style="4" customWidth="1"/>
    <col min="4907" max="4907" width="17.42578125" style="4" customWidth="1"/>
    <col min="4908" max="4908" width="3.140625" style="4" customWidth="1"/>
    <col min="4909" max="5122" width="11.42578125" style="4"/>
    <col min="5123" max="5123" width="3.140625" style="4" customWidth="1"/>
    <col min="5124" max="5139" width="3.5703125" style="4" customWidth="1"/>
    <col min="5140" max="5140" width="4.140625" style="4" customWidth="1"/>
    <col min="5141" max="5157" width="3.5703125" style="4" customWidth="1"/>
    <col min="5158" max="5158" width="33" style="4" customWidth="1"/>
    <col min="5159" max="5160" width="14.42578125" style="4" customWidth="1"/>
    <col min="5161" max="5161" width="13.85546875" style="4" customWidth="1"/>
    <col min="5162" max="5162" width="15" style="4" customWidth="1"/>
    <col min="5163" max="5163" width="17.42578125" style="4" customWidth="1"/>
    <col min="5164" max="5164" width="3.140625" style="4" customWidth="1"/>
    <col min="5165" max="5378" width="11.42578125" style="4"/>
    <col min="5379" max="5379" width="3.140625" style="4" customWidth="1"/>
    <col min="5380" max="5395" width="3.5703125" style="4" customWidth="1"/>
    <col min="5396" max="5396" width="4.140625" style="4" customWidth="1"/>
    <col min="5397" max="5413" width="3.5703125" style="4" customWidth="1"/>
    <col min="5414" max="5414" width="33" style="4" customWidth="1"/>
    <col min="5415" max="5416" width="14.42578125" style="4" customWidth="1"/>
    <col min="5417" max="5417" width="13.85546875" style="4" customWidth="1"/>
    <col min="5418" max="5418" width="15" style="4" customWidth="1"/>
    <col min="5419" max="5419" width="17.42578125" style="4" customWidth="1"/>
    <col min="5420" max="5420" width="3.140625" style="4" customWidth="1"/>
    <col min="5421" max="5634" width="11.42578125" style="4"/>
    <col min="5635" max="5635" width="3.140625" style="4" customWidth="1"/>
    <col min="5636" max="5651" width="3.5703125" style="4" customWidth="1"/>
    <col min="5652" max="5652" width="4.140625" style="4" customWidth="1"/>
    <col min="5653" max="5669" width="3.5703125" style="4" customWidth="1"/>
    <col min="5670" max="5670" width="33" style="4" customWidth="1"/>
    <col min="5671" max="5672" width="14.42578125" style="4" customWidth="1"/>
    <col min="5673" max="5673" width="13.85546875" style="4" customWidth="1"/>
    <col min="5674" max="5674" width="15" style="4" customWidth="1"/>
    <col min="5675" max="5675" width="17.42578125" style="4" customWidth="1"/>
    <col min="5676" max="5676" width="3.140625" style="4" customWidth="1"/>
    <col min="5677" max="5890" width="11.42578125" style="4"/>
    <col min="5891" max="5891" width="3.140625" style="4" customWidth="1"/>
    <col min="5892" max="5907" width="3.5703125" style="4" customWidth="1"/>
    <col min="5908" max="5908" width="4.140625" style="4" customWidth="1"/>
    <col min="5909" max="5925" width="3.5703125" style="4" customWidth="1"/>
    <col min="5926" max="5926" width="33" style="4" customWidth="1"/>
    <col min="5927" max="5928" width="14.42578125" style="4" customWidth="1"/>
    <col min="5929" max="5929" width="13.85546875" style="4" customWidth="1"/>
    <col min="5930" max="5930" width="15" style="4" customWidth="1"/>
    <col min="5931" max="5931" width="17.42578125" style="4" customWidth="1"/>
    <col min="5932" max="5932" width="3.140625" style="4" customWidth="1"/>
    <col min="5933" max="6146" width="11.42578125" style="4"/>
    <col min="6147" max="6147" width="3.140625" style="4" customWidth="1"/>
    <col min="6148" max="6163" width="3.5703125" style="4" customWidth="1"/>
    <col min="6164" max="6164" width="4.140625" style="4" customWidth="1"/>
    <col min="6165" max="6181" width="3.5703125" style="4" customWidth="1"/>
    <col min="6182" max="6182" width="33" style="4" customWidth="1"/>
    <col min="6183" max="6184" width="14.42578125" style="4" customWidth="1"/>
    <col min="6185" max="6185" width="13.85546875" style="4" customWidth="1"/>
    <col min="6186" max="6186" width="15" style="4" customWidth="1"/>
    <col min="6187" max="6187" width="17.42578125" style="4" customWidth="1"/>
    <col min="6188" max="6188" width="3.140625" style="4" customWidth="1"/>
    <col min="6189" max="6402" width="11.42578125" style="4"/>
    <col min="6403" max="6403" width="3.140625" style="4" customWidth="1"/>
    <col min="6404" max="6419" width="3.5703125" style="4" customWidth="1"/>
    <col min="6420" max="6420" width="4.140625" style="4" customWidth="1"/>
    <col min="6421" max="6437" width="3.5703125" style="4" customWidth="1"/>
    <col min="6438" max="6438" width="33" style="4" customWidth="1"/>
    <col min="6439" max="6440" width="14.42578125" style="4" customWidth="1"/>
    <col min="6441" max="6441" width="13.85546875" style="4" customWidth="1"/>
    <col min="6442" max="6442" width="15" style="4" customWidth="1"/>
    <col min="6443" max="6443" width="17.42578125" style="4" customWidth="1"/>
    <col min="6444" max="6444" width="3.140625" style="4" customWidth="1"/>
    <col min="6445" max="6658" width="11.42578125" style="4"/>
    <col min="6659" max="6659" width="3.140625" style="4" customWidth="1"/>
    <col min="6660" max="6675" width="3.5703125" style="4" customWidth="1"/>
    <col min="6676" max="6676" width="4.140625" style="4" customWidth="1"/>
    <col min="6677" max="6693" width="3.5703125" style="4" customWidth="1"/>
    <col min="6694" max="6694" width="33" style="4" customWidth="1"/>
    <col min="6695" max="6696" width="14.42578125" style="4" customWidth="1"/>
    <col min="6697" max="6697" width="13.85546875" style="4" customWidth="1"/>
    <col min="6698" max="6698" width="15" style="4" customWidth="1"/>
    <col min="6699" max="6699" width="17.42578125" style="4" customWidth="1"/>
    <col min="6700" max="6700" width="3.140625" style="4" customWidth="1"/>
    <col min="6701" max="6914" width="11.42578125" style="4"/>
    <col min="6915" max="6915" width="3.140625" style="4" customWidth="1"/>
    <col min="6916" max="6931" width="3.5703125" style="4" customWidth="1"/>
    <col min="6932" max="6932" width="4.140625" style="4" customWidth="1"/>
    <col min="6933" max="6949" width="3.5703125" style="4" customWidth="1"/>
    <col min="6950" max="6950" width="33" style="4" customWidth="1"/>
    <col min="6951" max="6952" width="14.42578125" style="4" customWidth="1"/>
    <col min="6953" max="6953" width="13.85546875" style="4" customWidth="1"/>
    <col min="6954" max="6954" width="15" style="4" customWidth="1"/>
    <col min="6955" max="6955" width="17.42578125" style="4" customWidth="1"/>
    <col min="6956" max="6956" width="3.140625" style="4" customWidth="1"/>
    <col min="6957" max="7170" width="11.42578125" style="4"/>
    <col min="7171" max="7171" width="3.140625" style="4" customWidth="1"/>
    <col min="7172" max="7187" width="3.5703125" style="4" customWidth="1"/>
    <col min="7188" max="7188" width="4.140625" style="4" customWidth="1"/>
    <col min="7189" max="7205" width="3.5703125" style="4" customWidth="1"/>
    <col min="7206" max="7206" width="33" style="4" customWidth="1"/>
    <col min="7207" max="7208" width="14.42578125" style="4" customWidth="1"/>
    <col min="7209" max="7209" width="13.85546875" style="4" customWidth="1"/>
    <col min="7210" max="7210" width="15" style="4" customWidth="1"/>
    <col min="7211" max="7211" width="17.42578125" style="4" customWidth="1"/>
    <col min="7212" max="7212" width="3.140625" style="4" customWidth="1"/>
    <col min="7213" max="7426" width="11.42578125" style="4"/>
    <col min="7427" max="7427" width="3.140625" style="4" customWidth="1"/>
    <col min="7428" max="7443" width="3.5703125" style="4" customWidth="1"/>
    <col min="7444" max="7444" width="4.140625" style="4" customWidth="1"/>
    <col min="7445" max="7461" width="3.5703125" style="4" customWidth="1"/>
    <col min="7462" max="7462" width="33" style="4" customWidth="1"/>
    <col min="7463" max="7464" width="14.42578125" style="4" customWidth="1"/>
    <col min="7465" max="7465" width="13.85546875" style="4" customWidth="1"/>
    <col min="7466" max="7466" width="15" style="4" customWidth="1"/>
    <col min="7467" max="7467" width="17.42578125" style="4" customWidth="1"/>
    <col min="7468" max="7468" width="3.140625" style="4" customWidth="1"/>
    <col min="7469" max="7682" width="11.42578125" style="4"/>
    <col min="7683" max="7683" width="3.140625" style="4" customWidth="1"/>
    <col min="7684" max="7699" width="3.5703125" style="4" customWidth="1"/>
    <col min="7700" max="7700" width="4.140625" style="4" customWidth="1"/>
    <col min="7701" max="7717" width="3.5703125" style="4" customWidth="1"/>
    <col min="7718" max="7718" width="33" style="4" customWidth="1"/>
    <col min="7719" max="7720" width="14.42578125" style="4" customWidth="1"/>
    <col min="7721" max="7721" width="13.85546875" style="4" customWidth="1"/>
    <col min="7722" max="7722" width="15" style="4" customWidth="1"/>
    <col min="7723" max="7723" width="17.42578125" style="4" customWidth="1"/>
    <col min="7724" max="7724" width="3.140625" style="4" customWidth="1"/>
    <col min="7725" max="7938" width="11.42578125" style="4"/>
    <col min="7939" max="7939" width="3.140625" style="4" customWidth="1"/>
    <col min="7940" max="7955" width="3.5703125" style="4" customWidth="1"/>
    <col min="7956" max="7956" width="4.140625" style="4" customWidth="1"/>
    <col min="7957" max="7973" width="3.5703125" style="4" customWidth="1"/>
    <col min="7974" max="7974" width="33" style="4" customWidth="1"/>
    <col min="7975" max="7976" width="14.42578125" style="4" customWidth="1"/>
    <col min="7977" max="7977" width="13.85546875" style="4" customWidth="1"/>
    <col min="7978" max="7978" width="15" style="4" customWidth="1"/>
    <col min="7979" max="7979" width="17.42578125" style="4" customWidth="1"/>
    <col min="7980" max="7980" width="3.140625" style="4" customWidth="1"/>
    <col min="7981" max="8194" width="11.42578125" style="4"/>
    <col min="8195" max="8195" width="3.140625" style="4" customWidth="1"/>
    <col min="8196" max="8211" width="3.5703125" style="4" customWidth="1"/>
    <col min="8212" max="8212" width="4.140625" style="4" customWidth="1"/>
    <col min="8213" max="8229" width="3.5703125" style="4" customWidth="1"/>
    <col min="8230" max="8230" width="33" style="4" customWidth="1"/>
    <col min="8231" max="8232" width="14.42578125" style="4" customWidth="1"/>
    <col min="8233" max="8233" width="13.85546875" style="4" customWidth="1"/>
    <col min="8234" max="8234" width="15" style="4" customWidth="1"/>
    <col min="8235" max="8235" width="17.42578125" style="4" customWidth="1"/>
    <col min="8236" max="8236" width="3.140625" style="4" customWidth="1"/>
    <col min="8237" max="8450" width="11.42578125" style="4"/>
    <col min="8451" max="8451" width="3.140625" style="4" customWidth="1"/>
    <col min="8452" max="8467" width="3.5703125" style="4" customWidth="1"/>
    <col min="8468" max="8468" width="4.140625" style="4" customWidth="1"/>
    <col min="8469" max="8485" width="3.5703125" style="4" customWidth="1"/>
    <col min="8486" max="8486" width="33" style="4" customWidth="1"/>
    <col min="8487" max="8488" width="14.42578125" style="4" customWidth="1"/>
    <col min="8489" max="8489" width="13.85546875" style="4" customWidth="1"/>
    <col min="8490" max="8490" width="15" style="4" customWidth="1"/>
    <col min="8491" max="8491" width="17.42578125" style="4" customWidth="1"/>
    <col min="8492" max="8492" width="3.140625" style="4" customWidth="1"/>
    <col min="8493" max="8706" width="11.42578125" style="4"/>
    <col min="8707" max="8707" width="3.140625" style="4" customWidth="1"/>
    <col min="8708" max="8723" width="3.5703125" style="4" customWidth="1"/>
    <col min="8724" max="8724" width="4.140625" style="4" customWidth="1"/>
    <col min="8725" max="8741" width="3.5703125" style="4" customWidth="1"/>
    <col min="8742" max="8742" width="33" style="4" customWidth="1"/>
    <col min="8743" max="8744" width="14.42578125" style="4" customWidth="1"/>
    <col min="8745" max="8745" width="13.85546875" style="4" customWidth="1"/>
    <col min="8746" max="8746" width="15" style="4" customWidth="1"/>
    <col min="8747" max="8747" width="17.42578125" style="4" customWidth="1"/>
    <col min="8748" max="8748" width="3.140625" style="4" customWidth="1"/>
    <col min="8749" max="8962" width="11.42578125" style="4"/>
    <col min="8963" max="8963" width="3.140625" style="4" customWidth="1"/>
    <col min="8964" max="8979" width="3.5703125" style="4" customWidth="1"/>
    <col min="8980" max="8980" width="4.140625" style="4" customWidth="1"/>
    <col min="8981" max="8997" width="3.5703125" style="4" customWidth="1"/>
    <col min="8998" max="8998" width="33" style="4" customWidth="1"/>
    <col min="8999" max="9000" width="14.42578125" style="4" customWidth="1"/>
    <col min="9001" max="9001" width="13.85546875" style="4" customWidth="1"/>
    <col min="9002" max="9002" width="15" style="4" customWidth="1"/>
    <col min="9003" max="9003" width="17.42578125" style="4" customWidth="1"/>
    <col min="9004" max="9004" width="3.140625" style="4" customWidth="1"/>
    <col min="9005" max="9218" width="11.42578125" style="4"/>
    <col min="9219" max="9219" width="3.140625" style="4" customWidth="1"/>
    <col min="9220" max="9235" width="3.5703125" style="4" customWidth="1"/>
    <col min="9236" max="9236" width="4.140625" style="4" customWidth="1"/>
    <col min="9237" max="9253" width="3.5703125" style="4" customWidth="1"/>
    <col min="9254" max="9254" width="33" style="4" customWidth="1"/>
    <col min="9255" max="9256" width="14.42578125" style="4" customWidth="1"/>
    <col min="9257" max="9257" width="13.85546875" style="4" customWidth="1"/>
    <col min="9258" max="9258" width="15" style="4" customWidth="1"/>
    <col min="9259" max="9259" width="17.42578125" style="4" customWidth="1"/>
    <col min="9260" max="9260" width="3.140625" style="4" customWidth="1"/>
    <col min="9261" max="9474" width="11.42578125" style="4"/>
    <col min="9475" max="9475" width="3.140625" style="4" customWidth="1"/>
    <col min="9476" max="9491" width="3.5703125" style="4" customWidth="1"/>
    <col min="9492" max="9492" width="4.140625" style="4" customWidth="1"/>
    <col min="9493" max="9509" width="3.5703125" style="4" customWidth="1"/>
    <col min="9510" max="9510" width="33" style="4" customWidth="1"/>
    <col min="9511" max="9512" width="14.42578125" style="4" customWidth="1"/>
    <col min="9513" max="9513" width="13.85546875" style="4" customWidth="1"/>
    <col min="9514" max="9514" width="15" style="4" customWidth="1"/>
    <col min="9515" max="9515" width="17.42578125" style="4" customWidth="1"/>
    <col min="9516" max="9516" width="3.140625" style="4" customWidth="1"/>
    <col min="9517" max="9730" width="11.42578125" style="4"/>
    <col min="9731" max="9731" width="3.140625" style="4" customWidth="1"/>
    <col min="9732" max="9747" width="3.5703125" style="4" customWidth="1"/>
    <col min="9748" max="9748" width="4.140625" style="4" customWidth="1"/>
    <col min="9749" max="9765" width="3.5703125" style="4" customWidth="1"/>
    <col min="9766" max="9766" width="33" style="4" customWidth="1"/>
    <col min="9767" max="9768" width="14.42578125" style="4" customWidth="1"/>
    <col min="9769" max="9769" width="13.85546875" style="4" customWidth="1"/>
    <col min="9770" max="9770" width="15" style="4" customWidth="1"/>
    <col min="9771" max="9771" width="17.42578125" style="4" customWidth="1"/>
    <col min="9772" max="9772" width="3.140625" style="4" customWidth="1"/>
    <col min="9773" max="9986" width="11.42578125" style="4"/>
    <col min="9987" max="9987" width="3.140625" style="4" customWidth="1"/>
    <col min="9988" max="10003" width="3.5703125" style="4" customWidth="1"/>
    <col min="10004" max="10004" width="4.140625" style="4" customWidth="1"/>
    <col min="10005" max="10021" width="3.5703125" style="4" customWidth="1"/>
    <col min="10022" max="10022" width="33" style="4" customWidth="1"/>
    <col min="10023" max="10024" width="14.42578125" style="4" customWidth="1"/>
    <col min="10025" max="10025" width="13.85546875" style="4" customWidth="1"/>
    <col min="10026" max="10026" width="15" style="4" customWidth="1"/>
    <col min="10027" max="10027" width="17.42578125" style="4" customWidth="1"/>
    <col min="10028" max="10028" width="3.140625" style="4" customWidth="1"/>
    <col min="10029" max="10242" width="11.42578125" style="4"/>
    <col min="10243" max="10243" width="3.140625" style="4" customWidth="1"/>
    <col min="10244" max="10259" width="3.5703125" style="4" customWidth="1"/>
    <col min="10260" max="10260" width="4.140625" style="4" customWidth="1"/>
    <col min="10261" max="10277" width="3.5703125" style="4" customWidth="1"/>
    <col min="10278" max="10278" width="33" style="4" customWidth="1"/>
    <col min="10279" max="10280" width="14.42578125" style="4" customWidth="1"/>
    <col min="10281" max="10281" width="13.85546875" style="4" customWidth="1"/>
    <col min="10282" max="10282" width="15" style="4" customWidth="1"/>
    <col min="10283" max="10283" width="17.42578125" style="4" customWidth="1"/>
    <col min="10284" max="10284" width="3.140625" style="4" customWidth="1"/>
    <col min="10285" max="10498" width="11.42578125" style="4"/>
    <col min="10499" max="10499" width="3.140625" style="4" customWidth="1"/>
    <col min="10500" max="10515" width="3.5703125" style="4" customWidth="1"/>
    <col min="10516" max="10516" width="4.140625" style="4" customWidth="1"/>
    <col min="10517" max="10533" width="3.5703125" style="4" customWidth="1"/>
    <col min="10534" max="10534" width="33" style="4" customWidth="1"/>
    <col min="10535" max="10536" width="14.42578125" style="4" customWidth="1"/>
    <col min="10537" max="10537" width="13.85546875" style="4" customWidth="1"/>
    <col min="10538" max="10538" width="15" style="4" customWidth="1"/>
    <col min="10539" max="10539" width="17.42578125" style="4" customWidth="1"/>
    <col min="10540" max="10540" width="3.140625" style="4" customWidth="1"/>
    <col min="10541" max="10754" width="11.42578125" style="4"/>
    <col min="10755" max="10755" width="3.140625" style="4" customWidth="1"/>
    <col min="10756" max="10771" width="3.5703125" style="4" customWidth="1"/>
    <col min="10772" max="10772" width="4.140625" style="4" customWidth="1"/>
    <col min="10773" max="10789" width="3.5703125" style="4" customWidth="1"/>
    <col min="10790" max="10790" width="33" style="4" customWidth="1"/>
    <col min="10791" max="10792" width="14.42578125" style="4" customWidth="1"/>
    <col min="10793" max="10793" width="13.85546875" style="4" customWidth="1"/>
    <col min="10794" max="10794" width="15" style="4" customWidth="1"/>
    <col min="10795" max="10795" width="17.42578125" style="4" customWidth="1"/>
    <col min="10796" max="10796" width="3.140625" style="4" customWidth="1"/>
    <col min="10797" max="11010" width="11.42578125" style="4"/>
    <col min="11011" max="11011" width="3.140625" style="4" customWidth="1"/>
    <col min="11012" max="11027" width="3.5703125" style="4" customWidth="1"/>
    <col min="11028" max="11028" width="4.140625" style="4" customWidth="1"/>
    <col min="11029" max="11045" width="3.5703125" style="4" customWidth="1"/>
    <col min="11046" max="11046" width="33" style="4" customWidth="1"/>
    <col min="11047" max="11048" width="14.42578125" style="4" customWidth="1"/>
    <col min="11049" max="11049" width="13.85546875" style="4" customWidth="1"/>
    <col min="11050" max="11050" width="15" style="4" customWidth="1"/>
    <col min="11051" max="11051" width="17.42578125" style="4" customWidth="1"/>
    <col min="11052" max="11052" width="3.140625" style="4" customWidth="1"/>
    <col min="11053" max="11266" width="11.42578125" style="4"/>
    <col min="11267" max="11267" width="3.140625" style="4" customWidth="1"/>
    <col min="11268" max="11283" width="3.5703125" style="4" customWidth="1"/>
    <col min="11284" max="11284" width="4.140625" style="4" customWidth="1"/>
    <col min="11285" max="11301" width="3.5703125" style="4" customWidth="1"/>
    <col min="11302" max="11302" width="33" style="4" customWidth="1"/>
    <col min="11303" max="11304" width="14.42578125" style="4" customWidth="1"/>
    <col min="11305" max="11305" width="13.85546875" style="4" customWidth="1"/>
    <col min="11306" max="11306" width="15" style="4" customWidth="1"/>
    <col min="11307" max="11307" width="17.42578125" style="4" customWidth="1"/>
    <col min="11308" max="11308" width="3.140625" style="4" customWidth="1"/>
    <col min="11309" max="11522" width="11.42578125" style="4"/>
    <col min="11523" max="11523" width="3.140625" style="4" customWidth="1"/>
    <col min="11524" max="11539" width="3.5703125" style="4" customWidth="1"/>
    <col min="11540" max="11540" width="4.140625" style="4" customWidth="1"/>
    <col min="11541" max="11557" width="3.5703125" style="4" customWidth="1"/>
    <col min="11558" max="11558" width="33" style="4" customWidth="1"/>
    <col min="11559" max="11560" width="14.42578125" style="4" customWidth="1"/>
    <col min="11561" max="11561" width="13.85546875" style="4" customWidth="1"/>
    <col min="11562" max="11562" width="15" style="4" customWidth="1"/>
    <col min="11563" max="11563" width="17.42578125" style="4" customWidth="1"/>
    <col min="11564" max="11564" width="3.140625" style="4" customWidth="1"/>
    <col min="11565" max="11778" width="11.42578125" style="4"/>
    <col min="11779" max="11779" width="3.140625" style="4" customWidth="1"/>
    <col min="11780" max="11795" width="3.5703125" style="4" customWidth="1"/>
    <col min="11796" max="11796" width="4.140625" style="4" customWidth="1"/>
    <col min="11797" max="11813" width="3.5703125" style="4" customWidth="1"/>
    <col min="11814" max="11814" width="33" style="4" customWidth="1"/>
    <col min="11815" max="11816" width="14.42578125" style="4" customWidth="1"/>
    <col min="11817" max="11817" width="13.85546875" style="4" customWidth="1"/>
    <col min="11818" max="11818" width="15" style="4" customWidth="1"/>
    <col min="11819" max="11819" width="17.42578125" style="4" customWidth="1"/>
    <col min="11820" max="11820" width="3.140625" style="4" customWidth="1"/>
    <col min="11821" max="12034" width="11.42578125" style="4"/>
    <col min="12035" max="12035" width="3.140625" style="4" customWidth="1"/>
    <col min="12036" max="12051" width="3.5703125" style="4" customWidth="1"/>
    <col min="12052" max="12052" width="4.140625" style="4" customWidth="1"/>
    <col min="12053" max="12069" width="3.5703125" style="4" customWidth="1"/>
    <col min="12070" max="12070" width="33" style="4" customWidth="1"/>
    <col min="12071" max="12072" width="14.42578125" style="4" customWidth="1"/>
    <col min="12073" max="12073" width="13.85546875" style="4" customWidth="1"/>
    <col min="12074" max="12074" width="15" style="4" customWidth="1"/>
    <col min="12075" max="12075" width="17.42578125" style="4" customWidth="1"/>
    <col min="12076" max="12076" width="3.140625" style="4" customWidth="1"/>
    <col min="12077" max="12290" width="11.42578125" style="4"/>
    <col min="12291" max="12291" width="3.140625" style="4" customWidth="1"/>
    <col min="12292" max="12307" width="3.5703125" style="4" customWidth="1"/>
    <col min="12308" max="12308" width="4.140625" style="4" customWidth="1"/>
    <col min="12309" max="12325" width="3.5703125" style="4" customWidth="1"/>
    <col min="12326" max="12326" width="33" style="4" customWidth="1"/>
    <col min="12327" max="12328" width="14.42578125" style="4" customWidth="1"/>
    <col min="12329" max="12329" width="13.85546875" style="4" customWidth="1"/>
    <col min="12330" max="12330" width="15" style="4" customWidth="1"/>
    <col min="12331" max="12331" width="17.42578125" style="4" customWidth="1"/>
    <col min="12332" max="12332" width="3.140625" style="4" customWidth="1"/>
    <col min="12333" max="12546" width="11.42578125" style="4"/>
    <col min="12547" max="12547" width="3.140625" style="4" customWidth="1"/>
    <col min="12548" max="12563" width="3.5703125" style="4" customWidth="1"/>
    <col min="12564" max="12564" width="4.140625" style="4" customWidth="1"/>
    <col min="12565" max="12581" width="3.5703125" style="4" customWidth="1"/>
    <col min="12582" max="12582" width="33" style="4" customWidth="1"/>
    <col min="12583" max="12584" width="14.42578125" style="4" customWidth="1"/>
    <col min="12585" max="12585" width="13.85546875" style="4" customWidth="1"/>
    <col min="12586" max="12586" width="15" style="4" customWidth="1"/>
    <col min="12587" max="12587" width="17.42578125" style="4" customWidth="1"/>
    <col min="12588" max="12588" width="3.140625" style="4" customWidth="1"/>
    <col min="12589" max="12802" width="11.42578125" style="4"/>
    <col min="12803" max="12803" width="3.140625" style="4" customWidth="1"/>
    <col min="12804" max="12819" width="3.5703125" style="4" customWidth="1"/>
    <col min="12820" max="12820" width="4.140625" style="4" customWidth="1"/>
    <col min="12821" max="12837" width="3.5703125" style="4" customWidth="1"/>
    <col min="12838" max="12838" width="33" style="4" customWidth="1"/>
    <col min="12839" max="12840" width="14.42578125" style="4" customWidth="1"/>
    <col min="12841" max="12841" width="13.85546875" style="4" customWidth="1"/>
    <col min="12842" max="12842" width="15" style="4" customWidth="1"/>
    <col min="12843" max="12843" width="17.42578125" style="4" customWidth="1"/>
    <col min="12844" max="12844" width="3.140625" style="4" customWidth="1"/>
    <col min="12845" max="13058" width="11.42578125" style="4"/>
    <col min="13059" max="13059" width="3.140625" style="4" customWidth="1"/>
    <col min="13060" max="13075" width="3.5703125" style="4" customWidth="1"/>
    <col min="13076" max="13076" width="4.140625" style="4" customWidth="1"/>
    <col min="13077" max="13093" width="3.5703125" style="4" customWidth="1"/>
    <col min="13094" max="13094" width="33" style="4" customWidth="1"/>
    <col min="13095" max="13096" width="14.42578125" style="4" customWidth="1"/>
    <col min="13097" max="13097" width="13.85546875" style="4" customWidth="1"/>
    <col min="13098" max="13098" width="15" style="4" customWidth="1"/>
    <col min="13099" max="13099" width="17.42578125" style="4" customWidth="1"/>
    <col min="13100" max="13100" width="3.140625" style="4" customWidth="1"/>
    <col min="13101" max="13314" width="11.42578125" style="4"/>
    <col min="13315" max="13315" width="3.140625" style="4" customWidth="1"/>
    <col min="13316" max="13331" width="3.5703125" style="4" customWidth="1"/>
    <col min="13332" max="13332" width="4.140625" style="4" customWidth="1"/>
    <col min="13333" max="13349" width="3.5703125" style="4" customWidth="1"/>
    <col min="13350" max="13350" width="33" style="4" customWidth="1"/>
    <col min="13351" max="13352" width="14.42578125" style="4" customWidth="1"/>
    <col min="13353" max="13353" width="13.85546875" style="4" customWidth="1"/>
    <col min="13354" max="13354" width="15" style="4" customWidth="1"/>
    <col min="13355" max="13355" width="17.42578125" style="4" customWidth="1"/>
    <col min="13356" max="13356" width="3.140625" style="4" customWidth="1"/>
    <col min="13357" max="13570" width="11.42578125" style="4"/>
    <col min="13571" max="13571" width="3.140625" style="4" customWidth="1"/>
    <col min="13572" max="13587" width="3.5703125" style="4" customWidth="1"/>
    <col min="13588" max="13588" width="4.140625" style="4" customWidth="1"/>
    <col min="13589" max="13605" width="3.5703125" style="4" customWidth="1"/>
    <col min="13606" max="13606" width="33" style="4" customWidth="1"/>
    <col min="13607" max="13608" width="14.42578125" style="4" customWidth="1"/>
    <col min="13609" max="13609" width="13.85546875" style="4" customWidth="1"/>
    <col min="13610" max="13610" width="15" style="4" customWidth="1"/>
    <col min="13611" max="13611" width="17.42578125" style="4" customWidth="1"/>
    <col min="13612" max="13612" width="3.140625" style="4" customWidth="1"/>
    <col min="13613" max="13826" width="11.42578125" style="4"/>
    <col min="13827" max="13827" width="3.140625" style="4" customWidth="1"/>
    <col min="13828" max="13843" width="3.5703125" style="4" customWidth="1"/>
    <col min="13844" max="13844" width="4.140625" style="4" customWidth="1"/>
    <col min="13845" max="13861" width="3.5703125" style="4" customWidth="1"/>
    <col min="13862" max="13862" width="33" style="4" customWidth="1"/>
    <col min="13863" max="13864" width="14.42578125" style="4" customWidth="1"/>
    <col min="13865" max="13865" width="13.85546875" style="4" customWidth="1"/>
    <col min="13866" max="13866" width="15" style="4" customWidth="1"/>
    <col min="13867" max="13867" width="17.42578125" style="4" customWidth="1"/>
    <col min="13868" max="13868" width="3.140625" style="4" customWidth="1"/>
    <col min="13869" max="14082" width="11.42578125" style="4"/>
    <col min="14083" max="14083" width="3.140625" style="4" customWidth="1"/>
    <col min="14084" max="14099" width="3.5703125" style="4" customWidth="1"/>
    <col min="14100" max="14100" width="4.140625" style="4" customWidth="1"/>
    <col min="14101" max="14117" width="3.5703125" style="4" customWidth="1"/>
    <col min="14118" max="14118" width="33" style="4" customWidth="1"/>
    <col min="14119" max="14120" width="14.42578125" style="4" customWidth="1"/>
    <col min="14121" max="14121" width="13.85546875" style="4" customWidth="1"/>
    <col min="14122" max="14122" width="15" style="4" customWidth="1"/>
    <col min="14123" max="14123" width="17.42578125" style="4" customWidth="1"/>
    <col min="14124" max="14124" width="3.140625" style="4" customWidth="1"/>
    <col min="14125" max="14338" width="11.42578125" style="4"/>
    <col min="14339" max="14339" width="3.140625" style="4" customWidth="1"/>
    <col min="14340" max="14355" width="3.5703125" style="4" customWidth="1"/>
    <col min="14356" max="14356" width="4.140625" style="4" customWidth="1"/>
    <col min="14357" max="14373" width="3.5703125" style="4" customWidth="1"/>
    <col min="14374" max="14374" width="33" style="4" customWidth="1"/>
    <col min="14375" max="14376" width="14.42578125" style="4" customWidth="1"/>
    <col min="14377" max="14377" width="13.85546875" style="4" customWidth="1"/>
    <col min="14378" max="14378" width="15" style="4" customWidth="1"/>
    <col min="14379" max="14379" width="17.42578125" style="4" customWidth="1"/>
    <col min="14380" max="14380" width="3.140625" style="4" customWidth="1"/>
    <col min="14381" max="14594" width="11.42578125" style="4"/>
    <col min="14595" max="14595" width="3.140625" style="4" customWidth="1"/>
    <col min="14596" max="14611" width="3.5703125" style="4" customWidth="1"/>
    <col min="14612" max="14612" width="4.140625" style="4" customWidth="1"/>
    <col min="14613" max="14629" width="3.5703125" style="4" customWidth="1"/>
    <col min="14630" max="14630" width="33" style="4" customWidth="1"/>
    <col min="14631" max="14632" width="14.42578125" style="4" customWidth="1"/>
    <col min="14633" max="14633" width="13.85546875" style="4" customWidth="1"/>
    <col min="14634" max="14634" width="15" style="4" customWidth="1"/>
    <col min="14635" max="14635" width="17.42578125" style="4" customWidth="1"/>
    <col min="14636" max="14636" width="3.140625" style="4" customWidth="1"/>
    <col min="14637" max="14850" width="11.42578125" style="4"/>
    <col min="14851" max="14851" width="3.140625" style="4" customWidth="1"/>
    <col min="14852" max="14867" width="3.5703125" style="4" customWidth="1"/>
    <col min="14868" max="14868" width="4.140625" style="4" customWidth="1"/>
    <col min="14869" max="14885" width="3.5703125" style="4" customWidth="1"/>
    <col min="14886" max="14886" width="33" style="4" customWidth="1"/>
    <col min="14887" max="14888" width="14.42578125" style="4" customWidth="1"/>
    <col min="14889" max="14889" width="13.85546875" style="4" customWidth="1"/>
    <col min="14890" max="14890" width="15" style="4" customWidth="1"/>
    <col min="14891" max="14891" width="17.42578125" style="4" customWidth="1"/>
    <col min="14892" max="14892" width="3.140625" style="4" customWidth="1"/>
    <col min="14893" max="15106" width="11.42578125" style="4"/>
    <col min="15107" max="15107" width="3.140625" style="4" customWidth="1"/>
    <col min="15108" max="15123" width="3.5703125" style="4" customWidth="1"/>
    <col min="15124" max="15124" width="4.140625" style="4" customWidth="1"/>
    <col min="15125" max="15141" width="3.5703125" style="4" customWidth="1"/>
    <col min="15142" max="15142" width="33" style="4" customWidth="1"/>
    <col min="15143" max="15144" width="14.42578125" style="4" customWidth="1"/>
    <col min="15145" max="15145" width="13.85546875" style="4" customWidth="1"/>
    <col min="15146" max="15146" width="15" style="4" customWidth="1"/>
    <col min="15147" max="15147" width="17.42578125" style="4" customWidth="1"/>
    <col min="15148" max="15148" width="3.140625" style="4" customWidth="1"/>
    <col min="15149" max="15362" width="11.42578125" style="4"/>
    <col min="15363" max="15363" width="3.140625" style="4" customWidth="1"/>
    <col min="15364" max="15379" width="3.5703125" style="4" customWidth="1"/>
    <col min="15380" max="15380" width="4.140625" style="4" customWidth="1"/>
    <col min="15381" max="15397" width="3.5703125" style="4" customWidth="1"/>
    <col min="15398" max="15398" width="33" style="4" customWidth="1"/>
    <col min="15399" max="15400" width="14.42578125" style="4" customWidth="1"/>
    <col min="15401" max="15401" width="13.85546875" style="4" customWidth="1"/>
    <col min="15402" max="15402" width="15" style="4" customWidth="1"/>
    <col min="15403" max="15403" width="17.42578125" style="4" customWidth="1"/>
    <col min="15404" max="15404" width="3.140625" style="4" customWidth="1"/>
    <col min="15405" max="15618" width="11.42578125" style="4"/>
    <col min="15619" max="15619" width="3.140625" style="4" customWidth="1"/>
    <col min="15620" max="15635" width="3.5703125" style="4" customWidth="1"/>
    <col min="15636" max="15636" width="4.140625" style="4" customWidth="1"/>
    <col min="15637" max="15653" width="3.5703125" style="4" customWidth="1"/>
    <col min="15654" max="15654" width="33" style="4" customWidth="1"/>
    <col min="15655" max="15656" width="14.42578125" style="4" customWidth="1"/>
    <col min="15657" max="15657" width="13.85546875" style="4" customWidth="1"/>
    <col min="15658" max="15658" width="15" style="4" customWidth="1"/>
    <col min="15659" max="15659" width="17.42578125" style="4" customWidth="1"/>
    <col min="15660" max="15660" width="3.140625" style="4" customWidth="1"/>
    <col min="15661" max="15874" width="11.42578125" style="4"/>
    <col min="15875" max="15875" width="3.140625" style="4" customWidth="1"/>
    <col min="15876" max="15891" width="3.5703125" style="4" customWidth="1"/>
    <col min="15892" max="15892" width="4.140625" style="4" customWidth="1"/>
    <col min="15893" max="15909" width="3.5703125" style="4" customWidth="1"/>
    <col min="15910" max="15910" width="33" style="4" customWidth="1"/>
    <col min="15911" max="15912" width="14.42578125" style="4" customWidth="1"/>
    <col min="15913" max="15913" width="13.85546875" style="4" customWidth="1"/>
    <col min="15914" max="15914" width="15" style="4" customWidth="1"/>
    <col min="15915" max="15915" width="17.42578125" style="4" customWidth="1"/>
    <col min="15916" max="15916" width="3.140625" style="4" customWidth="1"/>
    <col min="15917" max="16130" width="11.42578125" style="4"/>
    <col min="16131" max="16131" width="3.140625" style="4" customWidth="1"/>
    <col min="16132" max="16147" width="3.5703125" style="4" customWidth="1"/>
    <col min="16148" max="16148" width="4.140625" style="4" customWidth="1"/>
    <col min="16149" max="16165" width="3.5703125" style="4" customWidth="1"/>
    <col min="16166" max="16166" width="33" style="4" customWidth="1"/>
    <col min="16167" max="16168" width="14.42578125" style="4" customWidth="1"/>
    <col min="16169" max="16169" width="13.85546875" style="4" customWidth="1"/>
    <col min="16170" max="16170" width="15" style="4" customWidth="1"/>
    <col min="16171" max="16171" width="17.42578125" style="4" customWidth="1"/>
    <col min="16172" max="16172" width="3.140625" style="4" customWidth="1"/>
    <col min="16173" max="16384" width="11.42578125" style="4"/>
  </cols>
  <sheetData>
    <row r="1" spans="1:45" s="2" customFormat="1" ht="15.75" thickBo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211"/>
    </row>
    <row r="2" spans="1:45" ht="15.6" customHeight="1" x14ac:dyDescent="0.2">
      <c r="A2" s="3"/>
      <c r="B2" s="410" t="s">
        <v>0</v>
      </c>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c r="AK2" s="416"/>
      <c r="AL2" s="416"/>
      <c r="AM2" s="416"/>
      <c r="AN2" s="416"/>
      <c r="AO2" s="416"/>
      <c r="AP2" s="416"/>
      <c r="AQ2" s="417"/>
      <c r="AR2" s="3"/>
    </row>
    <row r="3" spans="1:45" ht="15.6" customHeight="1" x14ac:dyDescent="0.2">
      <c r="A3" s="3"/>
      <c r="B3" s="412"/>
      <c r="C3" s="413"/>
      <c r="D3" s="413"/>
      <c r="E3" s="413"/>
      <c r="F3" s="413"/>
      <c r="G3" s="413"/>
      <c r="H3" s="413"/>
      <c r="I3" s="413"/>
      <c r="J3" s="413"/>
      <c r="K3" s="413"/>
      <c r="L3" s="413"/>
      <c r="M3" s="413"/>
      <c r="N3" s="413"/>
      <c r="O3" s="413"/>
      <c r="P3" s="413"/>
      <c r="Q3" s="413"/>
      <c r="R3" s="413"/>
      <c r="S3" s="413"/>
      <c r="T3" s="413"/>
      <c r="U3" s="413"/>
      <c r="V3" s="413"/>
      <c r="W3" s="413"/>
      <c r="X3" s="413"/>
      <c r="Y3" s="413"/>
      <c r="Z3" s="413"/>
      <c r="AA3" s="413"/>
      <c r="AB3" s="413"/>
      <c r="AC3" s="413"/>
      <c r="AD3" s="413"/>
      <c r="AE3" s="413"/>
      <c r="AF3" s="413"/>
      <c r="AG3" s="413"/>
      <c r="AH3" s="413"/>
      <c r="AI3" s="413"/>
      <c r="AJ3" s="413"/>
      <c r="AK3" s="418"/>
      <c r="AL3" s="418"/>
      <c r="AM3" s="418"/>
      <c r="AN3" s="418"/>
      <c r="AO3" s="418"/>
      <c r="AP3" s="418"/>
      <c r="AQ3" s="419"/>
      <c r="AR3" s="3"/>
    </row>
    <row r="4" spans="1:45" ht="15.6" customHeight="1" thickBot="1" x14ac:dyDescent="0.25">
      <c r="A4" s="3"/>
      <c r="B4" s="414"/>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20"/>
      <c r="AL4" s="420"/>
      <c r="AM4" s="420"/>
      <c r="AN4" s="420"/>
      <c r="AO4" s="420"/>
      <c r="AP4" s="420"/>
      <c r="AQ4" s="421"/>
      <c r="AR4" s="3"/>
    </row>
    <row r="5" spans="1:45" s="6" customFormat="1" ht="32.450000000000003" customHeight="1" x14ac:dyDescent="0.25">
      <c r="A5" s="5"/>
      <c r="B5" s="422" t="s">
        <v>1</v>
      </c>
      <c r="C5" s="423"/>
      <c r="D5" s="423"/>
      <c r="E5" s="423"/>
      <c r="F5" s="423"/>
      <c r="G5" s="423"/>
      <c r="H5" s="423"/>
      <c r="I5" s="424"/>
      <c r="J5" s="425" t="s">
        <v>105</v>
      </c>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426"/>
      <c r="AK5" s="427"/>
      <c r="AL5" s="427"/>
      <c r="AM5" s="427"/>
      <c r="AN5" s="427"/>
      <c r="AO5" s="427"/>
      <c r="AP5" s="427"/>
      <c r="AQ5" s="409"/>
      <c r="AR5" s="5"/>
      <c r="AS5" s="213"/>
    </row>
    <row r="6" spans="1:45" s="6" customFormat="1" ht="15.75" x14ac:dyDescent="0.25">
      <c r="A6" s="7"/>
      <c r="B6" s="428" t="s">
        <v>2</v>
      </c>
      <c r="C6" s="429"/>
      <c r="D6" s="429"/>
      <c r="E6" s="429"/>
      <c r="F6" s="429"/>
      <c r="G6" s="429"/>
      <c r="H6" s="429"/>
      <c r="I6" s="430"/>
      <c r="J6" s="431" t="s">
        <v>104</v>
      </c>
      <c r="K6" s="432"/>
      <c r="L6" s="432"/>
      <c r="M6" s="432"/>
      <c r="N6" s="432"/>
      <c r="O6" s="432"/>
      <c r="P6" s="432"/>
      <c r="Q6" s="432"/>
      <c r="R6" s="432"/>
      <c r="S6" s="432"/>
      <c r="T6" s="432"/>
      <c r="U6" s="432"/>
      <c r="V6" s="432"/>
      <c r="W6" s="432"/>
      <c r="X6" s="432"/>
      <c r="Y6" s="432"/>
      <c r="Z6" s="432"/>
      <c r="AA6" s="432"/>
      <c r="AB6" s="432"/>
      <c r="AC6" s="432"/>
      <c r="AD6" s="432"/>
      <c r="AE6" s="433"/>
      <c r="AF6" s="434" t="s">
        <v>3</v>
      </c>
      <c r="AG6" s="432"/>
      <c r="AH6" s="432"/>
      <c r="AI6" s="433"/>
      <c r="AJ6" s="208" t="s">
        <v>132</v>
      </c>
      <c r="AK6" s="434" t="s">
        <v>4</v>
      </c>
      <c r="AL6" s="435"/>
      <c r="AM6" s="435"/>
      <c r="AN6" s="436"/>
      <c r="AO6" s="437" t="s">
        <v>108</v>
      </c>
      <c r="AP6" s="429"/>
      <c r="AQ6" s="438"/>
      <c r="AR6" s="7"/>
      <c r="AS6" s="213"/>
    </row>
    <row r="7" spans="1:45" s="6" customFormat="1" ht="15.75" x14ac:dyDescent="0.25">
      <c r="A7" s="7"/>
      <c r="B7" s="428" t="s">
        <v>5</v>
      </c>
      <c r="C7" s="429"/>
      <c r="D7" s="429"/>
      <c r="E7" s="429"/>
      <c r="F7" s="429"/>
      <c r="G7" s="429"/>
      <c r="H7" s="429"/>
      <c r="I7" s="430"/>
      <c r="J7" s="431" t="s">
        <v>77</v>
      </c>
      <c r="K7" s="432"/>
      <c r="L7" s="432"/>
      <c r="M7" s="432"/>
      <c r="N7" s="432"/>
      <c r="O7" s="432"/>
      <c r="P7" s="432"/>
      <c r="Q7" s="432"/>
      <c r="R7" s="432"/>
      <c r="S7" s="432"/>
      <c r="T7" s="432"/>
      <c r="U7" s="432"/>
      <c r="V7" s="432"/>
      <c r="W7" s="432"/>
      <c r="X7" s="432"/>
      <c r="Y7" s="432"/>
      <c r="Z7" s="432"/>
      <c r="AA7" s="432"/>
      <c r="AB7" s="432"/>
      <c r="AC7" s="432"/>
      <c r="AD7" s="432"/>
      <c r="AE7" s="433"/>
      <c r="AF7" s="434" t="s">
        <v>3</v>
      </c>
      <c r="AG7" s="432"/>
      <c r="AH7" s="432"/>
      <c r="AI7" s="433"/>
      <c r="AJ7" s="8" t="s">
        <v>106</v>
      </c>
      <c r="AK7" s="434" t="s">
        <v>6</v>
      </c>
      <c r="AL7" s="435"/>
      <c r="AM7" s="435"/>
      <c r="AN7" s="436"/>
      <c r="AO7" s="437" t="s">
        <v>107</v>
      </c>
      <c r="AP7" s="429"/>
      <c r="AQ7" s="438"/>
      <c r="AR7" s="7"/>
      <c r="AS7" s="213"/>
    </row>
    <row r="8" spans="1:45" s="6" customFormat="1" ht="15.75" x14ac:dyDescent="0.25">
      <c r="A8" s="7"/>
      <c r="B8" s="9"/>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1"/>
      <c r="AO8" s="10"/>
      <c r="AP8" s="408"/>
      <c r="AQ8" s="409"/>
      <c r="AR8" s="7"/>
      <c r="AS8" s="213"/>
    </row>
    <row r="9" spans="1:45" s="6" customFormat="1" ht="15.6" customHeight="1" x14ac:dyDescent="0.25">
      <c r="A9" s="7"/>
      <c r="B9" s="428" t="s">
        <v>7</v>
      </c>
      <c r="C9" s="429"/>
      <c r="D9" s="429"/>
      <c r="E9" s="429"/>
      <c r="F9" s="430"/>
      <c r="G9" s="434" t="s">
        <v>8</v>
      </c>
      <c r="H9" s="433"/>
      <c r="I9" s="442">
        <v>25</v>
      </c>
      <c r="J9" s="433"/>
      <c r="K9" s="434" t="s">
        <v>9</v>
      </c>
      <c r="L9" s="433"/>
      <c r="M9" s="442">
        <v>7</v>
      </c>
      <c r="N9" s="443"/>
      <c r="O9" s="434" t="s">
        <v>10</v>
      </c>
      <c r="P9" s="433"/>
      <c r="Q9" s="442">
        <v>2026</v>
      </c>
      <c r="R9" s="433"/>
      <c r="S9" s="10"/>
      <c r="T9" s="10"/>
      <c r="U9" s="10"/>
      <c r="V9" s="444"/>
      <c r="W9" s="445"/>
      <c r="X9" s="445"/>
      <c r="Y9" s="445"/>
      <c r="Z9" s="445"/>
      <c r="AA9" s="446"/>
      <c r="AB9" s="447"/>
      <c r="AC9" s="447"/>
      <c r="AD9" s="447"/>
      <c r="AE9" s="447"/>
      <c r="AF9" s="10"/>
      <c r="AG9" s="10"/>
      <c r="AH9" s="434" t="s">
        <v>11</v>
      </c>
      <c r="AI9" s="432"/>
      <c r="AJ9" s="433"/>
      <c r="AK9" s="448" t="s">
        <v>29</v>
      </c>
      <c r="AL9" s="449"/>
      <c r="AM9" s="449"/>
      <c r="AN9" s="449"/>
      <c r="AO9" s="449"/>
      <c r="AP9" s="449"/>
      <c r="AQ9" s="450"/>
      <c r="AR9" s="7"/>
      <c r="AS9" s="213"/>
    </row>
    <row r="10" spans="1:45" s="6" customFormat="1" ht="15.75" x14ac:dyDescent="0.25">
      <c r="A10" s="7"/>
      <c r="B10" s="12"/>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434" t="s">
        <v>12</v>
      </c>
      <c r="AI10" s="432"/>
      <c r="AJ10" s="433"/>
      <c r="AK10" s="439" t="s">
        <v>135</v>
      </c>
      <c r="AL10" s="440"/>
      <c r="AM10" s="440"/>
      <c r="AN10" s="440"/>
      <c r="AO10" s="440"/>
      <c r="AP10" s="440"/>
      <c r="AQ10" s="441"/>
      <c r="AR10" s="7"/>
      <c r="AS10" s="213"/>
    </row>
    <row r="11" spans="1:45" s="6" customFormat="1" ht="16.5" thickBot="1" x14ac:dyDescent="0.25">
      <c r="A11" s="7"/>
      <c r="B11" s="1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5"/>
      <c r="AR11" s="7"/>
      <c r="AS11" s="213"/>
    </row>
    <row r="12" spans="1:45" s="16" customFormat="1" ht="36" customHeight="1" thickBot="1" x14ac:dyDescent="0.3">
      <c r="A12" s="5"/>
      <c r="B12" s="451" t="s">
        <v>13</v>
      </c>
      <c r="C12" s="452"/>
      <c r="D12" s="452"/>
      <c r="E12" s="452"/>
      <c r="F12" s="452"/>
      <c r="G12" s="452"/>
      <c r="H12" s="453"/>
      <c r="I12" s="454" t="str">
        <f>+'ACTA DE OBRA No1'!C20</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
      <c r="J12" s="455"/>
      <c r="K12" s="455"/>
      <c r="L12" s="455"/>
      <c r="M12" s="455"/>
      <c r="N12" s="455"/>
      <c r="O12" s="455"/>
      <c r="P12" s="455"/>
      <c r="Q12" s="455"/>
      <c r="R12" s="455"/>
      <c r="S12" s="455"/>
      <c r="T12" s="455"/>
      <c r="U12" s="455"/>
      <c r="V12" s="455"/>
      <c r="W12" s="455"/>
      <c r="X12" s="455"/>
      <c r="Y12" s="455"/>
      <c r="Z12" s="455"/>
      <c r="AA12" s="455"/>
      <c r="AB12" s="455"/>
      <c r="AC12" s="455"/>
      <c r="AD12" s="455"/>
      <c r="AE12" s="455"/>
      <c r="AF12" s="455"/>
      <c r="AG12" s="455"/>
      <c r="AH12" s="455"/>
      <c r="AI12" s="455"/>
      <c r="AJ12" s="455"/>
      <c r="AK12" s="455"/>
      <c r="AL12" s="455"/>
      <c r="AM12" s="455"/>
      <c r="AN12" s="455"/>
      <c r="AO12" s="455"/>
      <c r="AP12" s="455"/>
      <c r="AQ12" s="456"/>
      <c r="AR12" s="5"/>
      <c r="AS12" s="214"/>
    </row>
    <row r="13" spans="1:45" s="16" customFormat="1" ht="31.15" customHeight="1" thickBot="1" x14ac:dyDescent="0.3">
      <c r="A13" s="5"/>
      <c r="B13" s="451" t="s">
        <v>14</v>
      </c>
      <c r="C13" s="452"/>
      <c r="D13" s="452"/>
      <c r="E13" s="452"/>
      <c r="F13" s="452"/>
      <c r="G13" s="452"/>
      <c r="H13" s="453"/>
      <c r="I13" s="457" t="s">
        <v>109</v>
      </c>
      <c r="J13" s="458"/>
      <c r="K13" s="458"/>
      <c r="L13" s="458"/>
      <c r="M13" s="458"/>
      <c r="N13" s="458"/>
      <c r="O13" s="458"/>
      <c r="P13" s="458"/>
      <c r="Q13" s="458"/>
      <c r="R13" s="458"/>
      <c r="S13" s="458"/>
      <c r="T13" s="458"/>
      <c r="U13" s="459"/>
      <c r="V13" s="460" t="s">
        <v>15</v>
      </c>
      <c r="W13" s="455"/>
      <c r="X13" s="455"/>
      <c r="Y13" s="455"/>
      <c r="Z13" s="455"/>
      <c r="AA13" s="455"/>
      <c r="AB13" s="455"/>
      <c r="AC13" s="455"/>
      <c r="AD13" s="455"/>
      <c r="AE13" s="461"/>
      <c r="AF13" s="462"/>
      <c r="AG13" s="455"/>
      <c r="AH13" s="455"/>
      <c r="AI13" s="455"/>
      <c r="AJ13" s="463"/>
      <c r="AK13" s="464" t="s">
        <v>16</v>
      </c>
      <c r="AL13" s="464"/>
      <c r="AM13" s="465"/>
      <c r="AN13" s="466">
        <f>+'ACTA DE OBRA No1'!B20</f>
        <v>2.0299999999999998</v>
      </c>
      <c r="AO13" s="463"/>
      <c r="AP13" s="17" t="s">
        <v>134</v>
      </c>
      <c r="AQ13" s="18" t="str">
        <f>+'ACTA DE OBRA No1'!E20</f>
        <v>m3</v>
      </c>
      <c r="AR13" s="5"/>
      <c r="AS13" s="214"/>
    </row>
    <row r="14" spans="1:45" ht="16.5" thickBot="1" x14ac:dyDescent="0.3">
      <c r="A14" s="3"/>
      <c r="B14" s="467" t="s">
        <v>17</v>
      </c>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411"/>
      <c r="AE14" s="411"/>
      <c r="AF14" s="411"/>
      <c r="AG14" s="411"/>
      <c r="AH14" s="411"/>
      <c r="AI14" s="411"/>
      <c r="AJ14" s="468" t="s">
        <v>202</v>
      </c>
      <c r="AK14" s="470"/>
      <c r="AL14" s="470"/>
      <c r="AM14" s="470"/>
      <c r="AN14" s="471"/>
      <c r="AO14" s="472"/>
      <c r="AP14" s="473" t="s">
        <v>18</v>
      </c>
      <c r="AQ14" s="475" t="s">
        <v>19</v>
      </c>
      <c r="AR14" s="3"/>
    </row>
    <row r="15" spans="1:45" ht="28.5" customHeight="1" thickBot="1" x14ac:dyDescent="0.25">
      <c r="A15" s="3"/>
      <c r="B15" s="397"/>
      <c r="C15" s="398"/>
      <c r="D15" s="398"/>
      <c r="E15" s="398"/>
      <c r="F15" s="398"/>
      <c r="G15" s="398"/>
      <c r="H15" s="398"/>
      <c r="I15" s="398"/>
      <c r="J15" s="398"/>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8"/>
      <c r="AJ15" s="469"/>
      <c r="AK15" s="19" t="s">
        <v>114</v>
      </c>
      <c r="AL15" s="19" t="s">
        <v>20</v>
      </c>
      <c r="AM15" s="19" t="s">
        <v>27</v>
      </c>
      <c r="AN15" s="19" t="s">
        <v>28</v>
      </c>
      <c r="AO15" s="19" t="s">
        <v>21</v>
      </c>
      <c r="AP15" s="474"/>
      <c r="AQ15" s="476"/>
      <c r="AR15" s="3"/>
    </row>
    <row r="16" spans="1:45" ht="15.75" x14ac:dyDescent="0.2">
      <c r="A16" s="3"/>
      <c r="B16" s="400"/>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1"/>
      <c r="AJ16" s="238" t="s">
        <v>218</v>
      </c>
      <c r="AK16" s="239" t="s">
        <v>115</v>
      </c>
      <c r="AL16" s="198">
        <v>36.200000000000003</v>
      </c>
      <c r="AM16" s="198">
        <v>1.25</v>
      </c>
      <c r="AN16" s="198">
        <v>0.15</v>
      </c>
      <c r="AO16" s="198">
        <f>AM16*AN16</f>
        <v>0.1875</v>
      </c>
      <c r="AP16" s="239">
        <v>1</v>
      </c>
      <c r="AQ16" s="240">
        <f>ROUND(AO16*AL16*AP16,1)</f>
        <v>6.8</v>
      </c>
      <c r="AR16" s="3"/>
    </row>
    <row r="17" spans="1:45" s="197" customFormat="1" ht="15.75" x14ac:dyDescent="0.2">
      <c r="A17" s="3"/>
      <c r="B17" s="400"/>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1"/>
      <c r="AJ17" s="238" t="s">
        <v>139</v>
      </c>
      <c r="AK17" s="239" t="s">
        <v>115</v>
      </c>
      <c r="AL17" s="198">
        <v>36.200000000000003</v>
      </c>
      <c r="AM17" s="198">
        <v>0.3</v>
      </c>
      <c r="AN17" s="198">
        <v>0.2</v>
      </c>
      <c r="AO17" s="198">
        <f t="shared" ref="AO17" si="0">AM17*AN17</f>
        <v>0.06</v>
      </c>
      <c r="AP17" s="239">
        <v>1</v>
      </c>
      <c r="AQ17" s="240">
        <f>ROUND(AO17*AL17*AP17,1)</f>
        <v>2.2000000000000002</v>
      </c>
      <c r="AR17" s="3"/>
      <c r="AS17" s="212"/>
    </row>
    <row r="18" spans="1:45" s="210" customFormat="1" ht="15.75" x14ac:dyDescent="0.2">
      <c r="A18" s="3"/>
      <c r="B18" s="400"/>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1"/>
      <c r="AJ18" s="238" t="s">
        <v>142</v>
      </c>
      <c r="AK18" s="239" t="s">
        <v>115</v>
      </c>
      <c r="AL18" s="198">
        <v>33.550000000000004</v>
      </c>
      <c r="AM18" s="198">
        <v>0.3</v>
      </c>
      <c r="AN18" s="198">
        <v>0.2</v>
      </c>
      <c r="AO18" s="198">
        <f t="shared" ref="AO18" si="1">AM18*AN18</f>
        <v>0.06</v>
      </c>
      <c r="AP18" s="239">
        <v>1</v>
      </c>
      <c r="AQ18" s="240">
        <f>ROUND(AO18*AL18*AP18,1)</f>
        <v>2</v>
      </c>
      <c r="AR18" s="3"/>
      <c r="AS18" s="212"/>
    </row>
    <row r="19" spans="1:45" s="218" customFormat="1" ht="15.75" x14ac:dyDescent="0.2">
      <c r="A19" s="3"/>
      <c r="B19" s="400"/>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1"/>
      <c r="AJ19" s="507"/>
      <c r="AK19" s="508"/>
      <c r="AL19" s="508"/>
      <c r="AM19" s="508"/>
      <c r="AN19" s="508"/>
      <c r="AO19" s="508"/>
      <c r="AP19" s="508"/>
      <c r="AQ19" s="509"/>
      <c r="AR19" s="3"/>
      <c r="AS19" s="212"/>
    </row>
    <row r="20" spans="1:45" s="197" customFormat="1" ht="15.75" x14ac:dyDescent="0.2">
      <c r="A20" s="3"/>
      <c r="B20" s="400"/>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1"/>
      <c r="AJ20" s="238" t="s">
        <v>200</v>
      </c>
      <c r="AK20" s="239" t="s">
        <v>115</v>
      </c>
      <c r="AL20" s="198">
        <v>190.05</v>
      </c>
      <c r="AM20" s="198">
        <f>1.25-0.15*2</f>
        <v>0.95</v>
      </c>
      <c r="AN20" s="198">
        <v>0.15</v>
      </c>
      <c r="AO20" s="198">
        <f t="shared" ref="AO20:AO29" si="2">AM20*AN20</f>
        <v>0.14249999999999999</v>
      </c>
      <c r="AP20" s="239">
        <v>1</v>
      </c>
      <c r="AQ20" s="240">
        <f t="shared" ref="AQ20:AQ29" si="3">ROUND(AO20*AL20*AP20,1)</f>
        <v>27.1</v>
      </c>
      <c r="AR20" s="3"/>
      <c r="AS20" s="212"/>
    </row>
    <row r="21" spans="1:45" s="197" customFormat="1" ht="15.75" x14ac:dyDescent="0.2">
      <c r="A21" s="3"/>
      <c r="B21" s="400"/>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1"/>
      <c r="AJ21" s="238" t="s">
        <v>140</v>
      </c>
      <c r="AK21" s="239" t="s">
        <v>115</v>
      </c>
      <c r="AL21" s="198">
        <v>190.05</v>
      </c>
      <c r="AM21" s="198">
        <v>0.3</v>
      </c>
      <c r="AN21" s="198">
        <v>0.2</v>
      </c>
      <c r="AO21" s="198">
        <f t="shared" si="2"/>
        <v>0.06</v>
      </c>
      <c r="AP21" s="239">
        <v>1</v>
      </c>
      <c r="AQ21" s="240">
        <f t="shared" ref="AQ21" si="4">ROUND(AO21*AL21*AP21,1)</f>
        <v>11.4</v>
      </c>
      <c r="AR21" s="3"/>
      <c r="AS21" s="212"/>
    </row>
    <row r="22" spans="1:45" s="210" customFormat="1" ht="31.5" x14ac:dyDescent="0.2">
      <c r="A22" s="3"/>
      <c r="B22" s="400"/>
      <c r="C22" s="401"/>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1"/>
      <c r="AC22" s="401"/>
      <c r="AD22" s="401"/>
      <c r="AE22" s="401"/>
      <c r="AF22" s="401"/>
      <c r="AG22" s="401"/>
      <c r="AH22" s="401"/>
      <c r="AI22" s="401"/>
      <c r="AJ22" s="238" t="s">
        <v>143</v>
      </c>
      <c r="AK22" s="239" t="s">
        <v>115</v>
      </c>
      <c r="AL22" s="198">
        <v>76.55</v>
      </c>
      <c r="AM22" s="198">
        <v>0.3</v>
      </c>
      <c r="AN22" s="198">
        <v>0.2</v>
      </c>
      <c r="AO22" s="198">
        <f t="shared" si="2"/>
        <v>0.06</v>
      </c>
      <c r="AP22" s="239">
        <v>1</v>
      </c>
      <c r="AQ22" s="240">
        <f>ROUND(AO22*AL22*AP22,1)</f>
        <v>4.5999999999999996</v>
      </c>
      <c r="AR22" s="3"/>
      <c r="AS22" s="212"/>
    </row>
    <row r="23" spans="1:45" s="247" customFormat="1" ht="15.75" x14ac:dyDescent="0.2">
      <c r="A23" s="3"/>
      <c r="B23" s="400"/>
      <c r="C23" s="401"/>
      <c r="D23" s="401"/>
      <c r="E23" s="401"/>
      <c r="F23" s="401"/>
      <c r="G23" s="401"/>
      <c r="H23" s="401"/>
      <c r="I23" s="401"/>
      <c r="J23" s="401"/>
      <c r="K23" s="401"/>
      <c r="L23" s="401"/>
      <c r="M23" s="401"/>
      <c r="N23" s="401"/>
      <c r="O23" s="401"/>
      <c r="P23" s="401"/>
      <c r="Q23" s="401"/>
      <c r="R23" s="401"/>
      <c r="S23" s="401"/>
      <c r="T23" s="401"/>
      <c r="U23" s="401"/>
      <c r="V23" s="401"/>
      <c r="W23" s="401"/>
      <c r="X23" s="401"/>
      <c r="Y23" s="401"/>
      <c r="Z23" s="401"/>
      <c r="AA23" s="401"/>
      <c r="AB23" s="401"/>
      <c r="AC23" s="401"/>
      <c r="AD23" s="401"/>
      <c r="AE23" s="401"/>
      <c r="AF23" s="401"/>
      <c r="AG23" s="401"/>
      <c r="AH23" s="401"/>
      <c r="AI23" s="401"/>
      <c r="AJ23" s="238" t="s">
        <v>219</v>
      </c>
      <c r="AK23" s="239" t="s">
        <v>115</v>
      </c>
      <c r="AL23" s="198">
        <v>48.6</v>
      </c>
      <c r="AM23" s="198">
        <v>0.4</v>
      </c>
      <c r="AN23" s="198">
        <v>0.4</v>
      </c>
      <c r="AO23" s="198">
        <f t="shared" si="2"/>
        <v>0.16000000000000003</v>
      </c>
      <c r="AP23" s="239">
        <v>1</v>
      </c>
      <c r="AQ23" s="240">
        <f>ROUND(AO23*AL23*AP23,1)</f>
        <v>7.8</v>
      </c>
      <c r="AR23" s="3"/>
      <c r="AS23" s="212"/>
    </row>
    <row r="24" spans="1:45" s="247" customFormat="1" ht="15.75" x14ac:dyDescent="0.2">
      <c r="A24" s="3"/>
      <c r="B24" s="400"/>
      <c r="C24" s="401"/>
      <c r="D24" s="401"/>
      <c r="E24" s="401"/>
      <c r="F24" s="401"/>
      <c r="G24" s="401"/>
      <c r="H24" s="401"/>
      <c r="I24" s="401"/>
      <c r="J24" s="401"/>
      <c r="K24" s="401"/>
      <c r="L24" s="401"/>
      <c r="M24" s="401"/>
      <c r="N24" s="401"/>
      <c r="O24" s="401"/>
      <c r="P24" s="401"/>
      <c r="Q24" s="401"/>
      <c r="R24" s="401"/>
      <c r="S24" s="401"/>
      <c r="T24" s="401"/>
      <c r="U24" s="401"/>
      <c r="V24" s="401"/>
      <c r="W24" s="401"/>
      <c r="X24" s="401"/>
      <c r="Y24" s="401"/>
      <c r="Z24" s="401"/>
      <c r="AA24" s="401"/>
      <c r="AB24" s="401"/>
      <c r="AC24" s="401"/>
      <c r="AD24" s="401"/>
      <c r="AE24" s="401"/>
      <c r="AF24" s="401"/>
      <c r="AG24" s="401"/>
      <c r="AH24" s="401"/>
      <c r="AI24" s="401"/>
      <c r="AJ24" s="238" t="s">
        <v>220</v>
      </c>
      <c r="AK24" s="239" t="s">
        <v>115</v>
      </c>
      <c r="AL24" s="198">
        <v>14.9</v>
      </c>
      <c r="AM24" s="198">
        <v>0.4</v>
      </c>
      <c r="AN24" s="198">
        <v>0.4</v>
      </c>
      <c r="AO24" s="198">
        <f t="shared" ref="AO24" si="5">AM24*AN24</f>
        <v>0.16000000000000003</v>
      </c>
      <c r="AP24" s="239">
        <v>1</v>
      </c>
      <c r="AQ24" s="240">
        <f>ROUND(AO24*AL24*AP24,1)</f>
        <v>2.4</v>
      </c>
      <c r="AR24" s="3"/>
      <c r="AS24" s="212"/>
    </row>
    <row r="25" spans="1:45" s="226" customFormat="1" ht="15.75" x14ac:dyDescent="0.2">
      <c r="A25" s="3"/>
      <c r="B25" s="400"/>
      <c r="C25" s="401"/>
      <c r="D25" s="401"/>
      <c r="E25" s="401"/>
      <c r="F25" s="401"/>
      <c r="G25" s="401"/>
      <c r="H25" s="401"/>
      <c r="I25" s="401"/>
      <c r="J25" s="401"/>
      <c r="K25" s="401"/>
      <c r="L25" s="401"/>
      <c r="M25" s="401"/>
      <c r="N25" s="401"/>
      <c r="O25" s="401"/>
      <c r="P25" s="401"/>
      <c r="Q25" s="401"/>
      <c r="R25" s="401"/>
      <c r="S25" s="401"/>
      <c r="T25" s="401"/>
      <c r="U25" s="401"/>
      <c r="V25" s="401"/>
      <c r="W25" s="401"/>
      <c r="X25" s="401"/>
      <c r="Y25" s="401"/>
      <c r="Z25" s="401"/>
      <c r="AA25" s="401"/>
      <c r="AB25" s="401"/>
      <c r="AC25" s="401"/>
      <c r="AD25" s="401"/>
      <c r="AE25" s="401"/>
      <c r="AF25" s="401"/>
      <c r="AG25" s="401"/>
      <c r="AH25" s="401"/>
      <c r="AI25" s="401"/>
      <c r="AJ25" s="238" t="s">
        <v>200</v>
      </c>
      <c r="AK25" s="239" t="s">
        <v>116</v>
      </c>
      <c r="AL25" s="223">
        <v>187.5</v>
      </c>
      <c r="AM25" s="223">
        <v>1.55</v>
      </c>
      <c r="AN25" s="223">
        <v>0.15</v>
      </c>
      <c r="AO25" s="223">
        <f t="shared" ref="AO25" si="6">AM25*AN25</f>
        <v>0.23249999999999998</v>
      </c>
      <c r="AP25" s="262">
        <v>1</v>
      </c>
      <c r="AQ25" s="263">
        <f t="shared" ref="AQ25" si="7">ROUND(AO25*AL25*AP25,1)</f>
        <v>43.6</v>
      </c>
      <c r="AR25" s="3"/>
      <c r="AS25" s="236"/>
    </row>
    <row r="26" spans="1:45" s="226" customFormat="1" ht="15.75" x14ac:dyDescent="0.2">
      <c r="A26" s="3"/>
      <c r="B26" s="400"/>
      <c r="C26" s="401"/>
      <c r="D26" s="401"/>
      <c r="E26" s="401"/>
      <c r="F26" s="401"/>
      <c r="G26" s="401"/>
      <c r="H26" s="401"/>
      <c r="I26" s="401"/>
      <c r="J26" s="401"/>
      <c r="K26" s="401"/>
      <c r="L26" s="401"/>
      <c r="M26" s="401"/>
      <c r="N26" s="401"/>
      <c r="O26" s="401"/>
      <c r="P26" s="401"/>
      <c r="Q26" s="401"/>
      <c r="R26" s="401"/>
      <c r="S26" s="401"/>
      <c r="T26" s="401"/>
      <c r="U26" s="401"/>
      <c r="V26" s="401"/>
      <c r="W26" s="401"/>
      <c r="X26" s="401"/>
      <c r="Y26" s="401"/>
      <c r="Z26" s="401"/>
      <c r="AA26" s="401"/>
      <c r="AB26" s="401"/>
      <c r="AC26" s="401"/>
      <c r="AD26" s="401"/>
      <c r="AE26" s="401"/>
      <c r="AF26" s="401"/>
      <c r="AG26" s="401"/>
      <c r="AH26" s="401"/>
      <c r="AI26" s="401"/>
      <c r="AJ26" s="238" t="s">
        <v>140</v>
      </c>
      <c r="AK26" s="239" t="s">
        <v>116</v>
      </c>
      <c r="AL26" s="223">
        <v>187.5</v>
      </c>
      <c r="AM26" s="223">
        <v>0.3</v>
      </c>
      <c r="AN26" s="223">
        <v>0.2</v>
      </c>
      <c r="AO26" s="223">
        <f t="shared" ref="AO26" si="8">AM26*AN26</f>
        <v>0.06</v>
      </c>
      <c r="AP26" s="262">
        <v>1</v>
      </c>
      <c r="AQ26" s="263">
        <f t="shared" ref="AQ26" si="9">ROUND(AO26*AL26*AP26,1)</f>
        <v>11.3</v>
      </c>
      <c r="AR26" s="3"/>
      <c r="AS26" s="212"/>
    </row>
    <row r="27" spans="1:45" s="218" customFormat="1" ht="15.75" x14ac:dyDescent="0.2">
      <c r="A27" s="3"/>
      <c r="B27" s="400"/>
      <c r="C27" s="401"/>
      <c r="D27" s="401"/>
      <c r="E27" s="401"/>
      <c r="F27" s="401"/>
      <c r="G27" s="401"/>
      <c r="H27" s="401"/>
      <c r="I27" s="401"/>
      <c r="J27" s="401"/>
      <c r="K27" s="401"/>
      <c r="L27" s="401"/>
      <c r="M27" s="401"/>
      <c r="N27" s="401"/>
      <c r="O27" s="401"/>
      <c r="P27" s="401"/>
      <c r="Q27" s="401"/>
      <c r="R27" s="401"/>
      <c r="S27" s="401"/>
      <c r="T27" s="401"/>
      <c r="U27" s="401"/>
      <c r="V27" s="401"/>
      <c r="W27" s="401"/>
      <c r="X27" s="401"/>
      <c r="Y27" s="401"/>
      <c r="Z27" s="401"/>
      <c r="AA27" s="401"/>
      <c r="AB27" s="401"/>
      <c r="AC27" s="401"/>
      <c r="AD27" s="401"/>
      <c r="AE27" s="401"/>
      <c r="AF27" s="401"/>
      <c r="AG27" s="401"/>
      <c r="AH27" s="401"/>
      <c r="AI27" s="401"/>
      <c r="AJ27" s="507"/>
      <c r="AK27" s="508"/>
      <c r="AL27" s="508"/>
      <c r="AM27" s="508"/>
      <c r="AN27" s="508"/>
      <c r="AO27" s="508"/>
      <c r="AP27" s="508"/>
      <c r="AQ27" s="509"/>
      <c r="AR27" s="3"/>
      <c r="AS27" s="212"/>
    </row>
    <row r="28" spans="1:45" s="197" customFormat="1" ht="31.5" x14ac:dyDescent="0.2">
      <c r="A28" s="3"/>
      <c r="B28" s="400"/>
      <c r="C28" s="401"/>
      <c r="D28" s="401"/>
      <c r="E28" s="401"/>
      <c r="F28" s="401"/>
      <c r="G28" s="401"/>
      <c r="H28" s="401"/>
      <c r="I28" s="401"/>
      <c r="J28" s="401"/>
      <c r="K28" s="401"/>
      <c r="L28" s="401"/>
      <c r="M28" s="401"/>
      <c r="N28" s="401"/>
      <c r="O28" s="401"/>
      <c r="P28" s="401"/>
      <c r="Q28" s="401"/>
      <c r="R28" s="401"/>
      <c r="S28" s="401"/>
      <c r="T28" s="401"/>
      <c r="U28" s="401"/>
      <c r="V28" s="401"/>
      <c r="W28" s="401"/>
      <c r="X28" s="401"/>
      <c r="Y28" s="401"/>
      <c r="Z28" s="401"/>
      <c r="AA28" s="401"/>
      <c r="AB28" s="401"/>
      <c r="AC28" s="401"/>
      <c r="AD28" s="401"/>
      <c r="AE28" s="401"/>
      <c r="AF28" s="401"/>
      <c r="AG28" s="401"/>
      <c r="AH28" s="401"/>
      <c r="AI28" s="401"/>
      <c r="AJ28" s="238" t="s">
        <v>214</v>
      </c>
      <c r="AK28" s="239" t="s">
        <v>115</v>
      </c>
      <c r="AL28" s="198">
        <v>45.300000000000004</v>
      </c>
      <c r="AM28" s="198">
        <f>1.25-0.15*2</f>
        <v>0.95</v>
      </c>
      <c r="AN28" s="198">
        <v>0.15</v>
      </c>
      <c r="AO28" s="198">
        <f t="shared" si="2"/>
        <v>0.14249999999999999</v>
      </c>
      <c r="AP28" s="239">
        <v>1</v>
      </c>
      <c r="AQ28" s="240">
        <f t="shared" si="3"/>
        <v>6.5</v>
      </c>
      <c r="AR28" s="3"/>
      <c r="AS28" s="212"/>
    </row>
    <row r="29" spans="1:45" ht="31.5" x14ac:dyDescent="0.2">
      <c r="A29" s="3"/>
      <c r="B29" s="400"/>
      <c r="C29" s="401"/>
      <c r="D29" s="401"/>
      <c r="E29" s="401"/>
      <c r="F29" s="401"/>
      <c r="G29" s="401"/>
      <c r="H29" s="401"/>
      <c r="I29" s="401"/>
      <c r="J29" s="401"/>
      <c r="K29" s="401"/>
      <c r="L29" s="401"/>
      <c r="M29" s="401"/>
      <c r="N29" s="401"/>
      <c r="O29" s="401"/>
      <c r="P29" s="401"/>
      <c r="Q29" s="401"/>
      <c r="R29" s="401"/>
      <c r="S29" s="401"/>
      <c r="T29" s="401"/>
      <c r="U29" s="401"/>
      <c r="V29" s="401"/>
      <c r="W29" s="401"/>
      <c r="X29" s="401"/>
      <c r="Y29" s="401"/>
      <c r="Z29" s="401"/>
      <c r="AA29" s="401"/>
      <c r="AB29" s="401"/>
      <c r="AC29" s="401"/>
      <c r="AD29" s="401"/>
      <c r="AE29" s="401"/>
      <c r="AF29" s="401"/>
      <c r="AG29" s="401"/>
      <c r="AH29" s="401"/>
      <c r="AI29" s="401"/>
      <c r="AJ29" s="238" t="s">
        <v>141</v>
      </c>
      <c r="AK29" s="239" t="s">
        <v>115</v>
      </c>
      <c r="AL29" s="198">
        <v>45.6</v>
      </c>
      <c r="AM29" s="198">
        <v>0.3</v>
      </c>
      <c r="AN29" s="198">
        <v>0.2</v>
      </c>
      <c r="AO29" s="198">
        <f t="shared" si="2"/>
        <v>0.06</v>
      </c>
      <c r="AP29" s="239">
        <v>1</v>
      </c>
      <c r="AQ29" s="240">
        <f t="shared" si="3"/>
        <v>2.7</v>
      </c>
      <c r="AR29" s="3"/>
    </row>
    <row r="30" spans="1:45" s="210" customFormat="1" ht="31.5" x14ac:dyDescent="0.2">
      <c r="A30" s="3"/>
      <c r="B30" s="400"/>
      <c r="C30" s="401"/>
      <c r="D30" s="401"/>
      <c r="E30" s="401"/>
      <c r="F30" s="401"/>
      <c r="G30" s="401"/>
      <c r="H30" s="401"/>
      <c r="I30" s="401"/>
      <c r="J30" s="401"/>
      <c r="K30" s="401"/>
      <c r="L30" s="401"/>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1"/>
      <c r="AJ30" s="238" t="s">
        <v>163</v>
      </c>
      <c r="AK30" s="239" t="s">
        <v>115</v>
      </c>
      <c r="AL30" s="198">
        <v>6.5</v>
      </c>
      <c r="AM30" s="198">
        <v>0.3</v>
      </c>
      <c r="AN30" s="198">
        <v>0.45</v>
      </c>
      <c r="AO30" s="198">
        <f>AM30*AN30</f>
        <v>0.13500000000000001</v>
      </c>
      <c r="AP30" s="239">
        <v>1</v>
      </c>
      <c r="AQ30" s="240">
        <f>ROUND(AO30*AL30*AP30,1)</f>
        <v>0.9</v>
      </c>
      <c r="AR30" s="3"/>
      <c r="AS30" s="212"/>
    </row>
    <row r="31" spans="1:45" s="210" customFormat="1" ht="31.5" x14ac:dyDescent="0.2">
      <c r="A31" s="3"/>
      <c r="B31" s="400"/>
      <c r="C31" s="401"/>
      <c r="D31" s="401"/>
      <c r="E31" s="401"/>
      <c r="F31" s="401"/>
      <c r="G31" s="401"/>
      <c r="H31" s="401"/>
      <c r="I31" s="401"/>
      <c r="J31" s="401"/>
      <c r="K31" s="401"/>
      <c r="L31" s="401"/>
      <c r="M31" s="401"/>
      <c r="N31" s="401"/>
      <c r="O31" s="401"/>
      <c r="P31" s="401"/>
      <c r="Q31" s="401"/>
      <c r="R31" s="401"/>
      <c r="S31" s="401"/>
      <c r="T31" s="401"/>
      <c r="U31" s="401"/>
      <c r="V31" s="401"/>
      <c r="W31" s="401"/>
      <c r="X31" s="401"/>
      <c r="Y31" s="401"/>
      <c r="Z31" s="401"/>
      <c r="AA31" s="401"/>
      <c r="AB31" s="401"/>
      <c r="AC31" s="401"/>
      <c r="AD31" s="401"/>
      <c r="AE31" s="401"/>
      <c r="AF31" s="401"/>
      <c r="AG31" s="401"/>
      <c r="AH31" s="401"/>
      <c r="AI31" s="401"/>
      <c r="AJ31" s="238" t="s">
        <v>214</v>
      </c>
      <c r="AK31" s="239" t="s">
        <v>116</v>
      </c>
      <c r="AL31" s="198">
        <v>44.5</v>
      </c>
      <c r="AM31" s="198">
        <f>1.25-0.15*2</f>
        <v>0.95</v>
      </c>
      <c r="AN31" s="198">
        <v>0.15</v>
      </c>
      <c r="AO31" s="198">
        <f t="shared" ref="AO31:AO32" si="10">AM31*AN31</f>
        <v>0.14249999999999999</v>
      </c>
      <c r="AP31" s="239">
        <v>1</v>
      </c>
      <c r="AQ31" s="240">
        <f t="shared" ref="AQ31:AQ32" si="11">ROUND(AO31*AL31*AP31,1)</f>
        <v>6.3</v>
      </c>
      <c r="AR31" s="3"/>
      <c r="AS31" s="212"/>
    </row>
    <row r="32" spans="1:45" s="210" customFormat="1" ht="31.5" x14ac:dyDescent="0.2">
      <c r="A32" s="3"/>
      <c r="B32" s="400"/>
      <c r="C32" s="401"/>
      <c r="D32" s="401"/>
      <c r="E32" s="401"/>
      <c r="F32" s="401"/>
      <c r="G32" s="401"/>
      <c r="H32" s="401"/>
      <c r="I32" s="401"/>
      <c r="J32" s="401"/>
      <c r="K32" s="401"/>
      <c r="L32" s="401"/>
      <c r="M32" s="401"/>
      <c r="N32" s="401"/>
      <c r="O32" s="401"/>
      <c r="P32" s="401"/>
      <c r="Q32" s="401"/>
      <c r="R32" s="401"/>
      <c r="S32" s="401"/>
      <c r="T32" s="401"/>
      <c r="U32" s="401"/>
      <c r="V32" s="401"/>
      <c r="W32" s="401"/>
      <c r="X32" s="401"/>
      <c r="Y32" s="401"/>
      <c r="Z32" s="401"/>
      <c r="AA32" s="401"/>
      <c r="AB32" s="401"/>
      <c r="AC32" s="401"/>
      <c r="AD32" s="401"/>
      <c r="AE32" s="401"/>
      <c r="AF32" s="401"/>
      <c r="AG32" s="401"/>
      <c r="AH32" s="401"/>
      <c r="AI32" s="401"/>
      <c r="AJ32" s="238" t="s">
        <v>141</v>
      </c>
      <c r="AK32" s="239" t="s">
        <v>116</v>
      </c>
      <c r="AL32" s="198">
        <v>44.5</v>
      </c>
      <c r="AM32" s="198">
        <v>0.3</v>
      </c>
      <c r="AN32" s="198">
        <v>0.2</v>
      </c>
      <c r="AO32" s="198">
        <f t="shared" si="10"/>
        <v>0.06</v>
      </c>
      <c r="AP32" s="239">
        <v>1</v>
      </c>
      <c r="AQ32" s="240">
        <f t="shared" si="11"/>
        <v>2.7</v>
      </c>
      <c r="AR32" s="3"/>
      <c r="AS32" s="212"/>
    </row>
    <row r="33" spans="1:45" s="218" customFormat="1" ht="15.75" x14ac:dyDescent="0.2">
      <c r="A33" s="3"/>
      <c r="B33" s="400"/>
      <c r="C33" s="401"/>
      <c r="D33" s="401"/>
      <c r="E33" s="401"/>
      <c r="F33" s="401"/>
      <c r="G33" s="401"/>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401"/>
      <c r="AF33" s="401"/>
      <c r="AG33" s="401"/>
      <c r="AH33" s="401"/>
      <c r="AI33" s="401"/>
      <c r="AJ33" s="507"/>
      <c r="AK33" s="508"/>
      <c r="AL33" s="508"/>
      <c r="AM33" s="508"/>
      <c r="AN33" s="508"/>
      <c r="AO33" s="508"/>
      <c r="AP33" s="508"/>
      <c r="AQ33" s="509"/>
      <c r="AR33" s="3"/>
      <c r="AS33" s="212"/>
    </row>
    <row r="34" spans="1:45" s="218" customFormat="1" ht="15.75" x14ac:dyDescent="0.2">
      <c r="A34" s="3"/>
      <c r="B34" s="400"/>
      <c r="C34" s="401"/>
      <c r="D34" s="401"/>
      <c r="E34" s="401"/>
      <c r="F34" s="401"/>
      <c r="G34" s="401"/>
      <c r="H34" s="401"/>
      <c r="I34" s="401"/>
      <c r="J34" s="401"/>
      <c r="K34" s="401"/>
      <c r="L34" s="401"/>
      <c r="M34" s="401"/>
      <c r="N34" s="401"/>
      <c r="O34" s="401"/>
      <c r="P34" s="401"/>
      <c r="Q34" s="401"/>
      <c r="R34" s="401"/>
      <c r="S34" s="401"/>
      <c r="T34" s="401"/>
      <c r="U34" s="401"/>
      <c r="V34" s="401"/>
      <c r="W34" s="401"/>
      <c r="X34" s="401"/>
      <c r="Y34" s="401"/>
      <c r="Z34" s="401"/>
      <c r="AA34" s="401"/>
      <c r="AB34" s="401"/>
      <c r="AC34" s="401"/>
      <c r="AD34" s="401"/>
      <c r="AE34" s="401"/>
      <c r="AF34" s="401"/>
      <c r="AG34" s="401"/>
      <c r="AH34" s="401"/>
      <c r="AI34" s="401"/>
      <c r="AJ34" s="238" t="s">
        <v>154</v>
      </c>
      <c r="AK34" s="239" t="s">
        <v>116</v>
      </c>
      <c r="AL34" s="223">
        <v>6.05</v>
      </c>
      <c r="AM34" s="223">
        <v>1.05</v>
      </c>
      <c r="AN34" s="223">
        <v>0.15</v>
      </c>
      <c r="AO34" s="223">
        <f t="shared" ref="AO34:AO35" si="12">AM34*AN34</f>
        <v>0.1575</v>
      </c>
      <c r="AP34" s="262">
        <v>1</v>
      </c>
      <c r="AQ34" s="263">
        <f>ROUND(AO34*AL34*AP34,1)</f>
        <v>1</v>
      </c>
      <c r="AR34" s="3"/>
      <c r="AS34" s="212"/>
    </row>
    <row r="35" spans="1:45" s="218" customFormat="1" ht="15.75" x14ac:dyDescent="0.2">
      <c r="A35" s="3"/>
      <c r="B35" s="400"/>
      <c r="C35" s="401"/>
      <c r="D35" s="401"/>
      <c r="E35" s="401"/>
      <c r="F35" s="401"/>
      <c r="G35" s="401"/>
      <c r="H35" s="401"/>
      <c r="I35" s="401"/>
      <c r="J35" s="401"/>
      <c r="K35" s="401"/>
      <c r="L35" s="401"/>
      <c r="M35" s="401"/>
      <c r="N35" s="401"/>
      <c r="O35" s="401"/>
      <c r="P35" s="401"/>
      <c r="Q35" s="401"/>
      <c r="R35" s="401"/>
      <c r="S35" s="401"/>
      <c r="T35" s="401"/>
      <c r="U35" s="401"/>
      <c r="V35" s="401"/>
      <c r="W35" s="401"/>
      <c r="X35" s="401"/>
      <c r="Y35" s="401"/>
      <c r="Z35" s="401"/>
      <c r="AA35" s="401"/>
      <c r="AB35" s="401"/>
      <c r="AC35" s="401"/>
      <c r="AD35" s="401"/>
      <c r="AE35" s="401"/>
      <c r="AF35" s="401"/>
      <c r="AG35" s="401"/>
      <c r="AH35" s="401"/>
      <c r="AI35" s="401"/>
      <c r="AJ35" s="238" t="s">
        <v>154</v>
      </c>
      <c r="AK35" s="239" t="s">
        <v>116</v>
      </c>
      <c r="AL35" s="198">
        <v>21.35</v>
      </c>
      <c r="AM35" s="198">
        <v>1.1000000000000001</v>
      </c>
      <c r="AN35" s="198">
        <v>0.15</v>
      </c>
      <c r="AO35" s="223">
        <f t="shared" si="12"/>
        <v>0.16500000000000001</v>
      </c>
      <c r="AP35" s="262">
        <v>1</v>
      </c>
      <c r="AQ35" s="263">
        <f t="shared" ref="AQ35" si="13">ROUND(AO35*AL35*AP35,1)</f>
        <v>3.5</v>
      </c>
      <c r="AR35" s="3"/>
      <c r="AS35" s="212"/>
    </row>
    <row r="36" spans="1:45" s="247" customFormat="1" ht="15.75" x14ac:dyDescent="0.2">
      <c r="A36" s="3"/>
      <c r="B36" s="400"/>
      <c r="C36" s="401"/>
      <c r="D36" s="401"/>
      <c r="E36" s="401"/>
      <c r="F36" s="401"/>
      <c r="G36" s="401"/>
      <c r="H36" s="401"/>
      <c r="I36" s="401"/>
      <c r="J36" s="401"/>
      <c r="K36" s="401"/>
      <c r="L36" s="401"/>
      <c r="M36" s="401"/>
      <c r="N36" s="401"/>
      <c r="O36" s="401"/>
      <c r="P36" s="401"/>
      <c r="Q36" s="401"/>
      <c r="R36" s="401"/>
      <c r="S36" s="401"/>
      <c r="T36" s="401"/>
      <c r="U36" s="401"/>
      <c r="V36" s="401"/>
      <c r="W36" s="401"/>
      <c r="X36" s="401"/>
      <c r="Y36" s="401"/>
      <c r="Z36" s="401"/>
      <c r="AA36" s="401"/>
      <c r="AB36" s="401"/>
      <c r="AC36" s="401"/>
      <c r="AD36" s="401"/>
      <c r="AE36" s="401"/>
      <c r="AF36" s="401"/>
      <c r="AG36" s="401"/>
      <c r="AH36" s="401"/>
      <c r="AI36" s="401"/>
      <c r="AJ36" s="238" t="s">
        <v>161</v>
      </c>
      <c r="AK36" s="239" t="s">
        <v>116</v>
      </c>
      <c r="AL36" s="198">
        <v>6.05</v>
      </c>
      <c r="AM36" s="198">
        <v>0.3</v>
      </c>
      <c r="AN36" s="198">
        <v>0.2</v>
      </c>
      <c r="AO36" s="223">
        <f>AM36*AN36</f>
        <v>0.06</v>
      </c>
      <c r="AP36" s="262">
        <v>1</v>
      </c>
      <c r="AQ36" s="263">
        <f>ROUND(AO36*AL36*AP36,1)</f>
        <v>0.4</v>
      </c>
      <c r="AR36" s="3"/>
      <c r="AS36" s="212"/>
    </row>
    <row r="37" spans="1:45" s="247" customFormat="1" ht="15.75" x14ac:dyDescent="0.2">
      <c r="A37" s="3"/>
      <c r="B37" s="400"/>
      <c r="C37" s="401"/>
      <c r="D37" s="401"/>
      <c r="E37" s="401"/>
      <c r="F37" s="401"/>
      <c r="G37" s="401"/>
      <c r="H37" s="401"/>
      <c r="I37" s="401"/>
      <c r="J37" s="401"/>
      <c r="K37" s="401"/>
      <c r="L37" s="401"/>
      <c r="M37" s="401"/>
      <c r="N37" s="401"/>
      <c r="O37" s="401"/>
      <c r="P37" s="401"/>
      <c r="Q37" s="401"/>
      <c r="R37" s="401"/>
      <c r="S37" s="401"/>
      <c r="T37" s="401"/>
      <c r="U37" s="401"/>
      <c r="V37" s="401"/>
      <c r="W37" s="401"/>
      <c r="X37" s="401"/>
      <c r="Y37" s="401"/>
      <c r="Z37" s="401"/>
      <c r="AA37" s="401"/>
      <c r="AB37" s="401"/>
      <c r="AC37" s="401"/>
      <c r="AD37" s="401"/>
      <c r="AE37" s="401"/>
      <c r="AF37" s="401"/>
      <c r="AG37" s="401"/>
      <c r="AH37" s="401"/>
      <c r="AI37" s="401"/>
      <c r="AJ37" s="238" t="s">
        <v>167</v>
      </c>
      <c r="AK37" s="239" t="s">
        <v>115</v>
      </c>
      <c r="AL37" s="198">
        <v>6.1</v>
      </c>
      <c r="AM37" s="198">
        <f>1.5+0.05</f>
        <v>1.55</v>
      </c>
      <c r="AN37" s="198">
        <v>0.15</v>
      </c>
      <c r="AO37" s="223">
        <f>AM37*AN37</f>
        <v>0.23249999999999998</v>
      </c>
      <c r="AP37" s="262">
        <v>1</v>
      </c>
      <c r="AQ37" s="240">
        <f>ROUND(AO37*AL37*AP37,1)</f>
        <v>1.4</v>
      </c>
      <c r="AR37" s="3"/>
      <c r="AS37" s="212"/>
    </row>
    <row r="38" spans="1:45" s="247" customFormat="1" ht="15.75" x14ac:dyDescent="0.2">
      <c r="A38" s="3"/>
      <c r="B38" s="400"/>
      <c r="C38" s="401"/>
      <c r="D38" s="401"/>
      <c r="E38" s="401"/>
      <c r="F38" s="401"/>
      <c r="G38" s="401"/>
      <c r="H38" s="401"/>
      <c r="I38" s="401"/>
      <c r="J38" s="401"/>
      <c r="K38" s="401"/>
      <c r="L38" s="401"/>
      <c r="M38" s="401"/>
      <c r="N38" s="401"/>
      <c r="O38" s="401"/>
      <c r="P38" s="401"/>
      <c r="Q38" s="401"/>
      <c r="R38" s="401"/>
      <c r="S38" s="401"/>
      <c r="T38" s="401"/>
      <c r="U38" s="401"/>
      <c r="V38" s="401"/>
      <c r="W38" s="401"/>
      <c r="X38" s="401"/>
      <c r="Y38" s="401"/>
      <c r="Z38" s="401"/>
      <c r="AA38" s="401"/>
      <c r="AB38" s="401"/>
      <c r="AC38" s="401"/>
      <c r="AD38" s="401"/>
      <c r="AE38" s="401"/>
      <c r="AF38" s="401"/>
      <c r="AG38" s="401"/>
      <c r="AH38" s="401"/>
      <c r="AI38" s="401"/>
      <c r="AJ38" s="238" t="s">
        <v>168</v>
      </c>
      <c r="AK38" s="239" t="s">
        <v>115</v>
      </c>
      <c r="AL38" s="198">
        <v>13</v>
      </c>
      <c r="AM38" s="198">
        <f>1.81+0.05</f>
        <v>1.86</v>
      </c>
      <c r="AN38" s="198">
        <v>0.15</v>
      </c>
      <c r="AO38" s="223">
        <f>AM38*AN38</f>
        <v>0.27900000000000003</v>
      </c>
      <c r="AP38" s="262">
        <v>1</v>
      </c>
      <c r="AQ38" s="240">
        <f>ROUND(AO38*AL38*AP38,1)</f>
        <v>3.6</v>
      </c>
      <c r="AR38" s="3"/>
      <c r="AS38" s="212"/>
    </row>
    <row r="39" spans="1:45" s="247" customFormat="1" ht="15.75" x14ac:dyDescent="0.2">
      <c r="A39" s="3"/>
      <c r="B39" s="400"/>
      <c r="C39" s="401"/>
      <c r="D39" s="401"/>
      <c r="E39" s="401"/>
      <c r="F39" s="401"/>
      <c r="G39" s="401"/>
      <c r="H39" s="401"/>
      <c r="I39" s="401"/>
      <c r="J39" s="401"/>
      <c r="K39" s="401"/>
      <c r="L39" s="401"/>
      <c r="M39" s="401"/>
      <c r="N39" s="401"/>
      <c r="O39" s="401"/>
      <c r="P39" s="401"/>
      <c r="Q39" s="401"/>
      <c r="R39" s="401"/>
      <c r="S39" s="401"/>
      <c r="T39" s="401"/>
      <c r="U39" s="401"/>
      <c r="V39" s="401"/>
      <c r="W39" s="401"/>
      <c r="X39" s="401"/>
      <c r="Y39" s="401"/>
      <c r="Z39" s="401"/>
      <c r="AA39" s="401"/>
      <c r="AB39" s="401"/>
      <c r="AC39" s="401"/>
      <c r="AD39" s="401"/>
      <c r="AE39" s="401"/>
      <c r="AF39" s="401"/>
      <c r="AG39" s="401"/>
      <c r="AH39" s="401"/>
      <c r="AI39" s="401"/>
      <c r="AJ39" s="238" t="s">
        <v>153</v>
      </c>
      <c r="AK39" s="239" t="s">
        <v>115</v>
      </c>
      <c r="AL39" s="198">
        <v>2.1</v>
      </c>
      <c r="AM39" s="198">
        <f>1.25+0.05</f>
        <v>1.3</v>
      </c>
      <c r="AN39" s="198">
        <v>0.15</v>
      </c>
      <c r="AO39" s="198">
        <f t="shared" ref="AO39" si="14">AM39*AN39</f>
        <v>0.19500000000000001</v>
      </c>
      <c r="AP39" s="239">
        <v>1</v>
      </c>
      <c r="AQ39" s="240">
        <f t="shared" ref="AQ39" si="15">ROUND(AO39*AL39*AP39,1)</f>
        <v>0.4</v>
      </c>
      <c r="AR39" s="3"/>
      <c r="AS39" s="212"/>
    </row>
    <row r="40" spans="1:45" s="247" customFormat="1" ht="15.75" x14ac:dyDescent="0.2">
      <c r="A40" s="3"/>
      <c r="B40" s="400"/>
      <c r="C40" s="401"/>
      <c r="D40" s="401"/>
      <c r="E40" s="401"/>
      <c r="F40" s="401"/>
      <c r="G40" s="401"/>
      <c r="H40" s="401"/>
      <c r="I40" s="401"/>
      <c r="J40" s="401"/>
      <c r="K40" s="401"/>
      <c r="L40" s="401"/>
      <c r="M40" s="401"/>
      <c r="N40" s="401"/>
      <c r="O40" s="401"/>
      <c r="P40" s="401"/>
      <c r="Q40" s="401"/>
      <c r="R40" s="401"/>
      <c r="S40" s="401"/>
      <c r="T40" s="401"/>
      <c r="U40" s="401"/>
      <c r="V40" s="401"/>
      <c r="W40" s="401"/>
      <c r="X40" s="401"/>
      <c r="Y40" s="401"/>
      <c r="Z40" s="401"/>
      <c r="AA40" s="401"/>
      <c r="AB40" s="401"/>
      <c r="AC40" s="401"/>
      <c r="AD40" s="401"/>
      <c r="AE40" s="401"/>
      <c r="AF40" s="401"/>
      <c r="AG40" s="401"/>
      <c r="AH40" s="401"/>
      <c r="AI40" s="401"/>
      <c r="AJ40" s="238" t="s">
        <v>161</v>
      </c>
      <c r="AK40" s="239" t="s">
        <v>115</v>
      </c>
      <c r="AL40" s="198">
        <v>21.200000000000003</v>
      </c>
      <c r="AM40" s="198">
        <v>0.3</v>
      </c>
      <c r="AN40" s="198">
        <v>0.2</v>
      </c>
      <c r="AO40" s="223">
        <f>AM40*AN40</f>
        <v>0.06</v>
      </c>
      <c r="AP40" s="262">
        <v>1</v>
      </c>
      <c r="AQ40" s="263">
        <f>ROUND(AO40*AL40*AP40,1)</f>
        <v>1.3</v>
      </c>
      <c r="AR40" s="3"/>
      <c r="AS40" s="212"/>
    </row>
    <row r="41" spans="1:45" s="219" customFormat="1" ht="15.75" x14ac:dyDescent="0.2">
      <c r="A41" s="3"/>
      <c r="B41" s="400"/>
      <c r="C41" s="401"/>
      <c r="D41" s="401"/>
      <c r="E41" s="401"/>
      <c r="F41" s="401"/>
      <c r="G41" s="401"/>
      <c r="H41" s="401"/>
      <c r="I41" s="401"/>
      <c r="J41" s="401"/>
      <c r="K41" s="401"/>
      <c r="L41" s="401"/>
      <c r="M41" s="401"/>
      <c r="N41" s="401"/>
      <c r="O41" s="401"/>
      <c r="P41" s="401"/>
      <c r="Q41" s="401"/>
      <c r="R41" s="401"/>
      <c r="S41" s="401"/>
      <c r="T41" s="401"/>
      <c r="U41" s="401"/>
      <c r="V41" s="401"/>
      <c r="W41" s="401"/>
      <c r="X41" s="401"/>
      <c r="Y41" s="401"/>
      <c r="Z41" s="401"/>
      <c r="AA41" s="401"/>
      <c r="AB41" s="401"/>
      <c r="AC41" s="401"/>
      <c r="AD41" s="401"/>
      <c r="AE41" s="401"/>
      <c r="AF41" s="401"/>
      <c r="AG41" s="401"/>
      <c r="AH41" s="401"/>
      <c r="AI41" s="401"/>
      <c r="AJ41" s="403"/>
      <c r="AK41" s="404"/>
      <c r="AL41" s="404"/>
      <c r="AM41" s="404"/>
      <c r="AN41" s="404"/>
      <c r="AO41" s="404"/>
      <c r="AP41" s="404"/>
      <c r="AQ41" s="405"/>
      <c r="AR41" s="3"/>
      <c r="AS41" s="212"/>
    </row>
    <row r="42" spans="1:45" s="219" customFormat="1" ht="15.75" x14ac:dyDescent="0.2">
      <c r="A42" s="3"/>
      <c r="B42" s="400"/>
      <c r="C42" s="401"/>
      <c r="D42" s="401"/>
      <c r="E42" s="401"/>
      <c r="F42" s="401"/>
      <c r="G42" s="401"/>
      <c r="H42" s="401"/>
      <c r="I42" s="401"/>
      <c r="J42" s="401"/>
      <c r="K42" s="401"/>
      <c r="L42" s="401"/>
      <c r="M42" s="401"/>
      <c r="N42" s="401"/>
      <c r="O42" s="401"/>
      <c r="P42" s="401"/>
      <c r="Q42" s="401"/>
      <c r="R42" s="401"/>
      <c r="S42" s="401"/>
      <c r="T42" s="401"/>
      <c r="U42" s="401"/>
      <c r="V42" s="401"/>
      <c r="W42" s="401"/>
      <c r="X42" s="401"/>
      <c r="Y42" s="401"/>
      <c r="Z42" s="401"/>
      <c r="AA42" s="401"/>
      <c r="AB42" s="401"/>
      <c r="AC42" s="401"/>
      <c r="AD42" s="401"/>
      <c r="AE42" s="401"/>
      <c r="AF42" s="401"/>
      <c r="AG42" s="401"/>
      <c r="AH42" s="401"/>
      <c r="AI42" s="401"/>
      <c r="AJ42" s="238" t="s">
        <v>216</v>
      </c>
      <c r="AK42" s="239" t="s">
        <v>116</v>
      </c>
      <c r="AL42" s="198">
        <v>38</v>
      </c>
      <c r="AM42" s="198">
        <f>1.36+0.05</f>
        <v>1.4100000000000001</v>
      </c>
      <c r="AN42" s="198">
        <v>0.15</v>
      </c>
      <c r="AO42" s="223">
        <f>AM42*AN42</f>
        <v>0.21150000000000002</v>
      </c>
      <c r="AP42" s="262">
        <v>1</v>
      </c>
      <c r="AQ42" s="263">
        <f>ROUND(AO42*AL42*AP42,1)</f>
        <v>8</v>
      </c>
      <c r="AR42" s="3"/>
      <c r="AS42" s="212"/>
    </row>
    <row r="43" spans="1:45" s="219" customFormat="1" ht="15.75" x14ac:dyDescent="0.2">
      <c r="A43" s="3"/>
      <c r="B43" s="400"/>
      <c r="C43" s="401"/>
      <c r="D43" s="401"/>
      <c r="E43" s="401"/>
      <c r="F43" s="401"/>
      <c r="G43" s="401"/>
      <c r="H43" s="401"/>
      <c r="I43" s="401"/>
      <c r="J43" s="401"/>
      <c r="K43" s="401"/>
      <c r="L43" s="401"/>
      <c r="M43" s="401"/>
      <c r="N43" s="401"/>
      <c r="O43" s="401"/>
      <c r="P43" s="401"/>
      <c r="Q43" s="401"/>
      <c r="R43" s="401"/>
      <c r="S43" s="401"/>
      <c r="T43" s="401"/>
      <c r="U43" s="401"/>
      <c r="V43" s="401"/>
      <c r="W43" s="401"/>
      <c r="X43" s="401"/>
      <c r="Y43" s="401"/>
      <c r="Z43" s="401"/>
      <c r="AA43" s="401"/>
      <c r="AB43" s="401"/>
      <c r="AC43" s="401"/>
      <c r="AD43" s="401"/>
      <c r="AE43" s="401"/>
      <c r="AF43" s="401"/>
      <c r="AG43" s="401"/>
      <c r="AH43" s="401"/>
      <c r="AI43" s="401"/>
      <c r="AJ43" s="238" t="s">
        <v>164</v>
      </c>
      <c r="AK43" s="239" t="s">
        <v>116</v>
      </c>
      <c r="AL43" s="198">
        <v>38</v>
      </c>
      <c r="AM43" s="223">
        <v>0.3</v>
      </c>
      <c r="AN43" s="223">
        <v>0.2</v>
      </c>
      <c r="AO43" s="223">
        <f>AM43*AN43</f>
        <v>0.06</v>
      </c>
      <c r="AP43" s="262">
        <v>1</v>
      </c>
      <c r="AQ43" s="263">
        <f>ROUND(AO43*AL43*AP43,1)</f>
        <v>2.2999999999999998</v>
      </c>
      <c r="AR43" s="3"/>
      <c r="AS43" s="212"/>
    </row>
    <row r="44" spans="1:45" s="218" customFormat="1" ht="15.75" x14ac:dyDescent="0.2">
      <c r="A44" s="3"/>
      <c r="B44" s="400"/>
      <c r="C44" s="401"/>
      <c r="D44" s="401"/>
      <c r="E44" s="401"/>
      <c r="F44" s="401"/>
      <c r="G44" s="401"/>
      <c r="H44" s="401"/>
      <c r="I44" s="401"/>
      <c r="J44" s="401"/>
      <c r="K44" s="401"/>
      <c r="L44" s="401"/>
      <c r="M44" s="401"/>
      <c r="N44" s="401"/>
      <c r="O44" s="401"/>
      <c r="P44" s="401"/>
      <c r="Q44" s="401"/>
      <c r="R44" s="401"/>
      <c r="S44" s="401"/>
      <c r="T44" s="401"/>
      <c r="U44" s="401"/>
      <c r="V44" s="401"/>
      <c r="W44" s="401"/>
      <c r="X44" s="401"/>
      <c r="Y44" s="401"/>
      <c r="Z44" s="401"/>
      <c r="AA44" s="401"/>
      <c r="AB44" s="401"/>
      <c r="AC44" s="401"/>
      <c r="AD44" s="401"/>
      <c r="AE44" s="401"/>
      <c r="AF44" s="401"/>
      <c r="AG44" s="401"/>
      <c r="AH44" s="401"/>
      <c r="AI44" s="401"/>
      <c r="AJ44" s="395" t="s">
        <v>152</v>
      </c>
      <c r="AK44" s="396"/>
      <c r="AL44" s="396"/>
      <c r="AM44" s="396"/>
      <c r="AN44" s="396"/>
      <c r="AO44" s="396"/>
      <c r="AP44" s="258" t="s">
        <v>22</v>
      </c>
      <c r="AQ44" s="259">
        <f>SUM(AQ16:AQ43)</f>
        <v>160.20000000000005</v>
      </c>
      <c r="AR44" s="3"/>
      <c r="AS44" s="212"/>
    </row>
    <row r="45" spans="1:45" s="218" customFormat="1" ht="15.75" x14ac:dyDescent="0.2">
      <c r="A45" s="3"/>
      <c r="B45" s="400"/>
      <c r="C45" s="401"/>
      <c r="D45" s="401"/>
      <c r="E45" s="401"/>
      <c r="F45" s="401"/>
      <c r="G45" s="401"/>
      <c r="H45" s="401"/>
      <c r="I45" s="401"/>
      <c r="J45" s="401"/>
      <c r="K45" s="401"/>
      <c r="L45" s="401"/>
      <c r="M45" s="401"/>
      <c r="N45" s="401"/>
      <c r="O45" s="401"/>
      <c r="P45" s="401"/>
      <c r="Q45" s="401"/>
      <c r="R45" s="401"/>
      <c r="S45" s="401"/>
      <c r="T45" s="401"/>
      <c r="U45" s="401"/>
      <c r="V45" s="401"/>
      <c r="W45" s="401"/>
      <c r="X45" s="401"/>
      <c r="Y45" s="401"/>
      <c r="Z45" s="401"/>
      <c r="AA45" s="401"/>
      <c r="AB45" s="401"/>
      <c r="AC45" s="401"/>
      <c r="AD45" s="401"/>
      <c r="AE45" s="401"/>
      <c r="AF45" s="401"/>
      <c r="AG45" s="401"/>
      <c r="AH45" s="401"/>
      <c r="AI45" s="401"/>
      <c r="AJ45" s="238" t="s">
        <v>217</v>
      </c>
      <c r="AK45" s="239" t="s">
        <v>116</v>
      </c>
      <c r="AL45" s="198">
        <v>26.5</v>
      </c>
      <c r="AM45" s="198">
        <v>1.4</v>
      </c>
      <c r="AN45" s="198">
        <v>0.15</v>
      </c>
      <c r="AO45" s="223">
        <f t="shared" ref="AO45:AO48" si="16">AM45*AN45</f>
        <v>0.21</v>
      </c>
      <c r="AP45" s="262">
        <v>1</v>
      </c>
      <c r="AQ45" s="263">
        <f t="shared" ref="AQ45:AQ48" si="17">ROUND(AO45*AL45*AP45,1)</f>
        <v>5.6</v>
      </c>
      <c r="AR45" s="3"/>
      <c r="AS45" s="236"/>
    </row>
    <row r="46" spans="1:45" s="219" customFormat="1" ht="15.75" x14ac:dyDescent="0.2">
      <c r="A46" s="3"/>
      <c r="B46" s="400"/>
      <c r="C46" s="401"/>
      <c r="D46" s="401"/>
      <c r="E46" s="401"/>
      <c r="F46" s="401"/>
      <c r="G46" s="401"/>
      <c r="H46" s="401"/>
      <c r="I46" s="401"/>
      <c r="J46" s="401"/>
      <c r="K46" s="401"/>
      <c r="L46" s="401"/>
      <c r="M46" s="401"/>
      <c r="N46" s="401"/>
      <c r="O46" s="401"/>
      <c r="P46" s="401"/>
      <c r="Q46" s="401"/>
      <c r="R46" s="401"/>
      <c r="S46" s="401"/>
      <c r="T46" s="401"/>
      <c r="U46" s="401"/>
      <c r="V46" s="401"/>
      <c r="W46" s="401"/>
      <c r="X46" s="401"/>
      <c r="Y46" s="401"/>
      <c r="Z46" s="401"/>
      <c r="AA46" s="401"/>
      <c r="AB46" s="401"/>
      <c r="AC46" s="401"/>
      <c r="AD46" s="401"/>
      <c r="AE46" s="401"/>
      <c r="AF46" s="401"/>
      <c r="AG46" s="401"/>
      <c r="AH46" s="401"/>
      <c r="AI46" s="401"/>
      <c r="AJ46" s="238" t="s">
        <v>233</v>
      </c>
      <c r="AK46" s="239" t="s">
        <v>116</v>
      </c>
      <c r="AL46" s="198">
        <v>99.6</v>
      </c>
      <c r="AM46" s="198">
        <v>1.55</v>
      </c>
      <c r="AN46" s="198">
        <v>0.15</v>
      </c>
      <c r="AO46" s="223">
        <f t="shared" si="16"/>
        <v>0.23249999999999998</v>
      </c>
      <c r="AP46" s="262">
        <v>1</v>
      </c>
      <c r="AQ46" s="263">
        <f t="shared" si="17"/>
        <v>23.2</v>
      </c>
      <c r="AR46" s="3"/>
      <c r="AS46" s="236"/>
    </row>
    <row r="47" spans="1:45" s="278" customFormat="1" ht="15.75" x14ac:dyDescent="0.2">
      <c r="A47" s="3"/>
      <c r="B47" s="400"/>
      <c r="C47" s="401"/>
      <c r="D47" s="401"/>
      <c r="E47" s="401"/>
      <c r="F47" s="401"/>
      <c r="G47" s="401"/>
      <c r="H47" s="401"/>
      <c r="I47" s="401"/>
      <c r="J47" s="401"/>
      <c r="K47" s="401"/>
      <c r="L47" s="401"/>
      <c r="M47" s="401"/>
      <c r="N47" s="401"/>
      <c r="O47" s="401"/>
      <c r="P47" s="401"/>
      <c r="Q47" s="401"/>
      <c r="R47" s="401"/>
      <c r="S47" s="401"/>
      <c r="T47" s="401"/>
      <c r="U47" s="401"/>
      <c r="V47" s="401"/>
      <c r="W47" s="401"/>
      <c r="X47" s="401"/>
      <c r="Y47" s="401"/>
      <c r="Z47" s="401"/>
      <c r="AA47" s="401"/>
      <c r="AB47" s="401"/>
      <c r="AC47" s="401"/>
      <c r="AD47" s="401"/>
      <c r="AE47" s="401"/>
      <c r="AF47" s="401"/>
      <c r="AG47" s="401"/>
      <c r="AH47" s="401"/>
      <c r="AI47" s="401"/>
      <c r="AJ47" s="238" t="s">
        <v>236</v>
      </c>
      <c r="AK47" s="239" t="s">
        <v>116</v>
      </c>
      <c r="AL47" s="198">
        <v>47.400000000000006</v>
      </c>
      <c r="AM47" s="198">
        <v>1.55</v>
      </c>
      <c r="AN47" s="198">
        <v>0.32</v>
      </c>
      <c r="AO47" s="223">
        <f t="shared" si="16"/>
        <v>0.49600000000000005</v>
      </c>
      <c r="AP47" s="262">
        <v>1</v>
      </c>
      <c r="AQ47" s="263">
        <f t="shared" si="17"/>
        <v>23.5</v>
      </c>
      <c r="AR47" s="3"/>
      <c r="AS47" s="236"/>
    </row>
    <row r="48" spans="1:45" s="218" customFormat="1" ht="15.75" x14ac:dyDescent="0.2">
      <c r="A48" s="3"/>
      <c r="B48" s="400"/>
      <c r="C48" s="401"/>
      <c r="D48" s="401"/>
      <c r="E48" s="401"/>
      <c r="F48" s="401"/>
      <c r="G48" s="401"/>
      <c r="H48" s="401"/>
      <c r="I48" s="401"/>
      <c r="J48" s="401"/>
      <c r="K48" s="401"/>
      <c r="L48" s="401"/>
      <c r="M48" s="401"/>
      <c r="N48" s="401"/>
      <c r="O48" s="401"/>
      <c r="P48" s="401"/>
      <c r="Q48" s="401"/>
      <c r="R48" s="401"/>
      <c r="S48" s="401"/>
      <c r="T48" s="401"/>
      <c r="U48" s="401"/>
      <c r="V48" s="401"/>
      <c r="W48" s="401"/>
      <c r="X48" s="401"/>
      <c r="Y48" s="401"/>
      <c r="Z48" s="401"/>
      <c r="AA48" s="401"/>
      <c r="AB48" s="401"/>
      <c r="AC48" s="401"/>
      <c r="AD48" s="401"/>
      <c r="AE48" s="401"/>
      <c r="AF48" s="401"/>
      <c r="AG48" s="401"/>
      <c r="AH48" s="401"/>
      <c r="AI48" s="401"/>
      <c r="AJ48" s="238" t="s">
        <v>162</v>
      </c>
      <c r="AK48" s="239" t="s">
        <v>116</v>
      </c>
      <c r="AL48" s="198">
        <v>173.5</v>
      </c>
      <c r="AM48" s="198">
        <v>0.3</v>
      </c>
      <c r="AN48" s="198">
        <v>0.2</v>
      </c>
      <c r="AO48" s="223">
        <f t="shared" si="16"/>
        <v>0.06</v>
      </c>
      <c r="AP48" s="262">
        <v>1</v>
      </c>
      <c r="AQ48" s="263">
        <f t="shared" si="17"/>
        <v>10.4</v>
      </c>
      <c r="AR48" s="3"/>
      <c r="AS48" s="236"/>
    </row>
    <row r="49" spans="1:45" s="241" customFormat="1" ht="31.5" x14ac:dyDescent="0.2">
      <c r="A49" s="3"/>
      <c r="B49" s="400"/>
      <c r="C49" s="401"/>
      <c r="D49" s="401"/>
      <c r="E49" s="401"/>
      <c r="F49" s="401"/>
      <c r="G49" s="401"/>
      <c r="H49" s="401"/>
      <c r="I49" s="401"/>
      <c r="J49" s="401"/>
      <c r="K49" s="401"/>
      <c r="L49" s="401"/>
      <c r="M49" s="401"/>
      <c r="N49" s="401"/>
      <c r="O49" s="401"/>
      <c r="P49" s="401"/>
      <c r="Q49" s="401"/>
      <c r="R49" s="401"/>
      <c r="S49" s="401"/>
      <c r="T49" s="401"/>
      <c r="U49" s="401"/>
      <c r="V49" s="401"/>
      <c r="W49" s="401"/>
      <c r="X49" s="401"/>
      <c r="Y49" s="401"/>
      <c r="Z49" s="401"/>
      <c r="AA49" s="401"/>
      <c r="AB49" s="401"/>
      <c r="AC49" s="401"/>
      <c r="AD49" s="401"/>
      <c r="AE49" s="401"/>
      <c r="AF49" s="401"/>
      <c r="AG49" s="401"/>
      <c r="AH49" s="401"/>
      <c r="AI49" s="401"/>
      <c r="AJ49" s="238" t="s">
        <v>209</v>
      </c>
      <c r="AK49" s="239" t="s">
        <v>116</v>
      </c>
      <c r="AL49" s="198">
        <v>30</v>
      </c>
      <c r="AM49" s="198">
        <v>0.3</v>
      </c>
      <c r="AN49" s="198">
        <v>0.5</v>
      </c>
      <c r="AO49" s="223">
        <f t="shared" ref="AO49:AO51" si="18">AM49*AN49</f>
        <v>0.15</v>
      </c>
      <c r="AP49" s="262">
        <v>1</v>
      </c>
      <c r="AQ49" s="263">
        <f t="shared" ref="AQ49:AQ51" si="19">ROUND(AO49*AL49*AP49,1)</f>
        <v>4.5</v>
      </c>
      <c r="AR49" s="3"/>
      <c r="AS49" s="212"/>
    </row>
    <row r="50" spans="1:45" s="241" customFormat="1" ht="31.5" x14ac:dyDescent="0.2">
      <c r="A50" s="3"/>
      <c r="B50" s="400"/>
      <c r="C50" s="401"/>
      <c r="D50" s="401"/>
      <c r="E50" s="401"/>
      <c r="F50" s="401"/>
      <c r="G50" s="401"/>
      <c r="H50" s="401"/>
      <c r="I50" s="401"/>
      <c r="J50" s="401"/>
      <c r="K50" s="401"/>
      <c r="L50" s="401"/>
      <c r="M50" s="401"/>
      <c r="N50" s="401"/>
      <c r="O50" s="401"/>
      <c r="P50" s="401"/>
      <c r="Q50" s="401"/>
      <c r="R50" s="401"/>
      <c r="S50" s="401"/>
      <c r="T50" s="401"/>
      <c r="U50" s="401"/>
      <c r="V50" s="401"/>
      <c r="W50" s="401"/>
      <c r="X50" s="401"/>
      <c r="Y50" s="401"/>
      <c r="Z50" s="401"/>
      <c r="AA50" s="401"/>
      <c r="AB50" s="401"/>
      <c r="AC50" s="401"/>
      <c r="AD50" s="401"/>
      <c r="AE50" s="401"/>
      <c r="AF50" s="401"/>
      <c r="AG50" s="401"/>
      <c r="AH50" s="401"/>
      <c r="AI50" s="401"/>
      <c r="AJ50" s="238" t="s">
        <v>215</v>
      </c>
      <c r="AK50" s="239" t="s">
        <v>116</v>
      </c>
      <c r="AL50" s="198">
        <v>1.1000000000000001</v>
      </c>
      <c r="AM50" s="198">
        <v>1.1000000000000001</v>
      </c>
      <c r="AN50" s="198">
        <v>1.5</v>
      </c>
      <c r="AO50" s="223">
        <f t="shared" si="18"/>
        <v>1.6500000000000001</v>
      </c>
      <c r="AP50" s="262">
        <v>1</v>
      </c>
      <c r="AQ50" s="263">
        <f t="shared" si="19"/>
        <v>1.8</v>
      </c>
      <c r="AR50" s="3"/>
      <c r="AS50" s="212"/>
    </row>
    <row r="51" spans="1:45" s="248" customFormat="1" ht="31.5" x14ac:dyDescent="0.2">
      <c r="A51" s="3"/>
      <c r="B51" s="400"/>
      <c r="C51" s="401"/>
      <c r="D51" s="401"/>
      <c r="E51" s="401"/>
      <c r="F51" s="401"/>
      <c r="G51" s="401"/>
      <c r="H51" s="401"/>
      <c r="I51" s="401"/>
      <c r="J51" s="401"/>
      <c r="K51" s="401"/>
      <c r="L51" s="401"/>
      <c r="M51" s="401"/>
      <c r="N51" s="401"/>
      <c r="O51" s="401"/>
      <c r="P51" s="401"/>
      <c r="Q51" s="401"/>
      <c r="R51" s="401"/>
      <c r="S51" s="401"/>
      <c r="T51" s="401"/>
      <c r="U51" s="401"/>
      <c r="V51" s="401"/>
      <c r="W51" s="401"/>
      <c r="X51" s="401"/>
      <c r="Y51" s="401"/>
      <c r="Z51" s="401"/>
      <c r="AA51" s="401"/>
      <c r="AB51" s="401"/>
      <c r="AC51" s="401"/>
      <c r="AD51" s="401"/>
      <c r="AE51" s="401"/>
      <c r="AF51" s="401"/>
      <c r="AG51" s="401"/>
      <c r="AH51" s="401"/>
      <c r="AI51" s="401"/>
      <c r="AJ51" s="238" t="s">
        <v>234</v>
      </c>
      <c r="AK51" s="239" t="s">
        <v>116</v>
      </c>
      <c r="AL51" s="198">
        <v>23.1</v>
      </c>
      <c r="AM51" s="222">
        <v>1.6</v>
      </c>
      <c r="AN51" s="198">
        <v>0.15</v>
      </c>
      <c r="AO51" s="198">
        <f t="shared" si="18"/>
        <v>0.24</v>
      </c>
      <c r="AP51" s="239">
        <v>1</v>
      </c>
      <c r="AQ51" s="240">
        <f t="shared" si="19"/>
        <v>5.5</v>
      </c>
      <c r="AR51" s="3"/>
      <c r="AS51" s="236"/>
    </row>
    <row r="52" spans="1:45" s="278" customFormat="1" ht="31.5" x14ac:dyDescent="0.2">
      <c r="A52" s="3"/>
      <c r="B52" s="400"/>
      <c r="C52" s="401"/>
      <c r="D52" s="401"/>
      <c r="E52" s="401"/>
      <c r="F52" s="401"/>
      <c r="G52" s="401"/>
      <c r="H52" s="401"/>
      <c r="I52" s="401"/>
      <c r="J52" s="401"/>
      <c r="K52" s="401"/>
      <c r="L52" s="401"/>
      <c r="M52" s="401"/>
      <c r="N52" s="401"/>
      <c r="O52" s="401"/>
      <c r="P52" s="401"/>
      <c r="Q52" s="401"/>
      <c r="R52" s="401"/>
      <c r="S52" s="401"/>
      <c r="T52" s="401"/>
      <c r="U52" s="401"/>
      <c r="V52" s="401"/>
      <c r="W52" s="401"/>
      <c r="X52" s="401"/>
      <c r="Y52" s="401"/>
      <c r="Z52" s="401"/>
      <c r="AA52" s="401"/>
      <c r="AB52" s="401"/>
      <c r="AC52" s="401"/>
      <c r="AD52" s="401"/>
      <c r="AE52" s="401"/>
      <c r="AF52" s="401"/>
      <c r="AG52" s="401"/>
      <c r="AH52" s="401"/>
      <c r="AI52" s="401"/>
      <c r="AJ52" s="238" t="s">
        <v>235</v>
      </c>
      <c r="AK52" s="239" t="s">
        <v>116</v>
      </c>
      <c r="AL52" s="198">
        <v>23.1</v>
      </c>
      <c r="AM52" s="222">
        <v>0.3</v>
      </c>
      <c r="AN52" s="198">
        <v>0.2</v>
      </c>
      <c r="AO52" s="198">
        <f t="shared" ref="AO52" si="20">AM52*AN52</f>
        <v>0.06</v>
      </c>
      <c r="AP52" s="239">
        <v>1</v>
      </c>
      <c r="AQ52" s="240">
        <f t="shared" ref="AQ52" si="21">ROUND(AO52*AL52*AP52,1)</f>
        <v>1.4</v>
      </c>
      <c r="AR52" s="3"/>
      <c r="AS52" s="236"/>
    </row>
    <row r="53" spans="1:45" s="218" customFormat="1" ht="15.75" x14ac:dyDescent="0.2">
      <c r="A53" s="3"/>
      <c r="B53" s="400"/>
      <c r="C53" s="401"/>
      <c r="D53" s="401"/>
      <c r="E53" s="401"/>
      <c r="F53" s="401"/>
      <c r="G53" s="401"/>
      <c r="H53" s="401"/>
      <c r="I53" s="401"/>
      <c r="J53" s="401"/>
      <c r="K53" s="401"/>
      <c r="L53" s="401"/>
      <c r="M53" s="401"/>
      <c r="N53" s="401"/>
      <c r="O53" s="401"/>
      <c r="P53" s="401"/>
      <c r="Q53" s="401"/>
      <c r="R53" s="401"/>
      <c r="S53" s="401"/>
      <c r="T53" s="401"/>
      <c r="U53" s="401"/>
      <c r="V53" s="401"/>
      <c r="W53" s="401"/>
      <c r="X53" s="401"/>
      <c r="Y53" s="401"/>
      <c r="Z53" s="401"/>
      <c r="AA53" s="401"/>
      <c r="AB53" s="401"/>
      <c r="AC53" s="401"/>
      <c r="AD53" s="401"/>
      <c r="AE53" s="401"/>
      <c r="AF53" s="401"/>
      <c r="AG53" s="401"/>
      <c r="AH53" s="401"/>
      <c r="AI53" s="401"/>
      <c r="AJ53" s="395" t="s">
        <v>157</v>
      </c>
      <c r="AK53" s="396"/>
      <c r="AL53" s="396"/>
      <c r="AM53" s="396"/>
      <c r="AN53" s="396"/>
      <c r="AO53" s="396"/>
      <c r="AP53" s="258" t="s">
        <v>22</v>
      </c>
      <c r="AQ53" s="259">
        <f>SUM(AQ45:AQ52)</f>
        <v>75.899999999999991</v>
      </c>
      <c r="AR53" s="3"/>
      <c r="AS53" s="212"/>
    </row>
    <row r="54" spans="1:45" s="219" customFormat="1" ht="15.75" x14ac:dyDescent="0.2">
      <c r="A54" s="3"/>
      <c r="B54" s="400"/>
      <c r="C54" s="401"/>
      <c r="D54" s="401"/>
      <c r="E54" s="401"/>
      <c r="F54" s="401"/>
      <c r="G54" s="401"/>
      <c r="H54" s="401"/>
      <c r="I54" s="401"/>
      <c r="J54" s="401"/>
      <c r="K54" s="401"/>
      <c r="L54" s="401"/>
      <c r="M54" s="401"/>
      <c r="N54" s="401"/>
      <c r="O54" s="401"/>
      <c r="P54" s="401"/>
      <c r="Q54" s="401"/>
      <c r="R54" s="401"/>
      <c r="S54" s="401"/>
      <c r="T54" s="401"/>
      <c r="U54" s="401"/>
      <c r="V54" s="401"/>
      <c r="W54" s="401"/>
      <c r="X54" s="401"/>
      <c r="Y54" s="401"/>
      <c r="Z54" s="401"/>
      <c r="AA54" s="401"/>
      <c r="AB54" s="401"/>
      <c r="AC54" s="401"/>
      <c r="AD54" s="401"/>
      <c r="AE54" s="401"/>
      <c r="AF54" s="401"/>
      <c r="AG54" s="401"/>
      <c r="AH54" s="401"/>
      <c r="AI54" s="401"/>
      <c r="AJ54" s="238" t="s">
        <v>176</v>
      </c>
      <c r="AK54" s="239" t="s">
        <v>115</v>
      </c>
      <c r="AL54" s="198">
        <v>20.7</v>
      </c>
      <c r="AM54" s="198">
        <v>1.4</v>
      </c>
      <c r="AN54" s="198">
        <v>0.15</v>
      </c>
      <c r="AO54" s="223">
        <f t="shared" ref="AO54:AO56" si="22">AM54*AN54</f>
        <v>0.21</v>
      </c>
      <c r="AP54" s="262">
        <v>1</v>
      </c>
      <c r="AQ54" s="263">
        <f>ROUND(AO54*AL54*AP54,1)</f>
        <v>4.3</v>
      </c>
      <c r="AR54" s="3"/>
      <c r="AS54" s="212"/>
    </row>
    <row r="55" spans="1:45" s="278" customFormat="1" ht="15.75" x14ac:dyDescent="0.2">
      <c r="A55" s="3"/>
      <c r="B55" s="400"/>
      <c r="C55" s="401"/>
      <c r="D55" s="401"/>
      <c r="E55" s="401"/>
      <c r="F55" s="401"/>
      <c r="G55" s="401"/>
      <c r="H55" s="401"/>
      <c r="I55" s="401"/>
      <c r="J55" s="401"/>
      <c r="K55" s="401"/>
      <c r="L55" s="401"/>
      <c r="M55" s="401"/>
      <c r="N55" s="401"/>
      <c r="O55" s="401"/>
      <c r="P55" s="401"/>
      <c r="Q55" s="401"/>
      <c r="R55" s="401"/>
      <c r="S55" s="401"/>
      <c r="T55" s="401"/>
      <c r="U55" s="401"/>
      <c r="V55" s="401"/>
      <c r="W55" s="401"/>
      <c r="X55" s="401"/>
      <c r="Y55" s="401"/>
      <c r="Z55" s="401"/>
      <c r="AA55" s="401"/>
      <c r="AB55" s="401"/>
      <c r="AC55" s="401"/>
      <c r="AD55" s="401"/>
      <c r="AE55" s="401"/>
      <c r="AF55" s="401"/>
      <c r="AG55" s="401"/>
      <c r="AH55" s="401"/>
      <c r="AI55" s="401"/>
      <c r="AJ55" s="238" t="s">
        <v>237</v>
      </c>
      <c r="AK55" s="239" t="s">
        <v>115</v>
      </c>
      <c r="AL55" s="198">
        <v>32</v>
      </c>
      <c r="AM55" s="198">
        <v>1.4</v>
      </c>
      <c r="AN55" s="198">
        <v>0.32</v>
      </c>
      <c r="AO55" s="223">
        <f t="shared" ref="AO55" si="23">AM55*AN55</f>
        <v>0.44799999999999995</v>
      </c>
      <c r="AP55" s="262">
        <v>1</v>
      </c>
      <c r="AQ55" s="263">
        <f>ROUND(AO55*AL55*AP55,1)</f>
        <v>14.3</v>
      </c>
      <c r="AR55" s="3"/>
      <c r="AS55" s="281"/>
    </row>
    <row r="56" spans="1:45" s="219" customFormat="1" ht="15.75" x14ac:dyDescent="0.2">
      <c r="A56" s="3"/>
      <c r="B56" s="400"/>
      <c r="C56" s="401"/>
      <c r="D56" s="401"/>
      <c r="E56" s="401"/>
      <c r="F56" s="401"/>
      <c r="G56" s="401"/>
      <c r="H56" s="401"/>
      <c r="I56" s="401"/>
      <c r="J56" s="401"/>
      <c r="K56" s="401"/>
      <c r="L56" s="401"/>
      <c r="M56" s="401"/>
      <c r="N56" s="401"/>
      <c r="O56" s="401"/>
      <c r="P56" s="401"/>
      <c r="Q56" s="401"/>
      <c r="R56" s="401"/>
      <c r="S56" s="401"/>
      <c r="T56" s="401"/>
      <c r="U56" s="401"/>
      <c r="V56" s="401"/>
      <c r="W56" s="401"/>
      <c r="X56" s="401"/>
      <c r="Y56" s="401"/>
      <c r="Z56" s="401"/>
      <c r="AA56" s="401"/>
      <c r="AB56" s="401"/>
      <c r="AC56" s="401"/>
      <c r="AD56" s="401"/>
      <c r="AE56" s="401"/>
      <c r="AF56" s="401"/>
      <c r="AG56" s="401"/>
      <c r="AH56" s="401"/>
      <c r="AI56" s="401"/>
      <c r="AJ56" s="238" t="s">
        <v>174</v>
      </c>
      <c r="AK56" s="239" t="s">
        <v>115</v>
      </c>
      <c r="AL56" s="198">
        <v>52.7</v>
      </c>
      <c r="AM56" s="223">
        <v>0.3</v>
      </c>
      <c r="AN56" s="223">
        <v>0.2</v>
      </c>
      <c r="AO56" s="223">
        <f t="shared" si="22"/>
        <v>0.06</v>
      </c>
      <c r="AP56" s="262">
        <v>1</v>
      </c>
      <c r="AQ56" s="263">
        <f t="shared" ref="AQ56" si="24">ROUND(AO56*AL56*AP56,1)</f>
        <v>3.2</v>
      </c>
      <c r="AR56" s="3"/>
      <c r="AS56" s="212"/>
    </row>
    <row r="57" spans="1:45" s="219" customFormat="1" ht="16.5" thickBot="1" x14ac:dyDescent="0.25">
      <c r="A57" s="3"/>
      <c r="B57" s="504"/>
      <c r="C57" s="505"/>
      <c r="D57" s="505"/>
      <c r="E57" s="505"/>
      <c r="F57" s="505"/>
      <c r="G57" s="505"/>
      <c r="H57" s="505"/>
      <c r="I57" s="505"/>
      <c r="J57" s="505"/>
      <c r="K57" s="505"/>
      <c r="L57" s="505"/>
      <c r="M57" s="505"/>
      <c r="N57" s="505"/>
      <c r="O57" s="505"/>
      <c r="P57" s="505"/>
      <c r="Q57" s="505"/>
      <c r="R57" s="505"/>
      <c r="S57" s="505"/>
      <c r="T57" s="505"/>
      <c r="U57" s="505"/>
      <c r="V57" s="505"/>
      <c r="W57" s="505"/>
      <c r="X57" s="505"/>
      <c r="Y57" s="505"/>
      <c r="Z57" s="505"/>
      <c r="AA57" s="505"/>
      <c r="AB57" s="505"/>
      <c r="AC57" s="505"/>
      <c r="AD57" s="505"/>
      <c r="AE57" s="505"/>
      <c r="AF57" s="505"/>
      <c r="AG57" s="505"/>
      <c r="AH57" s="505"/>
      <c r="AI57" s="505"/>
      <c r="AJ57" s="406" t="s">
        <v>173</v>
      </c>
      <c r="AK57" s="407"/>
      <c r="AL57" s="407"/>
      <c r="AM57" s="407"/>
      <c r="AN57" s="407"/>
      <c r="AO57" s="407"/>
      <c r="AP57" s="220" t="s">
        <v>22</v>
      </c>
      <c r="AQ57" s="221">
        <f>SUM(AQ54:AQ56)</f>
        <v>21.8</v>
      </c>
      <c r="AR57" s="3"/>
      <c r="AS57" s="212"/>
    </row>
    <row r="58" spans="1:45" ht="15.75" x14ac:dyDescent="0.25">
      <c r="A58" s="3"/>
      <c r="B58" s="480" t="s">
        <v>23</v>
      </c>
      <c r="C58" s="481"/>
      <c r="D58" s="481"/>
      <c r="E58" s="481"/>
      <c r="F58" s="481"/>
      <c r="G58" s="481"/>
      <c r="H58" s="481"/>
      <c r="I58" s="481"/>
      <c r="J58" s="481"/>
      <c r="K58" s="481"/>
      <c r="L58" s="481"/>
      <c r="M58" s="481"/>
      <c r="N58" s="481"/>
      <c r="O58" s="481"/>
      <c r="P58" s="481"/>
      <c r="Q58" s="481"/>
      <c r="R58" s="481"/>
      <c r="S58" s="481"/>
      <c r="T58" s="481"/>
      <c r="U58" s="481"/>
      <c r="V58" s="481"/>
      <c r="W58" s="481"/>
      <c r="X58" s="481"/>
      <c r="Y58" s="481"/>
      <c r="Z58" s="481"/>
      <c r="AA58" s="481"/>
      <c r="AB58" s="481"/>
      <c r="AC58" s="481"/>
      <c r="AD58" s="481"/>
      <c r="AE58" s="481"/>
      <c r="AF58" s="481"/>
      <c r="AG58" s="481"/>
      <c r="AH58" s="481"/>
      <c r="AI58" s="482"/>
      <c r="AJ58" s="510" t="s">
        <v>24</v>
      </c>
      <c r="AK58" s="511"/>
      <c r="AL58" s="511"/>
      <c r="AM58" s="511"/>
      <c r="AN58" s="511"/>
      <c r="AO58" s="511"/>
      <c r="AP58" s="512"/>
      <c r="AQ58" s="224">
        <f>+AQ44+AQ53+AQ57</f>
        <v>257.90000000000003</v>
      </c>
      <c r="AR58" s="3"/>
    </row>
    <row r="59" spans="1:45" ht="15.75" x14ac:dyDescent="0.25">
      <c r="A59" s="3"/>
      <c r="B59" s="483"/>
      <c r="C59" s="484"/>
      <c r="D59" s="484"/>
      <c r="E59" s="484"/>
      <c r="F59" s="484"/>
      <c r="G59" s="484"/>
      <c r="H59" s="484"/>
      <c r="I59" s="484"/>
      <c r="J59" s="484"/>
      <c r="K59" s="484"/>
      <c r="L59" s="484"/>
      <c r="M59" s="484"/>
      <c r="N59" s="484"/>
      <c r="O59" s="484"/>
      <c r="P59" s="484"/>
      <c r="Q59" s="484"/>
      <c r="R59" s="484"/>
      <c r="S59" s="484"/>
      <c r="T59" s="484"/>
      <c r="U59" s="484"/>
      <c r="V59" s="484"/>
      <c r="W59" s="484"/>
      <c r="X59" s="484"/>
      <c r="Y59" s="484"/>
      <c r="Z59" s="484"/>
      <c r="AA59" s="484"/>
      <c r="AB59" s="484"/>
      <c r="AC59" s="484"/>
      <c r="AD59" s="484"/>
      <c r="AE59" s="484"/>
      <c r="AF59" s="484"/>
      <c r="AG59" s="484"/>
      <c r="AH59" s="484"/>
      <c r="AI59" s="485"/>
      <c r="AJ59" s="492" t="s">
        <v>25</v>
      </c>
      <c r="AK59" s="493"/>
      <c r="AL59" s="493"/>
      <c r="AM59" s="493"/>
      <c r="AN59" s="493"/>
      <c r="AO59" s="493"/>
      <c r="AP59" s="494"/>
      <c r="AQ59" s="23">
        <v>0</v>
      </c>
      <c r="AR59" s="3"/>
    </row>
    <row r="60" spans="1:45" ht="16.5" thickBot="1" x14ac:dyDescent="0.3">
      <c r="A60" s="3"/>
      <c r="B60" s="486"/>
      <c r="C60" s="487"/>
      <c r="D60" s="487"/>
      <c r="E60" s="487"/>
      <c r="F60" s="487"/>
      <c r="G60" s="487"/>
      <c r="H60" s="487"/>
      <c r="I60" s="487"/>
      <c r="J60" s="487"/>
      <c r="K60" s="487"/>
      <c r="L60" s="487"/>
      <c r="M60" s="487"/>
      <c r="N60" s="487"/>
      <c r="O60" s="487"/>
      <c r="P60" s="487"/>
      <c r="Q60" s="487"/>
      <c r="R60" s="487"/>
      <c r="S60" s="487"/>
      <c r="T60" s="487"/>
      <c r="U60" s="487"/>
      <c r="V60" s="487"/>
      <c r="W60" s="487"/>
      <c r="X60" s="487"/>
      <c r="Y60" s="487"/>
      <c r="Z60" s="487"/>
      <c r="AA60" s="487"/>
      <c r="AB60" s="487"/>
      <c r="AC60" s="487"/>
      <c r="AD60" s="487"/>
      <c r="AE60" s="487"/>
      <c r="AF60" s="487"/>
      <c r="AG60" s="487"/>
      <c r="AH60" s="487"/>
      <c r="AI60" s="488"/>
      <c r="AJ60" s="495" t="s">
        <v>26</v>
      </c>
      <c r="AK60" s="496"/>
      <c r="AL60" s="496"/>
      <c r="AM60" s="496"/>
      <c r="AN60" s="496"/>
      <c r="AO60" s="496"/>
      <c r="AP60" s="497"/>
      <c r="AQ60" s="24">
        <f>ABS(AQ58+AQ59)</f>
        <v>257.90000000000003</v>
      </c>
      <c r="AR60" s="3"/>
    </row>
    <row r="61" spans="1:45" ht="15.6" customHeight="1" x14ac:dyDescent="0.2">
      <c r="A61" s="3"/>
      <c r="B61" s="498" t="s">
        <v>110</v>
      </c>
      <c r="C61" s="499"/>
      <c r="D61" s="499"/>
      <c r="E61" s="499"/>
      <c r="F61" s="499"/>
      <c r="G61" s="499"/>
      <c r="H61" s="499"/>
      <c r="I61" s="499"/>
      <c r="J61" s="499"/>
      <c r="K61" s="499"/>
      <c r="L61" s="499"/>
      <c r="M61" s="499"/>
      <c r="N61" s="499"/>
      <c r="O61" s="499"/>
      <c r="P61" s="499"/>
      <c r="Q61" s="499"/>
      <c r="R61" s="499"/>
      <c r="S61" s="499"/>
      <c r="T61" s="499"/>
      <c r="U61" s="499"/>
      <c r="V61" s="499"/>
      <c r="W61" s="499"/>
      <c r="X61" s="499"/>
      <c r="Y61" s="499"/>
      <c r="Z61" s="499"/>
      <c r="AA61" s="499"/>
      <c r="AB61" s="499"/>
      <c r="AC61" s="499"/>
      <c r="AD61" s="499"/>
      <c r="AE61" s="499"/>
      <c r="AF61" s="499"/>
      <c r="AG61" s="499"/>
      <c r="AH61" s="499"/>
      <c r="AI61" s="500"/>
      <c r="AJ61" s="501" t="s">
        <v>128</v>
      </c>
      <c r="AK61" s="502"/>
      <c r="AL61" s="502"/>
      <c r="AM61" s="502"/>
      <c r="AN61" s="502"/>
      <c r="AO61" s="502"/>
      <c r="AP61" s="502"/>
      <c r="AQ61" s="503"/>
      <c r="AR61" s="3"/>
    </row>
    <row r="62" spans="1:45" ht="48" customHeight="1" x14ac:dyDescent="0.2">
      <c r="A62" s="3"/>
      <c r="B62" s="498"/>
      <c r="C62" s="499"/>
      <c r="D62" s="499"/>
      <c r="E62" s="499"/>
      <c r="F62" s="499"/>
      <c r="G62" s="499"/>
      <c r="H62" s="499"/>
      <c r="I62" s="499"/>
      <c r="J62" s="499"/>
      <c r="K62" s="499"/>
      <c r="L62" s="499"/>
      <c r="M62" s="499"/>
      <c r="N62" s="499"/>
      <c r="O62" s="499"/>
      <c r="P62" s="499"/>
      <c r="Q62" s="499"/>
      <c r="R62" s="499"/>
      <c r="S62" s="499"/>
      <c r="T62" s="499"/>
      <c r="U62" s="499"/>
      <c r="V62" s="499"/>
      <c r="W62" s="499"/>
      <c r="X62" s="499"/>
      <c r="Y62" s="499"/>
      <c r="Z62" s="499"/>
      <c r="AA62" s="499"/>
      <c r="AB62" s="499"/>
      <c r="AC62" s="499"/>
      <c r="AD62" s="499"/>
      <c r="AE62" s="499"/>
      <c r="AF62" s="499"/>
      <c r="AG62" s="499"/>
      <c r="AH62" s="499"/>
      <c r="AI62" s="500"/>
      <c r="AJ62" s="501"/>
      <c r="AK62" s="502"/>
      <c r="AL62" s="502"/>
      <c r="AM62" s="502"/>
      <c r="AN62" s="502"/>
      <c r="AO62" s="502"/>
      <c r="AP62" s="502"/>
      <c r="AQ62" s="503"/>
      <c r="AR62" s="3"/>
    </row>
    <row r="63" spans="1:45" ht="15.75" thickBot="1" x14ac:dyDescent="0.25">
      <c r="A63" s="3"/>
      <c r="B63" s="477" t="s">
        <v>111</v>
      </c>
      <c r="C63" s="478"/>
      <c r="D63" s="478"/>
      <c r="E63" s="478"/>
      <c r="F63" s="478"/>
      <c r="G63" s="478"/>
      <c r="H63" s="478"/>
      <c r="I63" s="478"/>
      <c r="J63" s="478"/>
      <c r="K63" s="478"/>
      <c r="L63" s="478"/>
      <c r="M63" s="478"/>
      <c r="N63" s="478"/>
      <c r="O63" s="478"/>
      <c r="P63" s="478"/>
      <c r="Q63" s="478"/>
      <c r="R63" s="478"/>
      <c r="S63" s="478"/>
      <c r="T63" s="478"/>
      <c r="U63" s="478"/>
      <c r="V63" s="478"/>
      <c r="W63" s="478"/>
      <c r="X63" s="478"/>
      <c r="Y63" s="478"/>
      <c r="Z63" s="478"/>
      <c r="AA63" s="478"/>
      <c r="AB63" s="478"/>
      <c r="AC63" s="478"/>
      <c r="AD63" s="478"/>
      <c r="AE63" s="478"/>
      <c r="AF63" s="478"/>
      <c r="AG63" s="478"/>
      <c r="AH63" s="478"/>
      <c r="AI63" s="479"/>
      <c r="AJ63" s="477" t="s">
        <v>129</v>
      </c>
      <c r="AK63" s="478"/>
      <c r="AL63" s="478"/>
      <c r="AM63" s="478"/>
      <c r="AN63" s="478"/>
      <c r="AO63" s="478"/>
      <c r="AP63" s="478"/>
      <c r="AQ63" s="479"/>
      <c r="AR63" s="3"/>
    </row>
    <row r="64" spans="1:45" s="2" customFormat="1" ht="15"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211"/>
    </row>
    <row r="65" spans="1:45" s="2" customFormat="1" ht="15"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211"/>
    </row>
  </sheetData>
  <mergeCells count="57">
    <mergeCell ref="B61:AI62"/>
    <mergeCell ref="AJ61:AQ62"/>
    <mergeCell ref="B63:AI63"/>
    <mergeCell ref="AJ63:AQ63"/>
    <mergeCell ref="B58:AI60"/>
    <mergeCell ref="AJ58:AP58"/>
    <mergeCell ref="AJ59:AP59"/>
    <mergeCell ref="AJ60:AP60"/>
    <mergeCell ref="B14:AI14"/>
    <mergeCell ref="AJ14:AJ15"/>
    <mergeCell ref="AK14:AO14"/>
    <mergeCell ref="AP14:AP15"/>
    <mergeCell ref="AQ14:AQ15"/>
    <mergeCell ref="B15:AI57"/>
    <mergeCell ref="AJ57:AO57"/>
    <mergeCell ref="AJ41:AQ41"/>
    <mergeCell ref="AJ27:AQ27"/>
    <mergeCell ref="AJ44:AO44"/>
    <mergeCell ref="AJ33:AQ33"/>
    <mergeCell ref="AJ53:AO53"/>
    <mergeCell ref="AJ19:AQ19"/>
    <mergeCell ref="B13:H13"/>
    <mergeCell ref="I13:U13"/>
    <mergeCell ref="V13:AE13"/>
    <mergeCell ref="AF13:AJ13"/>
    <mergeCell ref="AK13:AM13"/>
    <mergeCell ref="AN13:AO13"/>
    <mergeCell ref="AH9:AJ9"/>
    <mergeCell ref="AH10:AJ10"/>
    <mergeCell ref="AK9:AQ9"/>
    <mergeCell ref="AK10:AQ10"/>
    <mergeCell ref="B12:H12"/>
    <mergeCell ref="I12:AQ12"/>
    <mergeCell ref="AP8:AQ8"/>
    <mergeCell ref="B9:F9"/>
    <mergeCell ref="G9:H9"/>
    <mergeCell ref="I9:J9"/>
    <mergeCell ref="K9:L9"/>
    <mergeCell ref="M9:N9"/>
    <mergeCell ref="O9:P9"/>
    <mergeCell ref="Q9:R9"/>
    <mergeCell ref="V9:Z9"/>
    <mergeCell ref="AA9:AE9"/>
    <mergeCell ref="B5:I5"/>
    <mergeCell ref="J5:AQ5"/>
    <mergeCell ref="B2:AJ4"/>
    <mergeCell ref="AK2:AQ4"/>
    <mergeCell ref="B7:I7"/>
    <mergeCell ref="J7:AE7"/>
    <mergeCell ref="AF7:AI7"/>
    <mergeCell ref="AO7:AQ7"/>
    <mergeCell ref="B6:I6"/>
    <mergeCell ref="J6:AE6"/>
    <mergeCell ref="AF6:AI6"/>
    <mergeCell ref="AO6:AQ6"/>
    <mergeCell ref="AK6:AN6"/>
    <mergeCell ref="AK7:AN7"/>
  </mergeCells>
  <printOptions horizontalCentered="1"/>
  <pageMargins left="0.39370078740157483" right="0.39370078740157483" top="0.39370078740157483" bottom="0.39370078740157483" header="0.31496062992125984" footer="0.31496062992125984"/>
  <pageSetup scale="48" fitToHeight="0" orientation="portrait" r:id="rId1"/>
  <ignoredErrors>
    <ignoredError sqref="AQ44 AQ53"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DEBF4-152C-4E10-AB1F-CFB46E0A5163}">
  <sheetPr>
    <tabColor rgb="FF0070C0"/>
    <pageSetUpPr fitToPage="1"/>
  </sheetPr>
  <dimension ref="A1:AS49"/>
  <sheetViews>
    <sheetView view="pageBreakPreview" topLeftCell="A22" zoomScale="70" zoomScaleNormal="80" zoomScaleSheetLayoutView="70" workbookViewId="0">
      <selection activeCell="AL30" sqref="AL30"/>
    </sheetView>
  </sheetViews>
  <sheetFormatPr baseColWidth="10" defaultRowHeight="12.75" x14ac:dyDescent="0.2"/>
  <cols>
    <col min="1" max="1" width="3.140625" style="2" customWidth="1"/>
    <col min="2" max="6" width="2.140625" style="189" customWidth="1"/>
    <col min="7" max="8" width="2.7109375" style="189" customWidth="1"/>
    <col min="9" max="10" width="2.85546875" style="189" customWidth="1"/>
    <col min="11" max="12" width="3.5703125" style="189" customWidth="1"/>
    <col min="13" max="14" width="2.85546875" style="189" customWidth="1"/>
    <col min="15" max="17" width="3.5703125" style="189" customWidth="1"/>
    <col min="18" max="18" width="4.140625" style="189" customWidth="1"/>
    <col min="19" max="21" width="1.7109375" style="189" customWidth="1"/>
    <col min="22" max="26" width="2.42578125" style="189" customWidth="1"/>
    <col min="27" max="31" width="1.28515625" style="189" customWidth="1"/>
    <col min="32" max="35" width="2.42578125" style="189" customWidth="1"/>
    <col min="36" max="36" width="25.28515625" style="189" customWidth="1"/>
    <col min="37" max="37" width="13.85546875" style="189" customWidth="1"/>
    <col min="38" max="38" width="10.140625" style="189" customWidth="1"/>
    <col min="39" max="39" width="12.85546875" style="189" customWidth="1"/>
    <col min="40" max="40" width="12" style="189" customWidth="1"/>
    <col min="41" max="41" width="11.7109375" style="189" customWidth="1"/>
    <col min="42" max="42" width="11.42578125" style="189" customWidth="1"/>
    <col min="43" max="43" width="14.28515625" style="189" customWidth="1"/>
    <col min="44" max="44" width="3.140625" style="2" customWidth="1"/>
    <col min="45" max="45" width="11.42578125" style="236"/>
    <col min="46" max="258" width="11.42578125" style="189"/>
    <col min="259" max="259" width="3.140625" style="189" customWidth="1"/>
    <col min="260" max="275" width="3.5703125" style="189" customWidth="1"/>
    <col min="276" max="276" width="4.140625" style="189" customWidth="1"/>
    <col min="277" max="293" width="3.5703125" style="189" customWidth="1"/>
    <col min="294" max="294" width="33" style="189" customWidth="1"/>
    <col min="295" max="296" width="14.42578125" style="189" customWidth="1"/>
    <col min="297" max="297" width="13.85546875" style="189" customWidth="1"/>
    <col min="298" max="298" width="15" style="189" customWidth="1"/>
    <col min="299" max="299" width="17.42578125" style="189" customWidth="1"/>
    <col min="300" max="300" width="3.140625" style="189" customWidth="1"/>
    <col min="301" max="514" width="11.42578125" style="189"/>
    <col min="515" max="515" width="3.140625" style="189" customWidth="1"/>
    <col min="516" max="531" width="3.5703125" style="189" customWidth="1"/>
    <col min="532" max="532" width="4.140625" style="189" customWidth="1"/>
    <col min="533" max="549" width="3.5703125" style="189" customWidth="1"/>
    <col min="550" max="550" width="33" style="189" customWidth="1"/>
    <col min="551" max="552" width="14.42578125" style="189" customWidth="1"/>
    <col min="553" max="553" width="13.85546875" style="189" customWidth="1"/>
    <col min="554" max="554" width="15" style="189" customWidth="1"/>
    <col min="555" max="555" width="17.42578125" style="189" customWidth="1"/>
    <col min="556" max="556" width="3.140625" style="189" customWidth="1"/>
    <col min="557" max="770" width="11.42578125" style="189"/>
    <col min="771" max="771" width="3.140625" style="189" customWidth="1"/>
    <col min="772" max="787" width="3.5703125" style="189" customWidth="1"/>
    <col min="788" max="788" width="4.140625" style="189" customWidth="1"/>
    <col min="789" max="805" width="3.5703125" style="189" customWidth="1"/>
    <col min="806" max="806" width="33" style="189" customWidth="1"/>
    <col min="807" max="808" width="14.42578125" style="189" customWidth="1"/>
    <col min="809" max="809" width="13.85546875" style="189" customWidth="1"/>
    <col min="810" max="810" width="15" style="189" customWidth="1"/>
    <col min="811" max="811" width="17.42578125" style="189" customWidth="1"/>
    <col min="812" max="812" width="3.140625" style="189" customWidth="1"/>
    <col min="813" max="1026" width="11.42578125" style="189"/>
    <col min="1027" max="1027" width="3.140625" style="189" customWidth="1"/>
    <col min="1028" max="1043" width="3.5703125" style="189" customWidth="1"/>
    <col min="1044" max="1044" width="4.140625" style="189" customWidth="1"/>
    <col min="1045" max="1061" width="3.5703125" style="189" customWidth="1"/>
    <col min="1062" max="1062" width="33" style="189" customWidth="1"/>
    <col min="1063" max="1064" width="14.42578125" style="189" customWidth="1"/>
    <col min="1065" max="1065" width="13.85546875" style="189" customWidth="1"/>
    <col min="1066" max="1066" width="15" style="189" customWidth="1"/>
    <col min="1067" max="1067" width="17.42578125" style="189" customWidth="1"/>
    <col min="1068" max="1068" width="3.140625" style="189" customWidth="1"/>
    <col min="1069" max="1282" width="11.42578125" style="189"/>
    <col min="1283" max="1283" width="3.140625" style="189" customWidth="1"/>
    <col min="1284" max="1299" width="3.5703125" style="189" customWidth="1"/>
    <col min="1300" max="1300" width="4.140625" style="189" customWidth="1"/>
    <col min="1301" max="1317" width="3.5703125" style="189" customWidth="1"/>
    <col min="1318" max="1318" width="33" style="189" customWidth="1"/>
    <col min="1319" max="1320" width="14.42578125" style="189" customWidth="1"/>
    <col min="1321" max="1321" width="13.85546875" style="189" customWidth="1"/>
    <col min="1322" max="1322" width="15" style="189" customWidth="1"/>
    <col min="1323" max="1323" width="17.42578125" style="189" customWidth="1"/>
    <col min="1324" max="1324" width="3.140625" style="189" customWidth="1"/>
    <col min="1325" max="1538" width="11.42578125" style="189"/>
    <col min="1539" max="1539" width="3.140625" style="189" customWidth="1"/>
    <col min="1540" max="1555" width="3.5703125" style="189" customWidth="1"/>
    <col min="1556" max="1556" width="4.140625" style="189" customWidth="1"/>
    <col min="1557" max="1573" width="3.5703125" style="189" customWidth="1"/>
    <col min="1574" max="1574" width="33" style="189" customWidth="1"/>
    <col min="1575" max="1576" width="14.42578125" style="189" customWidth="1"/>
    <col min="1577" max="1577" width="13.85546875" style="189" customWidth="1"/>
    <col min="1578" max="1578" width="15" style="189" customWidth="1"/>
    <col min="1579" max="1579" width="17.42578125" style="189" customWidth="1"/>
    <col min="1580" max="1580" width="3.140625" style="189" customWidth="1"/>
    <col min="1581" max="1794" width="11.42578125" style="189"/>
    <col min="1795" max="1795" width="3.140625" style="189" customWidth="1"/>
    <col min="1796" max="1811" width="3.5703125" style="189" customWidth="1"/>
    <col min="1812" max="1812" width="4.140625" style="189" customWidth="1"/>
    <col min="1813" max="1829" width="3.5703125" style="189" customWidth="1"/>
    <col min="1830" max="1830" width="33" style="189" customWidth="1"/>
    <col min="1831" max="1832" width="14.42578125" style="189" customWidth="1"/>
    <col min="1833" max="1833" width="13.85546875" style="189" customWidth="1"/>
    <col min="1834" max="1834" width="15" style="189" customWidth="1"/>
    <col min="1835" max="1835" width="17.42578125" style="189" customWidth="1"/>
    <col min="1836" max="1836" width="3.140625" style="189" customWidth="1"/>
    <col min="1837" max="2050" width="11.42578125" style="189"/>
    <col min="2051" max="2051" width="3.140625" style="189" customWidth="1"/>
    <col min="2052" max="2067" width="3.5703125" style="189" customWidth="1"/>
    <col min="2068" max="2068" width="4.140625" style="189" customWidth="1"/>
    <col min="2069" max="2085" width="3.5703125" style="189" customWidth="1"/>
    <col min="2086" max="2086" width="33" style="189" customWidth="1"/>
    <col min="2087" max="2088" width="14.42578125" style="189" customWidth="1"/>
    <col min="2089" max="2089" width="13.85546875" style="189" customWidth="1"/>
    <col min="2090" max="2090" width="15" style="189" customWidth="1"/>
    <col min="2091" max="2091" width="17.42578125" style="189" customWidth="1"/>
    <col min="2092" max="2092" width="3.140625" style="189" customWidth="1"/>
    <col min="2093" max="2306" width="11.42578125" style="189"/>
    <col min="2307" max="2307" width="3.140625" style="189" customWidth="1"/>
    <col min="2308" max="2323" width="3.5703125" style="189" customWidth="1"/>
    <col min="2324" max="2324" width="4.140625" style="189" customWidth="1"/>
    <col min="2325" max="2341" width="3.5703125" style="189" customWidth="1"/>
    <col min="2342" max="2342" width="33" style="189" customWidth="1"/>
    <col min="2343" max="2344" width="14.42578125" style="189" customWidth="1"/>
    <col min="2345" max="2345" width="13.85546875" style="189" customWidth="1"/>
    <col min="2346" max="2346" width="15" style="189" customWidth="1"/>
    <col min="2347" max="2347" width="17.42578125" style="189" customWidth="1"/>
    <col min="2348" max="2348" width="3.140625" style="189" customWidth="1"/>
    <col min="2349" max="2562" width="11.42578125" style="189"/>
    <col min="2563" max="2563" width="3.140625" style="189" customWidth="1"/>
    <col min="2564" max="2579" width="3.5703125" style="189" customWidth="1"/>
    <col min="2580" max="2580" width="4.140625" style="189" customWidth="1"/>
    <col min="2581" max="2597" width="3.5703125" style="189" customWidth="1"/>
    <col min="2598" max="2598" width="33" style="189" customWidth="1"/>
    <col min="2599" max="2600" width="14.42578125" style="189" customWidth="1"/>
    <col min="2601" max="2601" width="13.85546875" style="189" customWidth="1"/>
    <col min="2602" max="2602" width="15" style="189" customWidth="1"/>
    <col min="2603" max="2603" width="17.42578125" style="189" customWidth="1"/>
    <col min="2604" max="2604" width="3.140625" style="189" customWidth="1"/>
    <col min="2605" max="2818" width="11.42578125" style="189"/>
    <col min="2819" max="2819" width="3.140625" style="189" customWidth="1"/>
    <col min="2820" max="2835" width="3.5703125" style="189" customWidth="1"/>
    <col min="2836" max="2836" width="4.140625" style="189" customWidth="1"/>
    <col min="2837" max="2853" width="3.5703125" style="189" customWidth="1"/>
    <col min="2854" max="2854" width="33" style="189" customWidth="1"/>
    <col min="2855" max="2856" width="14.42578125" style="189" customWidth="1"/>
    <col min="2857" max="2857" width="13.85546875" style="189" customWidth="1"/>
    <col min="2858" max="2858" width="15" style="189" customWidth="1"/>
    <col min="2859" max="2859" width="17.42578125" style="189" customWidth="1"/>
    <col min="2860" max="2860" width="3.140625" style="189" customWidth="1"/>
    <col min="2861" max="3074" width="11.42578125" style="189"/>
    <col min="3075" max="3075" width="3.140625" style="189" customWidth="1"/>
    <col min="3076" max="3091" width="3.5703125" style="189" customWidth="1"/>
    <col min="3092" max="3092" width="4.140625" style="189" customWidth="1"/>
    <col min="3093" max="3109" width="3.5703125" style="189" customWidth="1"/>
    <col min="3110" max="3110" width="33" style="189" customWidth="1"/>
    <col min="3111" max="3112" width="14.42578125" style="189" customWidth="1"/>
    <col min="3113" max="3113" width="13.85546875" style="189" customWidth="1"/>
    <col min="3114" max="3114" width="15" style="189" customWidth="1"/>
    <col min="3115" max="3115" width="17.42578125" style="189" customWidth="1"/>
    <col min="3116" max="3116" width="3.140625" style="189" customWidth="1"/>
    <col min="3117" max="3330" width="11.42578125" style="189"/>
    <col min="3331" max="3331" width="3.140625" style="189" customWidth="1"/>
    <col min="3332" max="3347" width="3.5703125" style="189" customWidth="1"/>
    <col min="3348" max="3348" width="4.140625" style="189" customWidth="1"/>
    <col min="3349" max="3365" width="3.5703125" style="189" customWidth="1"/>
    <col min="3366" max="3366" width="33" style="189" customWidth="1"/>
    <col min="3367" max="3368" width="14.42578125" style="189" customWidth="1"/>
    <col min="3369" max="3369" width="13.85546875" style="189" customWidth="1"/>
    <col min="3370" max="3370" width="15" style="189" customWidth="1"/>
    <col min="3371" max="3371" width="17.42578125" style="189" customWidth="1"/>
    <col min="3372" max="3372" width="3.140625" style="189" customWidth="1"/>
    <col min="3373" max="3586" width="11.42578125" style="189"/>
    <col min="3587" max="3587" width="3.140625" style="189" customWidth="1"/>
    <col min="3588" max="3603" width="3.5703125" style="189" customWidth="1"/>
    <col min="3604" max="3604" width="4.140625" style="189" customWidth="1"/>
    <col min="3605" max="3621" width="3.5703125" style="189" customWidth="1"/>
    <col min="3622" max="3622" width="33" style="189" customWidth="1"/>
    <col min="3623" max="3624" width="14.42578125" style="189" customWidth="1"/>
    <col min="3625" max="3625" width="13.85546875" style="189" customWidth="1"/>
    <col min="3626" max="3626" width="15" style="189" customWidth="1"/>
    <col min="3627" max="3627" width="17.42578125" style="189" customWidth="1"/>
    <col min="3628" max="3628" width="3.140625" style="189" customWidth="1"/>
    <col min="3629" max="3842" width="11.42578125" style="189"/>
    <col min="3843" max="3843" width="3.140625" style="189" customWidth="1"/>
    <col min="3844" max="3859" width="3.5703125" style="189" customWidth="1"/>
    <col min="3860" max="3860" width="4.140625" style="189" customWidth="1"/>
    <col min="3861" max="3877" width="3.5703125" style="189" customWidth="1"/>
    <col min="3878" max="3878" width="33" style="189" customWidth="1"/>
    <col min="3879" max="3880" width="14.42578125" style="189" customWidth="1"/>
    <col min="3881" max="3881" width="13.85546875" style="189" customWidth="1"/>
    <col min="3882" max="3882" width="15" style="189" customWidth="1"/>
    <col min="3883" max="3883" width="17.42578125" style="189" customWidth="1"/>
    <col min="3884" max="3884" width="3.140625" style="189" customWidth="1"/>
    <col min="3885" max="4098" width="11.42578125" style="189"/>
    <col min="4099" max="4099" width="3.140625" style="189" customWidth="1"/>
    <col min="4100" max="4115" width="3.5703125" style="189" customWidth="1"/>
    <col min="4116" max="4116" width="4.140625" style="189" customWidth="1"/>
    <col min="4117" max="4133" width="3.5703125" style="189" customWidth="1"/>
    <col min="4134" max="4134" width="33" style="189" customWidth="1"/>
    <col min="4135" max="4136" width="14.42578125" style="189" customWidth="1"/>
    <col min="4137" max="4137" width="13.85546875" style="189" customWidth="1"/>
    <col min="4138" max="4138" width="15" style="189" customWidth="1"/>
    <col min="4139" max="4139" width="17.42578125" style="189" customWidth="1"/>
    <col min="4140" max="4140" width="3.140625" style="189" customWidth="1"/>
    <col min="4141" max="4354" width="11.42578125" style="189"/>
    <col min="4355" max="4355" width="3.140625" style="189" customWidth="1"/>
    <col min="4356" max="4371" width="3.5703125" style="189" customWidth="1"/>
    <col min="4372" max="4372" width="4.140625" style="189" customWidth="1"/>
    <col min="4373" max="4389" width="3.5703125" style="189" customWidth="1"/>
    <col min="4390" max="4390" width="33" style="189" customWidth="1"/>
    <col min="4391" max="4392" width="14.42578125" style="189" customWidth="1"/>
    <col min="4393" max="4393" width="13.85546875" style="189" customWidth="1"/>
    <col min="4394" max="4394" width="15" style="189" customWidth="1"/>
    <col min="4395" max="4395" width="17.42578125" style="189" customWidth="1"/>
    <col min="4396" max="4396" width="3.140625" style="189" customWidth="1"/>
    <col min="4397" max="4610" width="11.42578125" style="189"/>
    <col min="4611" max="4611" width="3.140625" style="189" customWidth="1"/>
    <col min="4612" max="4627" width="3.5703125" style="189" customWidth="1"/>
    <col min="4628" max="4628" width="4.140625" style="189" customWidth="1"/>
    <col min="4629" max="4645" width="3.5703125" style="189" customWidth="1"/>
    <col min="4646" max="4646" width="33" style="189" customWidth="1"/>
    <col min="4647" max="4648" width="14.42578125" style="189" customWidth="1"/>
    <col min="4649" max="4649" width="13.85546875" style="189" customWidth="1"/>
    <col min="4650" max="4650" width="15" style="189" customWidth="1"/>
    <col min="4651" max="4651" width="17.42578125" style="189" customWidth="1"/>
    <col min="4652" max="4652" width="3.140625" style="189" customWidth="1"/>
    <col min="4653" max="4866" width="11.42578125" style="189"/>
    <col min="4867" max="4867" width="3.140625" style="189" customWidth="1"/>
    <col min="4868" max="4883" width="3.5703125" style="189" customWidth="1"/>
    <col min="4884" max="4884" width="4.140625" style="189" customWidth="1"/>
    <col min="4885" max="4901" width="3.5703125" style="189" customWidth="1"/>
    <col min="4902" max="4902" width="33" style="189" customWidth="1"/>
    <col min="4903" max="4904" width="14.42578125" style="189" customWidth="1"/>
    <col min="4905" max="4905" width="13.85546875" style="189" customWidth="1"/>
    <col min="4906" max="4906" width="15" style="189" customWidth="1"/>
    <col min="4907" max="4907" width="17.42578125" style="189" customWidth="1"/>
    <col min="4908" max="4908" width="3.140625" style="189" customWidth="1"/>
    <col min="4909" max="5122" width="11.42578125" style="189"/>
    <col min="5123" max="5123" width="3.140625" style="189" customWidth="1"/>
    <col min="5124" max="5139" width="3.5703125" style="189" customWidth="1"/>
    <col min="5140" max="5140" width="4.140625" style="189" customWidth="1"/>
    <col min="5141" max="5157" width="3.5703125" style="189" customWidth="1"/>
    <col min="5158" max="5158" width="33" style="189" customWidth="1"/>
    <col min="5159" max="5160" width="14.42578125" style="189" customWidth="1"/>
    <col min="5161" max="5161" width="13.85546875" style="189" customWidth="1"/>
    <col min="5162" max="5162" width="15" style="189" customWidth="1"/>
    <col min="5163" max="5163" width="17.42578125" style="189" customWidth="1"/>
    <col min="5164" max="5164" width="3.140625" style="189" customWidth="1"/>
    <col min="5165" max="5378" width="11.42578125" style="189"/>
    <col min="5379" max="5379" width="3.140625" style="189" customWidth="1"/>
    <col min="5380" max="5395" width="3.5703125" style="189" customWidth="1"/>
    <col min="5396" max="5396" width="4.140625" style="189" customWidth="1"/>
    <col min="5397" max="5413" width="3.5703125" style="189" customWidth="1"/>
    <col min="5414" max="5414" width="33" style="189" customWidth="1"/>
    <col min="5415" max="5416" width="14.42578125" style="189" customWidth="1"/>
    <col min="5417" max="5417" width="13.85546875" style="189" customWidth="1"/>
    <col min="5418" max="5418" width="15" style="189" customWidth="1"/>
    <col min="5419" max="5419" width="17.42578125" style="189" customWidth="1"/>
    <col min="5420" max="5420" width="3.140625" style="189" customWidth="1"/>
    <col min="5421" max="5634" width="11.42578125" style="189"/>
    <col min="5635" max="5635" width="3.140625" style="189" customWidth="1"/>
    <col min="5636" max="5651" width="3.5703125" style="189" customWidth="1"/>
    <col min="5652" max="5652" width="4.140625" style="189" customWidth="1"/>
    <col min="5653" max="5669" width="3.5703125" style="189" customWidth="1"/>
    <col min="5670" max="5670" width="33" style="189" customWidth="1"/>
    <col min="5671" max="5672" width="14.42578125" style="189" customWidth="1"/>
    <col min="5673" max="5673" width="13.85546875" style="189" customWidth="1"/>
    <col min="5674" max="5674" width="15" style="189" customWidth="1"/>
    <col min="5675" max="5675" width="17.42578125" style="189" customWidth="1"/>
    <col min="5676" max="5676" width="3.140625" style="189" customWidth="1"/>
    <col min="5677" max="5890" width="11.42578125" style="189"/>
    <col min="5891" max="5891" width="3.140625" style="189" customWidth="1"/>
    <col min="5892" max="5907" width="3.5703125" style="189" customWidth="1"/>
    <col min="5908" max="5908" width="4.140625" style="189" customWidth="1"/>
    <col min="5909" max="5925" width="3.5703125" style="189" customWidth="1"/>
    <col min="5926" max="5926" width="33" style="189" customWidth="1"/>
    <col min="5927" max="5928" width="14.42578125" style="189" customWidth="1"/>
    <col min="5929" max="5929" width="13.85546875" style="189" customWidth="1"/>
    <col min="5930" max="5930" width="15" style="189" customWidth="1"/>
    <col min="5931" max="5931" width="17.42578125" style="189" customWidth="1"/>
    <col min="5932" max="5932" width="3.140625" style="189" customWidth="1"/>
    <col min="5933" max="6146" width="11.42578125" style="189"/>
    <col min="6147" max="6147" width="3.140625" style="189" customWidth="1"/>
    <col min="6148" max="6163" width="3.5703125" style="189" customWidth="1"/>
    <col min="6164" max="6164" width="4.140625" style="189" customWidth="1"/>
    <col min="6165" max="6181" width="3.5703125" style="189" customWidth="1"/>
    <col min="6182" max="6182" width="33" style="189" customWidth="1"/>
    <col min="6183" max="6184" width="14.42578125" style="189" customWidth="1"/>
    <col min="6185" max="6185" width="13.85546875" style="189" customWidth="1"/>
    <col min="6186" max="6186" width="15" style="189" customWidth="1"/>
    <col min="6187" max="6187" width="17.42578125" style="189" customWidth="1"/>
    <col min="6188" max="6188" width="3.140625" style="189" customWidth="1"/>
    <col min="6189" max="6402" width="11.42578125" style="189"/>
    <col min="6403" max="6403" width="3.140625" style="189" customWidth="1"/>
    <col min="6404" max="6419" width="3.5703125" style="189" customWidth="1"/>
    <col min="6420" max="6420" width="4.140625" style="189" customWidth="1"/>
    <col min="6421" max="6437" width="3.5703125" style="189" customWidth="1"/>
    <col min="6438" max="6438" width="33" style="189" customWidth="1"/>
    <col min="6439" max="6440" width="14.42578125" style="189" customWidth="1"/>
    <col min="6441" max="6441" width="13.85546875" style="189" customWidth="1"/>
    <col min="6442" max="6442" width="15" style="189" customWidth="1"/>
    <col min="6443" max="6443" width="17.42578125" style="189" customWidth="1"/>
    <col min="6444" max="6444" width="3.140625" style="189" customWidth="1"/>
    <col min="6445" max="6658" width="11.42578125" style="189"/>
    <col min="6659" max="6659" width="3.140625" style="189" customWidth="1"/>
    <col min="6660" max="6675" width="3.5703125" style="189" customWidth="1"/>
    <col min="6676" max="6676" width="4.140625" style="189" customWidth="1"/>
    <col min="6677" max="6693" width="3.5703125" style="189" customWidth="1"/>
    <col min="6694" max="6694" width="33" style="189" customWidth="1"/>
    <col min="6695" max="6696" width="14.42578125" style="189" customWidth="1"/>
    <col min="6697" max="6697" width="13.85546875" style="189" customWidth="1"/>
    <col min="6698" max="6698" width="15" style="189" customWidth="1"/>
    <col min="6699" max="6699" width="17.42578125" style="189" customWidth="1"/>
    <col min="6700" max="6700" width="3.140625" style="189" customWidth="1"/>
    <col min="6701" max="6914" width="11.42578125" style="189"/>
    <col min="6915" max="6915" width="3.140625" style="189" customWidth="1"/>
    <col min="6916" max="6931" width="3.5703125" style="189" customWidth="1"/>
    <col min="6932" max="6932" width="4.140625" style="189" customWidth="1"/>
    <col min="6933" max="6949" width="3.5703125" style="189" customWidth="1"/>
    <col min="6950" max="6950" width="33" style="189" customWidth="1"/>
    <col min="6951" max="6952" width="14.42578125" style="189" customWidth="1"/>
    <col min="6953" max="6953" width="13.85546875" style="189" customWidth="1"/>
    <col min="6954" max="6954" width="15" style="189" customWidth="1"/>
    <col min="6955" max="6955" width="17.42578125" style="189" customWidth="1"/>
    <col min="6956" max="6956" width="3.140625" style="189" customWidth="1"/>
    <col min="6957" max="7170" width="11.42578125" style="189"/>
    <col min="7171" max="7171" width="3.140625" style="189" customWidth="1"/>
    <col min="7172" max="7187" width="3.5703125" style="189" customWidth="1"/>
    <col min="7188" max="7188" width="4.140625" style="189" customWidth="1"/>
    <col min="7189" max="7205" width="3.5703125" style="189" customWidth="1"/>
    <col min="7206" max="7206" width="33" style="189" customWidth="1"/>
    <col min="7207" max="7208" width="14.42578125" style="189" customWidth="1"/>
    <col min="7209" max="7209" width="13.85546875" style="189" customWidth="1"/>
    <col min="7210" max="7210" width="15" style="189" customWidth="1"/>
    <col min="7211" max="7211" width="17.42578125" style="189" customWidth="1"/>
    <col min="7212" max="7212" width="3.140625" style="189" customWidth="1"/>
    <col min="7213" max="7426" width="11.42578125" style="189"/>
    <col min="7427" max="7427" width="3.140625" style="189" customWidth="1"/>
    <col min="7428" max="7443" width="3.5703125" style="189" customWidth="1"/>
    <col min="7444" max="7444" width="4.140625" style="189" customWidth="1"/>
    <col min="7445" max="7461" width="3.5703125" style="189" customWidth="1"/>
    <col min="7462" max="7462" width="33" style="189" customWidth="1"/>
    <col min="7463" max="7464" width="14.42578125" style="189" customWidth="1"/>
    <col min="7465" max="7465" width="13.85546875" style="189" customWidth="1"/>
    <col min="7466" max="7466" width="15" style="189" customWidth="1"/>
    <col min="7467" max="7467" width="17.42578125" style="189" customWidth="1"/>
    <col min="7468" max="7468" width="3.140625" style="189" customWidth="1"/>
    <col min="7469" max="7682" width="11.42578125" style="189"/>
    <col min="7683" max="7683" width="3.140625" style="189" customWidth="1"/>
    <col min="7684" max="7699" width="3.5703125" style="189" customWidth="1"/>
    <col min="7700" max="7700" width="4.140625" style="189" customWidth="1"/>
    <col min="7701" max="7717" width="3.5703125" style="189" customWidth="1"/>
    <col min="7718" max="7718" width="33" style="189" customWidth="1"/>
    <col min="7719" max="7720" width="14.42578125" style="189" customWidth="1"/>
    <col min="7721" max="7721" width="13.85546875" style="189" customWidth="1"/>
    <col min="7722" max="7722" width="15" style="189" customWidth="1"/>
    <col min="7723" max="7723" width="17.42578125" style="189" customWidth="1"/>
    <col min="7724" max="7724" width="3.140625" style="189" customWidth="1"/>
    <col min="7725" max="7938" width="11.42578125" style="189"/>
    <col min="7939" max="7939" width="3.140625" style="189" customWidth="1"/>
    <col min="7940" max="7955" width="3.5703125" style="189" customWidth="1"/>
    <col min="7956" max="7956" width="4.140625" style="189" customWidth="1"/>
    <col min="7957" max="7973" width="3.5703125" style="189" customWidth="1"/>
    <col min="7974" max="7974" width="33" style="189" customWidth="1"/>
    <col min="7975" max="7976" width="14.42578125" style="189" customWidth="1"/>
    <col min="7977" max="7977" width="13.85546875" style="189" customWidth="1"/>
    <col min="7978" max="7978" width="15" style="189" customWidth="1"/>
    <col min="7979" max="7979" width="17.42578125" style="189" customWidth="1"/>
    <col min="7980" max="7980" width="3.140625" style="189" customWidth="1"/>
    <col min="7981" max="8194" width="11.42578125" style="189"/>
    <col min="8195" max="8195" width="3.140625" style="189" customWidth="1"/>
    <col min="8196" max="8211" width="3.5703125" style="189" customWidth="1"/>
    <col min="8212" max="8212" width="4.140625" style="189" customWidth="1"/>
    <col min="8213" max="8229" width="3.5703125" style="189" customWidth="1"/>
    <col min="8230" max="8230" width="33" style="189" customWidth="1"/>
    <col min="8231" max="8232" width="14.42578125" style="189" customWidth="1"/>
    <col min="8233" max="8233" width="13.85546875" style="189" customWidth="1"/>
    <col min="8234" max="8234" width="15" style="189" customWidth="1"/>
    <col min="8235" max="8235" width="17.42578125" style="189" customWidth="1"/>
    <col min="8236" max="8236" width="3.140625" style="189" customWidth="1"/>
    <col min="8237" max="8450" width="11.42578125" style="189"/>
    <col min="8451" max="8451" width="3.140625" style="189" customWidth="1"/>
    <col min="8452" max="8467" width="3.5703125" style="189" customWidth="1"/>
    <col min="8468" max="8468" width="4.140625" style="189" customWidth="1"/>
    <col min="8469" max="8485" width="3.5703125" style="189" customWidth="1"/>
    <col min="8486" max="8486" width="33" style="189" customWidth="1"/>
    <col min="8487" max="8488" width="14.42578125" style="189" customWidth="1"/>
    <col min="8489" max="8489" width="13.85546875" style="189" customWidth="1"/>
    <col min="8490" max="8490" width="15" style="189" customWidth="1"/>
    <col min="8491" max="8491" width="17.42578125" style="189" customWidth="1"/>
    <col min="8492" max="8492" width="3.140625" style="189" customWidth="1"/>
    <col min="8493" max="8706" width="11.42578125" style="189"/>
    <col min="8707" max="8707" width="3.140625" style="189" customWidth="1"/>
    <col min="8708" max="8723" width="3.5703125" style="189" customWidth="1"/>
    <col min="8724" max="8724" width="4.140625" style="189" customWidth="1"/>
    <col min="8725" max="8741" width="3.5703125" style="189" customWidth="1"/>
    <col min="8742" max="8742" width="33" style="189" customWidth="1"/>
    <col min="8743" max="8744" width="14.42578125" style="189" customWidth="1"/>
    <col min="8745" max="8745" width="13.85546875" style="189" customWidth="1"/>
    <col min="8746" max="8746" width="15" style="189" customWidth="1"/>
    <col min="8747" max="8747" width="17.42578125" style="189" customWidth="1"/>
    <col min="8748" max="8748" width="3.140625" style="189" customWidth="1"/>
    <col min="8749" max="8962" width="11.42578125" style="189"/>
    <col min="8963" max="8963" width="3.140625" style="189" customWidth="1"/>
    <col min="8964" max="8979" width="3.5703125" style="189" customWidth="1"/>
    <col min="8980" max="8980" width="4.140625" style="189" customWidth="1"/>
    <col min="8981" max="8997" width="3.5703125" style="189" customWidth="1"/>
    <col min="8998" max="8998" width="33" style="189" customWidth="1"/>
    <col min="8999" max="9000" width="14.42578125" style="189" customWidth="1"/>
    <col min="9001" max="9001" width="13.85546875" style="189" customWidth="1"/>
    <col min="9002" max="9002" width="15" style="189" customWidth="1"/>
    <col min="9003" max="9003" width="17.42578125" style="189" customWidth="1"/>
    <col min="9004" max="9004" width="3.140625" style="189" customWidth="1"/>
    <col min="9005" max="9218" width="11.42578125" style="189"/>
    <col min="9219" max="9219" width="3.140625" style="189" customWidth="1"/>
    <col min="9220" max="9235" width="3.5703125" style="189" customWidth="1"/>
    <col min="9236" max="9236" width="4.140625" style="189" customWidth="1"/>
    <col min="9237" max="9253" width="3.5703125" style="189" customWidth="1"/>
    <col min="9254" max="9254" width="33" style="189" customWidth="1"/>
    <col min="9255" max="9256" width="14.42578125" style="189" customWidth="1"/>
    <col min="9257" max="9257" width="13.85546875" style="189" customWidth="1"/>
    <col min="9258" max="9258" width="15" style="189" customWidth="1"/>
    <col min="9259" max="9259" width="17.42578125" style="189" customWidth="1"/>
    <col min="9260" max="9260" width="3.140625" style="189" customWidth="1"/>
    <col min="9261" max="9474" width="11.42578125" style="189"/>
    <col min="9475" max="9475" width="3.140625" style="189" customWidth="1"/>
    <col min="9476" max="9491" width="3.5703125" style="189" customWidth="1"/>
    <col min="9492" max="9492" width="4.140625" style="189" customWidth="1"/>
    <col min="9493" max="9509" width="3.5703125" style="189" customWidth="1"/>
    <col min="9510" max="9510" width="33" style="189" customWidth="1"/>
    <col min="9511" max="9512" width="14.42578125" style="189" customWidth="1"/>
    <col min="9513" max="9513" width="13.85546875" style="189" customWidth="1"/>
    <col min="9514" max="9514" width="15" style="189" customWidth="1"/>
    <col min="9515" max="9515" width="17.42578125" style="189" customWidth="1"/>
    <col min="9516" max="9516" width="3.140625" style="189" customWidth="1"/>
    <col min="9517" max="9730" width="11.42578125" style="189"/>
    <col min="9731" max="9731" width="3.140625" style="189" customWidth="1"/>
    <col min="9732" max="9747" width="3.5703125" style="189" customWidth="1"/>
    <col min="9748" max="9748" width="4.140625" style="189" customWidth="1"/>
    <col min="9749" max="9765" width="3.5703125" style="189" customWidth="1"/>
    <col min="9766" max="9766" width="33" style="189" customWidth="1"/>
    <col min="9767" max="9768" width="14.42578125" style="189" customWidth="1"/>
    <col min="9769" max="9769" width="13.85546875" style="189" customWidth="1"/>
    <col min="9770" max="9770" width="15" style="189" customWidth="1"/>
    <col min="9771" max="9771" width="17.42578125" style="189" customWidth="1"/>
    <col min="9772" max="9772" width="3.140625" style="189" customWidth="1"/>
    <col min="9773" max="9986" width="11.42578125" style="189"/>
    <col min="9987" max="9987" width="3.140625" style="189" customWidth="1"/>
    <col min="9988" max="10003" width="3.5703125" style="189" customWidth="1"/>
    <col min="10004" max="10004" width="4.140625" style="189" customWidth="1"/>
    <col min="10005" max="10021" width="3.5703125" style="189" customWidth="1"/>
    <col min="10022" max="10022" width="33" style="189" customWidth="1"/>
    <col min="10023" max="10024" width="14.42578125" style="189" customWidth="1"/>
    <col min="10025" max="10025" width="13.85546875" style="189" customWidth="1"/>
    <col min="10026" max="10026" width="15" style="189" customWidth="1"/>
    <col min="10027" max="10027" width="17.42578125" style="189" customWidth="1"/>
    <col min="10028" max="10028" width="3.140625" style="189" customWidth="1"/>
    <col min="10029" max="10242" width="11.42578125" style="189"/>
    <col min="10243" max="10243" width="3.140625" style="189" customWidth="1"/>
    <col min="10244" max="10259" width="3.5703125" style="189" customWidth="1"/>
    <col min="10260" max="10260" width="4.140625" style="189" customWidth="1"/>
    <col min="10261" max="10277" width="3.5703125" style="189" customWidth="1"/>
    <col min="10278" max="10278" width="33" style="189" customWidth="1"/>
    <col min="10279" max="10280" width="14.42578125" style="189" customWidth="1"/>
    <col min="10281" max="10281" width="13.85546875" style="189" customWidth="1"/>
    <col min="10282" max="10282" width="15" style="189" customWidth="1"/>
    <col min="10283" max="10283" width="17.42578125" style="189" customWidth="1"/>
    <col min="10284" max="10284" width="3.140625" style="189" customWidth="1"/>
    <col min="10285" max="10498" width="11.42578125" style="189"/>
    <col min="10499" max="10499" width="3.140625" style="189" customWidth="1"/>
    <col min="10500" max="10515" width="3.5703125" style="189" customWidth="1"/>
    <col min="10516" max="10516" width="4.140625" style="189" customWidth="1"/>
    <col min="10517" max="10533" width="3.5703125" style="189" customWidth="1"/>
    <col min="10534" max="10534" width="33" style="189" customWidth="1"/>
    <col min="10535" max="10536" width="14.42578125" style="189" customWidth="1"/>
    <col min="10537" max="10537" width="13.85546875" style="189" customWidth="1"/>
    <col min="10538" max="10538" width="15" style="189" customWidth="1"/>
    <col min="10539" max="10539" width="17.42578125" style="189" customWidth="1"/>
    <col min="10540" max="10540" width="3.140625" style="189" customWidth="1"/>
    <col min="10541" max="10754" width="11.42578125" style="189"/>
    <col min="10755" max="10755" width="3.140625" style="189" customWidth="1"/>
    <col min="10756" max="10771" width="3.5703125" style="189" customWidth="1"/>
    <col min="10772" max="10772" width="4.140625" style="189" customWidth="1"/>
    <col min="10773" max="10789" width="3.5703125" style="189" customWidth="1"/>
    <col min="10790" max="10790" width="33" style="189" customWidth="1"/>
    <col min="10791" max="10792" width="14.42578125" style="189" customWidth="1"/>
    <col min="10793" max="10793" width="13.85546875" style="189" customWidth="1"/>
    <col min="10794" max="10794" width="15" style="189" customWidth="1"/>
    <col min="10795" max="10795" width="17.42578125" style="189" customWidth="1"/>
    <col min="10796" max="10796" width="3.140625" style="189" customWidth="1"/>
    <col min="10797" max="11010" width="11.42578125" style="189"/>
    <col min="11011" max="11011" width="3.140625" style="189" customWidth="1"/>
    <col min="11012" max="11027" width="3.5703125" style="189" customWidth="1"/>
    <col min="11028" max="11028" width="4.140625" style="189" customWidth="1"/>
    <col min="11029" max="11045" width="3.5703125" style="189" customWidth="1"/>
    <col min="11046" max="11046" width="33" style="189" customWidth="1"/>
    <col min="11047" max="11048" width="14.42578125" style="189" customWidth="1"/>
    <col min="11049" max="11049" width="13.85546875" style="189" customWidth="1"/>
    <col min="11050" max="11050" width="15" style="189" customWidth="1"/>
    <col min="11051" max="11051" width="17.42578125" style="189" customWidth="1"/>
    <col min="11052" max="11052" width="3.140625" style="189" customWidth="1"/>
    <col min="11053" max="11266" width="11.42578125" style="189"/>
    <col min="11267" max="11267" width="3.140625" style="189" customWidth="1"/>
    <col min="11268" max="11283" width="3.5703125" style="189" customWidth="1"/>
    <col min="11284" max="11284" width="4.140625" style="189" customWidth="1"/>
    <col min="11285" max="11301" width="3.5703125" style="189" customWidth="1"/>
    <col min="11302" max="11302" width="33" style="189" customWidth="1"/>
    <col min="11303" max="11304" width="14.42578125" style="189" customWidth="1"/>
    <col min="11305" max="11305" width="13.85546875" style="189" customWidth="1"/>
    <col min="11306" max="11306" width="15" style="189" customWidth="1"/>
    <col min="11307" max="11307" width="17.42578125" style="189" customWidth="1"/>
    <col min="11308" max="11308" width="3.140625" style="189" customWidth="1"/>
    <col min="11309" max="11522" width="11.42578125" style="189"/>
    <col min="11523" max="11523" width="3.140625" style="189" customWidth="1"/>
    <col min="11524" max="11539" width="3.5703125" style="189" customWidth="1"/>
    <col min="11540" max="11540" width="4.140625" style="189" customWidth="1"/>
    <col min="11541" max="11557" width="3.5703125" style="189" customWidth="1"/>
    <col min="11558" max="11558" width="33" style="189" customWidth="1"/>
    <col min="11559" max="11560" width="14.42578125" style="189" customWidth="1"/>
    <col min="11561" max="11561" width="13.85546875" style="189" customWidth="1"/>
    <col min="11562" max="11562" width="15" style="189" customWidth="1"/>
    <col min="11563" max="11563" width="17.42578125" style="189" customWidth="1"/>
    <col min="11564" max="11564" width="3.140625" style="189" customWidth="1"/>
    <col min="11565" max="11778" width="11.42578125" style="189"/>
    <col min="11779" max="11779" width="3.140625" style="189" customWidth="1"/>
    <col min="11780" max="11795" width="3.5703125" style="189" customWidth="1"/>
    <col min="11796" max="11796" width="4.140625" style="189" customWidth="1"/>
    <col min="11797" max="11813" width="3.5703125" style="189" customWidth="1"/>
    <col min="11814" max="11814" width="33" style="189" customWidth="1"/>
    <col min="11815" max="11816" width="14.42578125" style="189" customWidth="1"/>
    <col min="11817" max="11817" width="13.85546875" style="189" customWidth="1"/>
    <col min="11818" max="11818" width="15" style="189" customWidth="1"/>
    <col min="11819" max="11819" width="17.42578125" style="189" customWidth="1"/>
    <col min="11820" max="11820" width="3.140625" style="189" customWidth="1"/>
    <col min="11821" max="12034" width="11.42578125" style="189"/>
    <col min="12035" max="12035" width="3.140625" style="189" customWidth="1"/>
    <col min="12036" max="12051" width="3.5703125" style="189" customWidth="1"/>
    <col min="12052" max="12052" width="4.140625" style="189" customWidth="1"/>
    <col min="12053" max="12069" width="3.5703125" style="189" customWidth="1"/>
    <col min="12070" max="12070" width="33" style="189" customWidth="1"/>
    <col min="12071" max="12072" width="14.42578125" style="189" customWidth="1"/>
    <col min="12073" max="12073" width="13.85546875" style="189" customWidth="1"/>
    <col min="12074" max="12074" width="15" style="189" customWidth="1"/>
    <col min="12075" max="12075" width="17.42578125" style="189" customWidth="1"/>
    <col min="12076" max="12076" width="3.140625" style="189" customWidth="1"/>
    <col min="12077" max="12290" width="11.42578125" style="189"/>
    <col min="12291" max="12291" width="3.140625" style="189" customWidth="1"/>
    <col min="12292" max="12307" width="3.5703125" style="189" customWidth="1"/>
    <col min="12308" max="12308" width="4.140625" style="189" customWidth="1"/>
    <col min="12309" max="12325" width="3.5703125" style="189" customWidth="1"/>
    <col min="12326" max="12326" width="33" style="189" customWidth="1"/>
    <col min="12327" max="12328" width="14.42578125" style="189" customWidth="1"/>
    <col min="12329" max="12329" width="13.85546875" style="189" customWidth="1"/>
    <col min="12330" max="12330" width="15" style="189" customWidth="1"/>
    <col min="12331" max="12331" width="17.42578125" style="189" customWidth="1"/>
    <col min="12332" max="12332" width="3.140625" style="189" customWidth="1"/>
    <col min="12333" max="12546" width="11.42578125" style="189"/>
    <col min="12547" max="12547" width="3.140625" style="189" customWidth="1"/>
    <col min="12548" max="12563" width="3.5703125" style="189" customWidth="1"/>
    <col min="12564" max="12564" width="4.140625" style="189" customWidth="1"/>
    <col min="12565" max="12581" width="3.5703125" style="189" customWidth="1"/>
    <col min="12582" max="12582" width="33" style="189" customWidth="1"/>
    <col min="12583" max="12584" width="14.42578125" style="189" customWidth="1"/>
    <col min="12585" max="12585" width="13.85546875" style="189" customWidth="1"/>
    <col min="12586" max="12586" width="15" style="189" customWidth="1"/>
    <col min="12587" max="12587" width="17.42578125" style="189" customWidth="1"/>
    <col min="12588" max="12588" width="3.140625" style="189" customWidth="1"/>
    <col min="12589" max="12802" width="11.42578125" style="189"/>
    <col min="12803" max="12803" width="3.140625" style="189" customWidth="1"/>
    <col min="12804" max="12819" width="3.5703125" style="189" customWidth="1"/>
    <col min="12820" max="12820" width="4.140625" style="189" customWidth="1"/>
    <col min="12821" max="12837" width="3.5703125" style="189" customWidth="1"/>
    <col min="12838" max="12838" width="33" style="189" customWidth="1"/>
    <col min="12839" max="12840" width="14.42578125" style="189" customWidth="1"/>
    <col min="12841" max="12841" width="13.85546875" style="189" customWidth="1"/>
    <col min="12842" max="12842" width="15" style="189" customWidth="1"/>
    <col min="12843" max="12843" width="17.42578125" style="189" customWidth="1"/>
    <col min="12844" max="12844" width="3.140625" style="189" customWidth="1"/>
    <col min="12845" max="13058" width="11.42578125" style="189"/>
    <col min="13059" max="13059" width="3.140625" style="189" customWidth="1"/>
    <col min="13060" max="13075" width="3.5703125" style="189" customWidth="1"/>
    <col min="13076" max="13076" width="4.140625" style="189" customWidth="1"/>
    <col min="13077" max="13093" width="3.5703125" style="189" customWidth="1"/>
    <col min="13094" max="13094" width="33" style="189" customWidth="1"/>
    <col min="13095" max="13096" width="14.42578125" style="189" customWidth="1"/>
    <col min="13097" max="13097" width="13.85546875" style="189" customWidth="1"/>
    <col min="13098" max="13098" width="15" style="189" customWidth="1"/>
    <col min="13099" max="13099" width="17.42578125" style="189" customWidth="1"/>
    <col min="13100" max="13100" width="3.140625" style="189" customWidth="1"/>
    <col min="13101" max="13314" width="11.42578125" style="189"/>
    <col min="13315" max="13315" width="3.140625" style="189" customWidth="1"/>
    <col min="13316" max="13331" width="3.5703125" style="189" customWidth="1"/>
    <col min="13332" max="13332" width="4.140625" style="189" customWidth="1"/>
    <col min="13333" max="13349" width="3.5703125" style="189" customWidth="1"/>
    <col min="13350" max="13350" width="33" style="189" customWidth="1"/>
    <col min="13351" max="13352" width="14.42578125" style="189" customWidth="1"/>
    <col min="13353" max="13353" width="13.85546875" style="189" customWidth="1"/>
    <col min="13354" max="13354" width="15" style="189" customWidth="1"/>
    <col min="13355" max="13355" width="17.42578125" style="189" customWidth="1"/>
    <col min="13356" max="13356" width="3.140625" style="189" customWidth="1"/>
    <col min="13357" max="13570" width="11.42578125" style="189"/>
    <col min="13571" max="13571" width="3.140625" style="189" customWidth="1"/>
    <col min="13572" max="13587" width="3.5703125" style="189" customWidth="1"/>
    <col min="13588" max="13588" width="4.140625" style="189" customWidth="1"/>
    <col min="13589" max="13605" width="3.5703125" style="189" customWidth="1"/>
    <col min="13606" max="13606" width="33" style="189" customWidth="1"/>
    <col min="13607" max="13608" width="14.42578125" style="189" customWidth="1"/>
    <col min="13609" max="13609" width="13.85546875" style="189" customWidth="1"/>
    <col min="13610" max="13610" width="15" style="189" customWidth="1"/>
    <col min="13611" max="13611" width="17.42578125" style="189" customWidth="1"/>
    <col min="13612" max="13612" width="3.140625" style="189" customWidth="1"/>
    <col min="13613" max="13826" width="11.42578125" style="189"/>
    <col min="13827" max="13827" width="3.140625" style="189" customWidth="1"/>
    <col min="13828" max="13843" width="3.5703125" style="189" customWidth="1"/>
    <col min="13844" max="13844" width="4.140625" style="189" customWidth="1"/>
    <col min="13845" max="13861" width="3.5703125" style="189" customWidth="1"/>
    <col min="13862" max="13862" width="33" style="189" customWidth="1"/>
    <col min="13863" max="13864" width="14.42578125" style="189" customWidth="1"/>
    <col min="13865" max="13865" width="13.85546875" style="189" customWidth="1"/>
    <col min="13866" max="13866" width="15" style="189" customWidth="1"/>
    <col min="13867" max="13867" width="17.42578125" style="189" customWidth="1"/>
    <col min="13868" max="13868" width="3.140625" style="189" customWidth="1"/>
    <col min="13869" max="14082" width="11.42578125" style="189"/>
    <col min="14083" max="14083" width="3.140625" style="189" customWidth="1"/>
    <col min="14084" max="14099" width="3.5703125" style="189" customWidth="1"/>
    <col min="14100" max="14100" width="4.140625" style="189" customWidth="1"/>
    <col min="14101" max="14117" width="3.5703125" style="189" customWidth="1"/>
    <col min="14118" max="14118" width="33" style="189" customWidth="1"/>
    <col min="14119" max="14120" width="14.42578125" style="189" customWidth="1"/>
    <col min="14121" max="14121" width="13.85546875" style="189" customWidth="1"/>
    <col min="14122" max="14122" width="15" style="189" customWidth="1"/>
    <col min="14123" max="14123" width="17.42578125" style="189" customWidth="1"/>
    <col min="14124" max="14124" width="3.140625" style="189" customWidth="1"/>
    <col min="14125" max="14338" width="11.42578125" style="189"/>
    <col min="14339" max="14339" width="3.140625" style="189" customWidth="1"/>
    <col min="14340" max="14355" width="3.5703125" style="189" customWidth="1"/>
    <col min="14356" max="14356" width="4.140625" style="189" customWidth="1"/>
    <col min="14357" max="14373" width="3.5703125" style="189" customWidth="1"/>
    <col min="14374" max="14374" width="33" style="189" customWidth="1"/>
    <col min="14375" max="14376" width="14.42578125" style="189" customWidth="1"/>
    <col min="14377" max="14377" width="13.85546875" style="189" customWidth="1"/>
    <col min="14378" max="14378" width="15" style="189" customWidth="1"/>
    <col min="14379" max="14379" width="17.42578125" style="189" customWidth="1"/>
    <col min="14380" max="14380" width="3.140625" style="189" customWidth="1"/>
    <col min="14381" max="14594" width="11.42578125" style="189"/>
    <col min="14595" max="14595" width="3.140625" style="189" customWidth="1"/>
    <col min="14596" max="14611" width="3.5703125" style="189" customWidth="1"/>
    <col min="14612" max="14612" width="4.140625" style="189" customWidth="1"/>
    <col min="14613" max="14629" width="3.5703125" style="189" customWidth="1"/>
    <col min="14630" max="14630" width="33" style="189" customWidth="1"/>
    <col min="14631" max="14632" width="14.42578125" style="189" customWidth="1"/>
    <col min="14633" max="14633" width="13.85546875" style="189" customWidth="1"/>
    <col min="14634" max="14634" width="15" style="189" customWidth="1"/>
    <col min="14635" max="14635" width="17.42578125" style="189" customWidth="1"/>
    <col min="14636" max="14636" width="3.140625" style="189" customWidth="1"/>
    <col min="14637" max="14850" width="11.42578125" style="189"/>
    <col min="14851" max="14851" width="3.140625" style="189" customWidth="1"/>
    <col min="14852" max="14867" width="3.5703125" style="189" customWidth="1"/>
    <col min="14868" max="14868" width="4.140625" style="189" customWidth="1"/>
    <col min="14869" max="14885" width="3.5703125" style="189" customWidth="1"/>
    <col min="14886" max="14886" width="33" style="189" customWidth="1"/>
    <col min="14887" max="14888" width="14.42578125" style="189" customWidth="1"/>
    <col min="14889" max="14889" width="13.85546875" style="189" customWidth="1"/>
    <col min="14890" max="14890" width="15" style="189" customWidth="1"/>
    <col min="14891" max="14891" width="17.42578125" style="189" customWidth="1"/>
    <col min="14892" max="14892" width="3.140625" style="189" customWidth="1"/>
    <col min="14893" max="15106" width="11.42578125" style="189"/>
    <col min="15107" max="15107" width="3.140625" style="189" customWidth="1"/>
    <col min="15108" max="15123" width="3.5703125" style="189" customWidth="1"/>
    <col min="15124" max="15124" width="4.140625" style="189" customWidth="1"/>
    <col min="15125" max="15141" width="3.5703125" style="189" customWidth="1"/>
    <col min="15142" max="15142" width="33" style="189" customWidth="1"/>
    <col min="15143" max="15144" width="14.42578125" style="189" customWidth="1"/>
    <col min="15145" max="15145" width="13.85546875" style="189" customWidth="1"/>
    <col min="15146" max="15146" width="15" style="189" customWidth="1"/>
    <col min="15147" max="15147" width="17.42578125" style="189" customWidth="1"/>
    <col min="15148" max="15148" width="3.140625" style="189" customWidth="1"/>
    <col min="15149" max="15362" width="11.42578125" style="189"/>
    <col min="15363" max="15363" width="3.140625" style="189" customWidth="1"/>
    <col min="15364" max="15379" width="3.5703125" style="189" customWidth="1"/>
    <col min="15380" max="15380" width="4.140625" style="189" customWidth="1"/>
    <col min="15381" max="15397" width="3.5703125" style="189" customWidth="1"/>
    <col min="15398" max="15398" width="33" style="189" customWidth="1"/>
    <col min="15399" max="15400" width="14.42578125" style="189" customWidth="1"/>
    <col min="15401" max="15401" width="13.85546875" style="189" customWidth="1"/>
    <col min="15402" max="15402" width="15" style="189" customWidth="1"/>
    <col min="15403" max="15403" width="17.42578125" style="189" customWidth="1"/>
    <col min="15404" max="15404" width="3.140625" style="189" customWidth="1"/>
    <col min="15405" max="15618" width="11.42578125" style="189"/>
    <col min="15619" max="15619" width="3.140625" style="189" customWidth="1"/>
    <col min="15620" max="15635" width="3.5703125" style="189" customWidth="1"/>
    <col min="15636" max="15636" width="4.140625" style="189" customWidth="1"/>
    <col min="15637" max="15653" width="3.5703125" style="189" customWidth="1"/>
    <col min="15654" max="15654" width="33" style="189" customWidth="1"/>
    <col min="15655" max="15656" width="14.42578125" style="189" customWidth="1"/>
    <col min="15657" max="15657" width="13.85546875" style="189" customWidth="1"/>
    <col min="15658" max="15658" width="15" style="189" customWidth="1"/>
    <col min="15659" max="15659" width="17.42578125" style="189" customWidth="1"/>
    <col min="15660" max="15660" width="3.140625" style="189" customWidth="1"/>
    <col min="15661" max="15874" width="11.42578125" style="189"/>
    <col min="15875" max="15875" width="3.140625" style="189" customWidth="1"/>
    <col min="15876" max="15891" width="3.5703125" style="189" customWidth="1"/>
    <col min="15892" max="15892" width="4.140625" style="189" customWidth="1"/>
    <col min="15893" max="15909" width="3.5703125" style="189" customWidth="1"/>
    <col min="15910" max="15910" width="33" style="189" customWidth="1"/>
    <col min="15911" max="15912" width="14.42578125" style="189" customWidth="1"/>
    <col min="15913" max="15913" width="13.85546875" style="189" customWidth="1"/>
    <col min="15914" max="15914" width="15" style="189" customWidth="1"/>
    <col min="15915" max="15915" width="17.42578125" style="189" customWidth="1"/>
    <col min="15916" max="15916" width="3.140625" style="189" customWidth="1"/>
    <col min="15917" max="16130" width="11.42578125" style="189"/>
    <col min="16131" max="16131" width="3.140625" style="189" customWidth="1"/>
    <col min="16132" max="16147" width="3.5703125" style="189" customWidth="1"/>
    <col min="16148" max="16148" width="4.140625" style="189" customWidth="1"/>
    <col min="16149" max="16165" width="3.5703125" style="189" customWidth="1"/>
    <col min="16166" max="16166" width="33" style="189" customWidth="1"/>
    <col min="16167" max="16168" width="14.42578125" style="189" customWidth="1"/>
    <col min="16169" max="16169" width="13.85546875" style="189" customWidth="1"/>
    <col min="16170" max="16170" width="15" style="189" customWidth="1"/>
    <col min="16171" max="16171" width="17.42578125" style="189" customWidth="1"/>
    <col min="16172" max="16172" width="3.140625" style="189" customWidth="1"/>
    <col min="16173" max="16384" width="11.42578125" style="189"/>
  </cols>
  <sheetData>
    <row r="1" spans="1:45" s="2" customFormat="1" ht="15.75" thickBo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249"/>
    </row>
    <row r="2" spans="1:45" ht="15.6" customHeight="1" x14ac:dyDescent="0.2">
      <c r="A2" s="3"/>
      <c r="B2" s="410" t="s">
        <v>0</v>
      </c>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c r="AK2" s="416"/>
      <c r="AL2" s="416"/>
      <c r="AM2" s="416"/>
      <c r="AN2" s="416"/>
      <c r="AO2" s="416"/>
      <c r="AP2" s="416"/>
      <c r="AQ2" s="417"/>
      <c r="AR2" s="3"/>
    </row>
    <row r="3" spans="1:45" ht="15.6" customHeight="1" x14ac:dyDescent="0.2">
      <c r="A3" s="3"/>
      <c r="B3" s="412"/>
      <c r="C3" s="413"/>
      <c r="D3" s="413"/>
      <c r="E3" s="413"/>
      <c r="F3" s="413"/>
      <c r="G3" s="413"/>
      <c r="H3" s="413"/>
      <c r="I3" s="413"/>
      <c r="J3" s="413"/>
      <c r="K3" s="413"/>
      <c r="L3" s="413"/>
      <c r="M3" s="413"/>
      <c r="N3" s="413"/>
      <c r="O3" s="413"/>
      <c r="P3" s="413"/>
      <c r="Q3" s="413"/>
      <c r="R3" s="413"/>
      <c r="S3" s="413"/>
      <c r="T3" s="413"/>
      <c r="U3" s="413"/>
      <c r="V3" s="413"/>
      <c r="W3" s="413"/>
      <c r="X3" s="413"/>
      <c r="Y3" s="413"/>
      <c r="Z3" s="413"/>
      <c r="AA3" s="413"/>
      <c r="AB3" s="413"/>
      <c r="AC3" s="413"/>
      <c r="AD3" s="413"/>
      <c r="AE3" s="413"/>
      <c r="AF3" s="413"/>
      <c r="AG3" s="413"/>
      <c r="AH3" s="413"/>
      <c r="AI3" s="413"/>
      <c r="AJ3" s="413"/>
      <c r="AK3" s="418"/>
      <c r="AL3" s="418"/>
      <c r="AM3" s="418"/>
      <c r="AN3" s="418"/>
      <c r="AO3" s="418"/>
      <c r="AP3" s="418"/>
      <c r="AQ3" s="419"/>
      <c r="AR3" s="3"/>
    </row>
    <row r="4" spans="1:45" ht="15.6" customHeight="1" thickBot="1" x14ac:dyDescent="0.25">
      <c r="A4" s="3"/>
      <c r="B4" s="414"/>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20"/>
      <c r="AL4" s="420"/>
      <c r="AM4" s="420"/>
      <c r="AN4" s="420"/>
      <c r="AO4" s="420"/>
      <c r="AP4" s="420"/>
      <c r="AQ4" s="421"/>
      <c r="AR4" s="3"/>
    </row>
    <row r="5" spans="1:45" s="6" customFormat="1" ht="32.450000000000003" customHeight="1" x14ac:dyDescent="0.25">
      <c r="A5" s="5"/>
      <c r="B5" s="422" t="s">
        <v>1</v>
      </c>
      <c r="C5" s="423"/>
      <c r="D5" s="423"/>
      <c r="E5" s="423"/>
      <c r="F5" s="423"/>
      <c r="G5" s="423"/>
      <c r="H5" s="423"/>
      <c r="I5" s="424"/>
      <c r="J5" s="425" t="s">
        <v>105</v>
      </c>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426"/>
      <c r="AK5" s="427"/>
      <c r="AL5" s="427"/>
      <c r="AM5" s="427"/>
      <c r="AN5" s="427"/>
      <c r="AO5" s="427"/>
      <c r="AP5" s="427"/>
      <c r="AQ5" s="409"/>
      <c r="AR5" s="5"/>
      <c r="AS5" s="250"/>
    </row>
    <row r="6" spans="1:45" s="6" customFormat="1" ht="15.75" x14ac:dyDescent="0.25">
      <c r="A6" s="7"/>
      <c r="B6" s="428" t="s">
        <v>2</v>
      </c>
      <c r="C6" s="429"/>
      <c r="D6" s="429"/>
      <c r="E6" s="429"/>
      <c r="F6" s="429"/>
      <c r="G6" s="429"/>
      <c r="H6" s="429"/>
      <c r="I6" s="430"/>
      <c r="J6" s="431" t="s">
        <v>104</v>
      </c>
      <c r="K6" s="432"/>
      <c r="L6" s="432"/>
      <c r="M6" s="432"/>
      <c r="N6" s="432"/>
      <c r="O6" s="432"/>
      <c r="P6" s="432"/>
      <c r="Q6" s="432"/>
      <c r="R6" s="432"/>
      <c r="S6" s="432"/>
      <c r="T6" s="432"/>
      <c r="U6" s="432"/>
      <c r="V6" s="432"/>
      <c r="W6" s="432"/>
      <c r="X6" s="432"/>
      <c r="Y6" s="432"/>
      <c r="Z6" s="432"/>
      <c r="AA6" s="432"/>
      <c r="AB6" s="432"/>
      <c r="AC6" s="432"/>
      <c r="AD6" s="432"/>
      <c r="AE6" s="433"/>
      <c r="AF6" s="434" t="s">
        <v>3</v>
      </c>
      <c r="AG6" s="432"/>
      <c r="AH6" s="432"/>
      <c r="AI6" s="433"/>
      <c r="AJ6" s="208" t="s">
        <v>133</v>
      </c>
      <c r="AK6" s="434" t="s">
        <v>4</v>
      </c>
      <c r="AL6" s="435"/>
      <c r="AM6" s="435"/>
      <c r="AN6" s="436"/>
      <c r="AO6" s="437" t="s">
        <v>108</v>
      </c>
      <c r="AP6" s="429"/>
      <c r="AQ6" s="438"/>
      <c r="AR6" s="7"/>
      <c r="AS6" s="250"/>
    </row>
    <row r="7" spans="1:45" s="6" customFormat="1" ht="15.75" x14ac:dyDescent="0.25">
      <c r="A7" s="7"/>
      <c r="B7" s="428" t="s">
        <v>5</v>
      </c>
      <c r="C7" s="429"/>
      <c r="D7" s="429"/>
      <c r="E7" s="429"/>
      <c r="F7" s="429"/>
      <c r="G7" s="429"/>
      <c r="H7" s="429"/>
      <c r="I7" s="430"/>
      <c r="J7" s="431" t="s">
        <v>77</v>
      </c>
      <c r="K7" s="432"/>
      <c r="L7" s="432"/>
      <c r="M7" s="432"/>
      <c r="N7" s="432"/>
      <c r="O7" s="432"/>
      <c r="P7" s="432"/>
      <c r="Q7" s="432"/>
      <c r="R7" s="432"/>
      <c r="S7" s="432"/>
      <c r="T7" s="432"/>
      <c r="U7" s="432"/>
      <c r="V7" s="432"/>
      <c r="W7" s="432"/>
      <c r="X7" s="432"/>
      <c r="Y7" s="432"/>
      <c r="Z7" s="432"/>
      <c r="AA7" s="432"/>
      <c r="AB7" s="432"/>
      <c r="AC7" s="432"/>
      <c r="AD7" s="432"/>
      <c r="AE7" s="433"/>
      <c r="AF7" s="434" t="s">
        <v>3</v>
      </c>
      <c r="AG7" s="432"/>
      <c r="AH7" s="432"/>
      <c r="AI7" s="433"/>
      <c r="AJ7" s="8" t="s">
        <v>106</v>
      </c>
      <c r="AK7" s="434" t="s">
        <v>6</v>
      </c>
      <c r="AL7" s="435"/>
      <c r="AM7" s="435"/>
      <c r="AN7" s="436"/>
      <c r="AO7" s="437" t="s">
        <v>107</v>
      </c>
      <c r="AP7" s="429"/>
      <c r="AQ7" s="438"/>
      <c r="AR7" s="7"/>
      <c r="AS7" s="250"/>
    </row>
    <row r="8" spans="1:45" s="6" customFormat="1" ht="15.75" x14ac:dyDescent="0.25">
      <c r="A8" s="7"/>
      <c r="B8" s="9"/>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1"/>
      <c r="AO8" s="10"/>
      <c r="AP8" s="408"/>
      <c r="AQ8" s="409"/>
      <c r="AR8" s="7"/>
      <c r="AS8" s="250"/>
    </row>
    <row r="9" spans="1:45" s="6" customFormat="1" ht="15.6" customHeight="1" x14ac:dyDescent="0.25">
      <c r="A9" s="7"/>
      <c r="B9" s="428" t="s">
        <v>7</v>
      </c>
      <c r="C9" s="429"/>
      <c r="D9" s="429"/>
      <c r="E9" s="429"/>
      <c r="F9" s="430"/>
      <c r="G9" s="434" t="s">
        <v>8</v>
      </c>
      <c r="H9" s="433"/>
      <c r="I9" s="442">
        <v>25</v>
      </c>
      <c r="J9" s="433"/>
      <c r="K9" s="434" t="s">
        <v>9</v>
      </c>
      <c r="L9" s="433"/>
      <c r="M9" s="442">
        <v>7</v>
      </c>
      <c r="N9" s="443"/>
      <c r="O9" s="434" t="s">
        <v>10</v>
      </c>
      <c r="P9" s="433"/>
      <c r="Q9" s="442">
        <v>2026</v>
      </c>
      <c r="R9" s="433"/>
      <c r="S9" s="10"/>
      <c r="T9" s="10"/>
      <c r="U9" s="10"/>
      <c r="V9" s="444"/>
      <c r="W9" s="445"/>
      <c r="X9" s="445"/>
      <c r="Y9" s="445"/>
      <c r="Z9" s="445"/>
      <c r="AA9" s="446"/>
      <c r="AB9" s="447"/>
      <c r="AC9" s="447"/>
      <c r="AD9" s="447"/>
      <c r="AE9" s="447"/>
      <c r="AF9" s="10"/>
      <c r="AG9" s="10"/>
      <c r="AH9" s="434" t="s">
        <v>11</v>
      </c>
      <c r="AI9" s="432"/>
      <c r="AJ9" s="433"/>
      <c r="AK9" s="448" t="s">
        <v>29</v>
      </c>
      <c r="AL9" s="449"/>
      <c r="AM9" s="449"/>
      <c r="AN9" s="449"/>
      <c r="AO9" s="449"/>
      <c r="AP9" s="449"/>
      <c r="AQ9" s="450"/>
      <c r="AR9" s="7"/>
      <c r="AS9" s="250"/>
    </row>
    <row r="10" spans="1:45" s="6" customFormat="1" ht="15.75" x14ac:dyDescent="0.25">
      <c r="A10" s="7"/>
      <c r="B10" s="12"/>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434" t="s">
        <v>12</v>
      </c>
      <c r="AI10" s="432"/>
      <c r="AJ10" s="433"/>
      <c r="AK10" s="439" t="s">
        <v>135</v>
      </c>
      <c r="AL10" s="440"/>
      <c r="AM10" s="440"/>
      <c r="AN10" s="440"/>
      <c r="AO10" s="440"/>
      <c r="AP10" s="440"/>
      <c r="AQ10" s="441"/>
      <c r="AR10" s="7"/>
      <c r="AS10" s="250"/>
    </row>
    <row r="11" spans="1:45" s="6" customFormat="1" ht="16.5" thickBot="1" x14ac:dyDescent="0.25">
      <c r="A11" s="7"/>
      <c r="B11" s="1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5"/>
      <c r="AR11" s="7"/>
      <c r="AS11" s="250"/>
    </row>
    <row r="12" spans="1:45" s="16" customFormat="1" ht="45" customHeight="1" thickBot="1" x14ac:dyDescent="0.3">
      <c r="A12" s="5"/>
      <c r="B12" s="451" t="s">
        <v>13</v>
      </c>
      <c r="C12" s="452"/>
      <c r="D12" s="452"/>
      <c r="E12" s="452"/>
      <c r="F12" s="452"/>
      <c r="G12" s="452"/>
      <c r="H12" s="453"/>
      <c r="I12" s="454" t="str">
        <f>+'ACTA DE OBRA No1'!C21</f>
        <v xml:space="preserve">DESMONTE Y RETIRO DE CORDONES en concreto. MANUAL O MECÁNICO.  Incluye: compresor neumático con martillo, cargue, transporte y botada de escombros, retiro de refuerzo e instalaciones embebidas. Además recuperación de los materiales aprovechables o su transporte hasta el sitio que lo indique la interventoría. </v>
      </c>
      <c r="J12" s="455"/>
      <c r="K12" s="455"/>
      <c r="L12" s="455"/>
      <c r="M12" s="455"/>
      <c r="N12" s="455"/>
      <c r="O12" s="455"/>
      <c r="P12" s="455"/>
      <c r="Q12" s="455"/>
      <c r="R12" s="455"/>
      <c r="S12" s="455"/>
      <c r="T12" s="455"/>
      <c r="U12" s="455"/>
      <c r="V12" s="455"/>
      <c r="W12" s="455"/>
      <c r="X12" s="455"/>
      <c r="Y12" s="455"/>
      <c r="Z12" s="455"/>
      <c r="AA12" s="455"/>
      <c r="AB12" s="455"/>
      <c r="AC12" s="455"/>
      <c r="AD12" s="455"/>
      <c r="AE12" s="455"/>
      <c r="AF12" s="455"/>
      <c r="AG12" s="455"/>
      <c r="AH12" s="455"/>
      <c r="AI12" s="455"/>
      <c r="AJ12" s="455"/>
      <c r="AK12" s="455"/>
      <c r="AL12" s="455"/>
      <c r="AM12" s="455"/>
      <c r="AN12" s="455"/>
      <c r="AO12" s="455"/>
      <c r="AP12" s="455"/>
      <c r="AQ12" s="456"/>
      <c r="AR12" s="5"/>
      <c r="AS12" s="251"/>
    </row>
    <row r="13" spans="1:45" s="16" customFormat="1" ht="31.15" customHeight="1" thickBot="1" x14ac:dyDescent="0.3">
      <c r="A13" s="5"/>
      <c r="B13" s="451" t="s">
        <v>14</v>
      </c>
      <c r="C13" s="452"/>
      <c r="D13" s="452"/>
      <c r="E13" s="452"/>
      <c r="F13" s="452"/>
      <c r="G13" s="452"/>
      <c r="H13" s="453"/>
      <c r="I13" s="457" t="s">
        <v>109</v>
      </c>
      <c r="J13" s="458"/>
      <c r="K13" s="458"/>
      <c r="L13" s="458"/>
      <c r="M13" s="458"/>
      <c r="N13" s="458"/>
      <c r="O13" s="458"/>
      <c r="P13" s="458"/>
      <c r="Q13" s="458"/>
      <c r="R13" s="458"/>
      <c r="S13" s="458"/>
      <c r="T13" s="458"/>
      <c r="U13" s="459"/>
      <c r="V13" s="460" t="s">
        <v>15</v>
      </c>
      <c r="W13" s="455"/>
      <c r="X13" s="455"/>
      <c r="Y13" s="455"/>
      <c r="Z13" s="455"/>
      <c r="AA13" s="455"/>
      <c r="AB13" s="455"/>
      <c r="AC13" s="455"/>
      <c r="AD13" s="455"/>
      <c r="AE13" s="461"/>
      <c r="AF13" s="462"/>
      <c r="AG13" s="455"/>
      <c r="AH13" s="455"/>
      <c r="AI13" s="455"/>
      <c r="AJ13" s="463"/>
      <c r="AK13" s="464" t="s">
        <v>16</v>
      </c>
      <c r="AL13" s="464"/>
      <c r="AM13" s="465"/>
      <c r="AN13" s="466">
        <f>+'ACTA DE OBRA No1'!B21</f>
        <v>2.04</v>
      </c>
      <c r="AO13" s="463"/>
      <c r="AP13" s="17" t="s">
        <v>134</v>
      </c>
      <c r="AQ13" s="18" t="str">
        <f>+'ACTA DE OBRA No1'!E21</f>
        <v>m</v>
      </c>
      <c r="AR13" s="5"/>
      <c r="AS13" s="251"/>
    </row>
    <row r="14" spans="1:45" ht="16.5" thickBot="1" x14ac:dyDescent="0.3">
      <c r="A14" s="3"/>
      <c r="B14" s="467" t="s">
        <v>17</v>
      </c>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411"/>
      <c r="AE14" s="411"/>
      <c r="AF14" s="411"/>
      <c r="AG14" s="411"/>
      <c r="AH14" s="411"/>
      <c r="AI14" s="411"/>
      <c r="AJ14" s="468" t="s">
        <v>202</v>
      </c>
      <c r="AK14" s="470"/>
      <c r="AL14" s="470"/>
      <c r="AM14" s="470"/>
      <c r="AN14" s="471"/>
      <c r="AO14" s="472"/>
      <c r="AP14" s="473" t="s">
        <v>18</v>
      </c>
      <c r="AQ14" s="475" t="s">
        <v>19</v>
      </c>
      <c r="AR14" s="3"/>
    </row>
    <row r="15" spans="1:45" ht="28.5" customHeight="1" thickBot="1" x14ac:dyDescent="0.25">
      <c r="A15" s="3"/>
      <c r="B15" s="397"/>
      <c r="C15" s="398"/>
      <c r="D15" s="398"/>
      <c r="E15" s="398"/>
      <c r="F15" s="398"/>
      <c r="G15" s="398"/>
      <c r="H15" s="398"/>
      <c r="I15" s="398"/>
      <c r="J15" s="398"/>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8"/>
      <c r="AJ15" s="469"/>
      <c r="AK15" s="19" t="s">
        <v>114</v>
      </c>
      <c r="AL15" s="19" t="s">
        <v>20</v>
      </c>
      <c r="AM15" s="19" t="s">
        <v>27</v>
      </c>
      <c r="AN15" s="19" t="s">
        <v>28</v>
      </c>
      <c r="AO15" s="19" t="s">
        <v>21</v>
      </c>
      <c r="AP15" s="474"/>
      <c r="AQ15" s="476"/>
      <c r="AR15" s="3"/>
    </row>
    <row r="16" spans="1:45" ht="15.75" x14ac:dyDescent="0.2">
      <c r="A16" s="3"/>
      <c r="B16" s="400"/>
      <c r="C16" s="513"/>
      <c r="D16" s="513"/>
      <c r="E16" s="513"/>
      <c r="F16" s="513"/>
      <c r="G16" s="513"/>
      <c r="H16" s="513"/>
      <c r="I16" s="513"/>
      <c r="J16" s="513"/>
      <c r="K16" s="513"/>
      <c r="L16" s="513"/>
      <c r="M16" s="513"/>
      <c r="N16" s="513"/>
      <c r="O16" s="513"/>
      <c r="P16" s="513"/>
      <c r="Q16" s="513"/>
      <c r="R16" s="513"/>
      <c r="S16" s="513"/>
      <c r="T16" s="513"/>
      <c r="U16" s="513"/>
      <c r="V16" s="513"/>
      <c r="W16" s="513"/>
      <c r="X16" s="513"/>
      <c r="Y16" s="513"/>
      <c r="Z16" s="513"/>
      <c r="AA16" s="513"/>
      <c r="AB16" s="513"/>
      <c r="AC16" s="513"/>
      <c r="AD16" s="513"/>
      <c r="AE16" s="513"/>
      <c r="AF16" s="513"/>
      <c r="AG16" s="513"/>
      <c r="AH16" s="513"/>
      <c r="AI16" s="513"/>
      <c r="AJ16" s="238" t="s">
        <v>179</v>
      </c>
      <c r="AK16" s="239" t="s">
        <v>115</v>
      </c>
      <c r="AL16" s="198">
        <v>36.200000000000003</v>
      </c>
      <c r="AM16" s="198"/>
      <c r="AN16" s="198"/>
      <c r="AO16" s="198"/>
      <c r="AP16" s="239">
        <v>1</v>
      </c>
      <c r="AQ16" s="240">
        <f>ROUND(AL16*AP16,2)</f>
        <v>36.200000000000003</v>
      </c>
      <c r="AR16" s="3"/>
      <c r="AS16" s="212"/>
    </row>
    <row r="17" spans="1:45" s="219" customFormat="1" ht="31.5" x14ac:dyDescent="0.2">
      <c r="A17" s="3"/>
      <c r="B17" s="400"/>
      <c r="C17" s="513"/>
      <c r="D17" s="513"/>
      <c r="E17" s="513"/>
      <c r="F17" s="513"/>
      <c r="G17" s="513"/>
      <c r="H17" s="513"/>
      <c r="I17" s="513"/>
      <c r="J17" s="513"/>
      <c r="K17" s="513"/>
      <c r="L17" s="513"/>
      <c r="M17" s="513"/>
      <c r="N17" s="513"/>
      <c r="O17" s="513"/>
      <c r="P17" s="513"/>
      <c r="Q17" s="513"/>
      <c r="R17" s="513"/>
      <c r="S17" s="513"/>
      <c r="T17" s="513"/>
      <c r="U17" s="513"/>
      <c r="V17" s="513"/>
      <c r="W17" s="513"/>
      <c r="X17" s="513"/>
      <c r="Y17" s="513"/>
      <c r="Z17" s="513"/>
      <c r="AA17" s="513"/>
      <c r="AB17" s="513"/>
      <c r="AC17" s="513"/>
      <c r="AD17" s="513"/>
      <c r="AE17" s="513"/>
      <c r="AF17" s="513"/>
      <c r="AG17" s="513"/>
      <c r="AH17" s="513"/>
      <c r="AI17" s="513"/>
      <c r="AJ17" s="238" t="s">
        <v>180</v>
      </c>
      <c r="AK17" s="239" t="s">
        <v>115</v>
      </c>
      <c r="AL17" s="198">
        <v>36.200000000000003</v>
      </c>
      <c r="AM17" s="198"/>
      <c r="AN17" s="198"/>
      <c r="AO17" s="198"/>
      <c r="AP17" s="239">
        <v>1</v>
      </c>
      <c r="AQ17" s="240">
        <f>ROUND(AL17*AP17,2)</f>
        <v>36.200000000000003</v>
      </c>
      <c r="AR17" s="3"/>
      <c r="AS17" s="212"/>
    </row>
    <row r="18" spans="1:45" s="219" customFormat="1" ht="15.75" x14ac:dyDescent="0.2">
      <c r="A18" s="3"/>
      <c r="B18" s="400"/>
      <c r="C18" s="513"/>
      <c r="D18" s="513"/>
      <c r="E18" s="513"/>
      <c r="F18" s="513"/>
      <c r="G18" s="513"/>
      <c r="H18" s="513"/>
      <c r="I18" s="513"/>
      <c r="J18" s="513"/>
      <c r="K18" s="513"/>
      <c r="L18" s="513"/>
      <c r="M18" s="513"/>
      <c r="N18" s="513"/>
      <c r="O18" s="513"/>
      <c r="P18" s="513"/>
      <c r="Q18" s="513"/>
      <c r="R18" s="513"/>
      <c r="S18" s="513"/>
      <c r="T18" s="513"/>
      <c r="U18" s="513"/>
      <c r="V18" s="513"/>
      <c r="W18" s="513"/>
      <c r="X18" s="513"/>
      <c r="Y18" s="513"/>
      <c r="Z18" s="513"/>
      <c r="AA18" s="513"/>
      <c r="AB18" s="513"/>
      <c r="AC18" s="513"/>
      <c r="AD18" s="513"/>
      <c r="AE18" s="513"/>
      <c r="AF18" s="513"/>
      <c r="AG18" s="513"/>
      <c r="AH18" s="513"/>
      <c r="AI18" s="513"/>
      <c r="AJ18" s="403"/>
      <c r="AK18" s="404"/>
      <c r="AL18" s="404"/>
      <c r="AM18" s="404"/>
      <c r="AN18" s="404"/>
      <c r="AO18" s="404"/>
      <c r="AP18" s="404"/>
      <c r="AQ18" s="405"/>
      <c r="AR18" s="3"/>
      <c r="AS18" s="236"/>
    </row>
    <row r="19" spans="1:45" s="219" customFormat="1" ht="15.75" x14ac:dyDescent="0.2">
      <c r="A19" s="3"/>
      <c r="B19" s="400"/>
      <c r="C19" s="513"/>
      <c r="D19" s="513"/>
      <c r="E19" s="513"/>
      <c r="F19" s="513"/>
      <c r="G19" s="513"/>
      <c r="H19" s="513"/>
      <c r="I19" s="513"/>
      <c r="J19" s="513"/>
      <c r="K19" s="513"/>
      <c r="L19" s="513"/>
      <c r="M19" s="513"/>
      <c r="N19" s="513"/>
      <c r="O19" s="513"/>
      <c r="P19" s="513"/>
      <c r="Q19" s="513"/>
      <c r="R19" s="513"/>
      <c r="S19" s="513"/>
      <c r="T19" s="513"/>
      <c r="U19" s="513"/>
      <c r="V19" s="513"/>
      <c r="W19" s="513"/>
      <c r="X19" s="513"/>
      <c r="Y19" s="513"/>
      <c r="Z19" s="513"/>
      <c r="AA19" s="513"/>
      <c r="AB19" s="513"/>
      <c r="AC19" s="513"/>
      <c r="AD19" s="513"/>
      <c r="AE19" s="513"/>
      <c r="AF19" s="513"/>
      <c r="AG19" s="513"/>
      <c r="AH19" s="513"/>
      <c r="AI19" s="513"/>
      <c r="AJ19" s="238" t="s">
        <v>181</v>
      </c>
      <c r="AK19" s="239" t="s">
        <v>115</v>
      </c>
      <c r="AL19" s="198">
        <v>190.04999999999998</v>
      </c>
      <c r="AM19" s="198"/>
      <c r="AN19" s="198"/>
      <c r="AO19" s="198"/>
      <c r="AP19" s="239">
        <v>1</v>
      </c>
      <c r="AQ19" s="240">
        <f>ROUND(AL19*AP19,2)</f>
        <v>190.05</v>
      </c>
      <c r="AR19" s="3"/>
      <c r="AS19" s="212"/>
    </row>
    <row r="20" spans="1:45" s="219" customFormat="1" ht="31.5" x14ac:dyDescent="0.2">
      <c r="A20" s="3"/>
      <c r="B20" s="400"/>
      <c r="C20" s="513"/>
      <c r="D20" s="513"/>
      <c r="E20" s="513"/>
      <c r="F20" s="513"/>
      <c r="G20" s="513"/>
      <c r="H20" s="513"/>
      <c r="I20" s="513"/>
      <c r="J20" s="513"/>
      <c r="K20" s="513"/>
      <c r="L20" s="513"/>
      <c r="M20" s="513"/>
      <c r="N20" s="513"/>
      <c r="O20" s="513"/>
      <c r="P20" s="513"/>
      <c r="Q20" s="513"/>
      <c r="R20" s="513"/>
      <c r="S20" s="513"/>
      <c r="T20" s="513"/>
      <c r="U20" s="513"/>
      <c r="V20" s="513"/>
      <c r="W20" s="513"/>
      <c r="X20" s="513"/>
      <c r="Y20" s="513"/>
      <c r="Z20" s="513"/>
      <c r="AA20" s="513"/>
      <c r="AB20" s="513"/>
      <c r="AC20" s="513"/>
      <c r="AD20" s="513"/>
      <c r="AE20" s="513"/>
      <c r="AF20" s="513"/>
      <c r="AG20" s="513"/>
      <c r="AH20" s="513"/>
      <c r="AI20" s="513"/>
      <c r="AJ20" s="238" t="s">
        <v>182</v>
      </c>
      <c r="AK20" s="239" t="s">
        <v>115</v>
      </c>
      <c r="AL20" s="198">
        <v>190.04999999999998</v>
      </c>
      <c r="AM20" s="198"/>
      <c r="AN20" s="198"/>
      <c r="AO20" s="198"/>
      <c r="AP20" s="239">
        <v>1</v>
      </c>
      <c r="AQ20" s="240">
        <f>ROUND(AL20*AP20,2)</f>
        <v>190.05</v>
      </c>
      <c r="AR20" s="3"/>
      <c r="AS20" s="236"/>
    </row>
    <row r="21" spans="1:45" s="237" customFormat="1" ht="15.75" x14ac:dyDescent="0.2">
      <c r="A21" s="3"/>
      <c r="B21" s="400"/>
      <c r="C21" s="513"/>
      <c r="D21" s="513"/>
      <c r="E21" s="513"/>
      <c r="F21" s="513"/>
      <c r="G21" s="513"/>
      <c r="H21" s="513"/>
      <c r="I21" s="513"/>
      <c r="J21" s="513"/>
      <c r="K21" s="513"/>
      <c r="L21" s="513"/>
      <c r="M21" s="513"/>
      <c r="N21" s="513"/>
      <c r="O21" s="513"/>
      <c r="P21" s="513"/>
      <c r="Q21" s="513"/>
      <c r="R21" s="513"/>
      <c r="S21" s="513"/>
      <c r="T21" s="513"/>
      <c r="U21" s="513"/>
      <c r="V21" s="513"/>
      <c r="W21" s="513"/>
      <c r="X21" s="513"/>
      <c r="Y21" s="513"/>
      <c r="Z21" s="513"/>
      <c r="AA21" s="513"/>
      <c r="AB21" s="513"/>
      <c r="AC21" s="513"/>
      <c r="AD21" s="513"/>
      <c r="AE21" s="513"/>
      <c r="AF21" s="513"/>
      <c r="AG21" s="513"/>
      <c r="AH21" s="513"/>
      <c r="AI21" s="513"/>
      <c r="AJ21" s="238" t="s">
        <v>181</v>
      </c>
      <c r="AK21" s="264" t="s">
        <v>116</v>
      </c>
      <c r="AL21" s="198">
        <v>56.06</v>
      </c>
      <c r="AM21" s="198"/>
      <c r="AN21" s="198"/>
      <c r="AO21" s="198"/>
      <c r="AP21" s="239">
        <v>1</v>
      </c>
      <c r="AQ21" s="240">
        <f>ROUND(AL21*AP21,2)</f>
        <v>56.06</v>
      </c>
      <c r="AR21" s="3"/>
      <c r="AS21" s="236"/>
    </row>
    <row r="22" spans="1:45" s="237" customFormat="1" ht="31.5" x14ac:dyDescent="0.2">
      <c r="A22" s="3"/>
      <c r="B22" s="400"/>
      <c r="C22" s="513"/>
      <c r="D22" s="513"/>
      <c r="E22" s="513"/>
      <c r="F22" s="513"/>
      <c r="G22" s="513"/>
      <c r="H22" s="513"/>
      <c r="I22" s="513"/>
      <c r="J22" s="513"/>
      <c r="K22" s="513"/>
      <c r="L22" s="513"/>
      <c r="M22" s="513"/>
      <c r="N22" s="513"/>
      <c r="O22" s="513"/>
      <c r="P22" s="513"/>
      <c r="Q22" s="513"/>
      <c r="R22" s="513"/>
      <c r="S22" s="513"/>
      <c r="T22" s="513"/>
      <c r="U22" s="513"/>
      <c r="V22" s="513"/>
      <c r="W22" s="513"/>
      <c r="X22" s="513"/>
      <c r="Y22" s="513"/>
      <c r="Z22" s="513"/>
      <c r="AA22" s="513"/>
      <c r="AB22" s="513"/>
      <c r="AC22" s="513"/>
      <c r="AD22" s="513"/>
      <c r="AE22" s="513"/>
      <c r="AF22" s="513"/>
      <c r="AG22" s="513"/>
      <c r="AH22" s="513"/>
      <c r="AI22" s="513"/>
      <c r="AJ22" s="238" t="s">
        <v>221</v>
      </c>
      <c r="AK22" s="264" t="s">
        <v>116</v>
      </c>
      <c r="AL22" s="198">
        <v>56.06</v>
      </c>
      <c r="AM22" s="198"/>
      <c r="AN22" s="198"/>
      <c r="AO22" s="198"/>
      <c r="AP22" s="239">
        <v>1</v>
      </c>
      <c r="AQ22" s="240">
        <f>ROUND(AL22*AP22,2)</f>
        <v>56.06</v>
      </c>
      <c r="AR22" s="3"/>
      <c r="AS22" s="236"/>
    </row>
    <row r="23" spans="1:45" s="248" customFormat="1" ht="31.5" x14ac:dyDescent="0.2">
      <c r="A23" s="3"/>
      <c r="B23" s="400"/>
      <c r="C23" s="513"/>
      <c r="D23" s="513"/>
      <c r="E23" s="513"/>
      <c r="F23" s="513"/>
      <c r="G23" s="513"/>
      <c r="H23" s="513"/>
      <c r="I23" s="513"/>
      <c r="J23" s="513"/>
      <c r="K23" s="513"/>
      <c r="L23" s="513"/>
      <c r="M23" s="513"/>
      <c r="N23" s="513"/>
      <c r="O23" s="513"/>
      <c r="P23" s="513"/>
      <c r="Q23" s="513"/>
      <c r="R23" s="513"/>
      <c r="S23" s="513"/>
      <c r="T23" s="513"/>
      <c r="U23" s="513"/>
      <c r="V23" s="513"/>
      <c r="W23" s="513"/>
      <c r="X23" s="513"/>
      <c r="Y23" s="513"/>
      <c r="Z23" s="513"/>
      <c r="AA23" s="513"/>
      <c r="AB23" s="513"/>
      <c r="AC23" s="513"/>
      <c r="AD23" s="513"/>
      <c r="AE23" s="513"/>
      <c r="AF23" s="513"/>
      <c r="AG23" s="513"/>
      <c r="AH23" s="513"/>
      <c r="AI23" s="513"/>
      <c r="AJ23" s="238" t="s">
        <v>221</v>
      </c>
      <c r="AK23" s="239" t="s">
        <v>116</v>
      </c>
      <c r="AL23" s="198">
        <v>40.700000000000003</v>
      </c>
      <c r="AM23" s="198"/>
      <c r="AN23" s="198"/>
      <c r="AO23" s="198"/>
      <c r="AP23" s="239">
        <v>1</v>
      </c>
      <c r="AQ23" s="240">
        <f>ROUND(AL23*AP23,2)</f>
        <v>40.700000000000003</v>
      </c>
      <c r="AR23" s="3"/>
      <c r="AS23" s="236"/>
    </row>
    <row r="24" spans="1:45" s="219" customFormat="1" ht="15.75" x14ac:dyDescent="0.2">
      <c r="A24" s="3"/>
      <c r="B24" s="400"/>
      <c r="C24" s="513"/>
      <c r="D24" s="513"/>
      <c r="E24" s="513"/>
      <c r="F24" s="513"/>
      <c r="G24" s="513"/>
      <c r="H24" s="513"/>
      <c r="I24" s="513"/>
      <c r="J24" s="513"/>
      <c r="K24" s="513"/>
      <c r="L24" s="513"/>
      <c r="M24" s="513"/>
      <c r="N24" s="513"/>
      <c r="O24" s="513"/>
      <c r="P24" s="513"/>
      <c r="Q24" s="513"/>
      <c r="R24" s="513"/>
      <c r="S24" s="513"/>
      <c r="T24" s="513"/>
      <c r="U24" s="513"/>
      <c r="V24" s="513"/>
      <c r="W24" s="513"/>
      <c r="X24" s="513"/>
      <c r="Y24" s="513"/>
      <c r="Z24" s="513"/>
      <c r="AA24" s="513"/>
      <c r="AB24" s="513"/>
      <c r="AC24" s="513"/>
      <c r="AD24" s="513"/>
      <c r="AE24" s="513"/>
      <c r="AF24" s="513"/>
      <c r="AG24" s="513"/>
      <c r="AH24" s="513"/>
      <c r="AI24" s="513"/>
      <c r="AJ24" s="403"/>
      <c r="AK24" s="404"/>
      <c r="AL24" s="404"/>
      <c r="AM24" s="404"/>
      <c r="AN24" s="404"/>
      <c r="AO24" s="404"/>
      <c r="AP24" s="404"/>
      <c r="AQ24" s="405"/>
      <c r="AR24" s="3"/>
      <c r="AS24" s="236"/>
    </row>
    <row r="25" spans="1:45" s="219" customFormat="1" ht="31.5" x14ac:dyDescent="0.2">
      <c r="A25" s="3"/>
      <c r="B25" s="400"/>
      <c r="C25" s="513"/>
      <c r="D25" s="513"/>
      <c r="E25" s="513"/>
      <c r="F25" s="513"/>
      <c r="G25" s="513"/>
      <c r="H25" s="513"/>
      <c r="I25" s="513"/>
      <c r="J25" s="513"/>
      <c r="K25" s="513"/>
      <c r="L25" s="513"/>
      <c r="M25" s="513"/>
      <c r="N25" s="513"/>
      <c r="O25" s="513"/>
      <c r="P25" s="513"/>
      <c r="Q25" s="513"/>
      <c r="R25" s="513"/>
      <c r="S25" s="513"/>
      <c r="T25" s="513"/>
      <c r="U25" s="513"/>
      <c r="V25" s="513"/>
      <c r="W25" s="513"/>
      <c r="X25" s="513"/>
      <c r="Y25" s="513"/>
      <c r="Z25" s="513"/>
      <c r="AA25" s="513"/>
      <c r="AB25" s="513"/>
      <c r="AC25" s="513"/>
      <c r="AD25" s="513"/>
      <c r="AE25" s="513"/>
      <c r="AF25" s="513"/>
      <c r="AG25" s="513"/>
      <c r="AH25" s="513"/>
      <c r="AI25" s="513"/>
      <c r="AJ25" s="238" t="s">
        <v>183</v>
      </c>
      <c r="AK25" s="239" t="s">
        <v>115</v>
      </c>
      <c r="AL25" s="198">
        <v>39.1</v>
      </c>
      <c r="AM25" s="198"/>
      <c r="AN25" s="198"/>
      <c r="AO25" s="198"/>
      <c r="AP25" s="239">
        <v>1</v>
      </c>
      <c r="AQ25" s="240">
        <f>ROUND(AL25*AP25,2)</f>
        <v>39.1</v>
      </c>
      <c r="AR25" s="3"/>
      <c r="AS25" s="212"/>
    </row>
    <row r="26" spans="1:45" s="219" customFormat="1" ht="31.5" x14ac:dyDescent="0.2">
      <c r="A26" s="3"/>
      <c r="B26" s="400"/>
      <c r="C26" s="513"/>
      <c r="D26" s="513"/>
      <c r="E26" s="513"/>
      <c r="F26" s="513"/>
      <c r="G26" s="513"/>
      <c r="H26" s="513"/>
      <c r="I26" s="513"/>
      <c r="J26" s="513"/>
      <c r="K26" s="513"/>
      <c r="L26" s="513"/>
      <c r="M26" s="513"/>
      <c r="N26" s="513"/>
      <c r="O26" s="513"/>
      <c r="P26" s="513"/>
      <c r="Q26" s="513"/>
      <c r="R26" s="513"/>
      <c r="S26" s="513"/>
      <c r="T26" s="513"/>
      <c r="U26" s="513"/>
      <c r="V26" s="513"/>
      <c r="W26" s="513"/>
      <c r="X26" s="513"/>
      <c r="Y26" s="513"/>
      <c r="Z26" s="513"/>
      <c r="AA26" s="513"/>
      <c r="AB26" s="513"/>
      <c r="AC26" s="513"/>
      <c r="AD26" s="513"/>
      <c r="AE26" s="513"/>
      <c r="AF26" s="513"/>
      <c r="AG26" s="513"/>
      <c r="AH26" s="513"/>
      <c r="AI26" s="513"/>
      <c r="AJ26" s="238" t="s">
        <v>185</v>
      </c>
      <c r="AK26" s="239" t="s">
        <v>115</v>
      </c>
      <c r="AL26" s="198">
        <v>39.1</v>
      </c>
      <c r="AM26" s="198"/>
      <c r="AN26" s="198"/>
      <c r="AO26" s="198"/>
      <c r="AP26" s="239">
        <v>1</v>
      </c>
      <c r="AQ26" s="240">
        <f>ROUND(AL26*AP26,2)</f>
        <v>39.1</v>
      </c>
      <c r="AR26" s="3"/>
      <c r="AS26" s="236"/>
    </row>
    <row r="27" spans="1:45" s="219" customFormat="1" ht="31.5" x14ac:dyDescent="0.2">
      <c r="A27" s="3"/>
      <c r="B27" s="400"/>
      <c r="C27" s="513"/>
      <c r="D27" s="513"/>
      <c r="E27" s="513"/>
      <c r="F27" s="513"/>
      <c r="G27" s="513"/>
      <c r="H27" s="513"/>
      <c r="I27" s="513"/>
      <c r="J27" s="513"/>
      <c r="K27" s="513"/>
      <c r="L27" s="513"/>
      <c r="M27" s="513"/>
      <c r="N27" s="513"/>
      <c r="O27" s="513"/>
      <c r="P27" s="513"/>
      <c r="Q27" s="513"/>
      <c r="R27" s="513"/>
      <c r="S27" s="513"/>
      <c r="T27" s="513"/>
      <c r="U27" s="513"/>
      <c r="V27" s="513"/>
      <c r="W27" s="513"/>
      <c r="X27" s="513"/>
      <c r="Y27" s="513"/>
      <c r="Z27" s="513"/>
      <c r="AA27" s="513"/>
      <c r="AB27" s="513"/>
      <c r="AC27" s="513"/>
      <c r="AD27" s="513"/>
      <c r="AE27" s="513"/>
      <c r="AF27" s="513"/>
      <c r="AG27" s="513"/>
      <c r="AH27" s="513"/>
      <c r="AI27" s="513"/>
      <c r="AJ27" s="238" t="s">
        <v>186</v>
      </c>
      <c r="AK27" s="239" t="s">
        <v>116</v>
      </c>
      <c r="AL27" s="198">
        <v>44.500000000000007</v>
      </c>
      <c r="AM27" s="198"/>
      <c r="AN27" s="198"/>
      <c r="AO27" s="198"/>
      <c r="AP27" s="239">
        <v>1</v>
      </c>
      <c r="AQ27" s="240">
        <f>ROUND(AL27*AP27,2)</f>
        <v>44.5</v>
      </c>
      <c r="AR27" s="3"/>
      <c r="AS27" s="212"/>
    </row>
    <row r="28" spans="1:45" s="219" customFormat="1" ht="31.5" x14ac:dyDescent="0.2">
      <c r="A28" s="3"/>
      <c r="B28" s="400"/>
      <c r="C28" s="513"/>
      <c r="D28" s="513"/>
      <c r="E28" s="513"/>
      <c r="F28" s="513"/>
      <c r="G28" s="513"/>
      <c r="H28" s="513"/>
      <c r="I28" s="513"/>
      <c r="J28" s="513"/>
      <c r="K28" s="513"/>
      <c r="L28" s="513"/>
      <c r="M28" s="513"/>
      <c r="N28" s="513"/>
      <c r="O28" s="513"/>
      <c r="P28" s="513"/>
      <c r="Q28" s="513"/>
      <c r="R28" s="513"/>
      <c r="S28" s="513"/>
      <c r="T28" s="513"/>
      <c r="U28" s="513"/>
      <c r="V28" s="513"/>
      <c r="W28" s="513"/>
      <c r="X28" s="513"/>
      <c r="Y28" s="513"/>
      <c r="Z28" s="513"/>
      <c r="AA28" s="513"/>
      <c r="AB28" s="513"/>
      <c r="AC28" s="513"/>
      <c r="AD28" s="513"/>
      <c r="AE28" s="513"/>
      <c r="AF28" s="513"/>
      <c r="AG28" s="513"/>
      <c r="AH28" s="513"/>
      <c r="AI28" s="513"/>
      <c r="AJ28" s="238" t="s">
        <v>184</v>
      </c>
      <c r="AK28" s="239" t="s">
        <v>116</v>
      </c>
      <c r="AL28" s="198">
        <v>44.500000000000007</v>
      </c>
      <c r="AM28" s="198"/>
      <c r="AN28" s="198"/>
      <c r="AO28" s="198"/>
      <c r="AP28" s="239">
        <v>1</v>
      </c>
      <c r="AQ28" s="240">
        <f>ROUND(AL28*AP28,2)</f>
        <v>44.5</v>
      </c>
      <c r="AR28" s="3"/>
      <c r="AS28" s="236"/>
    </row>
    <row r="29" spans="1:45" s="219" customFormat="1" ht="15.75" x14ac:dyDescent="0.2">
      <c r="A29" s="3"/>
      <c r="B29" s="400"/>
      <c r="C29" s="513"/>
      <c r="D29" s="513"/>
      <c r="E29" s="513"/>
      <c r="F29" s="513"/>
      <c r="G29" s="513"/>
      <c r="H29" s="513"/>
      <c r="I29" s="513"/>
      <c r="J29" s="513"/>
      <c r="K29" s="513"/>
      <c r="L29" s="513"/>
      <c r="M29" s="513"/>
      <c r="N29" s="513"/>
      <c r="O29" s="513"/>
      <c r="P29" s="513"/>
      <c r="Q29" s="513"/>
      <c r="R29" s="513"/>
      <c r="S29" s="513"/>
      <c r="T29" s="513"/>
      <c r="U29" s="513"/>
      <c r="V29" s="513"/>
      <c r="W29" s="513"/>
      <c r="X29" s="513"/>
      <c r="Y29" s="513"/>
      <c r="Z29" s="513"/>
      <c r="AA29" s="513"/>
      <c r="AB29" s="513"/>
      <c r="AC29" s="513"/>
      <c r="AD29" s="513"/>
      <c r="AE29" s="513"/>
      <c r="AF29" s="513"/>
      <c r="AG29" s="513"/>
      <c r="AH29" s="513"/>
      <c r="AI29" s="513"/>
      <c r="AJ29" s="403"/>
      <c r="AK29" s="404"/>
      <c r="AL29" s="404"/>
      <c r="AM29" s="404"/>
      <c r="AN29" s="404"/>
      <c r="AO29" s="404"/>
      <c r="AP29" s="404"/>
      <c r="AQ29" s="405"/>
      <c r="AR29" s="3"/>
      <c r="AS29" s="236"/>
    </row>
    <row r="30" spans="1:45" ht="31.5" x14ac:dyDescent="0.2">
      <c r="A30" s="3"/>
      <c r="B30" s="400"/>
      <c r="C30" s="513"/>
      <c r="D30" s="513"/>
      <c r="E30" s="513"/>
      <c r="F30" s="513"/>
      <c r="G30" s="513"/>
      <c r="H30" s="513"/>
      <c r="I30" s="513"/>
      <c r="J30" s="513"/>
      <c r="K30" s="513"/>
      <c r="L30" s="513"/>
      <c r="M30" s="513"/>
      <c r="N30" s="513"/>
      <c r="O30" s="513"/>
      <c r="P30" s="513"/>
      <c r="Q30" s="513"/>
      <c r="R30" s="513"/>
      <c r="S30" s="513"/>
      <c r="T30" s="513"/>
      <c r="U30" s="513"/>
      <c r="V30" s="513"/>
      <c r="W30" s="513"/>
      <c r="X30" s="513"/>
      <c r="Y30" s="513"/>
      <c r="Z30" s="513"/>
      <c r="AA30" s="513"/>
      <c r="AB30" s="513"/>
      <c r="AC30" s="513"/>
      <c r="AD30" s="513"/>
      <c r="AE30" s="513"/>
      <c r="AF30" s="513"/>
      <c r="AG30" s="513"/>
      <c r="AH30" s="513"/>
      <c r="AI30" s="513"/>
      <c r="AJ30" s="238" t="s">
        <v>187</v>
      </c>
      <c r="AK30" s="239" t="s">
        <v>116</v>
      </c>
      <c r="AL30" s="198">
        <v>21.35</v>
      </c>
      <c r="AM30" s="198"/>
      <c r="AN30" s="198"/>
      <c r="AO30" s="198"/>
      <c r="AP30" s="239">
        <v>1</v>
      </c>
      <c r="AQ30" s="240">
        <f>ROUND(AL30*AP30,2)</f>
        <v>21.35</v>
      </c>
      <c r="AR30" s="3"/>
    </row>
    <row r="31" spans="1:45" s="197" customFormat="1" ht="15.75" x14ac:dyDescent="0.2">
      <c r="A31" s="3"/>
      <c r="B31" s="400"/>
      <c r="C31" s="513"/>
      <c r="D31" s="513"/>
      <c r="E31" s="513"/>
      <c r="F31" s="513"/>
      <c r="G31" s="513"/>
      <c r="H31" s="513"/>
      <c r="I31" s="513"/>
      <c r="J31" s="513"/>
      <c r="K31" s="513"/>
      <c r="L31" s="513"/>
      <c r="M31" s="513"/>
      <c r="N31" s="513"/>
      <c r="O31" s="513"/>
      <c r="P31" s="513"/>
      <c r="Q31" s="513"/>
      <c r="R31" s="513"/>
      <c r="S31" s="513"/>
      <c r="T31" s="513"/>
      <c r="U31" s="513"/>
      <c r="V31" s="513"/>
      <c r="W31" s="513"/>
      <c r="X31" s="513"/>
      <c r="Y31" s="513"/>
      <c r="Z31" s="513"/>
      <c r="AA31" s="513"/>
      <c r="AB31" s="513"/>
      <c r="AC31" s="513"/>
      <c r="AD31" s="513"/>
      <c r="AE31" s="513"/>
      <c r="AF31" s="513"/>
      <c r="AG31" s="513"/>
      <c r="AH31" s="513"/>
      <c r="AI31" s="513"/>
      <c r="AJ31" s="238" t="s">
        <v>188</v>
      </c>
      <c r="AK31" s="239" t="s">
        <v>116</v>
      </c>
      <c r="AL31" s="198">
        <v>21.35</v>
      </c>
      <c r="AM31" s="198"/>
      <c r="AN31" s="198"/>
      <c r="AO31" s="198"/>
      <c r="AP31" s="239">
        <v>1</v>
      </c>
      <c r="AQ31" s="240">
        <f>ROUND(AL31*AP31,2)</f>
        <v>21.35</v>
      </c>
      <c r="AR31" s="3"/>
      <c r="AS31" s="236"/>
    </row>
    <row r="32" spans="1:45" s="219" customFormat="1" ht="31.5" x14ac:dyDescent="0.2">
      <c r="A32" s="3"/>
      <c r="B32" s="400"/>
      <c r="C32" s="513"/>
      <c r="D32" s="513"/>
      <c r="E32" s="513"/>
      <c r="F32" s="513"/>
      <c r="G32" s="513"/>
      <c r="H32" s="513"/>
      <c r="I32" s="513"/>
      <c r="J32" s="513"/>
      <c r="K32" s="513"/>
      <c r="L32" s="513"/>
      <c r="M32" s="513"/>
      <c r="N32" s="513"/>
      <c r="O32" s="513"/>
      <c r="P32" s="513"/>
      <c r="Q32" s="513"/>
      <c r="R32" s="513"/>
      <c r="S32" s="513"/>
      <c r="T32" s="513"/>
      <c r="U32" s="513"/>
      <c r="V32" s="513"/>
      <c r="W32" s="513"/>
      <c r="X32" s="513"/>
      <c r="Y32" s="513"/>
      <c r="Z32" s="513"/>
      <c r="AA32" s="513"/>
      <c r="AB32" s="513"/>
      <c r="AC32" s="513"/>
      <c r="AD32" s="513"/>
      <c r="AE32" s="513"/>
      <c r="AF32" s="513"/>
      <c r="AG32" s="513"/>
      <c r="AH32" s="513"/>
      <c r="AI32" s="513"/>
      <c r="AJ32" s="238" t="s">
        <v>187</v>
      </c>
      <c r="AK32" s="239" t="s">
        <v>116</v>
      </c>
      <c r="AL32" s="198">
        <v>6.05</v>
      </c>
      <c r="AM32" s="198"/>
      <c r="AN32" s="198"/>
      <c r="AO32" s="198"/>
      <c r="AP32" s="239">
        <v>1</v>
      </c>
      <c r="AQ32" s="240">
        <f>ROUND(AL32*AP32,2)</f>
        <v>6.05</v>
      </c>
      <c r="AR32" s="3"/>
      <c r="AS32" s="236"/>
    </row>
    <row r="33" spans="1:45" s="219" customFormat="1" ht="15.75" x14ac:dyDescent="0.2">
      <c r="A33" s="3"/>
      <c r="B33" s="400"/>
      <c r="C33" s="513"/>
      <c r="D33" s="513"/>
      <c r="E33" s="513"/>
      <c r="F33" s="513"/>
      <c r="G33" s="513"/>
      <c r="H33" s="513"/>
      <c r="I33" s="513"/>
      <c r="J33" s="513"/>
      <c r="K33" s="513"/>
      <c r="L33" s="513"/>
      <c r="M33" s="513"/>
      <c r="N33" s="513"/>
      <c r="O33" s="513"/>
      <c r="P33" s="513"/>
      <c r="Q33" s="513"/>
      <c r="R33" s="513"/>
      <c r="S33" s="513"/>
      <c r="T33" s="513"/>
      <c r="U33" s="513"/>
      <c r="V33" s="513"/>
      <c r="W33" s="513"/>
      <c r="X33" s="513"/>
      <c r="Y33" s="513"/>
      <c r="Z33" s="513"/>
      <c r="AA33" s="513"/>
      <c r="AB33" s="513"/>
      <c r="AC33" s="513"/>
      <c r="AD33" s="513"/>
      <c r="AE33" s="513"/>
      <c r="AF33" s="513"/>
      <c r="AG33" s="513"/>
      <c r="AH33" s="513"/>
      <c r="AI33" s="513"/>
      <c r="AJ33" s="403"/>
      <c r="AK33" s="404"/>
      <c r="AL33" s="404"/>
      <c r="AM33" s="404"/>
      <c r="AN33" s="404"/>
      <c r="AO33" s="404"/>
      <c r="AP33" s="404"/>
      <c r="AQ33" s="405"/>
      <c r="AR33" s="3"/>
      <c r="AS33" s="236"/>
    </row>
    <row r="34" spans="1:45" s="219" customFormat="1" ht="15.75" x14ac:dyDescent="0.2">
      <c r="A34" s="3"/>
      <c r="B34" s="400"/>
      <c r="C34" s="513"/>
      <c r="D34" s="513"/>
      <c r="E34" s="513"/>
      <c r="F34" s="513"/>
      <c r="G34" s="513"/>
      <c r="H34" s="513"/>
      <c r="I34" s="513"/>
      <c r="J34" s="513"/>
      <c r="K34" s="513"/>
      <c r="L34" s="513"/>
      <c r="M34" s="513"/>
      <c r="N34" s="513"/>
      <c r="O34" s="513"/>
      <c r="P34" s="513"/>
      <c r="Q34" s="513"/>
      <c r="R34" s="513"/>
      <c r="S34" s="513"/>
      <c r="T34" s="513"/>
      <c r="U34" s="513"/>
      <c r="V34" s="513"/>
      <c r="W34" s="513"/>
      <c r="X34" s="513"/>
      <c r="Y34" s="513"/>
      <c r="Z34" s="513"/>
      <c r="AA34" s="513"/>
      <c r="AB34" s="513"/>
      <c r="AC34" s="513"/>
      <c r="AD34" s="513"/>
      <c r="AE34" s="513"/>
      <c r="AF34" s="513"/>
      <c r="AG34" s="513"/>
      <c r="AH34" s="513"/>
      <c r="AI34" s="513"/>
      <c r="AJ34" s="238" t="s">
        <v>177</v>
      </c>
      <c r="AK34" s="239" t="s">
        <v>116</v>
      </c>
      <c r="AL34" s="198">
        <v>38</v>
      </c>
      <c r="AM34" s="258"/>
      <c r="AN34" s="258"/>
      <c r="AO34" s="258"/>
      <c r="AP34" s="265">
        <v>1</v>
      </c>
      <c r="AQ34" s="240">
        <f>ROUND(AL34*AP34,2)</f>
        <v>38</v>
      </c>
      <c r="AR34" s="3"/>
      <c r="AS34" s="236"/>
    </row>
    <row r="35" spans="1:45" s="219" customFormat="1" ht="31.5" x14ac:dyDescent="0.2">
      <c r="A35" s="3"/>
      <c r="B35" s="400"/>
      <c r="C35" s="513"/>
      <c r="D35" s="513"/>
      <c r="E35" s="513"/>
      <c r="F35" s="513"/>
      <c r="G35" s="513"/>
      <c r="H35" s="513"/>
      <c r="I35" s="513"/>
      <c r="J35" s="513"/>
      <c r="K35" s="513"/>
      <c r="L35" s="513"/>
      <c r="M35" s="513"/>
      <c r="N35" s="513"/>
      <c r="O35" s="513"/>
      <c r="P35" s="513"/>
      <c r="Q35" s="513"/>
      <c r="R35" s="513"/>
      <c r="S35" s="513"/>
      <c r="T35" s="513"/>
      <c r="U35" s="513"/>
      <c r="V35" s="513"/>
      <c r="W35" s="513"/>
      <c r="X35" s="513"/>
      <c r="Y35" s="513"/>
      <c r="Z35" s="513"/>
      <c r="AA35" s="513"/>
      <c r="AB35" s="513"/>
      <c r="AC35" s="513"/>
      <c r="AD35" s="513"/>
      <c r="AE35" s="513"/>
      <c r="AF35" s="513"/>
      <c r="AG35" s="513"/>
      <c r="AH35" s="513"/>
      <c r="AI35" s="513"/>
      <c r="AJ35" s="238" t="s">
        <v>178</v>
      </c>
      <c r="AK35" s="239" t="s">
        <v>116</v>
      </c>
      <c r="AL35" s="198">
        <v>38</v>
      </c>
      <c r="AM35" s="258"/>
      <c r="AN35" s="258"/>
      <c r="AO35" s="258"/>
      <c r="AP35" s="265">
        <v>1</v>
      </c>
      <c r="AQ35" s="240">
        <f>ROUND(AL35*AP35,2)</f>
        <v>38</v>
      </c>
      <c r="AR35" s="3"/>
      <c r="AS35" s="236"/>
    </row>
    <row r="36" spans="1:45" s="197" customFormat="1" ht="15.75" x14ac:dyDescent="0.2">
      <c r="A36" s="3"/>
      <c r="B36" s="400"/>
      <c r="C36" s="513"/>
      <c r="D36" s="513"/>
      <c r="E36" s="513"/>
      <c r="F36" s="513"/>
      <c r="G36" s="513"/>
      <c r="H36" s="513"/>
      <c r="I36" s="513"/>
      <c r="J36" s="513"/>
      <c r="K36" s="513"/>
      <c r="L36" s="513"/>
      <c r="M36" s="513"/>
      <c r="N36" s="513"/>
      <c r="O36" s="513"/>
      <c r="P36" s="513"/>
      <c r="Q36" s="513"/>
      <c r="R36" s="513"/>
      <c r="S36" s="513"/>
      <c r="T36" s="513"/>
      <c r="U36" s="513"/>
      <c r="V36" s="513"/>
      <c r="W36" s="513"/>
      <c r="X36" s="513"/>
      <c r="Y36" s="513"/>
      <c r="Z36" s="513"/>
      <c r="AA36" s="513"/>
      <c r="AB36" s="513"/>
      <c r="AC36" s="513"/>
      <c r="AD36" s="513"/>
      <c r="AE36" s="513"/>
      <c r="AF36" s="513"/>
      <c r="AG36" s="513"/>
      <c r="AH36" s="513"/>
      <c r="AI36" s="513"/>
      <c r="AJ36" s="395" t="s">
        <v>152</v>
      </c>
      <c r="AK36" s="396"/>
      <c r="AL36" s="396"/>
      <c r="AM36" s="396"/>
      <c r="AN36" s="396"/>
      <c r="AO36" s="396"/>
      <c r="AP36" s="258" t="s">
        <v>22</v>
      </c>
      <c r="AQ36" s="259">
        <f>SUM(AQ16:AQ35)</f>
        <v>897.27000000000021</v>
      </c>
      <c r="AR36" s="3"/>
      <c r="AS36" s="236"/>
    </row>
    <row r="37" spans="1:45" s="219" customFormat="1" ht="15.75" x14ac:dyDescent="0.2">
      <c r="A37" s="3"/>
      <c r="B37" s="400"/>
      <c r="C37" s="513"/>
      <c r="D37" s="513"/>
      <c r="E37" s="513"/>
      <c r="F37" s="513"/>
      <c r="G37" s="513"/>
      <c r="H37" s="513"/>
      <c r="I37" s="513"/>
      <c r="J37" s="513"/>
      <c r="K37" s="513"/>
      <c r="L37" s="513"/>
      <c r="M37" s="513"/>
      <c r="N37" s="513"/>
      <c r="O37" s="513"/>
      <c r="P37" s="513"/>
      <c r="Q37" s="513"/>
      <c r="R37" s="513"/>
      <c r="S37" s="513"/>
      <c r="T37" s="513"/>
      <c r="U37" s="513"/>
      <c r="V37" s="513"/>
      <c r="W37" s="513"/>
      <c r="X37" s="513"/>
      <c r="Y37" s="513"/>
      <c r="Z37" s="513"/>
      <c r="AA37" s="513"/>
      <c r="AB37" s="513"/>
      <c r="AC37" s="513"/>
      <c r="AD37" s="513"/>
      <c r="AE37" s="513"/>
      <c r="AF37" s="513"/>
      <c r="AG37" s="513"/>
      <c r="AH37" s="513"/>
      <c r="AI37" s="513"/>
      <c r="AJ37" s="260"/>
      <c r="AK37" s="258"/>
      <c r="AL37" s="258"/>
      <c r="AM37" s="258"/>
      <c r="AN37" s="258"/>
      <c r="AO37" s="258"/>
      <c r="AP37" s="258"/>
      <c r="AQ37" s="259"/>
      <c r="AR37" s="3"/>
      <c r="AS37" s="236"/>
    </row>
    <row r="38" spans="1:45" s="218" customFormat="1" ht="15.75" x14ac:dyDescent="0.2">
      <c r="A38" s="3"/>
      <c r="B38" s="400"/>
      <c r="C38" s="513"/>
      <c r="D38" s="513"/>
      <c r="E38" s="513"/>
      <c r="F38" s="513"/>
      <c r="G38" s="513"/>
      <c r="H38" s="513"/>
      <c r="I38" s="513"/>
      <c r="J38" s="513"/>
      <c r="K38" s="513"/>
      <c r="L38" s="513"/>
      <c r="M38" s="513"/>
      <c r="N38" s="513"/>
      <c r="O38" s="513"/>
      <c r="P38" s="513"/>
      <c r="Q38" s="513"/>
      <c r="R38" s="513"/>
      <c r="S38" s="513"/>
      <c r="T38" s="513"/>
      <c r="U38" s="513"/>
      <c r="V38" s="513"/>
      <c r="W38" s="513"/>
      <c r="X38" s="513"/>
      <c r="Y38" s="513"/>
      <c r="Z38" s="513"/>
      <c r="AA38" s="513"/>
      <c r="AB38" s="513"/>
      <c r="AC38" s="513"/>
      <c r="AD38" s="513"/>
      <c r="AE38" s="513"/>
      <c r="AF38" s="513"/>
      <c r="AG38" s="513"/>
      <c r="AH38" s="513"/>
      <c r="AI38" s="513"/>
      <c r="AJ38" s="395" t="s">
        <v>157</v>
      </c>
      <c r="AK38" s="396"/>
      <c r="AL38" s="396"/>
      <c r="AM38" s="396"/>
      <c r="AN38" s="396"/>
      <c r="AO38" s="396"/>
      <c r="AP38" s="258" t="s">
        <v>22</v>
      </c>
      <c r="AQ38" s="259"/>
      <c r="AR38" s="3"/>
      <c r="AS38" s="236"/>
    </row>
    <row r="39" spans="1:45" s="219" customFormat="1" ht="15.75" x14ac:dyDescent="0.2">
      <c r="A39" s="3"/>
      <c r="B39" s="400"/>
      <c r="C39" s="513"/>
      <c r="D39" s="513"/>
      <c r="E39" s="513"/>
      <c r="F39" s="513"/>
      <c r="G39" s="513"/>
      <c r="H39" s="513"/>
      <c r="I39" s="513"/>
      <c r="J39" s="513"/>
      <c r="K39" s="513"/>
      <c r="L39" s="513"/>
      <c r="M39" s="513"/>
      <c r="N39" s="513"/>
      <c r="O39" s="513"/>
      <c r="P39" s="513"/>
      <c r="Q39" s="513"/>
      <c r="R39" s="513"/>
      <c r="S39" s="513"/>
      <c r="T39" s="513"/>
      <c r="U39" s="513"/>
      <c r="V39" s="513"/>
      <c r="W39" s="513"/>
      <c r="X39" s="513"/>
      <c r="Y39" s="513"/>
      <c r="Z39" s="513"/>
      <c r="AA39" s="513"/>
      <c r="AB39" s="513"/>
      <c r="AC39" s="513"/>
      <c r="AD39" s="513"/>
      <c r="AE39" s="513"/>
      <c r="AF39" s="513"/>
      <c r="AG39" s="513"/>
      <c r="AH39" s="513"/>
      <c r="AI39" s="513"/>
      <c r="AJ39" s="238" t="s">
        <v>208</v>
      </c>
      <c r="AK39" s="239" t="s">
        <v>115</v>
      </c>
      <c r="AL39" s="198">
        <v>52.7</v>
      </c>
      <c r="AM39" s="198"/>
      <c r="AN39" s="198"/>
      <c r="AO39" s="198"/>
      <c r="AP39" s="239">
        <v>1</v>
      </c>
      <c r="AQ39" s="240">
        <f>ROUND(AL39*AP39,2)</f>
        <v>52.7</v>
      </c>
      <c r="AR39" s="3"/>
      <c r="AS39" s="212"/>
    </row>
    <row r="40" spans="1:45" s="237" customFormat="1" ht="31.5" x14ac:dyDescent="0.2">
      <c r="A40" s="3"/>
      <c r="B40" s="400"/>
      <c r="C40" s="513"/>
      <c r="D40" s="513"/>
      <c r="E40" s="513"/>
      <c r="F40" s="513"/>
      <c r="G40" s="513"/>
      <c r="H40" s="513"/>
      <c r="I40" s="513"/>
      <c r="J40" s="513"/>
      <c r="K40" s="513"/>
      <c r="L40" s="513"/>
      <c r="M40" s="513"/>
      <c r="N40" s="513"/>
      <c r="O40" s="513"/>
      <c r="P40" s="513"/>
      <c r="Q40" s="513"/>
      <c r="R40" s="513"/>
      <c r="S40" s="513"/>
      <c r="T40" s="513"/>
      <c r="U40" s="513"/>
      <c r="V40" s="513"/>
      <c r="W40" s="513"/>
      <c r="X40" s="513"/>
      <c r="Y40" s="513"/>
      <c r="Z40" s="513"/>
      <c r="AA40" s="513"/>
      <c r="AB40" s="513"/>
      <c r="AC40" s="513"/>
      <c r="AD40" s="513"/>
      <c r="AE40" s="513"/>
      <c r="AF40" s="513"/>
      <c r="AG40" s="513"/>
      <c r="AH40" s="513"/>
      <c r="AI40" s="513"/>
      <c r="AJ40" s="238" t="s">
        <v>254</v>
      </c>
      <c r="AK40" s="239" t="s">
        <v>115</v>
      </c>
      <c r="AL40" s="198">
        <v>52.7</v>
      </c>
      <c r="AM40" s="222"/>
      <c r="AN40" s="198"/>
      <c r="AO40" s="222"/>
      <c r="AP40" s="239">
        <v>1</v>
      </c>
      <c r="AQ40" s="240">
        <f>ROUND(AL40*AP40,2)</f>
        <v>52.7</v>
      </c>
      <c r="AR40" s="3"/>
      <c r="AS40" s="236"/>
    </row>
    <row r="41" spans="1:45" ht="16.5" thickBot="1" x14ac:dyDescent="0.25">
      <c r="A41" s="3"/>
      <c r="B41" s="400"/>
      <c r="C41" s="513"/>
      <c r="D41" s="513"/>
      <c r="E41" s="513"/>
      <c r="F41" s="513"/>
      <c r="G41" s="513"/>
      <c r="H41" s="513"/>
      <c r="I41" s="513"/>
      <c r="J41" s="513"/>
      <c r="K41" s="513"/>
      <c r="L41" s="513"/>
      <c r="M41" s="513"/>
      <c r="N41" s="513"/>
      <c r="O41" s="513"/>
      <c r="P41" s="513"/>
      <c r="Q41" s="513"/>
      <c r="R41" s="513"/>
      <c r="S41" s="513"/>
      <c r="T41" s="513"/>
      <c r="U41" s="513"/>
      <c r="V41" s="513"/>
      <c r="W41" s="513"/>
      <c r="X41" s="513"/>
      <c r="Y41" s="513"/>
      <c r="Z41" s="513"/>
      <c r="AA41" s="513"/>
      <c r="AB41" s="513"/>
      <c r="AC41" s="513"/>
      <c r="AD41" s="513"/>
      <c r="AE41" s="513"/>
      <c r="AF41" s="513"/>
      <c r="AG41" s="513"/>
      <c r="AH41" s="513"/>
      <c r="AI41" s="513"/>
      <c r="AJ41" s="406" t="s">
        <v>173</v>
      </c>
      <c r="AK41" s="407"/>
      <c r="AL41" s="407"/>
      <c r="AM41" s="407"/>
      <c r="AN41" s="407"/>
      <c r="AO41" s="407"/>
      <c r="AP41" s="220" t="s">
        <v>22</v>
      </c>
      <c r="AQ41" s="221">
        <f>SUM(AQ39:AQ40)</f>
        <v>105.4</v>
      </c>
      <c r="AR41" s="3"/>
    </row>
    <row r="42" spans="1:45" ht="15.75" x14ac:dyDescent="0.25">
      <c r="A42" s="3"/>
      <c r="B42" s="480" t="s">
        <v>23</v>
      </c>
      <c r="C42" s="481"/>
      <c r="D42" s="481"/>
      <c r="E42" s="481"/>
      <c r="F42" s="481"/>
      <c r="G42" s="481"/>
      <c r="H42" s="481"/>
      <c r="I42" s="481"/>
      <c r="J42" s="481"/>
      <c r="K42" s="481"/>
      <c r="L42" s="481"/>
      <c r="M42" s="481"/>
      <c r="N42" s="481"/>
      <c r="O42" s="481"/>
      <c r="P42" s="481"/>
      <c r="Q42" s="481"/>
      <c r="R42" s="481"/>
      <c r="S42" s="481"/>
      <c r="T42" s="481"/>
      <c r="U42" s="481"/>
      <c r="V42" s="481"/>
      <c r="W42" s="481"/>
      <c r="X42" s="481"/>
      <c r="Y42" s="481"/>
      <c r="Z42" s="481"/>
      <c r="AA42" s="481"/>
      <c r="AB42" s="481"/>
      <c r="AC42" s="481"/>
      <c r="AD42" s="481"/>
      <c r="AE42" s="481"/>
      <c r="AF42" s="481"/>
      <c r="AG42" s="481"/>
      <c r="AH42" s="481"/>
      <c r="AI42" s="482"/>
      <c r="AJ42" s="510" t="s">
        <v>24</v>
      </c>
      <c r="AK42" s="511"/>
      <c r="AL42" s="511"/>
      <c r="AM42" s="511"/>
      <c r="AN42" s="511"/>
      <c r="AO42" s="511"/>
      <c r="AP42" s="512"/>
      <c r="AQ42" s="224">
        <f>ROUND(AQ36+AQ38+AQ41,1)</f>
        <v>1002.7</v>
      </c>
      <c r="AR42" s="3"/>
    </row>
    <row r="43" spans="1:45" ht="15.75" x14ac:dyDescent="0.25">
      <c r="A43" s="3"/>
      <c r="B43" s="483"/>
      <c r="C43" s="484"/>
      <c r="D43" s="484"/>
      <c r="E43" s="484"/>
      <c r="F43" s="484"/>
      <c r="G43" s="484"/>
      <c r="H43" s="484"/>
      <c r="I43" s="484"/>
      <c r="J43" s="484"/>
      <c r="K43" s="484"/>
      <c r="L43" s="484"/>
      <c r="M43" s="484"/>
      <c r="N43" s="484"/>
      <c r="O43" s="484"/>
      <c r="P43" s="484"/>
      <c r="Q43" s="484"/>
      <c r="R43" s="484"/>
      <c r="S43" s="484"/>
      <c r="T43" s="484"/>
      <c r="U43" s="484"/>
      <c r="V43" s="484"/>
      <c r="W43" s="484"/>
      <c r="X43" s="484"/>
      <c r="Y43" s="484"/>
      <c r="Z43" s="484"/>
      <c r="AA43" s="484"/>
      <c r="AB43" s="484"/>
      <c r="AC43" s="484"/>
      <c r="AD43" s="484"/>
      <c r="AE43" s="484"/>
      <c r="AF43" s="484"/>
      <c r="AG43" s="484"/>
      <c r="AH43" s="484"/>
      <c r="AI43" s="485"/>
      <c r="AJ43" s="492" t="s">
        <v>25</v>
      </c>
      <c r="AK43" s="493"/>
      <c r="AL43" s="493"/>
      <c r="AM43" s="493"/>
      <c r="AN43" s="493"/>
      <c r="AO43" s="493"/>
      <c r="AP43" s="494"/>
      <c r="AQ43" s="23">
        <v>0</v>
      </c>
      <c r="AR43" s="3"/>
    </row>
    <row r="44" spans="1:45" ht="16.5" thickBot="1" x14ac:dyDescent="0.3">
      <c r="A44" s="3"/>
      <c r="B44" s="486"/>
      <c r="C44" s="487"/>
      <c r="D44" s="487"/>
      <c r="E44" s="487"/>
      <c r="F44" s="487"/>
      <c r="G44" s="487"/>
      <c r="H44" s="487"/>
      <c r="I44" s="487"/>
      <c r="J44" s="487"/>
      <c r="K44" s="487"/>
      <c r="L44" s="487"/>
      <c r="M44" s="487"/>
      <c r="N44" s="487"/>
      <c r="O44" s="487"/>
      <c r="P44" s="487"/>
      <c r="Q44" s="487"/>
      <c r="R44" s="487"/>
      <c r="S44" s="487"/>
      <c r="T44" s="487"/>
      <c r="U44" s="487"/>
      <c r="V44" s="487"/>
      <c r="W44" s="487"/>
      <c r="X44" s="487"/>
      <c r="Y44" s="487"/>
      <c r="Z44" s="487"/>
      <c r="AA44" s="487"/>
      <c r="AB44" s="487"/>
      <c r="AC44" s="487"/>
      <c r="AD44" s="487"/>
      <c r="AE44" s="487"/>
      <c r="AF44" s="487"/>
      <c r="AG44" s="487"/>
      <c r="AH44" s="487"/>
      <c r="AI44" s="488"/>
      <c r="AJ44" s="495" t="s">
        <v>26</v>
      </c>
      <c r="AK44" s="496"/>
      <c r="AL44" s="496"/>
      <c r="AM44" s="496"/>
      <c r="AN44" s="496"/>
      <c r="AO44" s="496"/>
      <c r="AP44" s="497"/>
      <c r="AQ44" s="24">
        <f>ABS(AQ42+AQ43)</f>
        <v>1002.7</v>
      </c>
      <c r="AR44" s="3"/>
    </row>
    <row r="45" spans="1:45" ht="15.6" customHeight="1" x14ac:dyDescent="0.2">
      <c r="A45" s="3"/>
      <c r="B45" s="498" t="s">
        <v>110</v>
      </c>
      <c r="C45" s="499"/>
      <c r="D45" s="499"/>
      <c r="E45" s="499"/>
      <c r="F45" s="499"/>
      <c r="G45" s="499"/>
      <c r="H45" s="499"/>
      <c r="I45" s="499"/>
      <c r="J45" s="499"/>
      <c r="K45" s="499"/>
      <c r="L45" s="499"/>
      <c r="M45" s="499"/>
      <c r="N45" s="499"/>
      <c r="O45" s="499"/>
      <c r="P45" s="499"/>
      <c r="Q45" s="499"/>
      <c r="R45" s="499"/>
      <c r="S45" s="499"/>
      <c r="T45" s="499"/>
      <c r="U45" s="499"/>
      <c r="V45" s="499"/>
      <c r="W45" s="499"/>
      <c r="X45" s="499"/>
      <c r="Y45" s="499"/>
      <c r="Z45" s="499"/>
      <c r="AA45" s="499"/>
      <c r="AB45" s="499"/>
      <c r="AC45" s="499"/>
      <c r="AD45" s="499"/>
      <c r="AE45" s="499"/>
      <c r="AF45" s="499"/>
      <c r="AG45" s="499"/>
      <c r="AH45" s="499"/>
      <c r="AI45" s="500"/>
      <c r="AJ45" s="501" t="s">
        <v>128</v>
      </c>
      <c r="AK45" s="502"/>
      <c r="AL45" s="502"/>
      <c r="AM45" s="502"/>
      <c r="AN45" s="502"/>
      <c r="AO45" s="502"/>
      <c r="AP45" s="502"/>
      <c r="AQ45" s="503"/>
      <c r="AR45" s="3"/>
    </row>
    <row r="46" spans="1:45" ht="48" customHeight="1" x14ac:dyDescent="0.2">
      <c r="A46" s="3"/>
      <c r="B46" s="498"/>
      <c r="C46" s="499"/>
      <c r="D46" s="499"/>
      <c r="E46" s="499"/>
      <c r="F46" s="499"/>
      <c r="G46" s="499"/>
      <c r="H46" s="499"/>
      <c r="I46" s="499"/>
      <c r="J46" s="499"/>
      <c r="K46" s="499"/>
      <c r="L46" s="499"/>
      <c r="M46" s="499"/>
      <c r="N46" s="499"/>
      <c r="O46" s="499"/>
      <c r="P46" s="499"/>
      <c r="Q46" s="499"/>
      <c r="R46" s="499"/>
      <c r="S46" s="499"/>
      <c r="T46" s="499"/>
      <c r="U46" s="499"/>
      <c r="V46" s="499"/>
      <c r="W46" s="499"/>
      <c r="X46" s="499"/>
      <c r="Y46" s="499"/>
      <c r="Z46" s="499"/>
      <c r="AA46" s="499"/>
      <c r="AB46" s="499"/>
      <c r="AC46" s="499"/>
      <c r="AD46" s="499"/>
      <c r="AE46" s="499"/>
      <c r="AF46" s="499"/>
      <c r="AG46" s="499"/>
      <c r="AH46" s="499"/>
      <c r="AI46" s="500"/>
      <c r="AJ46" s="501"/>
      <c r="AK46" s="502"/>
      <c r="AL46" s="502"/>
      <c r="AM46" s="502"/>
      <c r="AN46" s="502"/>
      <c r="AO46" s="502"/>
      <c r="AP46" s="502"/>
      <c r="AQ46" s="503"/>
      <c r="AR46" s="3"/>
    </row>
    <row r="47" spans="1:45" ht="15.75" thickBot="1" x14ac:dyDescent="0.25">
      <c r="A47" s="3"/>
      <c r="B47" s="477" t="s">
        <v>111</v>
      </c>
      <c r="C47" s="478"/>
      <c r="D47" s="478"/>
      <c r="E47" s="478"/>
      <c r="F47" s="478"/>
      <c r="G47" s="478"/>
      <c r="H47" s="478"/>
      <c r="I47" s="478"/>
      <c r="J47" s="478"/>
      <c r="K47" s="478"/>
      <c r="L47" s="478"/>
      <c r="M47" s="478"/>
      <c r="N47" s="478"/>
      <c r="O47" s="478"/>
      <c r="P47" s="478"/>
      <c r="Q47" s="478"/>
      <c r="R47" s="478"/>
      <c r="S47" s="478"/>
      <c r="T47" s="478"/>
      <c r="U47" s="478"/>
      <c r="V47" s="478"/>
      <c r="W47" s="478"/>
      <c r="X47" s="478"/>
      <c r="Y47" s="478"/>
      <c r="Z47" s="478"/>
      <c r="AA47" s="478"/>
      <c r="AB47" s="478"/>
      <c r="AC47" s="478"/>
      <c r="AD47" s="478"/>
      <c r="AE47" s="478"/>
      <c r="AF47" s="478"/>
      <c r="AG47" s="478"/>
      <c r="AH47" s="478"/>
      <c r="AI47" s="479"/>
      <c r="AJ47" s="477" t="s">
        <v>129</v>
      </c>
      <c r="AK47" s="478"/>
      <c r="AL47" s="478"/>
      <c r="AM47" s="478"/>
      <c r="AN47" s="478"/>
      <c r="AO47" s="478"/>
      <c r="AP47" s="478"/>
      <c r="AQ47" s="479"/>
      <c r="AR47" s="3"/>
    </row>
    <row r="48" spans="1:45" s="2" customFormat="1" ht="15" x14ac:dyDescent="0.2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249"/>
    </row>
    <row r="49" spans="1:45" s="2" customFormat="1" ht="15"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249"/>
    </row>
  </sheetData>
  <mergeCells count="57">
    <mergeCell ref="B47:AI47"/>
    <mergeCell ref="AJ47:AQ47"/>
    <mergeCell ref="B42:AI44"/>
    <mergeCell ref="AJ42:AP42"/>
    <mergeCell ref="AJ43:AP43"/>
    <mergeCell ref="AJ44:AP44"/>
    <mergeCell ref="B45:AI46"/>
    <mergeCell ref="AJ45:AQ46"/>
    <mergeCell ref="B14:AI14"/>
    <mergeCell ref="AJ14:AJ15"/>
    <mergeCell ref="AK14:AO14"/>
    <mergeCell ref="AP14:AP15"/>
    <mergeCell ref="AQ14:AQ15"/>
    <mergeCell ref="B15:AI41"/>
    <mergeCell ref="AJ36:AO36"/>
    <mergeCell ref="AJ38:AO38"/>
    <mergeCell ref="AJ41:AO41"/>
    <mergeCell ref="AJ18:AQ18"/>
    <mergeCell ref="AJ24:AQ24"/>
    <mergeCell ref="AJ29:AQ29"/>
    <mergeCell ref="AJ33:AQ33"/>
    <mergeCell ref="B12:H12"/>
    <mergeCell ref="I12:AQ12"/>
    <mergeCell ref="B13:H13"/>
    <mergeCell ref="I13:U13"/>
    <mergeCell ref="V13:AE13"/>
    <mergeCell ref="AF13:AJ13"/>
    <mergeCell ref="AK13:AM13"/>
    <mergeCell ref="AN13:AO13"/>
    <mergeCell ref="AH10:AJ10"/>
    <mergeCell ref="AK10:AQ10"/>
    <mergeCell ref="B9:F9"/>
    <mergeCell ref="G9:H9"/>
    <mergeCell ref="I9:J9"/>
    <mergeCell ref="K9:L9"/>
    <mergeCell ref="M9:N9"/>
    <mergeCell ref="O9:P9"/>
    <mergeCell ref="Q9:R9"/>
    <mergeCell ref="V9:Z9"/>
    <mergeCell ref="AA9:AE9"/>
    <mergeCell ref="AH9:AJ9"/>
    <mergeCell ref="AK9:AQ9"/>
    <mergeCell ref="AP8:AQ8"/>
    <mergeCell ref="B2:AJ4"/>
    <mergeCell ref="AK2:AQ4"/>
    <mergeCell ref="B5:I5"/>
    <mergeCell ref="J5:AQ5"/>
    <mergeCell ref="B6:I6"/>
    <mergeCell ref="J6:AE6"/>
    <mergeCell ref="AF6:AI6"/>
    <mergeCell ref="AK6:AN6"/>
    <mergeCell ref="AO6:AQ6"/>
    <mergeCell ref="B7:I7"/>
    <mergeCell ref="J7:AE7"/>
    <mergeCell ref="AF7:AI7"/>
    <mergeCell ref="AK7:AN7"/>
    <mergeCell ref="AO7:AQ7"/>
  </mergeCells>
  <printOptions horizontalCentered="1"/>
  <pageMargins left="0.39370078740157483" right="0.39370078740157483" top="0.39370078740157483" bottom="0.39370078740157483" header="0.31496062992125984" footer="0.31496062992125984"/>
  <pageSetup scale="48"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398A1-49D3-4F02-BE2C-E445C4073FFE}">
  <sheetPr>
    <tabColor rgb="FF0070C0"/>
    <pageSetUpPr fitToPage="1"/>
  </sheetPr>
  <dimension ref="A1:AS46"/>
  <sheetViews>
    <sheetView view="pageBreakPreview" zoomScale="70" zoomScaleNormal="80" zoomScaleSheetLayoutView="70" workbookViewId="0">
      <selection activeCell="J5" sqref="J5:AQ5"/>
    </sheetView>
  </sheetViews>
  <sheetFormatPr baseColWidth="10" defaultRowHeight="12.75" x14ac:dyDescent="0.2"/>
  <cols>
    <col min="1" max="1" width="3.140625" style="2" customWidth="1"/>
    <col min="2" max="6" width="2.140625" style="197" customWidth="1"/>
    <col min="7" max="8" width="2.7109375" style="197" customWidth="1"/>
    <col min="9" max="10" width="2.85546875" style="197" customWidth="1"/>
    <col min="11" max="12" width="3.5703125" style="197" customWidth="1"/>
    <col min="13" max="14" width="2.85546875" style="197" customWidth="1"/>
    <col min="15" max="17" width="3.5703125" style="197" customWidth="1"/>
    <col min="18" max="18" width="4.140625" style="197" customWidth="1"/>
    <col min="19" max="21" width="1.7109375" style="197" customWidth="1"/>
    <col min="22" max="26" width="2.42578125" style="197" customWidth="1"/>
    <col min="27" max="31" width="1.28515625" style="197" customWidth="1"/>
    <col min="32" max="35" width="2.42578125" style="197" customWidth="1"/>
    <col min="36" max="36" width="25.28515625" style="197" customWidth="1"/>
    <col min="37" max="37" width="13.85546875" style="197" customWidth="1"/>
    <col min="38" max="38" width="10.140625" style="197" customWidth="1"/>
    <col min="39" max="39" width="12.85546875" style="197" customWidth="1"/>
    <col min="40" max="40" width="12" style="197" customWidth="1"/>
    <col min="41" max="41" width="11.7109375" style="197" customWidth="1"/>
    <col min="42" max="42" width="11.42578125" style="197" customWidth="1"/>
    <col min="43" max="43" width="14.28515625" style="197" customWidth="1"/>
    <col min="44" max="44" width="3.140625" style="2" customWidth="1"/>
    <col min="45" max="258" width="11.42578125" style="197"/>
    <col min="259" max="259" width="3.140625" style="197" customWidth="1"/>
    <col min="260" max="275" width="3.5703125" style="197" customWidth="1"/>
    <col min="276" max="276" width="4.140625" style="197" customWidth="1"/>
    <col min="277" max="293" width="3.5703125" style="197" customWidth="1"/>
    <col min="294" max="294" width="33" style="197" customWidth="1"/>
    <col min="295" max="296" width="14.42578125" style="197" customWidth="1"/>
    <col min="297" max="297" width="13.85546875" style="197" customWidth="1"/>
    <col min="298" max="298" width="15" style="197" customWidth="1"/>
    <col min="299" max="299" width="17.42578125" style="197" customWidth="1"/>
    <col min="300" max="300" width="3.140625" style="197" customWidth="1"/>
    <col min="301" max="514" width="11.42578125" style="197"/>
    <col min="515" max="515" width="3.140625" style="197" customWidth="1"/>
    <col min="516" max="531" width="3.5703125" style="197" customWidth="1"/>
    <col min="532" max="532" width="4.140625" style="197" customWidth="1"/>
    <col min="533" max="549" width="3.5703125" style="197" customWidth="1"/>
    <col min="550" max="550" width="33" style="197" customWidth="1"/>
    <col min="551" max="552" width="14.42578125" style="197" customWidth="1"/>
    <col min="553" max="553" width="13.85546875" style="197" customWidth="1"/>
    <col min="554" max="554" width="15" style="197" customWidth="1"/>
    <col min="555" max="555" width="17.42578125" style="197" customWidth="1"/>
    <col min="556" max="556" width="3.140625" style="197" customWidth="1"/>
    <col min="557" max="770" width="11.42578125" style="197"/>
    <col min="771" max="771" width="3.140625" style="197" customWidth="1"/>
    <col min="772" max="787" width="3.5703125" style="197" customWidth="1"/>
    <col min="788" max="788" width="4.140625" style="197" customWidth="1"/>
    <col min="789" max="805" width="3.5703125" style="197" customWidth="1"/>
    <col min="806" max="806" width="33" style="197" customWidth="1"/>
    <col min="807" max="808" width="14.42578125" style="197" customWidth="1"/>
    <col min="809" max="809" width="13.85546875" style="197" customWidth="1"/>
    <col min="810" max="810" width="15" style="197" customWidth="1"/>
    <col min="811" max="811" width="17.42578125" style="197" customWidth="1"/>
    <col min="812" max="812" width="3.140625" style="197" customWidth="1"/>
    <col min="813" max="1026" width="11.42578125" style="197"/>
    <col min="1027" max="1027" width="3.140625" style="197" customWidth="1"/>
    <col min="1028" max="1043" width="3.5703125" style="197" customWidth="1"/>
    <col min="1044" max="1044" width="4.140625" style="197" customWidth="1"/>
    <col min="1045" max="1061" width="3.5703125" style="197" customWidth="1"/>
    <col min="1062" max="1062" width="33" style="197" customWidth="1"/>
    <col min="1063" max="1064" width="14.42578125" style="197" customWidth="1"/>
    <col min="1065" max="1065" width="13.85546875" style="197" customWidth="1"/>
    <col min="1066" max="1066" width="15" style="197" customWidth="1"/>
    <col min="1067" max="1067" width="17.42578125" style="197" customWidth="1"/>
    <col min="1068" max="1068" width="3.140625" style="197" customWidth="1"/>
    <col min="1069" max="1282" width="11.42578125" style="197"/>
    <col min="1283" max="1283" width="3.140625" style="197" customWidth="1"/>
    <col min="1284" max="1299" width="3.5703125" style="197" customWidth="1"/>
    <col min="1300" max="1300" width="4.140625" style="197" customWidth="1"/>
    <col min="1301" max="1317" width="3.5703125" style="197" customWidth="1"/>
    <col min="1318" max="1318" width="33" style="197" customWidth="1"/>
    <col min="1319" max="1320" width="14.42578125" style="197" customWidth="1"/>
    <col min="1321" max="1321" width="13.85546875" style="197" customWidth="1"/>
    <col min="1322" max="1322" width="15" style="197" customWidth="1"/>
    <col min="1323" max="1323" width="17.42578125" style="197" customWidth="1"/>
    <col min="1324" max="1324" width="3.140625" style="197" customWidth="1"/>
    <col min="1325" max="1538" width="11.42578125" style="197"/>
    <col min="1539" max="1539" width="3.140625" style="197" customWidth="1"/>
    <col min="1540" max="1555" width="3.5703125" style="197" customWidth="1"/>
    <col min="1556" max="1556" width="4.140625" style="197" customWidth="1"/>
    <col min="1557" max="1573" width="3.5703125" style="197" customWidth="1"/>
    <col min="1574" max="1574" width="33" style="197" customWidth="1"/>
    <col min="1575" max="1576" width="14.42578125" style="197" customWidth="1"/>
    <col min="1577" max="1577" width="13.85546875" style="197" customWidth="1"/>
    <col min="1578" max="1578" width="15" style="197" customWidth="1"/>
    <col min="1579" max="1579" width="17.42578125" style="197" customWidth="1"/>
    <col min="1580" max="1580" width="3.140625" style="197" customWidth="1"/>
    <col min="1581" max="1794" width="11.42578125" style="197"/>
    <col min="1795" max="1795" width="3.140625" style="197" customWidth="1"/>
    <col min="1796" max="1811" width="3.5703125" style="197" customWidth="1"/>
    <col min="1812" max="1812" width="4.140625" style="197" customWidth="1"/>
    <col min="1813" max="1829" width="3.5703125" style="197" customWidth="1"/>
    <col min="1830" max="1830" width="33" style="197" customWidth="1"/>
    <col min="1831" max="1832" width="14.42578125" style="197" customWidth="1"/>
    <col min="1833" max="1833" width="13.85546875" style="197" customWidth="1"/>
    <col min="1834" max="1834" width="15" style="197" customWidth="1"/>
    <col min="1835" max="1835" width="17.42578125" style="197" customWidth="1"/>
    <col min="1836" max="1836" width="3.140625" style="197" customWidth="1"/>
    <col min="1837" max="2050" width="11.42578125" style="197"/>
    <col min="2051" max="2051" width="3.140625" style="197" customWidth="1"/>
    <col min="2052" max="2067" width="3.5703125" style="197" customWidth="1"/>
    <col min="2068" max="2068" width="4.140625" style="197" customWidth="1"/>
    <col min="2069" max="2085" width="3.5703125" style="197" customWidth="1"/>
    <col min="2086" max="2086" width="33" style="197" customWidth="1"/>
    <col min="2087" max="2088" width="14.42578125" style="197" customWidth="1"/>
    <col min="2089" max="2089" width="13.85546875" style="197" customWidth="1"/>
    <col min="2090" max="2090" width="15" style="197" customWidth="1"/>
    <col min="2091" max="2091" width="17.42578125" style="197" customWidth="1"/>
    <col min="2092" max="2092" width="3.140625" style="197" customWidth="1"/>
    <col min="2093" max="2306" width="11.42578125" style="197"/>
    <col min="2307" max="2307" width="3.140625" style="197" customWidth="1"/>
    <col min="2308" max="2323" width="3.5703125" style="197" customWidth="1"/>
    <col min="2324" max="2324" width="4.140625" style="197" customWidth="1"/>
    <col min="2325" max="2341" width="3.5703125" style="197" customWidth="1"/>
    <col min="2342" max="2342" width="33" style="197" customWidth="1"/>
    <col min="2343" max="2344" width="14.42578125" style="197" customWidth="1"/>
    <col min="2345" max="2345" width="13.85546875" style="197" customWidth="1"/>
    <col min="2346" max="2346" width="15" style="197" customWidth="1"/>
    <col min="2347" max="2347" width="17.42578125" style="197" customWidth="1"/>
    <col min="2348" max="2348" width="3.140625" style="197" customWidth="1"/>
    <col min="2349" max="2562" width="11.42578125" style="197"/>
    <col min="2563" max="2563" width="3.140625" style="197" customWidth="1"/>
    <col min="2564" max="2579" width="3.5703125" style="197" customWidth="1"/>
    <col min="2580" max="2580" width="4.140625" style="197" customWidth="1"/>
    <col min="2581" max="2597" width="3.5703125" style="197" customWidth="1"/>
    <col min="2598" max="2598" width="33" style="197" customWidth="1"/>
    <col min="2599" max="2600" width="14.42578125" style="197" customWidth="1"/>
    <col min="2601" max="2601" width="13.85546875" style="197" customWidth="1"/>
    <col min="2602" max="2602" width="15" style="197" customWidth="1"/>
    <col min="2603" max="2603" width="17.42578125" style="197" customWidth="1"/>
    <col min="2604" max="2604" width="3.140625" style="197" customWidth="1"/>
    <col min="2605" max="2818" width="11.42578125" style="197"/>
    <col min="2819" max="2819" width="3.140625" style="197" customWidth="1"/>
    <col min="2820" max="2835" width="3.5703125" style="197" customWidth="1"/>
    <col min="2836" max="2836" width="4.140625" style="197" customWidth="1"/>
    <col min="2837" max="2853" width="3.5703125" style="197" customWidth="1"/>
    <col min="2854" max="2854" width="33" style="197" customWidth="1"/>
    <col min="2855" max="2856" width="14.42578125" style="197" customWidth="1"/>
    <col min="2857" max="2857" width="13.85546875" style="197" customWidth="1"/>
    <col min="2858" max="2858" width="15" style="197" customWidth="1"/>
    <col min="2859" max="2859" width="17.42578125" style="197" customWidth="1"/>
    <col min="2860" max="2860" width="3.140625" style="197" customWidth="1"/>
    <col min="2861" max="3074" width="11.42578125" style="197"/>
    <col min="3075" max="3075" width="3.140625" style="197" customWidth="1"/>
    <col min="3076" max="3091" width="3.5703125" style="197" customWidth="1"/>
    <col min="3092" max="3092" width="4.140625" style="197" customWidth="1"/>
    <col min="3093" max="3109" width="3.5703125" style="197" customWidth="1"/>
    <col min="3110" max="3110" width="33" style="197" customWidth="1"/>
    <col min="3111" max="3112" width="14.42578125" style="197" customWidth="1"/>
    <col min="3113" max="3113" width="13.85546875" style="197" customWidth="1"/>
    <col min="3114" max="3114" width="15" style="197" customWidth="1"/>
    <col min="3115" max="3115" width="17.42578125" style="197" customWidth="1"/>
    <col min="3116" max="3116" width="3.140625" style="197" customWidth="1"/>
    <col min="3117" max="3330" width="11.42578125" style="197"/>
    <col min="3331" max="3331" width="3.140625" style="197" customWidth="1"/>
    <col min="3332" max="3347" width="3.5703125" style="197" customWidth="1"/>
    <col min="3348" max="3348" width="4.140625" style="197" customWidth="1"/>
    <col min="3349" max="3365" width="3.5703125" style="197" customWidth="1"/>
    <col min="3366" max="3366" width="33" style="197" customWidth="1"/>
    <col min="3367" max="3368" width="14.42578125" style="197" customWidth="1"/>
    <col min="3369" max="3369" width="13.85546875" style="197" customWidth="1"/>
    <col min="3370" max="3370" width="15" style="197" customWidth="1"/>
    <col min="3371" max="3371" width="17.42578125" style="197" customWidth="1"/>
    <col min="3372" max="3372" width="3.140625" style="197" customWidth="1"/>
    <col min="3373" max="3586" width="11.42578125" style="197"/>
    <col min="3587" max="3587" width="3.140625" style="197" customWidth="1"/>
    <col min="3588" max="3603" width="3.5703125" style="197" customWidth="1"/>
    <col min="3604" max="3604" width="4.140625" style="197" customWidth="1"/>
    <col min="3605" max="3621" width="3.5703125" style="197" customWidth="1"/>
    <col min="3622" max="3622" width="33" style="197" customWidth="1"/>
    <col min="3623" max="3624" width="14.42578125" style="197" customWidth="1"/>
    <col min="3625" max="3625" width="13.85546875" style="197" customWidth="1"/>
    <col min="3626" max="3626" width="15" style="197" customWidth="1"/>
    <col min="3627" max="3627" width="17.42578125" style="197" customWidth="1"/>
    <col min="3628" max="3628" width="3.140625" style="197" customWidth="1"/>
    <col min="3629" max="3842" width="11.42578125" style="197"/>
    <col min="3843" max="3843" width="3.140625" style="197" customWidth="1"/>
    <col min="3844" max="3859" width="3.5703125" style="197" customWidth="1"/>
    <col min="3860" max="3860" width="4.140625" style="197" customWidth="1"/>
    <col min="3861" max="3877" width="3.5703125" style="197" customWidth="1"/>
    <col min="3878" max="3878" width="33" style="197" customWidth="1"/>
    <col min="3879" max="3880" width="14.42578125" style="197" customWidth="1"/>
    <col min="3881" max="3881" width="13.85546875" style="197" customWidth="1"/>
    <col min="3882" max="3882" width="15" style="197" customWidth="1"/>
    <col min="3883" max="3883" width="17.42578125" style="197" customWidth="1"/>
    <col min="3884" max="3884" width="3.140625" style="197" customWidth="1"/>
    <col min="3885" max="4098" width="11.42578125" style="197"/>
    <col min="4099" max="4099" width="3.140625" style="197" customWidth="1"/>
    <col min="4100" max="4115" width="3.5703125" style="197" customWidth="1"/>
    <col min="4116" max="4116" width="4.140625" style="197" customWidth="1"/>
    <col min="4117" max="4133" width="3.5703125" style="197" customWidth="1"/>
    <col min="4134" max="4134" width="33" style="197" customWidth="1"/>
    <col min="4135" max="4136" width="14.42578125" style="197" customWidth="1"/>
    <col min="4137" max="4137" width="13.85546875" style="197" customWidth="1"/>
    <col min="4138" max="4138" width="15" style="197" customWidth="1"/>
    <col min="4139" max="4139" width="17.42578125" style="197" customWidth="1"/>
    <col min="4140" max="4140" width="3.140625" style="197" customWidth="1"/>
    <col min="4141" max="4354" width="11.42578125" style="197"/>
    <col min="4355" max="4355" width="3.140625" style="197" customWidth="1"/>
    <col min="4356" max="4371" width="3.5703125" style="197" customWidth="1"/>
    <col min="4372" max="4372" width="4.140625" style="197" customWidth="1"/>
    <col min="4373" max="4389" width="3.5703125" style="197" customWidth="1"/>
    <col min="4390" max="4390" width="33" style="197" customWidth="1"/>
    <col min="4391" max="4392" width="14.42578125" style="197" customWidth="1"/>
    <col min="4393" max="4393" width="13.85546875" style="197" customWidth="1"/>
    <col min="4394" max="4394" width="15" style="197" customWidth="1"/>
    <col min="4395" max="4395" width="17.42578125" style="197" customWidth="1"/>
    <col min="4396" max="4396" width="3.140625" style="197" customWidth="1"/>
    <col min="4397" max="4610" width="11.42578125" style="197"/>
    <col min="4611" max="4611" width="3.140625" style="197" customWidth="1"/>
    <col min="4612" max="4627" width="3.5703125" style="197" customWidth="1"/>
    <col min="4628" max="4628" width="4.140625" style="197" customWidth="1"/>
    <col min="4629" max="4645" width="3.5703125" style="197" customWidth="1"/>
    <col min="4646" max="4646" width="33" style="197" customWidth="1"/>
    <col min="4647" max="4648" width="14.42578125" style="197" customWidth="1"/>
    <col min="4649" max="4649" width="13.85546875" style="197" customWidth="1"/>
    <col min="4650" max="4650" width="15" style="197" customWidth="1"/>
    <col min="4651" max="4651" width="17.42578125" style="197" customWidth="1"/>
    <col min="4652" max="4652" width="3.140625" style="197" customWidth="1"/>
    <col min="4653" max="4866" width="11.42578125" style="197"/>
    <col min="4867" max="4867" width="3.140625" style="197" customWidth="1"/>
    <col min="4868" max="4883" width="3.5703125" style="197" customWidth="1"/>
    <col min="4884" max="4884" width="4.140625" style="197" customWidth="1"/>
    <col min="4885" max="4901" width="3.5703125" style="197" customWidth="1"/>
    <col min="4902" max="4902" width="33" style="197" customWidth="1"/>
    <col min="4903" max="4904" width="14.42578125" style="197" customWidth="1"/>
    <col min="4905" max="4905" width="13.85546875" style="197" customWidth="1"/>
    <col min="4906" max="4906" width="15" style="197" customWidth="1"/>
    <col min="4907" max="4907" width="17.42578125" style="197" customWidth="1"/>
    <col min="4908" max="4908" width="3.140625" style="197" customWidth="1"/>
    <col min="4909" max="5122" width="11.42578125" style="197"/>
    <col min="5123" max="5123" width="3.140625" style="197" customWidth="1"/>
    <col min="5124" max="5139" width="3.5703125" style="197" customWidth="1"/>
    <col min="5140" max="5140" width="4.140625" style="197" customWidth="1"/>
    <col min="5141" max="5157" width="3.5703125" style="197" customWidth="1"/>
    <col min="5158" max="5158" width="33" style="197" customWidth="1"/>
    <col min="5159" max="5160" width="14.42578125" style="197" customWidth="1"/>
    <col min="5161" max="5161" width="13.85546875" style="197" customWidth="1"/>
    <col min="5162" max="5162" width="15" style="197" customWidth="1"/>
    <col min="5163" max="5163" width="17.42578125" style="197" customWidth="1"/>
    <col min="5164" max="5164" width="3.140625" style="197" customWidth="1"/>
    <col min="5165" max="5378" width="11.42578125" style="197"/>
    <col min="5379" max="5379" width="3.140625" style="197" customWidth="1"/>
    <col min="5380" max="5395" width="3.5703125" style="197" customWidth="1"/>
    <col min="5396" max="5396" width="4.140625" style="197" customWidth="1"/>
    <col min="5397" max="5413" width="3.5703125" style="197" customWidth="1"/>
    <col min="5414" max="5414" width="33" style="197" customWidth="1"/>
    <col min="5415" max="5416" width="14.42578125" style="197" customWidth="1"/>
    <col min="5417" max="5417" width="13.85546875" style="197" customWidth="1"/>
    <col min="5418" max="5418" width="15" style="197" customWidth="1"/>
    <col min="5419" max="5419" width="17.42578125" style="197" customWidth="1"/>
    <col min="5420" max="5420" width="3.140625" style="197" customWidth="1"/>
    <col min="5421" max="5634" width="11.42578125" style="197"/>
    <col min="5635" max="5635" width="3.140625" style="197" customWidth="1"/>
    <col min="5636" max="5651" width="3.5703125" style="197" customWidth="1"/>
    <col min="5652" max="5652" width="4.140625" style="197" customWidth="1"/>
    <col min="5653" max="5669" width="3.5703125" style="197" customWidth="1"/>
    <col min="5670" max="5670" width="33" style="197" customWidth="1"/>
    <col min="5671" max="5672" width="14.42578125" style="197" customWidth="1"/>
    <col min="5673" max="5673" width="13.85546875" style="197" customWidth="1"/>
    <col min="5674" max="5674" width="15" style="197" customWidth="1"/>
    <col min="5675" max="5675" width="17.42578125" style="197" customWidth="1"/>
    <col min="5676" max="5676" width="3.140625" style="197" customWidth="1"/>
    <col min="5677" max="5890" width="11.42578125" style="197"/>
    <col min="5891" max="5891" width="3.140625" style="197" customWidth="1"/>
    <col min="5892" max="5907" width="3.5703125" style="197" customWidth="1"/>
    <col min="5908" max="5908" width="4.140625" style="197" customWidth="1"/>
    <col min="5909" max="5925" width="3.5703125" style="197" customWidth="1"/>
    <col min="5926" max="5926" width="33" style="197" customWidth="1"/>
    <col min="5927" max="5928" width="14.42578125" style="197" customWidth="1"/>
    <col min="5929" max="5929" width="13.85546875" style="197" customWidth="1"/>
    <col min="5930" max="5930" width="15" style="197" customWidth="1"/>
    <col min="5931" max="5931" width="17.42578125" style="197" customWidth="1"/>
    <col min="5932" max="5932" width="3.140625" style="197" customWidth="1"/>
    <col min="5933" max="6146" width="11.42578125" style="197"/>
    <col min="6147" max="6147" width="3.140625" style="197" customWidth="1"/>
    <col min="6148" max="6163" width="3.5703125" style="197" customWidth="1"/>
    <col min="6164" max="6164" width="4.140625" style="197" customWidth="1"/>
    <col min="6165" max="6181" width="3.5703125" style="197" customWidth="1"/>
    <col min="6182" max="6182" width="33" style="197" customWidth="1"/>
    <col min="6183" max="6184" width="14.42578125" style="197" customWidth="1"/>
    <col min="6185" max="6185" width="13.85546875" style="197" customWidth="1"/>
    <col min="6186" max="6186" width="15" style="197" customWidth="1"/>
    <col min="6187" max="6187" width="17.42578125" style="197" customWidth="1"/>
    <col min="6188" max="6188" width="3.140625" style="197" customWidth="1"/>
    <col min="6189" max="6402" width="11.42578125" style="197"/>
    <col min="6403" max="6403" width="3.140625" style="197" customWidth="1"/>
    <col min="6404" max="6419" width="3.5703125" style="197" customWidth="1"/>
    <col min="6420" max="6420" width="4.140625" style="197" customWidth="1"/>
    <col min="6421" max="6437" width="3.5703125" style="197" customWidth="1"/>
    <col min="6438" max="6438" width="33" style="197" customWidth="1"/>
    <col min="6439" max="6440" width="14.42578125" style="197" customWidth="1"/>
    <col min="6441" max="6441" width="13.85546875" style="197" customWidth="1"/>
    <col min="6442" max="6442" width="15" style="197" customWidth="1"/>
    <col min="6443" max="6443" width="17.42578125" style="197" customWidth="1"/>
    <col min="6444" max="6444" width="3.140625" style="197" customWidth="1"/>
    <col min="6445" max="6658" width="11.42578125" style="197"/>
    <col min="6659" max="6659" width="3.140625" style="197" customWidth="1"/>
    <col min="6660" max="6675" width="3.5703125" style="197" customWidth="1"/>
    <col min="6676" max="6676" width="4.140625" style="197" customWidth="1"/>
    <col min="6677" max="6693" width="3.5703125" style="197" customWidth="1"/>
    <col min="6694" max="6694" width="33" style="197" customWidth="1"/>
    <col min="6695" max="6696" width="14.42578125" style="197" customWidth="1"/>
    <col min="6697" max="6697" width="13.85546875" style="197" customWidth="1"/>
    <col min="6698" max="6698" width="15" style="197" customWidth="1"/>
    <col min="6699" max="6699" width="17.42578125" style="197" customWidth="1"/>
    <col min="6700" max="6700" width="3.140625" style="197" customWidth="1"/>
    <col min="6701" max="6914" width="11.42578125" style="197"/>
    <col min="6915" max="6915" width="3.140625" style="197" customWidth="1"/>
    <col min="6916" max="6931" width="3.5703125" style="197" customWidth="1"/>
    <col min="6932" max="6932" width="4.140625" style="197" customWidth="1"/>
    <col min="6933" max="6949" width="3.5703125" style="197" customWidth="1"/>
    <col min="6950" max="6950" width="33" style="197" customWidth="1"/>
    <col min="6951" max="6952" width="14.42578125" style="197" customWidth="1"/>
    <col min="6953" max="6953" width="13.85546875" style="197" customWidth="1"/>
    <col min="6954" max="6954" width="15" style="197" customWidth="1"/>
    <col min="6955" max="6955" width="17.42578125" style="197" customWidth="1"/>
    <col min="6956" max="6956" width="3.140625" style="197" customWidth="1"/>
    <col min="6957" max="7170" width="11.42578125" style="197"/>
    <col min="7171" max="7171" width="3.140625" style="197" customWidth="1"/>
    <col min="7172" max="7187" width="3.5703125" style="197" customWidth="1"/>
    <col min="7188" max="7188" width="4.140625" style="197" customWidth="1"/>
    <col min="7189" max="7205" width="3.5703125" style="197" customWidth="1"/>
    <col min="7206" max="7206" width="33" style="197" customWidth="1"/>
    <col min="7207" max="7208" width="14.42578125" style="197" customWidth="1"/>
    <col min="7209" max="7209" width="13.85546875" style="197" customWidth="1"/>
    <col min="7210" max="7210" width="15" style="197" customWidth="1"/>
    <col min="7211" max="7211" width="17.42578125" style="197" customWidth="1"/>
    <col min="7212" max="7212" width="3.140625" style="197" customWidth="1"/>
    <col min="7213" max="7426" width="11.42578125" style="197"/>
    <col min="7427" max="7427" width="3.140625" style="197" customWidth="1"/>
    <col min="7428" max="7443" width="3.5703125" style="197" customWidth="1"/>
    <col min="7444" max="7444" width="4.140625" style="197" customWidth="1"/>
    <col min="7445" max="7461" width="3.5703125" style="197" customWidth="1"/>
    <col min="7462" max="7462" width="33" style="197" customWidth="1"/>
    <col min="7463" max="7464" width="14.42578125" style="197" customWidth="1"/>
    <col min="7465" max="7465" width="13.85546875" style="197" customWidth="1"/>
    <col min="7466" max="7466" width="15" style="197" customWidth="1"/>
    <col min="7467" max="7467" width="17.42578125" style="197" customWidth="1"/>
    <col min="7468" max="7468" width="3.140625" style="197" customWidth="1"/>
    <col min="7469" max="7682" width="11.42578125" style="197"/>
    <col min="7683" max="7683" width="3.140625" style="197" customWidth="1"/>
    <col min="7684" max="7699" width="3.5703125" style="197" customWidth="1"/>
    <col min="7700" max="7700" width="4.140625" style="197" customWidth="1"/>
    <col min="7701" max="7717" width="3.5703125" style="197" customWidth="1"/>
    <col min="7718" max="7718" width="33" style="197" customWidth="1"/>
    <col min="7719" max="7720" width="14.42578125" style="197" customWidth="1"/>
    <col min="7721" max="7721" width="13.85546875" style="197" customWidth="1"/>
    <col min="7722" max="7722" width="15" style="197" customWidth="1"/>
    <col min="7723" max="7723" width="17.42578125" style="197" customWidth="1"/>
    <col min="7724" max="7724" width="3.140625" style="197" customWidth="1"/>
    <col min="7725" max="7938" width="11.42578125" style="197"/>
    <col min="7939" max="7939" width="3.140625" style="197" customWidth="1"/>
    <col min="7940" max="7955" width="3.5703125" style="197" customWidth="1"/>
    <col min="7956" max="7956" width="4.140625" style="197" customWidth="1"/>
    <col min="7957" max="7973" width="3.5703125" style="197" customWidth="1"/>
    <col min="7974" max="7974" width="33" style="197" customWidth="1"/>
    <col min="7975" max="7976" width="14.42578125" style="197" customWidth="1"/>
    <col min="7977" max="7977" width="13.85546875" style="197" customWidth="1"/>
    <col min="7978" max="7978" width="15" style="197" customWidth="1"/>
    <col min="7979" max="7979" width="17.42578125" style="197" customWidth="1"/>
    <col min="7980" max="7980" width="3.140625" style="197" customWidth="1"/>
    <col min="7981" max="8194" width="11.42578125" style="197"/>
    <col min="8195" max="8195" width="3.140625" style="197" customWidth="1"/>
    <col min="8196" max="8211" width="3.5703125" style="197" customWidth="1"/>
    <col min="8212" max="8212" width="4.140625" style="197" customWidth="1"/>
    <col min="8213" max="8229" width="3.5703125" style="197" customWidth="1"/>
    <col min="8230" max="8230" width="33" style="197" customWidth="1"/>
    <col min="8231" max="8232" width="14.42578125" style="197" customWidth="1"/>
    <col min="8233" max="8233" width="13.85546875" style="197" customWidth="1"/>
    <col min="8234" max="8234" width="15" style="197" customWidth="1"/>
    <col min="8235" max="8235" width="17.42578125" style="197" customWidth="1"/>
    <col min="8236" max="8236" width="3.140625" style="197" customWidth="1"/>
    <col min="8237" max="8450" width="11.42578125" style="197"/>
    <col min="8451" max="8451" width="3.140625" style="197" customWidth="1"/>
    <col min="8452" max="8467" width="3.5703125" style="197" customWidth="1"/>
    <col min="8468" max="8468" width="4.140625" style="197" customWidth="1"/>
    <col min="8469" max="8485" width="3.5703125" style="197" customWidth="1"/>
    <col min="8486" max="8486" width="33" style="197" customWidth="1"/>
    <col min="8487" max="8488" width="14.42578125" style="197" customWidth="1"/>
    <col min="8489" max="8489" width="13.85546875" style="197" customWidth="1"/>
    <col min="8490" max="8490" width="15" style="197" customWidth="1"/>
    <col min="8491" max="8491" width="17.42578125" style="197" customWidth="1"/>
    <col min="8492" max="8492" width="3.140625" style="197" customWidth="1"/>
    <col min="8493" max="8706" width="11.42578125" style="197"/>
    <col min="8707" max="8707" width="3.140625" style="197" customWidth="1"/>
    <col min="8708" max="8723" width="3.5703125" style="197" customWidth="1"/>
    <col min="8724" max="8724" width="4.140625" style="197" customWidth="1"/>
    <col min="8725" max="8741" width="3.5703125" style="197" customWidth="1"/>
    <col min="8742" max="8742" width="33" style="197" customWidth="1"/>
    <col min="8743" max="8744" width="14.42578125" style="197" customWidth="1"/>
    <col min="8745" max="8745" width="13.85546875" style="197" customWidth="1"/>
    <col min="8746" max="8746" width="15" style="197" customWidth="1"/>
    <col min="8747" max="8747" width="17.42578125" style="197" customWidth="1"/>
    <col min="8748" max="8748" width="3.140625" style="197" customWidth="1"/>
    <col min="8749" max="8962" width="11.42578125" style="197"/>
    <col min="8963" max="8963" width="3.140625" style="197" customWidth="1"/>
    <col min="8964" max="8979" width="3.5703125" style="197" customWidth="1"/>
    <col min="8980" max="8980" width="4.140625" style="197" customWidth="1"/>
    <col min="8981" max="8997" width="3.5703125" style="197" customWidth="1"/>
    <col min="8998" max="8998" width="33" style="197" customWidth="1"/>
    <col min="8999" max="9000" width="14.42578125" style="197" customWidth="1"/>
    <col min="9001" max="9001" width="13.85546875" style="197" customWidth="1"/>
    <col min="9002" max="9002" width="15" style="197" customWidth="1"/>
    <col min="9003" max="9003" width="17.42578125" style="197" customWidth="1"/>
    <col min="9004" max="9004" width="3.140625" style="197" customWidth="1"/>
    <col min="9005" max="9218" width="11.42578125" style="197"/>
    <col min="9219" max="9219" width="3.140625" style="197" customWidth="1"/>
    <col min="9220" max="9235" width="3.5703125" style="197" customWidth="1"/>
    <col min="9236" max="9236" width="4.140625" style="197" customWidth="1"/>
    <col min="9237" max="9253" width="3.5703125" style="197" customWidth="1"/>
    <col min="9254" max="9254" width="33" style="197" customWidth="1"/>
    <col min="9255" max="9256" width="14.42578125" style="197" customWidth="1"/>
    <col min="9257" max="9257" width="13.85546875" style="197" customWidth="1"/>
    <col min="9258" max="9258" width="15" style="197" customWidth="1"/>
    <col min="9259" max="9259" width="17.42578125" style="197" customWidth="1"/>
    <col min="9260" max="9260" width="3.140625" style="197" customWidth="1"/>
    <col min="9261" max="9474" width="11.42578125" style="197"/>
    <col min="9475" max="9475" width="3.140625" style="197" customWidth="1"/>
    <col min="9476" max="9491" width="3.5703125" style="197" customWidth="1"/>
    <col min="9492" max="9492" width="4.140625" style="197" customWidth="1"/>
    <col min="9493" max="9509" width="3.5703125" style="197" customWidth="1"/>
    <col min="9510" max="9510" width="33" style="197" customWidth="1"/>
    <col min="9511" max="9512" width="14.42578125" style="197" customWidth="1"/>
    <col min="9513" max="9513" width="13.85546875" style="197" customWidth="1"/>
    <col min="9514" max="9514" width="15" style="197" customWidth="1"/>
    <col min="9515" max="9515" width="17.42578125" style="197" customWidth="1"/>
    <col min="9516" max="9516" width="3.140625" style="197" customWidth="1"/>
    <col min="9517" max="9730" width="11.42578125" style="197"/>
    <col min="9731" max="9731" width="3.140625" style="197" customWidth="1"/>
    <col min="9732" max="9747" width="3.5703125" style="197" customWidth="1"/>
    <col min="9748" max="9748" width="4.140625" style="197" customWidth="1"/>
    <col min="9749" max="9765" width="3.5703125" style="197" customWidth="1"/>
    <col min="9766" max="9766" width="33" style="197" customWidth="1"/>
    <col min="9767" max="9768" width="14.42578125" style="197" customWidth="1"/>
    <col min="9769" max="9769" width="13.85546875" style="197" customWidth="1"/>
    <col min="9770" max="9770" width="15" style="197" customWidth="1"/>
    <col min="9771" max="9771" width="17.42578125" style="197" customWidth="1"/>
    <col min="9772" max="9772" width="3.140625" style="197" customWidth="1"/>
    <col min="9773" max="9986" width="11.42578125" style="197"/>
    <col min="9987" max="9987" width="3.140625" style="197" customWidth="1"/>
    <col min="9988" max="10003" width="3.5703125" style="197" customWidth="1"/>
    <col min="10004" max="10004" width="4.140625" style="197" customWidth="1"/>
    <col min="10005" max="10021" width="3.5703125" style="197" customWidth="1"/>
    <col min="10022" max="10022" width="33" style="197" customWidth="1"/>
    <col min="10023" max="10024" width="14.42578125" style="197" customWidth="1"/>
    <col min="10025" max="10025" width="13.85546875" style="197" customWidth="1"/>
    <col min="10026" max="10026" width="15" style="197" customWidth="1"/>
    <col min="10027" max="10027" width="17.42578125" style="197" customWidth="1"/>
    <col min="10028" max="10028" width="3.140625" style="197" customWidth="1"/>
    <col min="10029" max="10242" width="11.42578125" style="197"/>
    <col min="10243" max="10243" width="3.140625" style="197" customWidth="1"/>
    <col min="10244" max="10259" width="3.5703125" style="197" customWidth="1"/>
    <col min="10260" max="10260" width="4.140625" style="197" customWidth="1"/>
    <col min="10261" max="10277" width="3.5703125" style="197" customWidth="1"/>
    <col min="10278" max="10278" width="33" style="197" customWidth="1"/>
    <col min="10279" max="10280" width="14.42578125" style="197" customWidth="1"/>
    <col min="10281" max="10281" width="13.85546875" style="197" customWidth="1"/>
    <col min="10282" max="10282" width="15" style="197" customWidth="1"/>
    <col min="10283" max="10283" width="17.42578125" style="197" customWidth="1"/>
    <col min="10284" max="10284" width="3.140625" style="197" customWidth="1"/>
    <col min="10285" max="10498" width="11.42578125" style="197"/>
    <col min="10499" max="10499" width="3.140625" style="197" customWidth="1"/>
    <col min="10500" max="10515" width="3.5703125" style="197" customWidth="1"/>
    <col min="10516" max="10516" width="4.140625" style="197" customWidth="1"/>
    <col min="10517" max="10533" width="3.5703125" style="197" customWidth="1"/>
    <col min="10534" max="10534" width="33" style="197" customWidth="1"/>
    <col min="10535" max="10536" width="14.42578125" style="197" customWidth="1"/>
    <col min="10537" max="10537" width="13.85546875" style="197" customWidth="1"/>
    <col min="10538" max="10538" width="15" style="197" customWidth="1"/>
    <col min="10539" max="10539" width="17.42578125" style="197" customWidth="1"/>
    <col min="10540" max="10540" width="3.140625" style="197" customWidth="1"/>
    <col min="10541" max="10754" width="11.42578125" style="197"/>
    <col min="10755" max="10755" width="3.140625" style="197" customWidth="1"/>
    <col min="10756" max="10771" width="3.5703125" style="197" customWidth="1"/>
    <col min="10772" max="10772" width="4.140625" style="197" customWidth="1"/>
    <col min="10773" max="10789" width="3.5703125" style="197" customWidth="1"/>
    <col min="10790" max="10790" width="33" style="197" customWidth="1"/>
    <col min="10791" max="10792" width="14.42578125" style="197" customWidth="1"/>
    <col min="10793" max="10793" width="13.85546875" style="197" customWidth="1"/>
    <col min="10794" max="10794" width="15" style="197" customWidth="1"/>
    <col min="10795" max="10795" width="17.42578125" style="197" customWidth="1"/>
    <col min="10796" max="10796" width="3.140625" style="197" customWidth="1"/>
    <col min="10797" max="11010" width="11.42578125" style="197"/>
    <col min="11011" max="11011" width="3.140625" style="197" customWidth="1"/>
    <col min="11012" max="11027" width="3.5703125" style="197" customWidth="1"/>
    <col min="11028" max="11028" width="4.140625" style="197" customWidth="1"/>
    <col min="11029" max="11045" width="3.5703125" style="197" customWidth="1"/>
    <col min="11046" max="11046" width="33" style="197" customWidth="1"/>
    <col min="11047" max="11048" width="14.42578125" style="197" customWidth="1"/>
    <col min="11049" max="11049" width="13.85546875" style="197" customWidth="1"/>
    <col min="11050" max="11050" width="15" style="197" customWidth="1"/>
    <col min="11051" max="11051" width="17.42578125" style="197" customWidth="1"/>
    <col min="11052" max="11052" width="3.140625" style="197" customWidth="1"/>
    <col min="11053" max="11266" width="11.42578125" style="197"/>
    <col min="11267" max="11267" width="3.140625" style="197" customWidth="1"/>
    <col min="11268" max="11283" width="3.5703125" style="197" customWidth="1"/>
    <col min="11284" max="11284" width="4.140625" style="197" customWidth="1"/>
    <col min="11285" max="11301" width="3.5703125" style="197" customWidth="1"/>
    <col min="11302" max="11302" width="33" style="197" customWidth="1"/>
    <col min="11303" max="11304" width="14.42578125" style="197" customWidth="1"/>
    <col min="11305" max="11305" width="13.85546875" style="197" customWidth="1"/>
    <col min="11306" max="11306" width="15" style="197" customWidth="1"/>
    <col min="11307" max="11307" width="17.42578125" style="197" customWidth="1"/>
    <col min="11308" max="11308" width="3.140625" style="197" customWidth="1"/>
    <col min="11309" max="11522" width="11.42578125" style="197"/>
    <col min="11523" max="11523" width="3.140625" style="197" customWidth="1"/>
    <col min="11524" max="11539" width="3.5703125" style="197" customWidth="1"/>
    <col min="11540" max="11540" width="4.140625" style="197" customWidth="1"/>
    <col min="11541" max="11557" width="3.5703125" style="197" customWidth="1"/>
    <col min="11558" max="11558" width="33" style="197" customWidth="1"/>
    <col min="11559" max="11560" width="14.42578125" style="197" customWidth="1"/>
    <col min="11561" max="11561" width="13.85546875" style="197" customWidth="1"/>
    <col min="11562" max="11562" width="15" style="197" customWidth="1"/>
    <col min="11563" max="11563" width="17.42578125" style="197" customWidth="1"/>
    <col min="11564" max="11564" width="3.140625" style="197" customWidth="1"/>
    <col min="11565" max="11778" width="11.42578125" style="197"/>
    <col min="11779" max="11779" width="3.140625" style="197" customWidth="1"/>
    <col min="11780" max="11795" width="3.5703125" style="197" customWidth="1"/>
    <col min="11796" max="11796" width="4.140625" style="197" customWidth="1"/>
    <col min="11797" max="11813" width="3.5703125" style="197" customWidth="1"/>
    <col min="11814" max="11814" width="33" style="197" customWidth="1"/>
    <col min="11815" max="11816" width="14.42578125" style="197" customWidth="1"/>
    <col min="11817" max="11817" width="13.85546875" style="197" customWidth="1"/>
    <col min="11818" max="11818" width="15" style="197" customWidth="1"/>
    <col min="11819" max="11819" width="17.42578125" style="197" customWidth="1"/>
    <col min="11820" max="11820" width="3.140625" style="197" customWidth="1"/>
    <col min="11821" max="12034" width="11.42578125" style="197"/>
    <col min="12035" max="12035" width="3.140625" style="197" customWidth="1"/>
    <col min="12036" max="12051" width="3.5703125" style="197" customWidth="1"/>
    <col min="12052" max="12052" width="4.140625" style="197" customWidth="1"/>
    <col min="12053" max="12069" width="3.5703125" style="197" customWidth="1"/>
    <col min="12070" max="12070" width="33" style="197" customWidth="1"/>
    <col min="12071" max="12072" width="14.42578125" style="197" customWidth="1"/>
    <col min="12073" max="12073" width="13.85546875" style="197" customWidth="1"/>
    <col min="12074" max="12074" width="15" style="197" customWidth="1"/>
    <col min="12075" max="12075" width="17.42578125" style="197" customWidth="1"/>
    <col min="12076" max="12076" width="3.140625" style="197" customWidth="1"/>
    <col min="12077" max="12290" width="11.42578125" style="197"/>
    <col min="12291" max="12291" width="3.140625" style="197" customWidth="1"/>
    <col min="12292" max="12307" width="3.5703125" style="197" customWidth="1"/>
    <col min="12308" max="12308" width="4.140625" style="197" customWidth="1"/>
    <col min="12309" max="12325" width="3.5703125" style="197" customWidth="1"/>
    <col min="12326" max="12326" width="33" style="197" customWidth="1"/>
    <col min="12327" max="12328" width="14.42578125" style="197" customWidth="1"/>
    <col min="12329" max="12329" width="13.85546875" style="197" customWidth="1"/>
    <col min="12330" max="12330" width="15" style="197" customWidth="1"/>
    <col min="12331" max="12331" width="17.42578125" style="197" customWidth="1"/>
    <col min="12332" max="12332" width="3.140625" style="197" customWidth="1"/>
    <col min="12333" max="12546" width="11.42578125" style="197"/>
    <col min="12547" max="12547" width="3.140625" style="197" customWidth="1"/>
    <col min="12548" max="12563" width="3.5703125" style="197" customWidth="1"/>
    <col min="12564" max="12564" width="4.140625" style="197" customWidth="1"/>
    <col min="12565" max="12581" width="3.5703125" style="197" customWidth="1"/>
    <col min="12582" max="12582" width="33" style="197" customWidth="1"/>
    <col min="12583" max="12584" width="14.42578125" style="197" customWidth="1"/>
    <col min="12585" max="12585" width="13.85546875" style="197" customWidth="1"/>
    <col min="12586" max="12586" width="15" style="197" customWidth="1"/>
    <col min="12587" max="12587" width="17.42578125" style="197" customWidth="1"/>
    <col min="12588" max="12588" width="3.140625" style="197" customWidth="1"/>
    <col min="12589" max="12802" width="11.42578125" style="197"/>
    <col min="12803" max="12803" width="3.140625" style="197" customWidth="1"/>
    <col min="12804" max="12819" width="3.5703125" style="197" customWidth="1"/>
    <col min="12820" max="12820" width="4.140625" style="197" customWidth="1"/>
    <col min="12821" max="12837" width="3.5703125" style="197" customWidth="1"/>
    <col min="12838" max="12838" width="33" style="197" customWidth="1"/>
    <col min="12839" max="12840" width="14.42578125" style="197" customWidth="1"/>
    <col min="12841" max="12841" width="13.85546875" style="197" customWidth="1"/>
    <col min="12842" max="12842" width="15" style="197" customWidth="1"/>
    <col min="12843" max="12843" width="17.42578125" style="197" customWidth="1"/>
    <col min="12844" max="12844" width="3.140625" style="197" customWidth="1"/>
    <col min="12845" max="13058" width="11.42578125" style="197"/>
    <col min="13059" max="13059" width="3.140625" style="197" customWidth="1"/>
    <col min="13060" max="13075" width="3.5703125" style="197" customWidth="1"/>
    <col min="13076" max="13076" width="4.140625" style="197" customWidth="1"/>
    <col min="13077" max="13093" width="3.5703125" style="197" customWidth="1"/>
    <col min="13094" max="13094" width="33" style="197" customWidth="1"/>
    <col min="13095" max="13096" width="14.42578125" style="197" customWidth="1"/>
    <col min="13097" max="13097" width="13.85546875" style="197" customWidth="1"/>
    <col min="13098" max="13098" width="15" style="197" customWidth="1"/>
    <col min="13099" max="13099" width="17.42578125" style="197" customWidth="1"/>
    <col min="13100" max="13100" width="3.140625" style="197" customWidth="1"/>
    <col min="13101" max="13314" width="11.42578125" style="197"/>
    <col min="13315" max="13315" width="3.140625" style="197" customWidth="1"/>
    <col min="13316" max="13331" width="3.5703125" style="197" customWidth="1"/>
    <col min="13332" max="13332" width="4.140625" style="197" customWidth="1"/>
    <col min="13333" max="13349" width="3.5703125" style="197" customWidth="1"/>
    <col min="13350" max="13350" width="33" style="197" customWidth="1"/>
    <col min="13351" max="13352" width="14.42578125" style="197" customWidth="1"/>
    <col min="13353" max="13353" width="13.85546875" style="197" customWidth="1"/>
    <col min="13354" max="13354" width="15" style="197" customWidth="1"/>
    <col min="13355" max="13355" width="17.42578125" style="197" customWidth="1"/>
    <col min="13356" max="13356" width="3.140625" style="197" customWidth="1"/>
    <col min="13357" max="13570" width="11.42578125" style="197"/>
    <col min="13571" max="13571" width="3.140625" style="197" customWidth="1"/>
    <col min="13572" max="13587" width="3.5703125" style="197" customWidth="1"/>
    <col min="13588" max="13588" width="4.140625" style="197" customWidth="1"/>
    <col min="13589" max="13605" width="3.5703125" style="197" customWidth="1"/>
    <col min="13606" max="13606" width="33" style="197" customWidth="1"/>
    <col min="13607" max="13608" width="14.42578125" style="197" customWidth="1"/>
    <col min="13609" max="13609" width="13.85546875" style="197" customWidth="1"/>
    <col min="13610" max="13610" width="15" style="197" customWidth="1"/>
    <col min="13611" max="13611" width="17.42578125" style="197" customWidth="1"/>
    <col min="13612" max="13612" width="3.140625" style="197" customWidth="1"/>
    <col min="13613" max="13826" width="11.42578125" style="197"/>
    <col min="13827" max="13827" width="3.140625" style="197" customWidth="1"/>
    <col min="13828" max="13843" width="3.5703125" style="197" customWidth="1"/>
    <col min="13844" max="13844" width="4.140625" style="197" customWidth="1"/>
    <col min="13845" max="13861" width="3.5703125" style="197" customWidth="1"/>
    <col min="13862" max="13862" width="33" style="197" customWidth="1"/>
    <col min="13863" max="13864" width="14.42578125" style="197" customWidth="1"/>
    <col min="13865" max="13865" width="13.85546875" style="197" customWidth="1"/>
    <col min="13866" max="13866" width="15" style="197" customWidth="1"/>
    <col min="13867" max="13867" width="17.42578125" style="197" customWidth="1"/>
    <col min="13868" max="13868" width="3.140625" style="197" customWidth="1"/>
    <col min="13869" max="14082" width="11.42578125" style="197"/>
    <col min="14083" max="14083" width="3.140625" style="197" customWidth="1"/>
    <col min="14084" max="14099" width="3.5703125" style="197" customWidth="1"/>
    <col min="14100" max="14100" width="4.140625" style="197" customWidth="1"/>
    <col min="14101" max="14117" width="3.5703125" style="197" customWidth="1"/>
    <col min="14118" max="14118" width="33" style="197" customWidth="1"/>
    <col min="14119" max="14120" width="14.42578125" style="197" customWidth="1"/>
    <col min="14121" max="14121" width="13.85546875" style="197" customWidth="1"/>
    <col min="14122" max="14122" width="15" style="197" customWidth="1"/>
    <col min="14123" max="14123" width="17.42578125" style="197" customWidth="1"/>
    <col min="14124" max="14124" width="3.140625" style="197" customWidth="1"/>
    <col min="14125" max="14338" width="11.42578125" style="197"/>
    <col min="14339" max="14339" width="3.140625" style="197" customWidth="1"/>
    <col min="14340" max="14355" width="3.5703125" style="197" customWidth="1"/>
    <col min="14356" max="14356" width="4.140625" style="197" customWidth="1"/>
    <col min="14357" max="14373" width="3.5703125" style="197" customWidth="1"/>
    <col min="14374" max="14374" width="33" style="197" customWidth="1"/>
    <col min="14375" max="14376" width="14.42578125" style="197" customWidth="1"/>
    <col min="14377" max="14377" width="13.85546875" style="197" customWidth="1"/>
    <col min="14378" max="14378" width="15" style="197" customWidth="1"/>
    <col min="14379" max="14379" width="17.42578125" style="197" customWidth="1"/>
    <col min="14380" max="14380" width="3.140625" style="197" customWidth="1"/>
    <col min="14381" max="14594" width="11.42578125" style="197"/>
    <col min="14595" max="14595" width="3.140625" style="197" customWidth="1"/>
    <col min="14596" max="14611" width="3.5703125" style="197" customWidth="1"/>
    <col min="14612" max="14612" width="4.140625" style="197" customWidth="1"/>
    <col min="14613" max="14629" width="3.5703125" style="197" customWidth="1"/>
    <col min="14630" max="14630" width="33" style="197" customWidth="1"/>
    <col min="14631" max="14632" width="14.42578125" style="197" customWidth="1"/>
    <col min="14633" max="14633" width="13.85546875" style="197" customWidth="1"/>
    <col min="14634" max="14634" width="15" style="197" customWidth="1"/>
    <col min="14635" max="14635" width="17.42578125" style="197" customWidth="1"/>
    <col min="14636" max="14636" width="3.140625" style="197" customWidth="1"/>
    <col min="14637" max="14850" width="11.42578125" style="197"/>
    <col min="14851" max="14851" width="3.140625" style="197" customWidth="1"/>
    <col min="14852" max="14867" width="3.5703125" style="197" customWidth="1"/>
    <col min="14868" max="14868" width="4.140625" style="197" customWidth="1"/>
    <col min="14869" max="14885" width="3.5703125" style="197" customWidth="1"/>
    <col min="14886" max="14886" width="33" style="197" customWidth="1"/>
    <col min="14887" max="14888" width="14.42578125" style="197" customWidth="1"/>
    <col min="14889" max="14889" width="13.85546875" style="197" customWidth="1"/>
    <col min="14890" max="14890" width="15" style="197" customWidth="1"/>
    <col min="14891" max="14891" width="17.42578125" style="197" customWidth="1"/>
    <col min="14892" max="14892" width="3.140625" style="197" customWidth="1"/>
    <col min="14893" max="15106" width="11.42578125" style="197"/>
    <col min="15107" max="15107" width="3.140625" style="197" customWidth="1"/>
    <col min="15108" max="15123" width="3.5703125" style="197" customWidth="1"/>
    <col min="15124" max="15124" width="4.140625" style="197" customWidth="1"/>
    <col min="15125" max="15141" width="3.5703125" style="197" customWidth="1"/>
    <col min="15142" max="15142" width="33" style="197" customWidth="1"/>
    <col min="15143" max="15144" width="14.42578125" style="197" customWidth="1"/>
    <col min="15145" max="15145" width="13.85546875" style="197" customWidth="1"/>
    <col min="15146" max="15146" width="15" style="197" customWidth="1"/>
    <col min="15147" max="15147" width="17.42578125" style="197" customWidth="1"/>
    <col min="15148" max="15148" width="3.140625" style="197" customWidth="1"/>
    <col min="15149" max="15362" width="11.42578125" style="197"/>
    <col min="15363" max="15363" width="3.140625" style="197" customWidth="1"/>
    <col min="15364" max="15379" width="3.5703125" style="197" customWidth="1"/>
    <col min="15380" max="15380" width="4.140625" style="197" customWidth="1"/>
    <col min="15381" max="15397" width="3.5703125" style="197" customWidth="1"/>
    <col min="15398" max="15398" width="33" style="197" customWidth="1"/>
    <col min="15399" max="15400" width="14.42578125" style="197" customWidth="1"/>
    <col min="15401" max="15401" width="13.85546875" style="197" customWidth="1"/>
    <col min="15402" max="15402" width="15" style="197" customWidth="1"/>
    <col min="15403" max="15403" width="17.42578125" style="197" customWidth="1"/>
    <col min="15404" max="15404" width="3.140625" style="197" customWidth="1"/>
    <col min="15405" max="15618" width="11.42578125" style="197"/>
    <col min="15619" max="15619" width="3.140625" style="197" customWidth="1"/>
    <col min="15620" max="15635" width="3.5703125" style="197" customWidth="1"/>
    <col min="15636" max="15636" width="4.140625" style="197" customWidth="1"/>
    <col min="15637" max="15653" width="3.5703125" style="197" customWidth="1"/>
    <col min="15654" max="15654" width="33" style="197" customWidth="1"/>
    <col min="15655" max="15656" width="14.42578125" style="197" customWidth="1"/>
    <col min="15657" max="15657" width="13.85546875" style="197" customWidth="1"/>
    <col min="15658" max="15658" width="15" style="197" customWidth="1"/>
    <col min="15659" max="15659" width="17.42578125" style="197" customWidth="1"/>
    <col min="15660" max="15660" width="3.140625" style="197" customWidth="1"/>
    <col min="15661" max="15874" width="11.42578125" style="197"/>
    <col min="15875" max="15875" width="3.140625" style="197" customWidth="1"/>
    <col min="15876" max="15891" width="3.5703125" style="197" customWidth="1"/>
    <col min="15892" max="15892" width="4.140625" style="197" customWidth="1"/>
    <col min="15893" max="15909" width="3.5703125" style="197" customWidth="1"/>
    <col min="15910" max="15910" width="33" style="197" customWidth="1"/>
    <col min="15911" max="15912" width="14.42578125" style="197" customWidth="1"/>
    <col min="15913" max="15913" width="13.85546875" style="197" customWidth="1"/>
    <col min="15914" max="15914" width="15" style="197" customWidth="1"/>
    <col min="15915" max="15915" width="17.42578125" style="197" customWidth="1"/>
    <col min="15916" max="15916" width="3.140625" style="197" customWidth="1"/>
    <col min="15917" max="16130" width="11.42578125" style="197"/>
    <col min="16131" max="16131" width="3.140625" style="197" customWidth="1"/>
    <col min="16132" max="16147" width="3.5703125" style="197" customWidth="1"/>
    <col min="16148" max="16148" width="4.140625" style="197" customWidth="1"/>
    <col min="16149" max="16165" width="3.5703125" style="197" customWidth="1"/>
    <col min="16166" max="16166" width="33" style="197" customWidth="1"/>
    <col min="16167" max="16168" width="14.42578125" style="197" customWidth="1"/>
    <col min="16169" max="16169" width="13.85546875" style="197" customWidth="1"/>
    <col min="16170" max="16170" width="15" style="197" customWidth="1"/>
    <col min="16171" max="16171" width="17.42578125" style="197" customWidth="1"/>
    <col min="16172" max="16172" width="3.140625" style="197" customWidth="1"/>
    <col min="16173" max="16384" width="11.42578125" style="197"/>
  </cols>
  <sheetData>
    <row r="1" spans="1:44" s="2" customFormat="1" ht="15.75" thickBo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row>
    <row r="2" spans="1:44" ht="15.6" customHeight="1" x14ac:dyDescent="0.2">
      <c r="A2" s="3"/>
      <c r="B2" s="410" t="s">
        <v>0</v>
      </c>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c r="AK2" s="416"/>
      <c r="AL2" s="416"/>
      <c r="AM2" s="416"/>
      <c r="AN2" s="416"/>
      <c r="AO2" s="416"/>
      <c r="AP2" s="416"/>
      <c r="AQ2" s="417"/>
      <c r="AR2" s="3"/>
    </row>
    <row r="3" spans="1:44" ht="15.6" customHeight="1" x14ac:dyDescent="0.2">
      <c r="A3" s="3"/>
      <c r="B3" s="412"/>
      <c r="C3" s="413"/>
      <c r="D3" s="413"/>
      <c r="E3" s="413"/>
      <c r="F3" s="413"/>
      <c r="G3" s="413"/>
      <c r="H3" s="413"/>
      <c r="I3" s="413"/>
      <c r="J3" s="413"/>
      <c r="K3" s="413"/>
      <c r="L3" s="413"/>
      <c r="M3" s="413"/>
      <c r="N3" s="413"/>
      <c r="O3" s="413"/>
      <c r="P3" s="413"/>
      <c r="Q3" s="413"/>
      <c r="R3" s="413"/>
      <c r="S3" s="413"/>
      <c r="T3" s="413"/>
      <c r="U3" s="413"/>
      <c r="V3" s="413"/>
      <c r="W3" s="413"/>
      <c r="X3" s="413"/>
      <c r="Y3" s="413"/>
      <c r="Z3" s="413"/>
      <c r="AA3" s="413"/>
      <c r="AB3" s="413"/>
      <c r="AC3" s="413"/>
      <c r="AD3" s="413"/>
      <c r="AE3" s="413"/>
      <c r="AF3" s="413"/>
      <c r="AG3" s="413"/>
      <c r="AH3" s="413"/>
      <c r="AI3" s="413"/>
      <c r="AJ3" s="413"/>
      <c r="AK3" s="418"/>
      <c r="AL3" s="418"/>
      <c r="AM3" s="418"/>
      <c r="AN3" s="418"/>
      <c r="AO3" s="418"/>
      <c r="AP3" s="418"/>
      <c r="AQ3" s="419"/>
      <c r="AR3" s="3"/>
    </row>
    <row r="4" spans="1:44" ht="15.6" customHeight="1" thickBot="1" x14ac:dyDescent="0.25">
      <c r="A4" s="3"/>
      <c r="B4" s="414"/>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20"/>
      <c r="AL4" s="420"/>
      <c r="AM4" s="420"/>
      <c r="AN4" s="420"/>
      <c r="AO4" s="420"/>
      <c r="AP4" s="420"/>
      <c r="AQ4" s="421"/>
      <c r="AR4" s="3"/>
    </row>
    <row r="5" spans="1:44" s="6" customFormat="1" ht="32.450000000000003" customHeight="1" x14ac:dyDescent="0.25">
      <c r="A5" s="5"/>
      <c r="B5" s="422" t="s">
        <v>1</v>
      </c>
      <c r="C5" s="423"/>
      <c r="D5" s="423"/>
      <c r="E5" s="423"/>
      <c r="F5" s="423"/>
      <c r="G5" s="423"/>
      <c r="H5" s="423"/>
      <c r="I5" s="424"/>
      <c r="J5" s="425" t="s">
        <v>105</v>
      </c>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426"/>
      <c r="AK5" s="427"/>
      <c r="AL5" s="427"/>
      <c r="AM5" s="427"/>
      <c r="AN5" s="427"/>
      <c r="AO5" s="427"/>
      <c r="AP5" s="427"/>
      <c r="AQ5" s="409"/>
      <c r="AR5" s="5"/>
    </row>
    <row r="6" spans="1:44" s="6" customFormat="1" ht="15.75" x14ac:dyDescent="0.25">
      <c r="A6" s="7"/>
      <c r="B6" s="428" t="s">
        <v>2</v>
      </c>
      <c r="C6" s="429"/>
      <c r="D6" s="429"/>
      <c r="E6" s="429"/>
      <c r="F6" s="429"/>
      <c r="G6" s="429"/>
      <c r="H6" s="429"/>
      <c r="I6" s="430"/>
      <c r="J6" s="431" t="s">
        <v>104</v>
      </c>
      <c r="K6" s="432"/>
      <c r="L6" s="432"/>
      <c r="M6" s="432"/>
      <c r="N6" s="432"/>
      <c r="O6" s="432"/>
      <c r="P6" s="432"/>
      <c r="Q6" s="432"/>
      <c r="R6" s="432"/>
      <c r="S6" s="432"/>
      <c r="T6" s="432"/>
      <c r="U6" s="432"/>
      <c r="V6" s="432"/>
      <c r="W6" s="432"/>
      <c r="X6" s="432"/>
      <c r="Y6" s="432"/>
      <c r="Z6" s="432"/>
      <c r="AA6" s="432"/>
      <c r="AB6" s="432"/>
      <c r="AC6" s="432"/>
      <c r="AD6" s="432"/>
      <c r="AE6" s="433"/>
      <c r="AF6" s="434" t="s">
        <v>3</v>
      </c>
      <c r="AG6" s="432"/>
      <c r="AH6" s="432"/>
      <c r="AI6" s="433"/>
      <c r="AJ6" s="208" t="s">
        <v>133</v>
      </c>
      <c r="AK6" s="434" t="s">
        <v>4</v>
      </c>
      <c r="AL6" s="435"/>
      <c r="AM6" s="435"/>
      <c r="AN6" s="436"/>
      <c r="AO6" s="437" t="s">
        <v>108</v>
      </c>
      <c r="AP6" s="429"/>
      <c r="AQ6" s="438"/>
      <c r="AR6" s="7"/>
    </row>
    <row r="7" spans="1:44" s="6" customFormat="1" ht="15.75" x14ac:dyDescent="0.25">
      <c r="A7" s="7"/>
      <c r="B7" s="428" t="s">
        <v>5</v>
      </c>
      <c r="C7" s="429"/>
      <c r="D7" s="429"/>
      <c r="E7" s="429"/>
      <c r="F7" s="429"/>
      <c r="G7" s="429"/>
      <c r="H7" s="429"/>
      <c r="I7" s="430"/>
      <c r="J7" s="431" t="s">
        <v>77</v>
      </c>
      <c r="K7" s="432"/>
      <c r="L7" s="432"/>
      <c r="M7" s="432"/>
      <c r="N7" s="432"/>
      <c r="O7" s="432"/>
      <c r="P7" s="432"/>
      <c r="Q7" s="432"/>
      <c r="R7" s="432"/>
      <c r="S7" s="432"/>
      <c r="T7" s="432"/>
      <c r="U7" s="432"/>
      <c r="V7" s="432"/>
      <c r="W7" s="432"/>
      <c r="X7" s="432"/>
      <c r="Y7" s="432"/>
      <c r="Z7" s="432"/>
      <c r="AA7" s="432"/>
      <c r="AB7" s="432"/>
      <c r="AC7" s="432"/>
      <c r="AD7" s="432"/>
      <c r="AE7" s="433"/>
      <c r="AF7" s="434" t="s">
        <v>3</v>
      </c>
      <c r="AG7" s="432"/>
      <c r="AH7" s="432"/>
      <c r="AI7" s="433"/>
      <c r="AJ7" s="8" t="s">
        <v>106</v>
      </c>
      <c r="AK7" s="434" t="s">
        <v>6</v>
      </c>
      <c r="AL7" s="435"/>
      <c r="AM7" s="435"/>
      <c r="AN7" s="436"/>
      <c r="AO7" s="437" t="s">
        <v>107</v>
      </c>
      <c r="AP7" s="429"/>
      <c r="AQ7" s="438"/>
      <c r="AR7" s="7"/>
    </row>
    <row r="8" spans="1:44" s="6" customFormat="1" ht="15.75" x14ac:dyDescent="0.25">
      <c r="A8" s="7"/>
      <c r="B8" s="9"/>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1"/>
      <c r="AO8" s="10"/>
      <c r="AP8" s="408"/>
      <c r="AQ8" s="409"/>
      <c r="AR8" s="7"/>
    </row>
    <row r="9" spans="1:44" s="6" customFormat="1" ht="15.6" customHeight="1" x14ac:dyDescent="0.25">
      <c r="A9" s="7"/>
      <c r="B9" s="428" t="s">
        <v>7</v>
      </c>
      <c r="C9" s="429"/>
      <c r="D9" s="429"/>
      <c r="E9" s="429"/>
      <c r="F9" s="430"/>
      <c r="G9" s="434" t="s">
        <v>8</v>
      </c>
      <c r="H9" s="433"/>
      <c r="I9" s="442">
        <v>25</v>
      </c>
      <c r="J9" s="433"/>
      <c r="K9" s="434" t="s">
        <v>9</v>
      </c>
      <c r="L9" s="433"/>
      <c r="M9" s="442">
        <v>7</v>
      </c>
      <c r="N9" s="443"/>
      <c r="O9" s="434" t="s">
        <v>10</v>
      </c>
      <c r="P9" s="433"/>
      <c r="Q9" s="442">
        <v>2026</v>
      </c>
      <c r="R9" s="433"/>
      <c r="S9" s="10"/>
      <c r="T9" s="10"/>
      <c r="U9" s="10"/>
      <c r="V9" s="444"/>
      <c r="W9" s="445"/>
      <c r="X9" s="445"/>
      <c r="Y9" s="445"/>
      <c r="Z9" s="445"/>
      <c r="AA9" s="446"/>
      <c r="AB9" s="447"/>
      <c r="AC9" s="447"/>
      <c r="AD9" s="447"/>
      <c r="AE9" s="447"/>
      <c r="AF9" s="10"/>
      <c r="AG9" s="10"/>
      <c r="AH9" s="434" t="s">
        <v>11</v>
      </c>
      <c r="AI9" s="432"/>
      <c r="AJ9" s="433"/>
      <c r="AK9" s="448" t="s">
        <v>29</v>
      </c>
      <c r="AL9" s="449"/>
      <c r="AM9" s="449"/>
      <c r="AN9" s="449"/>
      <c r="AO9" s="449"/>
      <c r="AP9" s="449"/>
      <c r="AQ9" s="450"/>
      <c r="AR9" s="7"/>
    </row>
    <row r="10" spans="1:44" s="6" customFormat="1" ht="15.75" x14ac:dyDescent="0.25">
      <c r="A10" s="7"/>
      <c r="B10" s="12"/>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434" t="s">
        <v>12</v>
      </c>
      <c r="AI10" s="432"/>
      <c r="AJ10" s="433"/>
      <c r="AK10" s="439" t="s">
        <v>135</v>
      </c>
      <c r="AL10" s="440"/>
      <c r="AM10" s="440"/>
      <c r="AN10" s="440"/>
      <c r="AO10" s="440"/>
      <c r="AP10" s="440"/>
      <c r="AQ10" s="441"/>
      <c r="AR10" s="7"/>
    </row>
    <row r="11" spans="1:44" s="6" customFormat="1" ht="16.5" thickBot="1" x14ac:dyDescent="0.25">
      <c r="A11" s="7"/>
      <c r="B11" s="1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5"/>
      <c r="AR11" s="7"/>
    </row>
    <row r="12" spans="1:44" s="16" customFormat="1" ht="57.75" customHeight="1" thickBot="1" x14ac:dyDescent="0.3">
      <c r="A12" s="5"/>
      <c r="B12" s="451" t="s">
        <v>13</v>
      </c>
      <c r="C12" s="452"/>
      <c r="D12" s="452"/>
      <c r="E12" s="452"/>
      <c r="F12" s="452"/>
      <c r="G12" s="452"/>
      <c r="H12" s="453"/>
      <c r="I12" s="454" t="str">
        <f>+'ACTA DE OBRA No1'!C23</f>
        <v>LLENOS COMPACTADOS CON MATERIAL DE PRÉSTAMO (limo de la zona de acuerdo con las especificaciones para construcción de terraplenes del INVÍAS). Debe alcanzar el 95% del valor seco máximo del ensayo proctor modificado; y realizar el control de densidades y materiales, de acuerdo con la normatividad INVÍAS y las indicaciones de la Interventoría. Incluye 15 km de transporte externo que debe ser validado por la Interventoría.</v>
      </c>
      <c r="J12" s="455"/>
      <c r="K12" s="455"/>
      <c r="L12" s="455"/>
      <c r="M12" s="455"/>
      <c r="N12" s="455"/>
      <c r="O12" s="455"/>
      <c r="P12" s="455"/>
      <c r="Q12" s="455"/>
      <c r="R12" s="455"/>
      <c r="S12" s="455"/>
      <c r="T12" s="455"/>
      <c r="U12" s="455"/>
      <c r="V12" s="455"/>
      <c r="W12" s="455"/>
      <c r="X12" s="455"/>
      <c r="Y12" s="455"/>
      <c r="Z12" s="455"/>
      <c r="AA12" s="455"/>
      <c r="AB12" s="455"/>
      <c r="AC12" s="455"/>
      <c r="AD12" s="455"/>
      <c r="AE12" s="455"/>
      <c r="AF12" s="455"/>
      <c r="AG12" s="455"/>
      <c r="AH12" s="455"/>
      <c r="AI12" s="455"/>
      <c r="AJ12" s="455"/>
      <c r="AK12" s="455"/>
      <c r="AL12" s="455"/>
      <c r="AM12" s="455"/>
      <c r="AN12" s="455"/>
      <c r="AO12" s="455"/>
      <c r="AP12" s="455"/>
      <c r="AQ12" s="456"/>
      <c r="AR12" s="5"/>
    </row>
    <row r="13" spans="1:44" s="16" customFormat="1" ht="31.15" customHeight="1" thickBot="1" x14ac:dyDescent="0.3">
      <c r="A13" s="5"/>
      <c r="B13" s="451" t="s">
        <v>14</v>
      </c>
      <c r="C13" s="452"/>
      <c r="D13" s="452"/>
      <c r="E13" s="452"/>
      <c r="F13" s="452"/>
      <c r="G13" s="452"/>
      <c r="H13" s="453"/>
      <c r="I13" s="457" t="s">
        <v>109</v>
      </c>
      <c r="J13" s="458"/>
      <c r="K13" s="458"/>
      <c r="L13" s="458"/>
      <c r="M13" s="458"/>
      <c r="N13" s="458"/>
      <c r="O13" s="458"/>
      <c r="P13" s="458"/>
      <c r="Q13" s="458"/>
      <c r="R13" s="458"/>
      <c r="S13" s="458"/>
      <c r="T13" s="458"/>
      <c r="U13" s="459"/>
      <c r="V13" s="460" t="s">
        <v>15</v>
      </c>
      <c r="W13" s="455"/>
      <c r="X13" s="455"/>
      <c r="Y13" s="455"/>
      <c r="Z13" s="455"/>
      <c r="AA13" s="455"/>
      <c r="AB13" s="455"/>
      <c r="AC13" s="455"/>
      <c r="AD13" s="455"/>
      <c r="AE13" s="461"/>
      <c r="AF13" s="462"/>
      <c r="AG13" s="455"/>
      <c r="AH13" s="455"/>
      <c r="AI13" s="455"/>
      <c r="AJ13" s="463"/>
      <c r="AK13" s="464" t="s">
        <v>16</v>
      </c>
      <c r="AL13" s="464"/>
      <c r="AM13" s="465"/>
      <c r="AN13" s="466">
        <f>+'ACTA DE OBRA No1'!B23</f>
        <v>2.06</v>
      </c>
      <c r="AO13" s="463"/>
      <c r="AP13" s="17" t="s">
        <v>134</v>
      </c>
      <c r="AQ13" s="18" t="str">
        <f>+'ACTA DE OBRA No1'!E23</f>
        <v>m3</v>
      </c>
      <c r="AR13" s="5"/>
    </row>
    <row r="14" spans="1:44" ht="16.5" thickBot="1" x14ac:dyDescent="0.3">
      <c r="A14" s="3"/>
      <c r="B14" s="467" t="s">
        <v>17</v>
      </c>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411"/>
      <c r="AE14" s="411"/>
      <c r="AF14" s="411"/>
      <c r="AG14" s="411"/>
      <c r="AH14" s="411"/>
      <c r="AI14" s="411"/>
      <c r="AJ14" s="468" t="s">
        <v>202</v>
      </c>
      <c r="AK14" s="470"/>
      <c r="AL14" s="470"/>
      <c r="AM14" s="470"/>
      <c r="AN14" s="471"/>
      <c r="AO14" s="472"/>
      <c r="AP14" s="473" t="s">
        <v>18</v>
      </c>
      <c r="AQ14" s="475" t="s">
        <v>19</v>
      </c>
      <c r="AR14" s="3"/>
    </row>
    <row r="15" spans="1:44" ht="28.5" customHeight="1" thickBot="1" x14ac:dyDescent="0.25">
      <c r="A15" s="3"/>
      <c r="B15" s="397"/>
      <c r="C15" s="398"/>
      <c r="D15" s="398"/>
      <c r="E15" s="398"/>
      <c r="F15" s="398"/>
      <c r="G15" s="398"/>
      <c r="H15" s="398"/>
      <c r="I15" s="398"/>
      <c r="J15" s="398"/>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8"/>
      <c r="AJ15" s="469"/>
      <c r="AK15" s="19" t="s">
        <v>114</v>
      </c>
      <c r="AL15" s="19" t="s">
        <v>20</v>
      </c>
      <c r="AM15" s="19" t="s">
        <v>27</v>
      </c>
      <c r="AN15" s="19" t="s">
        <v>28</v>
      </c>
      <c r="AO15" s="19" t="s">
        <v>21</v>
      </c>
      <c r="AP15" s="474"/>
      <c r="AQ15" s="476"/>
      <c r="AR15" s="3"/>
    </row>
    <row r="16" spans="1:44" ht="31.5" x14ac:dyDescent="0.2">
      <c r="A16" s="3"/>
      <c r="B16" s="400"/>
      <c r="C16" s="513"/>
      <c r="D16" s="513"/>
      <c r="E16" s="513"/>
      <c r="F16" s="513"/>
      <c r="G16" s="513"/>
      <c r="H16" s="513"/>
      <c r="I16" s="513"/>
      <c r="J16" s="513"/>
      <c r="K16" s="513"/>
      <c r="L16" s="513"/>
      <c r="M16" s="513"/>
      <c r="N16" s="513"/>
      <c r="O16" s="513"/>
      <c r="P16" s="513"/>
      <c r="Q16" s="513"/>
      <c r="R16" s="513"/>
      <c r="S16" s="513"/>
      <c r="T16" s="513"/>
      <c r="U16" s="513"/>
      <c r="V16" s="513"/>
      <c r="W16" s="513"/>
      <c r="X16" s="513"/>
      <c r="Y16" s="513"/>
      <c r="Z16" s="513"/>
      <c r="AA16" s="513"/>
      <c r="AB16" s="513"/>
      <c r="AC16" s="513"/>
      <c r="AD16" s="513"/>
      <c r="AE16" s="513"/>
      <c r="AF16" s="513"/>
      <c r="AG16" s="513"/>
      <c r="AH16" s="513"/>
      <c r="AI16" s="513"/>
      <c r="AJ16" s="238" t="s">
        <v>189</v>
      </c>
      <c r="AK16" s="239" t="s">
        <v>115</v>
      </c>
      <c r="AL16" s="198">
        <v>36.200000000000003</v>
      </c>
      <c r="AM16" s="198">
        <v>0.15</v>
      </c>
      <c r="AN16" s="198">
        <v>0.15</v>
      </c>
      <c r="AO16" s="198">
        <f>AM16*AN16</f>
        <v>2.2499999999999999E-2</v>
      </c>
      <c r="AP16" s="239">
        <v>1</v>
      </c>
      <c r="AQ16" s="240">
        <f>ROUND(AO16*AL16*AP16,1)</f>
        <v>0.8</v>
      </c>
      <c r="AR16" s="3"/>
    </row>
    <row r="17" spans="1:44" s="219" customFormat="1" ht="31.5" x14ac:dyDescent="0.2">
      <c r="A17" s="3"/>
      <c r="B17" s="400"/>
      <c r="C17" s="513"/>
      <c r="D17" s="513"/>
      <c r="E17" s="513"/>
      <c r="F17" s="513"/>
      <c r="G17" s="513"/>
      <c r="H17" s="513"/>
      <c r="I17" s="513"/>
      <c r="J17" s="513"/>
      <c r="K17" s="513"/>
      <c r="L17" s="513"/>
      <c r="M17" s="513"/>
      <c r="N17" s="513"/>
      <c r="O17" s="513"/>
      <c r="P17" s="513"/>
      <c r="Q17" s="513"/>
      <c r="R17" s="513"/>
      <c r="S17" s="513"/>
      <c r="T17" s="513"/>
      <c r="U17" s="513"/>
      <c r="V17" s="513"/>
      <c r="W17" s="513"/>
      <c r="X17" s="513"/>
      <c r="Y17" s="513"/>
      <c r="Z17" s="513"/>
      <c r="AA17" s="513"/>
      <c r="AB17" s="513"/>
      <c r="AC17" s="513"/>
      <c r="AD17" s="513"/>
      <c r="AE17" s="513"/>
      <c r="AF17" s="513"/>
      <c r="AG17" s="513"/>
      <c r="AH17" s="513"/>
      <c r="AI17" s="513"/>
      <c r="AJ17" s="238" t="s">
        <v>190</v>
      </c>
      <c r="AK17" s="239" t="s">
        <v>115</v>
      </c>
      <c r="AL17" s="198">
        <v>33.550000000000004</v>
      </c>
      <c r="AM17" s="198">
        <v>0.15</v>
      </c>
      <c r="AN17" s="198">
        <v>0.15</v>
      </c>
      <c r="AO17" s="198">
        <f>AM17*AN17</f>
        <v>2.2499999999999999E-2</v>
      </c>
      <c r="AP17" s="239">
        <v>1</v>
      </c>
      <c r="AQ17" s="240">
        <f>ROUND(AO17*AL17*AP17,1)</f>
        <v>0.8</v>
      </c>
      <c r="AR17" s="3"/>
    </row>
    <row r="18" spans="1:44" s="219" customFormat="1" ht="15.75" x14ac:dyDescent="0.2">
      <c r="A18" s="3"/>
      <c r="B18" s="400"/>
      <c r="C18" s="513"/>
      <c r="D18" s="513"/>
      <c r="E18" s="513"/>
      <c r="F18" s="513"/>
      <c r="G18" s="513"/>
      <c r="H18" s="513"/>
      <c r="I18" s="513"/>
      <c r="J18" s="513"/>
      <c r="K18" s="513"/>
      <c r="L18" s="513"/>
      <c r="M18" s="513"/>
      <c r="N18" s="513"/>
      <c r="O18" s="513"/>
      <c r="P18" s="513"/>
      <c r="Q18" s="513"/>
      <c r="R18" s="513"/>
      <c r="S18" s="513"/>
      <c r="T18" s="513"/>
      <c r="U18" s="513"/>
      <c r="V18" s="513"/>
      <c r="W18" s="513"/>
      <c r="X18" s="513"/>
      <c r="Y18" s="513"/>
      <c r="Z18" s="513"/>
      <c r="AA18" s="513"/>
      <c r="AB18" s="513"/>
      <c r="AC18" s="513"/>
      <c r="AD18" s="513"/>
      <c r="AE18" s="513"/>
      <c r="AF18" s="513"/>
      <c r="AG18" s="513"/>
      <c r="AH18" s="513"/>
      <c r="AI18" s="513"/>
      <c r="AJ18" s="403"/>
      <c r="AK18" s="404"/>
      <c r="AL18" s="404"/>
      <c r="AM18" s="404"/>
      <c r="AN18" s="404"/>
      <c r="AO18" s="404"/>
      <c r="AP18" s="404"/>
      <c r="AQ18" s="405"/>
      <c r="AR18" s="3"/>
    </row>
    <row r="19" spans="1:44" s="235" customFormat="1" ht="31.5" x14ac:dyDescent="0.2">
      <c r="A19" s="3"/>
      <c r="B19" s="400"/>
      <c r="C19" s="513"/>
      <c r="D19" s="513"/>
      <c r="E19" s="513"/>
      <c r="F19" s="513"/>
      <c r="G19" s="513"/>
      <c r="H19" s="513"/>
      <c r="I19" s="513"/>
      <c r="J19" s="513"/>
      <c r="K19" s="513"/>
      <c r="L19" s="513"/>
      <c r="M19" s="513"/>
      <c r="N19" s="513"/>
      <c r="O19" s="513"/>
      <c r="P19" s="513"/>
      <c r="Q19" s="513"/>
      <c r="R19" s="513"/>
      <c r="S19" s="513"/>
      <c r="T19" s="513"/>
      <c r="U19" s="513"/>
      <c r="V19" s="513"/>
      <c r="W19" s="513"/>
      <c r="X19" s="513"/>
      <c r="Y19" s="513"/>
      <c r="Z19" s="513"/>
      <c r="AA19" s="513"/>
      <c r="AB19" s="513"/>
      <c r="AC19" s="513"/>
      <c r="AD19" s="513"/>
      <c r="AE19" s="513"/>
      <c r="AF19" s="513"/>
      <c r="AG19" s="513"/>
      <c r="AH19" s="513"/>
      <c r="AI19" s="513"/>
      <c r="AJ19" s="238" t="s">
        <v>205</v>
      </c>
      <c r="AK19" s="239" t="s">
        <v>115</v>
      </c>
      <c r="AL19" s="198">
        <v>48.6</v>
      </c>
      <c r="AM19" s="198">
        <v>0.4</v>
      </c>
      <c r="AN19" s="198">
        <v>0.5</v>
      </c>
      <c r="AO19" s="198">
        <f>AM19*AN19</f>
        <v>0.2</v>
      </c>
      <c r="AP19" s="239">
        <v>1</v>
      </c>
      <c r="AQ19" s="240">
        <f>ROUND(AO19*AL19*AP19,1)</f>
        <v>9.6999999999999993</v>
      </c>
      <c r="AR19" s="3"/>
    </row>
    <row r="20" spans="1:44" s="235" customFormat="1" ht="31.5" x14ac:dyDescent="0.2">
      <c r="A20" s="3"/>
      <c r="B20" s="400"/>
      <c r="C20" s="513"/>
      <c r="D20" s="513"/>
      <c r="E20" s="513"/>
      <c r="F20" s="513"/>
      <c r="G20" s="513"/>
      <c r="H20" s="513"/>
      <c r="I20" s="513"/>
      <c r="J20" s="513"/>
      <c r="K20" s="513"/>
      <c r="L20" s="513"/>
      <c r="M20" s="513"/>
      <c r="N20" s="513"/>
      <c r="O20" s="513"/>
      <c r="P20" s="513"/>
      <c r="Q20" s="513"/>
      <c r="R20" s="513"/>
      <c r="S20" s="513"/>
      <c r="T20" s="513"/>
      <c r="U20" s="513"/>
      <c r="V20" s="513"/>
      <c r="W20" s="513"/>
      <c r="X20" s="513"/>
      <c r="Y20" s="513"/>
      <c r="Z20" s="513"/>
      <c r="AA20" s="513"/>
      <c r="AB20" s="513"/>
      <c r="AC20" s="513"/>
      <c r="AD20" s="513"/>
      <c r="AE20" s="513"/>
      <c r="AF20" s="513"/>
      <c r="AG20" s="513"/>
      <c r="AH20" s="513"/>
      <c r="AI20" s="513"/>
      <c r="AJ20" s="238" t="s">
        <v>206</v>
      </c>
      <c r="AK20" s="239" t="s">
        <v>115</v>
      </c>
      <c r="AL20" s="198">
        <v>14.9</v>
      </c>
      <c r="AM20" s="198">
        <v>0.4</v>
      </c>
      <c r="AN20" s="198">
        <v>0.5</v>
      </c>
      <c r="AO20" s="198">
        <f>AM20*AN20</f>
        <v>0.2</v>
      </c>
      <c r="AP20" s="239">
        <v>1</v>
      </c>
      <c r="AQ20" s="240">
        <f>ROUND(AO20*AL20*AP20,1)</f>
        <v>3</v>
      </c>
      <c r="AR20" s="3"/>
    </row>
    <row r="21" spans="1:44" s="219" customFormat="1" ht="31.5" x14ac:dyDescent="0.2">
      <c r="A21" s="3"/>
      <c r="B21" s="400"/>
      <c r="C21" s="513"/>
      <c r="D21" s="513"/>
      <c r="E21" s="513"/>
      <c r="F21" s="513"/>
      <c r="G21" s="513"/>
      <c r="H21" s="513"/>
      <c r="I21" s="513"/>
      <c r="J21" s="513"/>
      <c r="K21" s="513"/>
      <c r="L21" s="513"/>
      <c r="M21" s="513"/>
      <c r="N21" s="513"/>
      <c r="O21" s="513"/>
      <c r="P21" s="513"/>
      <c r="Q21" s="513"/>
      <c r="R21" s="513"/>
      <c r="S21" s="513"/>
      <c r="T21" s="513"/>
      <c r="U21" s="513"/>
      <c r="V21" s="513"/>
      <c r="W21" s="513"/>
      <c r="X21" s="513"/>
      <c r="Y21" s="513"/>
      <c r="Z21" s="513"/>
      <c r="AA21" s="513"/>
      <c r="AB21" s="513"/>
      <c r="AC21" s="513"/>
      <c r="AD21" s="513"/>
      <c r="AE21" s="513"/>
      <c r="AF21" s="513"/>
      <c r="AG21" s="513"/>
      <c r="AH21" s="513"/>
      <c r="AI21" s="513"/>
      <c r="AJ21" s="238" t="s">
        <v>191</v>
      </c>
      <c r="AK21" s="239" t="s">
        <v>115</v>
      </c>
      <c r="AL21" s="198">
        <v>190.04999999999998</v>
      </c>
      <c r="AM21" s="198">
        <v>0.15</v>
      </c>
      <c r="AN21" s="198">
        <v>0.15</v>
      </c>
      <c r="AO21" s="198">
        <f>AM21*AN21</f>
        <v>2.2499999999999999E-2</v>
      </c>
      <c r="AP21" s="239">
        <v>1</v>
      </c>
      <c r="AQ21" s="240">
        <f>ROUND(AO21*AL21*AP21,1)</f>
        <v>4.3</v>
      </c>
      <c r="AR21" s="3"/>
    </row>
    <row r="22" spans="1:44" s="219" customFormat="1" ht="31.5" x14ac:dyDescent="0.2">
      <c r="A22" s="3"/>
      <c r="B22" s="400"/>
      <c r="C22" s="513"/>
      <c r="D22" s="513"/>
      <c r="E22" s="513"/>
      <c r="F22" s="513"/>
      <c r="G22" s="513"/>
      <c r="H22" s="513"/>
      <c r="I22" s="513"/>
      <c r="J22" s="513"/>
      <c r="K22" s="513"/>
      <c r="L22" s="513"/>
      <c r="M22" s="513"/>
      <c r="N22" s="513"/>
      <c r="O22" s="513"/>
      <c r="P22" s="513"/>
      <c r="Q22" s="513"/>
      <c r="R22" s="513"/>
      <c r="S22" s="513"/>
      <c r="T22" s="513"/>
      <c r="U22" s="513"/>
      <c r="V22" s="513"/>
      <c r="W22" s="513"/>
      <c r="X22" s="513"/>
      <c r="Y22" s="513"/>
      <c r="Z22" s="513"/>
      <c r="AA22" s="513"/>
      <c r="AB22" s="513"/>
      <c r="AC22" s="513"/>
      <c r="AD22" s="513"/>
      <c r="AE22" s="513"/>
      <c r="AF22" s="513"/>
      <c r="AG22" s="513"/>
      <c r="AH22" s="513"/>
      <c r="AI22" s="513"/>
      <c r="AJ22" s="238" t="s">
        <v>192</v>
      </c>
      <c r="AK22" s="239" t="s">
        <v>115</v>
      </c>
      <c r="AL22" s="198">
        <v>76.55</v>
      </c>
      <c r="AM22" s="198">
        <v>0.15</v>
      </c>
      <c r="AN22" s="198">
        <v>0.15</v>
      </c>
      <c r="AO22" s="198">
        <f>AM22*AN22</f>
        <v>2.2499999999999999E-2</v>
      </c>
      <c r="AP22" s="239">
        <v>1</v>
      </c>
      <c r="AQ22" s="240">
        <f>ROUND(AO22*AL22*AP22,1)</f>
        <v>1.7</v>
      </c>
      <c r="AR22" s="3"/>
    </row>
    <row r="23" spans="1:44" s="226" customFormat="1" ht="31.5" x14ac:dyDescent="0.2">
      <c r="A23" s="3"/>
      <c r="B23" s="400"/>
      <c r="C23" s="513"/>
      <c r="D23" s="513"/>
      <c r="E23" s="513"/>
      <c r="F23" s="513"/>
      <c r="G23" s="513"/>
      <c r="H23" s="513"/>
      <c r="I23" s="513"/>
      <c r="J23" s="513"/>
      <c r="K23" s="513"/>
      <c r="L23" s="513"/>
      <c r="M23" s="513"/>
      <c r="N23" s="513"/>
      <c r="O23" s="513"/>
      <c r="P23" s="513"/>
      <c r="Q23" s="513"/>
      <c r="R23" s="513"/>
      <c r="S23" s="513"/>
      <c r="T23" s="513"/>
      <c r="U23" s="513"/>
      <c r="V23" s="513"/>
      <c r="W23" s="513"/>
      <c r="X23" s="513"/>
      <c r="Y23" s="513"/>
      <c r="Z23" s="513"/>
      <c r="AA23" s="513"/>
      <c r="AB23" s="513"/>
      <c r="AC23" s="513"/>
      <c r="AD23" s="513"/>
      <c r="AE23" s="513"/>
      <c r="AF23" s="513"/>
      <c r="AG23" s="513"/>
      <c r="AH23" s="513"/>
      <c r="AI23" s="513"/>
      <c r="AJ23" s="266" t="s">
        <v>191</v>
      </c>
      <c r="AK23" s="239" t="s">
        <v>116</v>
      </c>
      <c r="AL23" s="198">
        <v>187.5</v>
      </c>
      <c r="AM23" s="198">
        <v>0.15</v>
      </c>
      <c r="AN23" s="198">
        <v>0.15</v>
      </c>
      <c r="AO23" s="198">
        <f>AM23*AN23</f>
        <v>2.2499999999999999E-2</v>
      </c>
      <c r="AP23" s="239">
        <v>1</v>
      </c>
      <c r="AQ23" s="267">
        <f>ROUND(AO23*AL23*AP23,1)</f>
        <v>4.2</v>
      </c>
      <c r="AR23" s="3"/>
    </row>
    <row r="24" spans="1:44" s="219" customFormat="1" ht="15.75" x14ac:dyDescent="0.2">
      <c r="A24" s="3"/>
      <c r="B24" s="400"/>
      <c r="C24" s="513"/>
      <c r="D24" s="513"/>
      <c r="E24" s="513"/>
      <c r="F24" s="513"/>
      <c r="G24" s="513"/>
      <c r="H24" s="513"/>
      <c r="I24" s="513"/>
      <c r="J24" s="513"/>
      <c r="K24" s="513"/>
      <c r="L24" s="513"/>
      <c r="M24" s="513"/>
      <c r="N24" s="513"/>
      <c r="O24" s="513"/>
      <c r="P24" s="513"/>
      <c r="Q24" s="513"/>
      <c r="R24" s="513"/>
      <c r="S24" s="513"/>
      <c r="T24" s="513"/>
      <c r="U24" s="513"/>
      <c r="V24" s="513"/>
      <c r="W24" s="513"/>
      <c r="X24" s="513"/>
      <c r="Y24" s="513"/>
      <c r="Z24" s="513"/>
      <c r="AA24" s="513"/>
      <c r="AB24" s="513"/>
      <c r="AC24" s="513"/>
      <c r="AD24" s="513"/>
      <c r="AE24" s="513"/>
      <c r="AF24" s="513"/>
      <c r="AG24" s="513"/>
      <c r="AH24" s="513"/>
      <c r="AI24" s="513"/>
      <c r="AJ24" s="403"/>
      <c r="AK24" s="404"/>
      <c r="AL24" s="404"/>
      <c r="AM24" s="404"/>
      <c r="AN24" s="404"/>
      <c r="AO24" s="404"/>
      <c r="AP24" s="404"/>
      <c r="AQ24" s="405"/>
      <c r="AR24" s="3"/>
    </row>
    <row r="25" spans="1:44" s="219" customFormat="1" ht="31.5" x14ac:dyDescent="0.2">
      <c r="A25" s="3"/>
      <c r="B25" s="400"/>
      <c r="C25" s="513"/>
      <c r="D25" s="513"/>
      <c r="E25" s="513"/>
      <c r="F25" s="513"/>
      <c r="G25" s="513"/>
      <c r="H25" s="513"/>
      <c r="I25" s="513"/>
      <c r="J25" s="513"/>
      <c r="K25" s="513"/>
      <c r="L25" s="513"/>
      <c r="M25" s="513"/>
      <c r="N25" s="513"/>
      <c r="O25" s="513"/>
      <c r="P25" s="513"/>
      <c r="Q25" s="513"/>
      <c r="R25" s="513"/>
      <c r="S25" s="513"/>
      <c r="T25" s="513"/>
      <c r="U25" s="513"/>
      <c r="V25" s="513"/>
      <c r="W25" s="513"/>
      <c r="X25" s="513"/>
      <c r="Y25" s="513"/>
      <c r="Z25" s="513"/>
      <c r="AA25" s="513"/>
      <c r="AB25" s="513"/>
      <c r="AC25" s="513"/>
      <c r="AD25" s="513"/>
      <c r="AE25" s="513"/>
      <c r="AF25" s="513"/>
      <c r="AG25" s="513"/>
      <c r="AH25" s="513"/>
      <c r="AI25" s="513"/>
      <c r="AJ25" s="238" t="s">
        <v>193</v>
      </c>
      <c r="AK25" s="239" t="s">
        <v>115</v>
      </c>
      <c r="AL25" s="198">
        <v>51.86</v>
      </c>
      <c r="AM25" s="198">
        <v>0.15</v>
      </c>
      <c r="AN25" s="198">
        <v>0.15</v>
      </c>
      <c r="AO25" s="198">
        <f>AM25*AN25</f>
        <v>2.2499999999999999E-2</v>
      </c>
      <c r="AP25" s="239">
        <v>1</v>
      </c>
      <c r="AQ25" s="240">
        <f>ROUND(AO25*AL25*AP25,1)</f>
        <v>1.2</v>
      </c>
      <c r="AR25" s="3"/>
    </row>
    <row r="26" spans="1:44" s="219" customFormat="1" ht="31.5" x14ac:dyDescent="0.2">
      <c r="A26" s="3"/>
      <c r="B26" s="400"/>
      <c r="C26" s="513"/>
      <c r="D26" s="513"/>
      <c r="E26" s="513"/>
      <c r="F26" s="513"/>
      <c r="G26" s="513"/>
      <c r="H26" s="513"/>
      <c r="I26" s="513"/>
      <c r="J26" s="513"/>
      <c r="K26" s="513"/>
      <c r="L26" s="513"/>
      <c r="M26" s="513"/>
      <c r="N26" s="513"/>
      <c r="O26" s="513"/>
      <c r="P26" s="513"/>
      <c r="Q26" s="513"/>
      <c r="R26" s="513"/>
      <c r="S26" s="513"/>
      <c r="T26" s="513"/>
      <c r="U26" s="513"/>
      <c r="V26" s="513"/>
      <c r="W26" s="513"/>
      <c r="X26" s="513"/>
      <c r="Y26" s="513"/>
      <c r="Z26" s="513"/>
      <c r="AA26" s="513"/>
      <c r="AB26" s="513"/>
      <c r="AC26" s="513"/>
      <c r="AD26" s="513"/>
      <c r="AE26" s="513"/>
      <c r="AF26" s="513"/>
      <c r="AG26" s="513"/>
      <c r="AH26" s="513"/>
      <c r="AI26" s="513"/>
      <c r="AJ26" s="238" t="s">
        <v>194</v>
      </c>
      <c r="AK26" s="239" t="s">
        <v>115</v>
      </c>
      <c r="AL26" s="198">
        <v>6.5</v>
      </c>
      <c r="AM26" s="198">
        <v>0.15</v>
      </c>
      <c r="AN26" s="198">
        <v>0.15</v>
      </c>
      <c r="AO26" s="198">
        <f>AM26*AN26</f>
        <v>2.2499999999999999E-2</v>
      </c>
      <c r="AP26" s="239">
        <v>1</v>
      </c>
      <c r="AQ26" s="240">
        <f>ROUND(AO26*AL26*AP26,1)</f>
        <v>0.1</v>
      </c>
      <c r="AR26" s="3"/>
    </row>
    <row r="27" spans="1:44" s="219" customFormat="1" ht="31.5" x14ac:dyDescent="0.2">
      <c r="A27" s="3"/>
      <c r="B27" s="400"/>
      <c r="C27" s="513"/>
      <c r="D27" s="513"/>
      <c r="E27" s="513"/>
      <c r="F27" s="513"/>
      <c r="G27" s="513"/>
      <c r="H27" s="513"/>
      <c r="I27" s="513"/>
      <c r="J27" s="513"/>
      <c r="K27" s="513"/>
      <c r="L27" s="513"/>
      <c r="M27" s="513"/>
      <c r="N27" s="513"/>
      <c r="O27" s="513"/>
      <c r="P27" s="513"/>
      <c r="Q27" s="513"/>
      <c r="R27" s="513"/>
      <c r="S27" s="513"/>
      <c r="T27" s="513"/>
      <c r="U27" s="513"/>
      <c r="V27" s="513"/>
      <c r="W27" s="513"/>
      <c r="X27" s="513"/>
      <c r="Y27" s="513"/>
      <c r="Z27" s="513"/>
      <c r="AA27" s="513"/>
      <c r="AB27" s="513"/>
      <c r="AC27" s="513"/>
      <c r="AD27" s="513"/>
      <c r="AE27" s="513"/>
      <c r="AF27" s="513"/>
      <c r="AG27" s="513"/>
      <c r="AH27" s="513"/>
      <c r="AI27" s="513"/>
      <c r="AJ27" s="238" t="s">
        <v>193</v>
      </c>
      <c r="AK27" s="239" t="s">
        <v>116</v>
      </c>
      <c r="AL27" s="198">
        <v>48.1</v>
      </c>
      <c r="AM27" s="198">
        <v>0.15</v>
      </c>
      <c r="AN27" s="198">
        <v>0.15</v>
      </c>
      <c r="AO27" s="198">
        <f>AM27*AN27</f>
        <v>2.2499999999999999E-2</v>
      </c>
      <c r="AP27" s="239">
        <v>1</v>
      </c>
      <c r="AQ27" s="240">
        <f>ROUND(AO27*AL27*AP27,1)</f>
        <v>1.1000000000000001</v>
      </c>
      <c r="AR27" s="3"/>
    </row>
    <row r="28" spans="1:44" s="219" customFormat="1" ht="15.75" x14ac:dyDescent="0.2">
      <c r="A28" s="3"/>
      <c r="B28" s="400"/>
      <c r="C28" s="513"/>
      <c r="D28" s="513"/>
      <c r="E28" s="513"/>
      <c r="F28" s="513"/>
      <c r="G28" s="513"/>
      <c r="H28" s="513"/>
      <c r="I28" s="513"/>
      <c r="J28" s="513"/>
      <c r="K28" s="513"/>
      <c r="L28" s="513"/>
      <c r="M28" s="513"/>
      <c r="N28" s="513"/>
      <c r="O28" s="513"/>
      <c r="P28" s="513"/>
      <c r="Q28" s="513"/>
      <c r="R28" s="513"/>
      <c r="S28" s="513"/>
      <c r="T28" s="513"/>
      <c r="U28" s="513"/>
      <c r="V28" s="513"/>
      <c r="W28" s="513"/>
      <c r="X28" s="513"/>
      <c r="Y28" s="513"/>
      <c r="Z28" s="513"/>
      <c r="AA28" s="513"/>
      <c r="AB28" s="513"/>
      <c r="AC28" s="513"/>
      <c r="AD28" s="513"/>
      <c r="AE28" s="513"/>
      <c r="AF28" s="513"/>
      <c r="AG28" s="513"/>
      <c r="AH28" s="513"/>
      <c r="AI28" s="513"/>
      <c r="AJ28" s="238"/>
      <c r="AK28" s="239"/>
      <c r="AL28" s="198"/>
      <c r="AM28" s="198"/>
      <c r="AN28" s="198"/>
      <c r="AO28" s="198"/>
      <c r="AP28" s="239"/>
      <c r="AQ28" s="240"/>
      <c r="AR28" s="3"/>
    </row>
    <row r="29" spans="1:44" s="219" customFormat="1" ht="15.75" x14ac:dyDescent="0.2">
      <c r="A29" s="3"/>
      <c r="B29" s="400"/>
      <c r="C29" s="513"/>
      <c r="D29" s="513"/>
      <c r="E29" s="513"/>
      <c r="F29" s="513"/>
      <c r="G29" s="513"/>
      <c r="H29" s="513"/>
      <c r="I29" s="513"/>
      <c r="J29" s="513"/>
      <c r="K29" s="513"/>
      <c r="L29" s="513"/>
      <c r="M29" s="513"/>
      <c r="N29" s="513"/>
      <c r="O29" s="513"/>
      <c r="P29" s="513"/>
      <c r="Q29" s="513"/>
      <c r="R29" s="513"/>
      <c r="S29" s="513"/>
      <c r="T29" s="513"/>
      <c r="U29" s="513"/>
      <c r="V29" s="513"/>
      <c r="W29" s="513"/>
      <c r="X29" s="513"/>
      <c r="Y29" s="513"/>
      <c r="Z29" s="513"/>
      <c r="AA29" s="513"/>
      <c r="AB29" s="513"/>
      <c r="AC29" s="513"/>
      <c r="AD29" s="513"/>
      <c r="AE29" s="513"/>
      <c r="AF29" s="513"/>
      <c r="AG29" s="513"/>
      <c r="AH29" s="513"/>
      <c r="AI29" s="513"/>
      <c r="AJ29" s="238" t="s">
        <v>195</v>
      </c>
      <c r="AK29" s="239" t="s">
        <v>115</v>
      </c>
      <c r="AL29" s="198">
        <v>21.200000000000003</v>
      </c>
      <c r="AM29" s="198">
        <v>0.15</v>
      </c>
      <c r="AN29" s="198">
        <v>0.15</v>
      </c>
      <c r="AO29" s="198">
        <f>AM29*AN29</f>
        <v>2.2499999999999999E-2</v>
      </c>
      <c r="AP29" s="239">
        <v>1</v>
      </c>
      <c r="AQ29" s="240">
        <f>ROUND(AO29*AL29*AP29,1)</f>
        <v>0.5</v>
      </c>
      <c r="AR29" s="3"/>
    </row>
    <row r="30" spans="1:44" s="219" customFormat="1" ht="15.75" x14ac:dyDescent="0.2">
      <c r="A30" s="3"/>
      <c r="B30" s="400"/>
      <c r="C30" s="513"/>
      <c r="D30" s="513"/>
      <c r="E30" s="513"/>
      <c r="F30" s="513"/>
      <c r="G30" s="513"/>
      <c r="H30" s="513"/>
      <c r="I30" s="513"/>
      <c r="J30" s="513"/>
      <c r="K30" s="513"/>
      <c r="L30" s="513"/>
      <c r="M30" s="513"/>
      <c r="N30" s="513"/>
      <c r="O30" s="513"/>
      <c r="P30" s="513"/>
      <c r="Q30" s="513"/>
      <c r="R30" s="513"/>
      <c r="S30" s="513"/>
      <c r="T30" s="513"/>
      <c r="U30" s="513"/>
      <c r="V30" s="513"/>
      <c r="W30" s="513"/>
      <c r="X30" s="513"/>
      <c r="Y30" s="513"/>
      <c r="Z30" s="513"/>
      <c r="AA30" s="513"/>
      <c r="AB30" s="513"/>
      <c r="AC30" s="513"/>
      <c r="AD30" s="513"/>
      <c r="AE30" s="513"/>
      <c r="AF30" s="513"/>
      <c r="AG30" s="513"/>
      <c r="AH30" s="513"/>
      <c r="AI30" s="513"/>
      <c r="AJ30" s="238" t="s">
        <v>195</v>
      </c>
      <c r="AK30" s="239" t="s">
        <v>116</v>
      </c>
      <c r="AL30" s="198">
        <v>6.05</v>
      </c>
      <c r="AM30" s="198">
        <v>0.15</v>
      </c>
      <c r="AN30" s="198">
        <v>0.15</v>
      </c>
      <c r="AO30" s="198">
        <f>AM30*AN30</f>
        <v>2.2499999999999999E-2</v>
      </c>
      <c r="AP30" s="239">
        <v>1</v>
      </c>
      <c r="AQ30" s="240">
        <f>ROUND(AO30*AL30*AP30,1)</f>
        <v>0.1</v>
      </c>
      <c r="AR30" s="3"/>
    </row>
    <row r="31" spans="1:44" s="219" customFormat="1" ht="15.75" x14ac:dyDescent="0.2">
      <c r="A31" s="3"/>
      <c r="B31" s="400"/>
      <c r="C31" s="513"/>
      <c r="D31" s="513"/>
      <c r="E31" s="513"/>
      <c r="F31" s="513"/>
      <c r="G31" s="513"/>
      <c r="H31" s="513"/>
      <c r="I31" s="513"/>
      <c r="J31" s="513"/>
      <c r="K31" s="513"/>
      <c r="L31" s="513"/>
      <c r="M31" s="513"/>
      <c r="N31" s="513"/>
      <c r="O31" s="513"/>
      <c r="P31" s="513"/>
      <c r="Q31" s="513"/>
      <c r="R31" s="513"/>
      <c r="S31" s="513"/>
      <c r="T31" s="513"/>
      <c r="U31" s="513"/>
      <c r="V31" s="513"/>
      <c r="W31" s="513"/>
      <c r="X31" s="513"/>
      <c r="Y31" s="513"/>
      <c r="Z31" s="513"/>
      <c r="AA31" s="513"/>
      <c r="AB31" s="513"/>
      <c r="AC31" s="513"/>
      <c r="AD31" s="513"/>
      <c r="AE31" s="513"/>
      <c r="AF31" s="513"/>
      <c r="AG31" s="513"/>
      <c r="AH31" s="513"/>
      <c r="AI31" s="513"/>
      <c r="AJ31" s="238"/>
      <c r="AK31" s="239"/>
      <c r="AL31" s="198"/>
      <c r="AM31" s="198"/>
      <c r="AN31" s="198"/>
      <c r="AO31" s="198"/>
      <c r="AP31" s="239"/>
      <c r="AQ31" s="240"/>
      <c r="AR31" s="3"/>
    </row>
    <row r="32" spans="1:44" s="219" customFormat="1" ht="15.75" x14ac:dyDescent="0.2">
      <c r="A32" s="3"/>
      <c r="B32" s="400"/>
      <c r="C32" s="513"/>
      <c r="D32" s="513"/>
      <c r="E32" s="513"/>
      <c r="F32" s="513"/>
      <c r="G32" s="513"/>
      <c r="H32" s="513"/>
      <c r="I32" s="513"/>
      <c r="J32" s="513"/>
      <c r="K32" s="513"/>
      <c r="L32" s="513"/>
      <c r="M32" s="513"/>
      <c r="N32" s="513"/>
      <c r="O32" s="513"/>
      <c r="P32" s="513"/>
      <c r="Q32" s="513"/>
      <c r="R32" s="513"/>
      <c r="S32" s="513"/>
      <c r="T32" s="513"/>
      <c r="U32" s="513"/>
      <c r="V32" s="513"/>
      <c r="W32" s="513"/>
      <c r="X32" s="513"/>
      <c r="Y32" s="513"/>
      <c r="Z32" s="513"/>
      <c r="AA32" s="513"/>
      <c r="AB32" s="513"/>
      <c r="AC32" s="513"/>
      <c r="AD32" s="513"/>
      <c r="AE32" s="513"/>
      <c r="AF32" s="513"/>
      <c r="AG32" s="513"/>
      <c r="AH32" s="513"/>
      <c r="AI32" s="513"/>
      <c r="AJ32" s="238" t="s">
        <v>197</v>
      </c>
      <c r="AK32" s="239" t="s">
        <v>116</v>
      </c>
      <c r="AL32" s="198">
        <v>38</v>
      </c>
      <c r="AM32" s="198">
        <v>0.15</v>
      </c>
      <c r="AN32" s="198">
        <v>0.15</v>
      </c>
      <c r="AO32" s="198">
        <f>AM32*AN32</f>
        <v>2.2499999999999999E-2</v>
      </c>
      <c r="AP32" s="239">
        <v>1</v>
      </c>
      <c r="AQ32" s="240">
        <f>ROUND(AO32*AL32*AP32,1)</f>
        <v>0.9</v>
      </c>
      <c r="AR32" s="3"/>
    </row>
    <row r="33" spans="1:45" s="219" customFormat="1" ht="15.75" x14ac:dyDescent="0.2">
      <c r="A33" s="3"/>
      <c r="B33" s="400"/>
      <c r="C33" s="513"/>
      <c r="D33" s="513"/>
      <c r="E33" s="513"/>
      <c r="F33" s="513"/>
      <c r="G33" s="513"/>
      <c r="H33" s="513"/>
      <c r="I33" s="513"/>
      <c r="J33" s="513"/>
      <c r="K33" s="513"/>
      <c r="L33" s="513"/>
      <c r="M33" s="513"/>
      <c r="N33" s="513"/>
      <c r="O33" s="513"/>
      <c r="P33" s="513"/>
      <c r="Q33" s="513"/>
      <c r="R33" s="513"/>
      <c r="S33" s="513"/>
      <c r="T33" s="513"/>
      <c r="U33" s="513"/>
      <c r="V33" s="513"/>
      <c r="W33" s="513"/>
      <c r="X33" s="513"/>
      <c r="Y33" s="513"/>
      <c r="Z33" s="513"/>
      <c r="AA33" s="513"/>
      <c r="AB33" s="513"/>
      <c r="AC33" s="513"/>
      <c r="AD33" s="513"/>
      <c r="AE33" s="513"/>
      <c r="AF33" s="513"/>
      <c r="AG33" s="513"/>
      <c r="AH33" s="513"/>
      <c r="AI33" s="513"/>
      <c r="AJ33" s="395" t="s">
        <v>152</v>
      </c>
      <c r="AK33" s="396"/>
      <c r="AL33" s="396"/>
      <c r="AM33" s="396"/>
      <c r="AN33" s="396"/>
      <c r="AO33" s="396"/>
      <c r="AP33" s="258" t="s">
        <v>22</v>
      </c>
      <c r="AQ33" s="259">
        <f>SUM(AQ16:AQ32)</f>
        <v>28.4</v>
      </c>
      <c r="AR33" s="3"/>
    </row>
    <row r="34" spans="1:45" s="219" customFormat="1" ht="15.75" x14ac:dyDescent="0.2">
      <c r="A34" s="3"/>
      <c r="B34" s="400"/>
      <c r="C34" s="513"/>
      <c r="D34" s="513"/>
      <c r="E34" s="513"/>
      <c r="F34" s="513"/>
      <c r="G34" s="513"/>
      <c r="H34" s="513"/>
      <c r="I34" s="513"/>
      <c r="J34" s="513"/>
      <c r="K34" s="513"/>
      <c r="L34" s="513"/>
      <c r="M34" s="513"/>
      <c r="N34" s="513"/>
      <c r="O34" s="513"/>
      <c r="P34" s="513"/>
      <c r="Q34" s="513"/>
      <c r="R34" s="513"/>
      <c r="S34" s="513"/>
      <c r="T34" s="513"/>
      <c r="U34" s="513"/>
      <c r="V34" s="513"/>
      <c r="W34" s="513"/>
      <c r="X34" s="513"/>
      <c r="Y34" s="513"/>
      <c r="Z34" s="513"/>
      <c r="AA34" s="513"/>
      <c r="AB34" s="513"/>
      <c r="AC34" s="513"/>
      <c r="AD34" s="513"/>
      <c r="AE34" s="513"/>
      <c r="AF34" s="513"/>
      <c r="AG34" s="513"/>
      <c r="AH34" s="513"/>
      <c r="AI34" s="513"/>
      <c r="AJ34" s="238" t="s">
        <v>196</v>
      </c>
      <c r="AK34" s="239" t="s">
        <v>116</v>
      </c>
      <c r="AL34" s="198">
        <v>175</v>
      </c>
      <c r="AM34" s="198">
        <v>0.15</v>
      </c>
      <c r="AN34" s="198">
        <v>0.15</v>
      </c>
      <c r="AO34" s="198">
        <f>AM34*AN34</f>
        <v>2.2499999999999999E-2</v>
      </c>
      <c r="AP34" s="239">
        <v>1</v>
      </c>
      <c r="AQ34" s="240">
        <f>ROUND(AO34*AL34*AP34,1)</f>
        <v>3.9</v>
      </c>
      <c r="AR34" s="3"/>
    </row>
    <row r="35" spans="1:45" s="248" customFormat="1" ht="31.5" x14ac:dyDescent="0.2">
      <c r="A35" s="3"/>
      <c r="B35" s="400"/>
      <c r="C35" s="513"/>
      <c r="D35" s="513"/>
      <c r="E35" s="513"/>
      <c r="F35" s="513"/>
      <c r="G35" s="513"/>
      <c r="H35" s="513"/>
      <c r="I35" s="513"/>
      <c r="J35" s="513"/>
      <c r="K35" s="513"/>
      <c r="L35" s="513"/>
      <c r="M35" s="513"/>
      <c r="N35" s="513"/>
      <c r="O35" s="513"/>
      <c r="P35" s="513"/>
      <c r="Q35" s="513"/>
      <c r="R35" s="513"/>
      <c r="S35" s="513"/>
      <c r="T35" s="513"/>
      <c r="U35" s="513"/>
      <c r="V35" s="513"/>
      <c r="W35" s="513"/>
      <c r="X35" s="513"/>
      <c r="Y35" s="513"/>
      <c r="Z35" s="513"/>
      <c r="AA35" s="513"/>
      <c r="AB35" s="513"/>
      <c r="AC35" s="513"/>
      <c r="AD35" s="513"/>
      <c r="AE35" s="513"/>
      <c r="AF35" s="513"/>
      <c r="AG35" s="513"/>
      <c r="AH35" s="513"/>
      <c r="AI35" s="513"/>
      <c r="AJ35" s="238" t="s">
        <v>248</v>
      </c>
      <c r="AK35" s="239" t="s">
        <v>116</v>
      </c>
      <c r="AL35" s="198">
        <v>23.1</v>
      </c>
      <c r="AM35" s="222">
        <v>0.15</v>
      </c>
      <c r="AN35" s="198">
        <v>0.15</v>
      </c>
      <c r="AO35" s="198">
        <f t="shared" ref="AO35" si="0">AM35*AN35</f>
        <v>2.2499999999999999E-2</v>
      </c>
      <c r="AP35" s="239">
        <v>1</v>
      </c>
      <c r="AQ35" s="240">
        <f t="shared" ref="AQ35" si="1">ROUND(AO35*AL35*AP35,1)</f>
        <v>0.5</v>
      </c>
      <c r="AR35" s="3"/>
      <c r="AS35" s="236"/>
    </row>
    <row r="36" spans="1:45" s="219" customFormat="1" ht="15.75" x14ac:dyDescent="0.2">
      <c r="A36" s="3"/>
      <c r="B36" s="400"/>
      <c r="C36" s="513"/>
      <c r="D36" s="513"/>
      <c r="E36" s="513"/>
      <c r="F36" s="513"/>
      <c r="G36" s="513"/>
      <c r="H36" s="513"/>
      <c r="I36" s="513"/>
      <c r="J36" s="513"/>
      <c r="K36" s="513"/>
      <c r="L36" s="513"/>
      <c r="M36" s="513"/>
      <c r="N36" s="513"/>
      <c r="O36" s="513"/>
      <c r="P36" s="513"/>
      <c r="Q36" s="513"/>
      <c r="R36" s="513"/>
      <c r="S36" s="513"/>
      <c r="T36" s="513"/>
      <c r="U36" s="513"/>
      <c r="V36" s="513"/>
      <c r="W36" s="513"/>
      <c r="X36" s="513"/>
      <c r="Y36" s="513"/>
      <c r="Z36" s="513"/>
      <c r="AA36" s="513"/>
      <c r="AB36" s="513"/>
      <c r="AC36" s="513"/>
      <c r="AD36" s="513"/>
      <c r="AE36" s="513"/>
      <c r="AF36" s="513"/>
      <c r="AG36" s="513"/>
      <c r="AH36" s="513"/>
      <c r="AI36" s="513"/>
      <c r="AJ36" s="395" t="s">
        <v>157</v>
      </c>
      <c r="AK36" s="396"/>
      <c r="AL36" s="396"/>
      <c r="AM36" s="396"/>
      <c r="AN36" s="396"/>
      <c r="AO36" s="396"/>
      <c r="AP36" s="258" t="s">
        <v>22</v>
      </c>
      <c r="AQ36" s="259">
        <f>SUM(AQ34:AQ35)</f>
        <v>4.4000000000000004</v>
      </c>
      <c r="AR36" s="3"/>
    </row>
    <row r="37" spans="1:45" s="219" customFormat="1" ht="15.75" x14ac:dyDescent="0.2">
      <c r="A37" s="3"/>
      <c r="B37" s="400"/>
      <c r="C37" s="513"/>
      <c r="D37" s="513"/>
      <c r="E37" s="513"/>
      <c r="F37" s="513"/>
      <c r="G37" s="513"/>
      <c r="H37" s="513"/>
      <c r="I37" s="513"/>
      <c r="J37" s="513"/>
      <c r="K37" s="513"/>
      <c r="L37" s="513"/>
      <c r="M37" s="513"/>
      <c r="N37" s="513"/>
      <c r="O37" s="513"/>
      <c r="P37" s="513"/>
      <c r="Q37" s="513"/>
      <c r="R37" s="513"/>
      <c r="S37" s="513"/>
      <c r="T37" s="513"/>
      <c r="U37" s="513"/>
      <c r="V37" s="513"/>
      <c r="W37" s="513"/>
      <c r="X37" s="513"/>
      <c r="Y37" s="513"/>
      <c r="Z37" s="513"/>
      <c r="AA37" s="513"/>
      <c r="AB37" s="513"/>
      <c r="AC37" s="513"/>
      <c r="AD37" s="513"/>
      <c r="AE37" s="513"/>
      <c r="AF37" s="513"/>
      <c r="AG37" s="513"/>
      <c r="AH37" s="513"/>
      <c r="AI37" s="513"/>
      <c r="AJ37" s="238" t="s">
        <v>198</v>
      </c>
      <c r="AK37" s="239" t="s">
        <v>115</v>
      </c>
      <c r="AL37" s="198">
        <v>52.7</v>
      </c>
      <c r="AM37" s="198">
        <v>0.15</v>
      </c>
      <c r="AN37" s="198">
        <v>0.15</v>
      </c>
      <c r="AO37" s="198">
        <f>AM37*AN37</f>
        <v>2.2499999999999999E-2</v>
      </c>
      <c r="AP37" s="239">
        <v>1</v>
      </c>
      <c r="AQ37" s="240">
        <f>ROUND(AO37*AL37*AP37,1)</f>
        <v>1.2</v>
      </c>
      <c r="AR37" s="3"/>
    </row>
    <row r="38" spans="1:45" s="219" customFormat="1" ht="16.5" thickBot="1" x14ac:dyDescent="0.25">
      <c r="A38" s="3"/>
      <c r="B38" s="400"/>
      <c r="C38" s="513"/>
      <c r="D38" s="513"/>
      <c r="E38" s="513"/>
      <c r="F38" s="513"/>
      <c r="G38" s="513"/>
      <c r="H38" s="513"/>
      <c r="I38" s="513"/>
      <c r="J38" s="513"/>
      <c r="K38" s="513"/>
      <c r="L38" s="513"/>
      <c r="M38" s="513"/>
      <c r="N38" s="513"/>
      <c r="O38" s="513"/>
      <c r="P38" s="513"/>
      <c r="Q38" s="513"/>
      <c r="R38" s="513"/>
      <c r="S38" s="513"/>
      <c r="T38" s="513"/>
      <c r="U38" s="513"/>
      <c r="V38" s="513"/>
      <c r="W38" s="513"/>
      <c r="X38" s="513"/>
      <c r="Y38" s="513"/>
      <c r="Z38" s="513"/>
      <c r="AA38" s="513"/>
      <c r="AB38" s="513"/>
      <c r="AC38" s="513"/>
      <c r="AD38" s="513"/>
      <c r="AE38" s="513"/>
      <c r="AF38" s="513"/>
      <c r="AG38" s="513"/>
      <c r="AH38" s="513"/>
      <c r="AI38" s="513"/>
      <c r="AJ38" s="406" t="s">
        <v>173</v>
      </c>
      <c r="AK38" s="407"/>
      <c r="AL38" s="407"/>
      <c r="AM38" s="407"/>
      <c r="AN38" s="407"/>
      <c r="AO38" s="407"/>
      <c r="AP38" s="220" t="s">
        <v>22</v>
      </c>
      <c r="AQ38" s="221">
        <f>SUM(AQ37)</f>
        <v>1.2</v>
      </c>
      <c r="AR38" s="3"/>
    </row>
    <row r="39" spans="1:45" ht="15.75" x14ac:dyDescent="0.25">
      <c r="A39" s="3"/>
      <c r="B39" s="480" t="s">
        <v>23</v>
      </c>
      <c r="C39" s="481"/>
      <c r="D39" s="481"/>
      <c r="E39" s="481"/>
      <c r="F39" s="481"/>
      <c r="G39" s="481"/>
      <c r="H39" s="481"/>
      <c r="I39" s="481"/>
      <c r="J39" s="481"/>
      <c r="K39" s="481"/>
      <c r="L39" s="481"/>
      <c r="M39" s="481"/>
      <c r="N39" s="481"/>
      <c r="O39" s="481"/>
      <c r="P39" s="481"/>
      <c r="Q39" s="481"/>
      <c r="R39" s="481"/>
      <c r="S39" s="481"/>
      <c r="T39" s="481"/>
      <c r="U39" s="481"/>
      <c r="V39" s="481"/>
      <c r="W39" s="481"/>
      <c r="X39" s="481"/>
      <c r="Y39" s="481"/>
      <c r="Z39" s="481"/>
      <c r="AA39" s="481"/>
      <c r="AB39" s="481"/>
      <c r="AC39" s="481"/>
      <c r="AD39" s="481"/>
      <c r="AE39" s="481"/>
      <c r="AF39" s="481"/>
      <c r="AG39" s="481"/>
      <c r="AH39" s="481"/>
      <c r="AI39" s="482"/>
      <c r="AJ39" s="510" t="s">
        <v>24</v>
      </c>
      <c r="AK39" s="511"/>
      <c r="AL39" s="511"/>
      <c r="AM39" s="511"/>
      <c r="AN39" s="511"/>
      <c r="AO39" s="511"/>
      <c r="AP39" s="512"/>
      <c r="AQ39" s="224">
        <f>+AQ33+AQ36+AQ38</f>
        <v>34</v>
      </c>
      <c r="AR39" s="3"/>
    </row>
    <row r="40" spans="1:45" ht="15.75" x14ac:dyDescent="0.25">
      <c r="A40" s="3"/>
      <c r="B40" s="483"/>
      <c r="C40" s="484"/>
      <c r="D40" s="484"/>
      <c r="E40" s="484"/>
      <c r="F40" s="484"/>
      <c r="G40" s="484"/>
      <c r="H40" s="484"/>
      <c r="I40" s="484"/>
      <c r="J40" s="484"/>
      <c r="K40" s="484"/>
      <c r="L40" s="484"/>
      <c r="M40" s="484"/>
      <c r="N40" s="484"/>
      <c r="O40" s="484"/>
      <c r="P40" s="484"/>
      <c r="Q40" s="484"/>
      <c r="R40" s="484"/>
      <c r="S40" s="484"/>
      <c r="T40" s="484"/>
      <c r="U40" s="484"/>
      <c r="V40" s="484"/>
      <c r="W40" s="484"/>
      <c r="X40" s="484"/>
      <c r="Y40" s="484"/>
      <c r="Z40" s="484"/>
      <c r="AA40" s="484"/>
      <c r="AB40" s="484"/>
      <c r="AC40" s="484"/>
      <c r="AD40" s="484"/>
      <c r="AE40" s="484"/>
      <c r="AF40" s="484"/>
      <c r="AG40" s="484"/>
      <c r="AH40" s="484"/>
      <c r="AI40" s="485"/>
      <c r="AJ40" s="492" t="s">
        <v>25</v>
      </c>
      <c r="AK40" s="493"/>
      <c r="AL40" s="493"/>
      <c r="AM40" s="493"/>
      <c r="AN40" s="493"/>
      <c r="AO40" s="493"/>
      <c r="AP40" s="494"/>
      <c r="AQ40" s="23">
        <v>0</v>
      </c>
      <c r="AR40" s="3"/>
    </row>
    <row r="41" spans="1:45" ht="16.5" thickBot="1" x14ac:dyDescent="0.3">
      <c r="A41" s="3"/>
      <c r="B41" s="486"/>
      <c r="C41" s="487"/>
      <c r="D41" s="487"/>
      <c r="E41" s="487"/>
      <c r="F41" s="487"/>
      <c r="G41" s="487"/>
      <c r="H41" s="487"/>
      <c r="I41" s="487"/>
      <c r="J41" s="487"/>
      <c r="K41" s="487"/>
      <c r="L41" s="487"/>
      <c r="M41" s="487"/>
      <c r="N41" s="487"/>
      <c r="O41" s="487"/>
      <c r="P41" s="487"/>
      <c r="Q41" s="487"/>
      <c r="R41" s="487"/>
      <c r="S41" s="487"/>
      <c r="T41" s="487"/>
      <c r="U41" s="487"/>
      <c r="V41" s="487"/>
      <c r="W41" s="487"/>
      <c r="X41" s="487"/>
      <c r="Y41" s="487"/>
      <c r="Z41" s="487"/>
      <c r="AA41" s="487"/>
      <c r="AB41" s="487"/>
      <c r="AC41" s="487"/>
      <c r="AD41" s="487"/>
      <c r="AE41" s="487"/>
      <c r="AF41" s="487"/>
      <c r="AG41" s="487"/>
      <c r="AH41" s="487"/>
      <c r="AI41" s="488"/>
      <c r="AJ41" s="495" t="s">
        <v>26</v>
      </c>
      <c r="AK41" s="496"/>
      <c r="AL41" s="496"/>
      <c r="AM41" s="496"/>
      <c r="AN41" s="496"/>
      <c r="AO41" s="496"/>
      <c r="AP41" s="497"/>
      <c r="AQ41" s="24">
        <f>ABS(AQ39+AQ40)</f>
        <v>34</v>
      </c>
      <c r="AR41" s="3"/>
    </row>
    <row r="42" spans="1:45" ht="15.6" customHeight="1" x14ac:dyDescent="0.2">
      <c r="A42" s="3"/>
      <c r="B42" s="498" t="s">
        <v>110</v>
      </c>
      <c r="C42" s="499"/>
      <c r="D42" s="499"/>
      <c r="E42" s="499"/>
      <c r="F42" s="499"/>
      <c r="G42" s="499"/>
      <c r="H42" s="499"/>
      <c r="I42" s="499"/>
      <c r="J42" s="499"/>
      <c r="K42" s="499"/>
      <c r="L42" s="499"/>
      <c r="M42" s="499"/>
      <c r="N42" s="499"/>
      <c r="O42" s="499"/>
      <c r="P42" s="499"/>
      <c r="Q42" s="499"/>
      <c r="R42" s="499"/>
      <c r="S42" s="499"/>
      <c r="T42" s="499"/>
      <c r="U42" s="499"/>
      <c r="V42" s="499"/>
      <c r="W42" s="499"/>
      <c r="X42" s="499"/>
      <c r="Y42" s="499"/>
      <c r="Z42" s="499"/>
      <c r="AA42" s="499"/>
      <c r="AB42" s="499"/>
      <c r="AC42" s="499"/>
      <c r="AD42" s="499"/>
      <c r="AE42" s="499"/>
      <c r="AF42" s="499"/>
      <c r="AG42" s="499"/>
      <c r="AH42" s="499"/>
      <c r="AI42" s="500"/>
      <c r="AJ42" s="501" t="s">
        <v>128</v>
      </c>
      <c r="AK42" s="502"/>
      <c r="AL42" s="502"/>
      <c r="AM42" s="502"/>
      <c r="AN42" s="502"/>
      <c r="AO42" s="502"/>
      <c r="AP42" s="502"/>
      <c r="AQ42" s="503"/>
      <c r="AR42" s="3"/>
    </row>
    <row r="43" spans="1:45" ht="48" customHeight="1" x14ac:dyDescent="0.2">
      <c r="A43" s="3"/>
      <c r="B43" s="498"/>
      <c r="C43" s="499"/>
      <c r="D43" s="499"/>
      <c r="E43" s="499"/>
      <c r="F43" s="499"/>
      <c r="G43" s="499"/>
      <c r="H43" s="499"/>
      <c r="I43" s="499"/>
      <c r="J43" s="499"/>
      <c r="K43" s="499"/>
      <c r="L43" s="499"/>
      <c r="M43" s="499"/>
      <c r="N43" s="499"/>
      <c r="O43" s="499"/>
      <c r="P43" s="499"/>
      <c r="Q43" s="499"/>
      <c r="R43" s="499"/>
      <c r="S43" s="499"/>
      <c r="T43" s="499"/>
      <c r="U43" s="499"/>
      <c r="V43" s="499"/>
      <c r="W43" s="499"/>
      <c r="X43" s="499"/>
      <c r="Y43" s="499"/>
      <c r="Z43" s="499"/>
      <c r="AA43" s="499"/>
      <c r="AB43" s="499"/>
      <c r="AC43" s="499"/>
      <c r="AD43" s="499"/>
      <c r="AE43" s="499"/>
      <c r="AF43" s="499"/>
      <c r="AG43" s="499"/>
      <c r="AH43" s="499"/>
      <c r="AI43" s="500"/>
      <c r="AJ43" s="501"/>
      <c r="AK43" s="502"/>
      <c r="AL43" s="502"/>
      <c r="AM43" s="502"/>
      <c r="AN43" s="502"/>
      <c r="AO43" s="502"/>
      <c r="AP43" s="502"/>
      <c r="AQ43" s="503"/>
      <c r="AR43" s="3"/>
    </row>
    <row r="44" spans="1:45" ht="15.75" thickBot="1" x14ac:dyDescent="0.25">
      <c r="A44" s="3"/>
      <c r="B44" s="477" t="s">
        <v>111</v>
      </c>
      <c r="C44" s="478"/>
      <c r="D44" s="478"/>
      <c r="E44" s="478"/>
      <c r="F44" s="478"/>
      <c r="G44" s="478"/>
      <c r="H44" s="478"/>
      <c r="I44" s="478"/>
      <c r="J44" s="478"/>
      <c r="K44" s="478"/>
      <c r="L44" s="478"/>
      <c r="M44" s="478"/>
      <c r="N44" s="478"/>
      <c r="O44" s="478"/>
      <c r="P44" s="478"/>
      <c r="Q44" s="478"/>
      <c r="R44" s="478"/>
      <c r="S44" s="478"/>
      <c r="T44" s="478"/>
      <c r="U44" s="478"/>
      <c r="V44" s="478"/>
      <c r="W44" s="478"/>
      <c r="X44" s="478"/>
      <c r="Y44" s="478"/>
      <c r="Z44" s="478"/>
      <c r="AA44" s="478"/>
      <c r="AB44" s="478"/>
      <c r="AC44" s="478"/>
      <c r="AD44" s="478"/>
      <c r="AE44" s="478"/>
      <c r="AF44" s="478"/>
      <c r="AG44" s="478"/>
      <c r="AH44" s="478"/>
      <c r="AI44" s="479"/>
      <c r="AJ44" s="477" t="s">
        <v>129</v>
      </c>
      <c r="AK44" s="478"/>
      <c r="AL44" s="478"/>
      <c r="AM44" s="478"/>
      <c r="AN44" s="478"/>
      <c r="AO44" s="478"/>
      <c r="AP44" s="478"/>
      <c r="AQ44" s="479"/>
      <c r="AR44" s="3"/>
    </row>
    <row r="45" spans="1:45" s="2" customFormat="1" ht="15" x14ac:dyDescent="0.2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row>
    <row r="46" spans="1:45" s="2" customFormat="1" ht="15"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row>
  </sheetData>
  <mergeCells count="55">
    <mergeCell ref="AP8:AQ8"/>
    <mergeCell ref="B2:AJ4"/>
    <mergeCell ref="AK2:AQ4"/>
    <mergeCell ref="B5:I5"/>
    <mergeCell ref="J5:AQ5"/>
    <mergeCell ref="B6:I6"/>
    <mergeCell ref="J6:AE6"/>
    <mergeCell ref="AF6:AI6"/>
    <mergeCell ref="AK6:AN6"/>
    <mergeCell ref="AO6:AQ6"/>
    <mergeCell ref="B7:I7"/>
    <mergeCell ref="J7:AE7"/>
    <mergeCell ref="AF7:AI7"/>
    <mergeCell ref="AK7:AN7"/>
    <mergeCell ref="AO7:AQ7"/>
    <mergeCell ref="AH10:AJ10"/>
    <mergeCell ref="AK10:AQ10"/>
    <mergeCell ref="B9:F9"/>
    <mergeCell ref="G9:H9"/>
    <mergeCell ref="I9:J9"/>
    <mergeCell ref="K9:L9"/>
    <mergeCell ref="M9:N9"/>
    <mergeCell ref="O9:P9"/>
    <mergeCell ref="Q9:R9"/>
    <mergeCell ref="V9:Z9"/>
    <mergeCell ref="AA9:AE9"/>
    <mergeCell ref="AH9:AJ9"/>
    <mergeCell ref="AK9:AQ9"/>
    <mergeCell ref="B12:H12"/>
    <mergeCell ref="I12:AQ12"/>
    <mergeCell ref="B13:H13"/>
    <mergeCell ref="I13:U13"/>
    <mergeCell ref="V13:AE13"/>
    <mergeCell ref="AF13:AJ13"/>
    <mergeCell ref="AK13:AM13"/>
    <mergeCell ref="AN13:AO13"/>
    <mergeCell ref="B14:AI14"/>
    <mergeCell ref="AJ14:AJ15"/>
    <mergeCell ref="AK14:AO14"/>
    <mergeCell ref="AP14:AP15"/>
    <mergeCell ref="AQ14:AQ15"/>
    <mergeCell ref="B15:AI38"/>
    <mergeCell ref="AJ18:AQ18"/>
    <mergeCell ref="AJ33:AO33"/>
    <mergeCell ref="AJ36:AO36"/>
    <mergeCell ref="AJ38:AO38"/>
    <mergeCell ref="AJ24:AQ24"/>
    <mergeCell ref="B44:AI44"/>
    <mergeCell ref="AJ44:AQ44"/>
    <mergeCell ref="B39:AI41"/>
    <mergeCell ref="AJ39:AP39"/>
    <mergeCell ref="AJ40:AP40"/>
    <mergeCell ref="AJ41:AP41"/>
    <mergeCell ref="B42:AI43"/>
    <mergeCell ref="AJ42:AQ43"/>
  </mergeCells>
  <printOptions horizontalCentered="1"/>
  <pageMargins left="0.39370078740157483" right="0.39370078740157483" top="0.39370078740157483" bottom="0.39370078740157483" header="0.31496062992125984" footer="0.31496062992125984"/>
  <pageSetup scale="48" fitToHeight="0" orientation="portrait" r:id="rId1"/>
  <ignoredErrors>
    <ignoredError sqref="AQ33 AQ36:AQ37" 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761A6-9525-47A5-B620-53A4251F70BC}">
  <sheetPr>
    <tabColor rgb="FF0070C0"/>
    <pageSetUpPr fitToPage="1"/>
  </sheetPr>
  <dimension ref="A1:AS43"/>
  <sheetViews>
    <sheetView view="pageBreakPreview" zoomScale="70" zoomScaleNormal="80" zoomScaleSheetLayoutView="70" workbookViewId="0">
      <selection activeCell="B2" sqref="B2:AJ4"/>
    </sheetView>
  </sheetViews>
  <sheetFormatPr baseColWidth="10" defaultRowHeight="12.75" x14ac:dyDescent="0.2"/>
  <cols>
    <col min="1" max="1" width="3.140625" style="2" customWidth="1"/>
    <col min="2" max="6" width="2.140625" style="189" customWidth="1"/>
    <col min="7" max="8" width="2.7109375" style="189" customWidth="1"/>
    <col min="9" max="10" width="2.85546875" style="189" customWidth="1"/>
    <col min="11" max="12" width="3.5703125" style="189" customWidth="1"/>
    <col min="13" max="14" width="2.85546875" style="189" customWidth="1"/>
    <col min="15" max="17" width="3.5703125" style="189" customWidth="1"/>
    <col min="18" max="18" width="4.140625" style="189" customWidth="1"/>
    <col min="19" max="21" width="1.7109375" style="189" customWidth="1"/>
    <col min="22" max="26" width="2.42578125" style="189" customWidth="1"/>
    <col min="27" max="31" width="1.28515625" style="189" customWidth="1"/>
    <col min="32" max="35" width="2.42578125" style="189" customWidth="1"/>
    <col min="36" max="36" width="25.28515625" style="189" customWidth="1"/>
    <col min="37" max="37" width="13.85546875" style="189" customWidth="1"/>
    <col min="38" max="38" width="10.140625" style="189" customWidth="1"/>
    <col min="39" max="39" width="12.85546875" style="189" customWidth="1"/>
    <col min="40" max="40" width="12" style="189" customWidth="1"/>
    <col min="41" max="41" width="11.7109375" style="189" customWidth="1"/>
    <col min="42" max="42" width="11.42578125" style="189" customWidth="1"/>
    <col min="43" max="43" width="14.28515625" style="189" customWidth="1"/>
    <col min="44" max="44" width="3.140625" style="2" customWidth="1"/>
    <col min="45" max="45" width="11.42578125" style="212"/>
    <col min="46" max="258" width="11.42578125" style="189"/>
    <col min="259" max="259" width="3.140625" style="189" customWidth="1"/>
    <col min="260" max="275" width="3.5703125" style="189" customWidth="1"/>
    <col min="276" max="276" width="4.140625" style="189" customWidth="1"/>
    <col min="277" max="293" width="3.5703125" style="189" customWidth="1"/>
    <col min="294" max="294" width="33" style="189" customWidth="1"/>
    <col min="295" max="296" width="14.42578125" style="189" customWidth="1"/>
    <col min="297" max="297" width="13.85546875" style="189" customWidth="1"/>
    <col min="298" max="298" width="15" style="189" customWidth="1"/>
    <col min="299" max="299" width="17.42578125" style="189" customWidth="1"/>
    <col min="300" max="300" width="3.140625" style="189" customWidth="1"/>
    <col min="301" max="514" width="11.42578125" style="189"/>
    <col min="515" max="515" width="3.140625" style="189" customWidth="1"/>
    <col min="516" max="531" width="3.5703125" style="189" customWidth="1"/>
    <col min="532" max="532" width="4.140625" style="189" customWidth="1"/>
    <col min="533" max="549" width="3.5703125" style="189" customWidth="1"/>
    <col min="550" max="550" width="33" style="189" customWidth="1"/>
    <col min="551" max="552" width="14.42578125" style="189" customWidth="1"/>
    <col min="553" max="553" width="13.85546875" style="189" customWidth="1"/>
    <col min="554" max="554" width="15" style="189" customWidth="1"/>
    <col min="555" max="555" width="17.42578125" style="189" customWidth="1"/>
    <col min="556" max="556" width="3.140625" style="189" customWidth="1"/>
    <col min="557" max="770" width="11.42578125" style="189"/>
    <col min="771" max="771" width="3.140625" style="189" customWidth="1"/>
    <col min="772" max="787" width="3.5703125" style="189" customWidth="1"/>
    <col min="788" max="788" width="4.140625" style="189" customWidth="1"/>
    <col min="789" max="805" width="3.5703125" style="189" customWidth="1"/>
    <col min="806" max="806" width="33" style="189" customWidth="1"/>
    <col min="807" max="808" width="14.42578125" style="189" customWidth="1"/>
    <col min="809" max="809" width="13.85546875" style="189" customWidth="1"/>
    <col min="810" max="810" width="15" style="189" customWidth="1"/>
    <col min="811" max="811" width="17.42578125" style="189" customWidth="1"/>
    <col min="812" max="812" width="3.140625" style="189" customWidth="1"/>
    <col min="813" max="1026" width="11.42578125" style="189"/>
    <col min="1027" max="1027" width="3.140625" style="189" customWidth="1"/>
    <col min="1028" max="1043" width="3.5703125" style="189" customWidth="1"/>
    <col min="1044" max="1044" width="4.140625" style="189" customWidth="1"/>
    <col min="1045" max="1061" width="3.5703125" style="189" customWidth="1"/>
    <col min="1062" max="1062" width="33" style="189" customWidth="1"/>
    <col min="1063" max="1064" width="14.42578125" style="189" customWidth="1"/>
    <col min="1065" max="1065" width="13.85546875" style="189" customWidth="1"/>
    <col min="1066" max="1066" width="15" style="189" customWidth="1"/>
    <col min="1067" max="1067" width="17.42578125" style="189" customWidth="1"/>
    <col min="1068" max="1068" width="3.140625" style="189" customWidth="1"/>
    <col min="1069" max="1282" width="11.42578125" style="189"/>
    <col min="1283" max="1283" width="3.140625" style="189" customWidth="1"/>
    <col min="1284" max="1299" width="3.5703125" style="189" customWidth="1"/>
    <col min="1300" max="1300" width="4.140625" style="189" customWidth="1"/>
    <col min="1301" max="1317" width="3.5703125" style="189" customWidth="1"/>
    <col min="1318" max="1318" width="33" style="189" customWidth="1"/>
    <col min="1319" max="1320" width="14.42578125" style="189" customWidth="1"/>
    <col min="1321" max="1321" width="13.85546875" style="189" customWidth="1"/>
    <col min="1322" max="1322" width="15" style="189" customWidth="1"/>
    <col min="1323" max="1323" width="17.42578125" style="189" customWidth="1"/>
    <col min="1324" max="1324" width="3.140625" style="189" customWidth="1"/>
    <col min="1325" max="1538" width="11.42578125" style="189"/>
    <col min="1539" max="1539" width="3.140625" style="189" customWidth="1"/>
    <col min="1540" max="1555" width="3.5703125" style="189" customWidth="1"/>
    <col min="1556" max="1556" width="4.140625" style="189" customWidth="1"/>
    <col min="1557" max="1573" width="3.5703125" style="189" customWidth="1"/>
    <col min="1574" max="1574" width="33" style="189" customWidth="1"/>
    <col min="1575" max="1576" width="14.42578125" style="189" customWidth="1"/>
    <col min="1577" max="1577" width="13.85546875" style="189" customWidth="1"/>
    <col min="1578" max="1578" width="15" style="189" customWidth="1"/>
    <col min="1579" max="1579" width="17.42578125" style="189" customWidth="1"/>
    <col min="1580" max="1580" width="3.140625" style="189" customWidth="1"/>
    <col min="1581" max="1794" width="11.42578125" style="189"/>
    <col min="1795" max="1795" width="3.140625" style="189" customWidth="1"/>
    <col min="1796" max="1811" width="3.5703125" style="189" customWidth="1"/>
    <col min="1812" max="1812" width="4.140625" style="189" customWidth="1"/>
    <col min="1813" max="1829" width="3.5703125" style="189" customWidth="1"/>
    <col min="1830" max="1830" width="33" style="189" customWidth="1"/>
    <col min="1831" max="1832" width="14.42578125" style="189" customWidth="1"/>
    <col min="1833" max="1833" width="13.85546875" style="189" customWidth="1"/>
    <col min="1834" max="1834" width="15" style="189" customWidth="1"/>
    <col min="1835" max="1835" width="17.42578125" style="189" customWidth="1"/>
    <col min="1836" max="1836" width="3.140625" style="189" customWidth="1"/>
    <col min="1837" max="2050" width="11.42578125" style="189"/>
    <col min="2051" max="2051" width="3.140625" style="189" customWidth="1"/>
    <col min="2052" max="2067" width="3.5703125" style="189" customWidth="1"/>
    <col min="2068" max="2068" width="4.140625" style="189" customWidth="1"/>
    <col min="2069" max="2085" width="3.5703125" style="189" customWidth="1"/>
    <col min="2086" max="2086" width="33" style="189" customWidth="1"/>
    <col min="2087" max="2088" width="14.42578125" style="189" customWidth="1"/>
    <col min="2089" max="2089" width="13.85546875" style="189" customWidth="1"/>
    <col min="2090" max="2090" width="15" style="189" customWidth="1"/>
    <col min="2091" max="2091" width="17.42578125" style="189" customWidth="1"/>
    <col min="2092" max="2092" width="3.140625" style="189" customWidth="1"/>
    <col min="2093" max="2306" width="11.42578125" style="189"/>
    <col min="2307" max="2307" width="3.140625" style="189" customWidth="1"/>
    <col min="2308" max="2323" width="3.5703125" style="189" customWidth="1"/>
    <col min="2324" max="2324" width="4.140625" style="189" customWidth="1"/>
    <col min="2325" max="2341" width="3.5703125" style="189" customWidth="1"/>
    <col min="2342" max="2342" width="33" style="189" customWidth="1"/>
    <col min="2343" max="2344" width="14.42578125" style="189" customWidth="1"/>
    <col min="2345" max="2345" width="13.85546875" style="189" customWidth="1"/>
    <col min="2346" max="2346" width="15" style="189" customWidth="1"/>
    <col min="2347" max="2347" width="17.42578125" style="189" customWidth="1"/>
    <col min="2348" max="2348" width="3.140625" style="189" customWidth="1"/>
    <col min="2349" max="2562" width="11.42578125" style="189"/>
    <col min="2563" max="2563" width="3.140625" style="189" customWidth="1"/>
    <col min="2564" max="2579" width="3.5703125" style="189" customWidth="1"/>
    <col min="2580" max="2580" width="4.140625" style="189" customWidth="1"/>
    <col min="2581" max="2597" width="3.5703125" style="189" customWidth="1"/>
    <col min="2598" max="2598" width="33" style="189" customWidth="1"/>
    <col min="2599" max="2600" width="14.42578125" style="189" customWidth="1"/>
    <col min="2601" max="2601" width="13.85546875" style="189" customWidth="1"/>
    <col min="2602" max="2602" width="15" style="189" customWidth="1"/>
    <col min="2603" max="2603" width="17.42578125" style="189" customWidth="1"/>
    <col min="2604" max="2604" width="3.140625" style="189" customWidth="1"/>
    <col min="2605" max="2818" width="11.42578125" style="189"/>
    <col min="2819" max="2819" width="3.140625" style="189" customWidth="1"/>
    <col min="2820" max="2835" width="3.5703125" style="189" customWidth="1"/>
    <col min="2836" max="2836" width="4.140625" style="189" customWidth="1"/>
    <col min="2837" max="2853" width="3.5703125" style="189" customWidth="1"/>
    <col min="2854" max="2854" width="33" style="189" customWidth="1"/>
    <col min="2855" max="2856" width="14.42578125" style="189" customWidth="1"/>
    <col min="2857" max="2857" width="13.85546875" style="189" customWidth="1"/>
    <col min="2858" max="2858" width="15" style="189" customWidth="1"/>
    <col min="2859" max="2859" width="17.42578125" style="189" customWidth="1"/>
    <col min="2860" max="2860" width="3.140625" style="189" customWidth="1"/>
    <col min="2861" max="3074" width="11.42578125" style="189"/>
    <col min="3075" max="3075" width="3.140625" style="189" customWidth="1"/>
    <col min="3076" max="3091" width="3.5703125" style="189" customWidth="1"/>
    <col min="3092" max="3092" width="4.140625" style="189" customWidth="1"/>
    <col min="3093" max="3109" width="3.5703125" style="189" customWidth="1"/>
    <col min="3110" max="3110" width="33" style="189" customWidth="1"/>
    <col min="3111" max="3112" width="14.42578125" style="189" customWidth="1"/>
    <col min="3113" max="3113" width="13.85546875" style="189" customWidth="1"/>
    <col min="3114" max="3114" width="15" style="189" customWidth="1"/>
    <col min="3115" max="3115" width="17.42578125" style="189" customWidth="1"/>
    <col min="3116" max="3116" width="3.140625" style="189" customWidth="1"/>
    <col min="3117" max="3330" width="11.42578125" style="189"/>
    <col min="3331" max="3331" width="3.140625" style="189" customWidth="1"/>
    <col min="3332" max="3347" width="3.5703125" style="189" customWidth="1"/>
    <col min="3348" max="3348" width="4.140625" style="189" customWidth="1"/>
    <col min="3349" max="3365" width="3.5703125" style="189" customWidth="1"/>
    <col min="3366" max="3366" width="33" style="189" customWidth="1"/>
    <col min="3367" max="3368" width="14.42578125" style="189" customWidth="1"/>
    <col min="3369" max="3369" width="13.85546875" style="189" customWidth="1"/>
    <col min="3370" max="3370" width="15" style="189" customWidth="1"/>
    <col min="3371" max="3371" width="17.42578125" style="189" customWidth="1"/>
    <col min="3372" max="3372" width="3.140625" style="189" customWidth="1"/>
    <col min="3373" max="3586" width="11.42578125" style="189"/>
    <col min="3587" max="3587" width="3.140625" style="189" customWidth="1"/>
    <col min="3588" max="3603" width="3.5703125" style="189" customWidth="1"/>
    <col min="3604" max="3604" width="4.140625" style="189" customWidth="1"/>
    <col min="3605" max="3621" width="3.5703125" style="189" customWidth="1"/>
    <col min="3622" max="3622" width="33" style="189" customWidth="1"/>
    <col min="3623" max="3624" width="14.42578125" style="189" customWidth="1"/>
    <col min="3625" max="3625" width="13.85546875" style="189" customWidth="1"/>
    <col min="3626" max="3626" width="15" style="189" customWidth="1"/>
    <col min="3627" max="3627" width="17.42578125" style="189" customWidth="1"/>
    <col min="3628" max="3628" width="3.140625" style="189" customWidth="1"/>
    <col min="3629" max="3842" width="11.42578125" style="189"/>
    <col min="3843" max="3843" width="3.140625" style="189" customWidth="1"/>
    <col min="3844" max="3859" width="3.5703125" style="189" customWidth="1"/>
    <col min="3860" max="3860" width="4.140625" style="189" customWidth="1"/>
    <col min="3861" max="3877" width="3.5703125" style="189" customWidth="1"/>
    <col min="3878" max="3878" width="33" style="189" customWidth="1"/>
    <col min="3879" max="3880" width="14.42578125" style="189" customWidth="1"/>
    <col min="3881" max="3881" width="13.85546875" style="189" customWidth="1"/>
    <col min="3882" max="3882" width="15" style="189" customWidth="1"/>
    <col min="3883" max="3883" width="17.42578125" style="189" customWidth="1"/>
    <col min="3884" max="3884" width="3.140625" style="189" customWidth="1"/>
    <col min="3885" max="4098" width="11.42578125" style="189"/>
    <col min="4099" max="4099" width="3.140625" style="189" customWidth="1"/>
    <col min="4100" max="4115" width="3.5703125" style="189" customWidth="1"/>
    <col min="4116" max="4116" width="4.140625" style="189" customWidth="1"/>
    <col min="4117" max="4133" width="3.5703125" style="189" customWidth="1"/>
    <col min="4134" max="4134" width="33" style="189" customWidth="1"/>
    <col min="4135" max="4136" width="14.42578125" style="189" customWidth="1"/>
    <col min="4137" max="4137" width="13.85546875" style="189" customWidth="1"/>
    <col min="4138" max="4138" width="15" style="189" customWidth="1"/>
    <col min="4139" max="4139" width="17.42578125" style="189" customWidth="1"/>
    <col min="4140" max="4140" width="3.140625" style="189" customWidth="1"/>
    <col min="4141" max="4354" width="11.42578125" style="189"/>
    <col min="4355" max="4355" width="3.140625" style="189" customWidth="1"/>
    <col min="4356" max="4371" width="3.5703125" style="189" customWidth="1"/>
    <col min="4372" max="4372" width="4.140625" style="189" customWidth="1"/>
    <col min="4373" max="4389" width="3.5703125" style="189" customWidth="1"/>
    <col min="4390" max="4390" width="33" style="189" customWidth="1"/>
    <col min="4391" max="4392" width="14.42578125" style="189" customWidth="1"/>
    <col min="4393" max="4393" width="13.85546875" style="189" customWidth="1"/>
    <col min="4394" max="4394" width="15" style="189" customWidth="1"/>
    <col min="4395" max="4395" width="17.42578125" style="189" customWidth="1"/>
    <col min="4396" max="4396" width="3.140625" style="189" customWidth="1"/>
    <col min="4397" max="4610" width="11.42578125" style="189"/>
    <col min="4611" max="4611" width="3.140625" style="189" customWidth="1"/>
    <col min="4612" max="4627" width="3.5703125" style="189" customWidth="1"/>
    <col min="4628" max="4628" width="4.140625" style="189" customWidth="1"/>
    <col min="4629" max="4645" width="3.5703125" style="189" customWidth="1"/>
    <col min="4646" max="4646" width="33" style="189" customWidth="1"/>
    <col min="4647" max="4648" width="14.42578125" style="189" customWidth="1"/>
    <col min="4649" max="4649" width="13.85546875" style="189" customWidth="1"/>
    <col min="4650" max="4650" width="15" style="189" customWidth="1"/>
    <col min="4651" max="4651" width="17.42578125" style="189" customWidth="1"/>
    <col min="4652" max="4652" width="3.140625" style="189" customWidth="1"/>
    <col min="4653" max="4866" width="11.42578125" style="189"/>
    <col min="4867" max="4867" width="3.140625" style="189" customWidth="1"/>
    <col min="4868" max="4883" width="3.5703125" style="189" customWidth="1"/>
    <col min="4884" max="4884" width="4.140625" style="189" customWidth="1"/>
    <col min="4885" max="4901" width="3.5703125" style="189" customWidth="1"/>
    <col min="4902" max="4902" width="33" style="189" customWidth="1"/>
    <col min="4903" max="4904" width="14.42578125" style="189" customWidth="1"/>
    <col min="4905" max="4905" width="13.85546875" style="189" customWidth="1"/>
    <col min="4906" max="4906" width="15" style="189" customWidth="1"/>
    <col min="4907" max="4907" width="17.42578125" style="189" customWidth="1"/>
    <col min="4908" max="4908" width="3.140625" style="189" customWidth="1"/>
    <col min="4909" max="5122" width="11.42578125" style="189"/>
    <col min="5123" max="5123" width="3.140625" style="189" customWidth="1"/>
    <col min="5124" max="5139" width="3.5703125" style="189" customWidth="1"/>
    <col min="5140" max="5140" width="4.140625" style="189" customWidth="1"/>
    <col min="5141" max="5157" width="3.5703125" style="189" customWidth="1"/>
    <col min="5158" max="5158" width="33" style="189" customWidth="1"/>
    <col min="5159" max="5160" width="14.42578125" style="189" customWidth="1"/>
    <col min="5161" max="5161" width="13.85546875" style="189" customWidth="1"/>
    <col min="5162" max="5162" width="15" style="189" customWidth="1"/>
    <col min="5163" max="5163" width="17.42578125" style="189" customWidth="1"/>
    <col min="5164" max="5164" width="3.140625" style="189" customWidth="1"/>
    <col min="5165" max="5378" width="11.42578125" style="189"/>
    <col min="5379" max="5379" width="3.140625" style="189" customWidth="1"/>
    <col min="5380" max="5395" width="3.5703125" style="189" customWidth="1"/>
    <col min="5396" max="5396" width="4.140625" style="189" customWidth="1"/>
    <col min="5397" max="5413" width="3.5703125" style="189" customWidth="1"/>
    <col min="5414" max="5414" width="33" style="189" customWidth="1"/>
    <col min="5415" max="5416" width="14.42578125" style="189" customWidth="1"/>
    <col min="5417" max="5417" width="13.85546875" style="189" customWidth="1"/>
    <col min="5418" max="5418" width="15" style="189" customWidth="1"/>
    <col min="5419" max="5419" width="17.42578125" style="189" customWidth="1"/>
    <col min="5420" max="5420" width="3.140625" style="189" customWidth="1"/>
    <col min="5421" max="5634" width="11.42578125" style="189"/>
    <col min="5635" max="5635" width="3.140625" style="189" customWidth="1"/>
    <col min="5636" max="5651" width="3.5703125" style="189" customWidth="1"/>
    <col min="5652" max="5652" width="4.140625" style="189" customWidth="1"/>
    <col min="5653" max="5669" width="3.5703125" style="189" customWidth="1"/>
    <col min="5670" max="5670" width="33" style="189" customWidth="1"/>
    <col min="5671" max="5672" width="14.42578125" style="189" customWidth="1"/>
    <col min="5673" max="5673" width="13.85546875" style="189" customWidth="1"/>
    <col min="5674" max="5674" width="15" style="189" customWidth="1"/>
    <col min="5675" max="5675" width="17.42578125" style="189" customWidth="1"/>
    <col min="5676" max="5676" width="3.140625" style="189" customWidth="1"/>
    <col min="5677" max="5890" width="11.42578125" style="189"/>
    <col min="5891" max="5891" width="3.140625" style="189" customWidth="1"/>
    <col min="5892" max="5907" width="3.5703125" style="189" customWidth="1"/>
    <col min="5908" max="5908" width="4.140625" style="189" customWidth="1"/>
    <col min="5909" max="5925" width="3.5703125" style="189" customWidth="1"/>
    <col min="5926" max="5926" width="33" style="189" customWidth="1"/>
    <col min="5927" max="5928" width="14.42578125" style="189" customWidth="1"/>
    <col min="5929" max="5929" width="13.85546875" style="189" customWidth="1"/>
    <col min="5930" max="5930" width="15" style="189" customWidth="1"/>
    <col min="5931" max="5931" width="17.42578125" style="189" customWidth="1"/>
    <col min="5932" max="5932" width="3.140625" style="189" customWidth="1"/>
    <col min="5933" max="6146" width="11.42578125" style="189"/>
    <col min="6147" max="6147" width="3.140625" style="189" customWidth="1"/>
    <col min="6148" max="6163" width="3.5703125" style="189" customWidth="1"/>
    <col min="6164" max="6164" width="4.140625" style="189" customWidth="1"/>
    <col min="6165" max="6181" width="3.5703125" style="189" customWidth="1"/>
    <col min="6182" max="6182" width="33" style="189" customWidth="1"/>
    <col min="6183" max="6184" width="14.42578125" style="189" customWidth="1"/>
    <col min="6185" max="6185" width="13.85546875" style="189" customWidth="1"/>
    <col min="6186" max="6186" width="15" style="189" customWidth="1"/>
    <col min="6187" max="6187" width="17.42578125" style="189" customWidth="1"/>
    <col min="6188" max="6188" width="3.140625" style="189" customWidth="1"/>
    <col min="6189" max="6402" width="11.42578125" style="189"/>
    <col min="6403" max="6403" width="3.140625" style="189" customWidth="1"/>
    <col min="6404" max="6419" width="3.5703125" style="189" customWidth="1"/>
    <col min="6420" max="6420" width="4.140625" style="189" customWidth="1"/>
    <col min="6421" max="6437" width="3.5703125" style="189" customWidth="1"/>
    <col min="6438" max="6438" width="33" style="189" customWidth="1"/>
    <col min="6439" max="6440" width="14.42578125" style="189" customWidth="1"/>
    <col min="6441" max="6441" width="13.85546875" style="189" customWidth="1"/>
    <col min="6442" max="6442" width="15" style="189" customWidth="1"/>
    <col min="6443" max="6443" width="17.42578125" style="189" customWidth="1"/>
    <col min="6444" max="6444" width="3.140625" style="189" customWidth="1"/>
    <col min="6445" max="6658" width="11.42578125" style="189"/>
    <col min="6659" max="6659" width="3.140625" style="189" customWidth="1"/>
    <col min="6660" max="6675" width="3.5703125" style="189" customWidth="1"/>
    <col min="6676" max="6676" width="4.140625" style="189" customWidth="1"/>
    <col min="6677" max="6693" width="3.5703125" style="189" customWidth="1"/>
    <col min="6694" max="6694" width="33" style="189" customWidth="1"/>
    <col min="6695" max="6696" width="14.42578125" style="189" customWidth="1"/>
    <col min="6697" max="6697" width="13.85546875" style="189" customWidth="1"/>
    <col min="6698" max="6698" width="15" style="189" customWidth="1"/>
    <col min="6699" max="6699" width="17.42578125" style="189" customWidth="1"/>
    <col min="6700" max="6700" width="3.140625" style="189" customWidth="1"/>
    <col min="6701" max="6914" width="11.42578125" style="189"/>
    <col min="6915" max="6915" width="3.140625" style="189" customWidth="1"/>
    <col min="6916" max="6931" width="3.5703125" style="189" customWidth="1"/>
    <col min="6932" max="6932" width="4.140625" style="189" customWidth="1"/>
    <col min="6933" max="6949" width="3.5703125" style="189" customWidth="1"/>
    <col min="6950" max="6950" width="33" style="189" customWidth="1"/>
    <col min="6951" max="6952" width="14.42578125" style="189" customWidth="1"/>
    <col min="6953" max="6953" width="13.85546875" style="189" customWidth="1"/>
    <col min="6954" max="6954" width="15" style="189" customWidth="1"/>
    <col min="6955" max="6955" width="17.42578125" style="189" customWidth="1"/>
    <col min="6956" max="6956" width="3.140625" style="189" customWidth="1"/>
    <col min="6957" max="7170" width="11.42578125" style="189"/>
    <col min="7171" max="7171" width="3.140625" style="189" customWidth="1"/>
    <col min="7172" max="7187" width="3.5703125" style="189" customWidth="1"/>
    <col min="7188" max="7188" width="4.140625" style="189" customWidth="1"/>
    <col min="7189" max="7205" width="3.5703125" style="189" customWidth="1"/>
    <col min="7206" max="7206" width="33" style="189" customWidth="1"/>
    <col min="7207" max="7208" width="14.42578125" style="189" customWidth="1"/>
    <col min="7209" max="7209" width="13.85546875" style="189" customWidth="1"/>
    <col min="7210" max="7210" width="15" style="189" customWidth="1"/>
    <col min="7211" max="7211" width="17.42578125" style="189" customWidth="1"/>
    <col min="7212" max="7212" width="3.140625" style="189" customWidth="1"/>
    <col min="7213" max="7426" width="11.42578125" style="189"/>
    <col min="7427" max="7427" width="3.140625" style="189" customWidth="1"/>
    <col min="7428" max="7443" width="3.5703125" style="189" customWidth="1"/>
    <col min="7444" max="7444" width="4.140625" style="189" customWidth="1"/>
    <col min="7445" max="7461" width="3.5703125" style="189" customWidth="1"/>
    <col min="7462" max="7462" width="33" style="189" customWidth="1"/>
    <col min="7463" max="7464" width="14.42578125" style="189" customWidth="1"/>
    <col min="7465" max="7465" width="13.85546875" style="189" customWidth="1"/>
    <col min="7466" max="7466" width="15" style="189" customWidth="1"/>
    <col min="7467" max="7467" width="17.42578125" style="189" customWidth="1"/>
    <col min="7468" max="7468" width="3.140625" style="189" customWidth="1"/>
    <col min="7469" max="7682" width="11.42578125" style="189"/>
    <col min="7683" max="7683" width="3.140625" style="189" customWidth="1"/>
    <col min="7684" max="7699" width="3.5703125" style="189" customWidth="1"/>
    <col min="7700" max="7700" width="4.140625" style="189" customWidth="1"/>
    <col min="7701" max="7717" width="3.5703125" style="189" customWidth="1"/>
    <col min="7718" max="7718" width="33" style="189" customWidth="1"/>
    <col min="7719" max="7720" width="14.42578125" style="189" customWidth="1"/>
    <col min="7721" max="7721" width="13.85546875" style="189" customWidth="1"/>
    <col min="7722" max="7722" width="15" style="189" customWidth="1"/>
    <col min="7723" max="7723" width="17.42578125" style="189" customWidth="1"/>
    <col min="7724" max="7724" width="3.140625" style="189" customWidth="1"/>
    <col min="7725" max="7938" width="11.42578125" style="189"/>
    <col min="7939" max="7939" width="3.140625" style="189" customWidth="1"/>
    <col min="7940" max="7955" width="3.5703125" style="189" customWidth="1"/>
    <col min="7956" max="7956" width="4.140625" style="189" customWidth="1"/>
    <col min="7957" max="7973" width="3.5703125" style="189" customWidth="1"/>
    <col min="7974" max="7974" width="33" style="189" customWidth="1"/>
    <col min="7975" max="7976" width="14.42578125" style="189" customWidth="1"/>
    <col min="7977" max="7977" width="13.85546875" style="189" customWidth="1"/>
    <col min="7978" max="7978" width="15" style="189" customWidth="1"/>
    <col min="7979" max="7979" width="17.42578125" style="189" customWidth="1"/>
    <col min="7980" max="7980" width="3.140625" style="189" customWidth="1"/>
    <col min="7981" max="8194" width="11.42578125" style="189"/>
    <col min="8195" max="8195" width="3.140625" style="189" customWidth="1"/>
    <col min="8196" max="8211" width="3.5703125" style="189" customWidth="1"/>
    <col min="8212" max="8212" width="4.140625" style="189" customWidth="1"/>
    <col min="8213" max="8229" width="3.5703125" style="189" customWidth="1"/>
    <col min="8230" max="8230" width="33" style="189" customWidth="1"/>
    <col min="8231" max="8232" width="14.42578125" style="189" customWidth="1"/>
    <col min="8233" max="8233" width="13.85546875" style="189" customWidth="1"/>
    <col min="8234" max="8234" width="15" style="189" customWidth="1"/>
    <col min="8235" max="8235" width="17.42578125" style="189" customWidth="1"/>
    <col min="8236" max="8236" width="3.140625" style="189" customWidth="1"/>
    <col min="8237" max="8450" width="11.42578125" style="189"/>
    <col min="8451" max="8451" width="3.140625" style="189" customWidth="1"/>
    <col min="8452" max="8467" width="3.5703125" style="189" customWidth="1"/>
    <col min="8468" max="8468" width="4.140625" style="189" customWidth="1"/>
    <col min="8469" max="8485" width="3.5703125" style="189" customWidth="1"/>
    <col min="8486" max="8486" width="33" style="189" customWidth="1"/>
    <col min="8487" max="8488" width="14.42578125" style="189" customWidth="1"/>
    <col min="8489" max="8489" width="13.85546875" style="189" customWidth="1"/>
    <col min="8490" max="8490" width="15" style="189" customWidth="1"/>
    <col min="8491" max="8491" width="17.42578125" style="189" customWidth="1"/>
    <col min="8492" max="8492" width="3.140625" style="189" customWidth="1"/>
    <col min="8493" max="8706" width="11.42578125" style="189"/>
    <col min="8707" max="8707" width="3.140625" style="189" customWidth="1"/>
    <col min="8708" max="8723" width="3.5703125" style="189" customWidth="1"/>
    <col min="8724" max="8724" width="4.140625" style="189" customWidth="1"/>
    <col min="8725" max="8741" width="3.5703125" style="189" customWidth="1"/>
    <col min="8742" max="8742" width="33" style="189" customWidth="1"/>
    <col min="8743" max="8744" width="14.42578125" style="189" customWidth="1"/>
    <col min="8745" max="8745" width="13.85546875" style="189" customWidth="1"/>
    <col min="8746" max="8746" width="15" style="189" customWidth="1"/>
    <col min="8747" max="8747" width="17.42578125" style="189" customWidth="1"/>
    <col min="8748" max="8748" width="3.140625" style="189" customWidth="1"/>
    <col min="8749" max="8962" width="11.42578125" style="189"/>
    <col min="8963" max="8963" width="3.140625" style="189" customWidth="1"/>
    <col min="8964" max="8979" width="3.5703125" style="189" customWidth="1"/>
    <col min="8980" max="8980" width="4.140625" style="189" customWidth="1"/>
    <col min="8981" max="8997" width="3.5703125" style="189" customWidth="1"/>
    <col min="8998" max="8998" width="33" style="189" customWidth="1"/>
    <col min="8999" max="9000" width="14.42578125" style="189" customWidth="1"/>
    <col min="9001" max="9001" width="13.85546875" style="189" customWidth="1"/>
    <col min="9002" max="9002" width="15" style="189" customWidth="1"/>
    <col min="9003" max="9003" width="17.42578125" style="189" customWidth="1"/>
    <col min="9004" max="9004" width="3.140625" style="189" customWidth="1"/>
    <col min="9005" max="9218" width="11.42578125" style="189"/>
    <col min="9219" max="9219" width="3.140625" style="189" customWidth="1"/>
    <col min="9220" max="9235" width="3.5703125" style="189" customWidth="1"/>
    <col min="9236" max="9236" width="4.140625" style="189" customWidth="1"/>
    <col min="9237" max="9253" width="3.5703125" style="189" customWidth="1"/>
    <col min="9254" max="9254" width="33" style="189" customWidth="1"/>
    <col min="9255" max="9256" width="14.42578125" style="189" customWidth="1"/>
    <col min="9257" max="9257" width="13.85546875" style="189" customWidth="1"/>
    <col min="9258" max="9258" width="15" style="189" customWidth="1"/>
    <col min="9259" max="9259" width="17.42578125" style="189" customWidth="1"/>
    <col min="9260" max="9260" width="3.140625" style="189" customWidth="1"/>
    <col min="9261" max="9474" width="11.42578125" style="189"/>
    <col min="9475" max="9475" width="3.140625" style="189" customWidth="1"/>
    <col min="9476" max="9491" width="3.5703125" style="189" customWidth="1"/>
    <col min="9492" max="9492" width="4.140625" style="189" customWidth="1"/>
    <col min="9493" max="9509" width="3.5703125" style="189" customWidth="1"/>
    <col min="9510" max="9510" width="33" style="189" customWidth="1"/>
    <col min="9511" max="9512" width="14.42578125" style="189" customWidth="1"/>
    <col min="9513" max="9513" width="13.85546875" style="189" customWidth="1"/>
    <col min="9514" max="9514" width="15" style="189" customWidth="1"/>
    <col min="9515" max="9515" width="17.42578125" style="189" customWidth="1"/>
    <col min="9516" max="9516" width="3.140625" style="189" customWidth="1"/>
    <col min="9517" max="9730" width="11.42578125" style="189"/>
    <col min="9731" max="9731" width="3.140625" style="189" customWidth="1"/>
    <col min="9732" max="9747" width="3.5703125" style="189" customWidth="1"/>
    <col min="9748" max="9748" width="4.140625" style="189" customWidth="1"/>
    <col min="9749" max="9765" width="3.5703125" style="189" customWidth="1"/>
    <col min="9766" max="9766" width="33" style="189" customWidth="1"/>
    <col min="9767" max="9768" width="14.42578125" style="189" customWidth="1"/>
    <col min="9769" max="9769" width="13.85546875" style="189" customWidth="1"/>
    <col min="9770" max="9770" width="15" style="189" customWidth="1"/>
    <col min="9771" max="9771" width="17.42578125" style="189" customWidth="1"/>
    <col min="9772" max="9772" width="3.140625" style="189" customWidth="1"/>
    <col min="9773" max="9986" width="11.42578125" style="189"/>
    <col min="9987" max="9987" width="3.140625" style="189" customWidth="1"/>
    <col min="9988" max="10003" width="3.5703125" style="189" customWidth="1"/>
    <col min="10004" max="10004" width="4.140625" style="189" customWidth="1"/>
    <col min="10005" max="10021" width="3.5703125" style="189" customWidth="1"/>
    <col min="10022" max="10022" width="33" style="189" customWidth="1"/>
    <col min="10023" max="10024" width="14.42578125" style="189" customWidth="1"/>
    <col min="10025" max="10025" width="13.85546875" style="189" customWidth="1"/>
    <col min="10026" max="10026" width="15" style="189" customWidth="1"/>
    <col min="10027" max="10027" width="17.42578125" style="189" customWidth="1"/>
    <col min="10028" max="10028" width="3.140625" style="189" customWidth="1"/>
    <col min="10029" max="10242" width="11.42578125" style="189"/>
    <col min="10243" max="10243" width="3.140625" style="189" customWidth="1"/>
    <col min="10244" max="10259" width="3.5703125" style="189" customWidth="1"/>
    <col min="10260" max="10260" width="4.140625" style="189" customWidth="1"/>
    <col min="10261" max="10277" width="3.5703125" style="189" customWidth="1"/>
    <col min="10278" max="10278" width="33" style="189" customWidth="1"/>
    <col min="10279" max="10280" width="14.42578125" style="189" customWidth="1"/>
    <col min="10281" max="10281" width="13.85546875" style="189" customWidth="1"/>
    <col min="10282" max="10282" width="15" style="189" customWidth="1"/>
    <col min="10283" max="10283" width="17.42578125" style="189" customWidth="1"/>
    <col min="10284" max="10284" width="3.140625" style="189" customWidth="1"/>
    <col min="10285" max="10498" width="11.42578125" style="189"/>
    <col min="10499" max="10499" width="3.140625" style="189" customWidth="1"/>
    <col min="10500" max="10515" width="3.5703125" style="189" customWidth="1"/>
    <col min="10516" max="10516" width="4.140625" style="189" customWidth="1"/>
    <col min="10517" max="10533" width="3.5703125" style="189" customWidth="1"/>
    <col min="10534" max="10534" width="33" style="189" customWidth="1"/>
    <col min="10535" max="10536" width="14.42578125" style="189" customWidth="1"/>
    <col min="10537" max="10537" width="13.85546875" style="189" customWidth="1"/>
    <col min="10538" max="10538" width="15" style="189" customWidth="1"/>
    <col min="10539" max="10539" width="17.42578125" style="189" customWidth="1"/>
    <col min="10540" max="10540" width="3.140625" style="189" customWidth="1"/>
    <col min="10541" max="10754" width="11.42578125" style="189"/>
    <col min="10755" max="10755" width="3.140625" style="189" customWidth="1"/>
    <col min="10756" max="10771" width="3.5703125" style="189" customWidth="1"/>
    <col min="10772" max="10772" width="4.140625" style="189" customWidth="1"/>
    <col min="10773" max="10789" width="3.5703125" style="189" customWidth="1"/>
    <col min="10790" max="10790" width="33" style="189" customWidth="1"/>
    <col min="10791" max="10792" width="14.42578125" style="189" customWidth="1"/>
    <col min="10793" max="10793" width="13.85546875" style="189" customWidth="1"/>
    <col min="10794" max="10794" width="15" style="189" customWidth="1"/>
    <col min="10795" max="10795" width="17.42578125" style="189" customWidth="1"/>
    <col min="10796" max="10796" width="3.140625" style="189" customWidth="1"/>
    <col min="10797" max="11010" width="11.42578125" style="189"/>
    <col min="11011" max="11011" width="3.140625" style="189" customWidth="1"/>
    <col min="11012" max="11027" width="3.5703125" style="189" customWidth="1"/>
    <col min="11028" max="11028" width="4.140625" style="189" customWidth="1"/>
    <col min="11029" max="11045" width="3.5703125" style="189" customWidth="1"/>
    <col min="11046" max="11046" width="33" style="189" customWidth="1"/>
    <col min="11047" max="11048" width="14.42578125" style="189" customWidth="1"/>
    <col min="11049" max="11049" width="13.85546875" style="189" customWidth="1"/>
    <col min="11050" max="11050" width="15" style="189" customWidth="1"/>
    <col min="11051" max="11051" width="17.42578125" style="189" customWidth="1"/>
    <col min="11052" max="11052" width="3.140625" style="189" customWidth="1"/>
    <col min="11053" max="11266" width="11.42578125" style="189"/>
    <col min="11267" max="11267" width="3.140625" style="189" customWidth="1"/>
    <col min="11268" max="11283" width="3.5703125" style="189" customWidth="1"/>
    <col min="11284" max="11284" width="4.140625" style="189" customWidth="1"/>
    <col min="11285" max="11301" width="3.5703125" style="189" customWidth="1"/>
    <col min="11302" max="11302" width="33" style="189" customWidth="1"/>
    <col min="11303" max="11304" width="14.42578125" style="189" customWidth="1"/>
    <col min="11305" max="11305" width="13.85546875" style="189" customWidth="1"/>
    <col min="11306" max="11306" width="15" style="189" customWidth="1"/>
    <col min="11307" max="11307" width="17.42578125" style="189" customWidth="1"/>
    <col min="11308" max="11308" width="3.140625" style="189" customWidth="1"/>
    <col min="11309" max="11522" width="11.42578125" style="189"/>
    <col min="11523" max="11523" width="3.140625" style="189" customWidth="1"/>
    <col min="11524" max="11539" width="3.5703125" style="189" customWidth="1"/>
    <col min="11540" max="11540" width="4.140625" style="189" customWidth="1"/>
    <col min="11541" max="11557" width="3.5703125" style="189" customWidth="1"/>
    <col min="11558" max="11558" width="33" style="189" customWidth="1"/>
    <col min="11559" max="11560" width="14.42578125" style="189" customWidth="1"/>
    <col min="11561" max="11561" width="13.85546875" style="189" customWidth="1"/>
    <col min="11562" max="11562" width="15" style="189" customWidth="1"/>
    <col min="11563" max="11563" width="17.42578125" style="189" customWidth="1"/>
    <col min="11564" max="11564" width="3.140625" style="189" customWidth="1"/>
    <col min="11565" max="11778" width="11.42578125" style="189"/>
    <col min="11779" max="11779" width="3.140625" style="189" customWidth="1"/>
    <col min="11780" max="11795" width="3.5703125" style="189" customWidth="1"/>
    <col min="11796" max="11796" width="4.140625" style="189" customWidth="1"/>
    <col min="11797" max="11813" width="3.5703125" style="189" customWidth="1"/>
    <col min="11814" max="11814" width="33" style="189" customWidth="1"/>
    <col min="11815" max="11816" width="14.42578125" style="189" customWidth="1"/>
    <col min="11817" max="11817" width="13.85546875" style="189" customWidth="1"/>
    <col min="11818" max="11818" width="15" style="189" customWidth="1"/>
    <col min="11819" max="11819" width="17.42578125" style="189" customWidth="1"/>
    <col min="11820" max="11820" width="3.140625" style="189" customWidth="1"/>
    <col min="11821" max="12034" width="11.42578125" style="189"/>
    <col min="12035" max="12035" width="3.140625" style="189" customWidth="1"/>
    <col min="12036" max="12051" width="3.5703125" style="189" customWidth="1"/>
    <col min="12052" max="12052" width="4.140625" style="189" customWidth="1"/>
    <col min="12053" max="12069" width="3.5703125" style="189" customWidth="1"/>
    <col min="12070" max="12070" width="33" style="189" customWidth="1"/>
    <col min="12071" max="12072" width="14.42578125" style="189" customWidth="1"/>
    <col min="12073" max="12073" width="13.85546875" style="189" customWidth="1"/>
    <col min="12074" max="12074" width="15" style="189" customWidth="1"/>
    <col min="12075" max="12075" width="17.42578125" style="189" customWidth="1"/>
    <col min="12076" max="12076" width="3.140625" style="189" customWidth="1"/>
    <col min="12077" max="12290" width="11.42578125" style="189"/>
    <col min="12291" max="12291" width="3.140625" style="189" customWidth="1"/>
    <col min="12292" max="12307" width="3.5703125" style="189" customWidth="1"/>
    <col min="12308" max="12308" width="4.140625" style="189" customWidth="1"/>
    <col min="12309" max="12325" width="3.5703125" style="189" customWidth="1"/>
    <col min="12326" max="12326" width="33" style="189" customWidth="1"/>
    <col min="12327" max="12328" width="14.42578125" style="189" customWidth="1"/>
    <col min="12329" max="12329" width="13.85546875" style="189" customWidth="1"/>
    <col min="12330" max="12330" width="15" style="189" customWidth="1"/>
    <col min="12331" max="12331" width="17.42578125" style="189" customWidth="1"/>
    <col min="12332" max="12332" width="3.140625" style="189" customWidth="1"/>
    <col min="12333" max="12546" width="11.42578125" style="189"/>
    <col min="12547" max="12547" width="3.140625" style="189" customWidth="1"/>
    <col min="12548" max="12563" width="3.5703125" style="189" customWidth="1"/>
    <col min="12564" max="12564" width="4.140625" style="189" customWidth="1"/>
    <col min="12565" max="12581" width="3.5703125" style="189" customWidth="1"/>
    <col min="12582" max="12582" width="33" style="189" customWidth="1"/>
    <col min="12583" max="12584" width="14.42578125" style="189" customWidth="1"/>
    <col min="12585" max="12585" width="13.85546875" style="189" customWidth="1"/>
    <col min="12586" max="12586" width="15" style="189" customWidth="1"/>
    <col min="12587" max="12587" width="17.42578125" style="189" customWidth="1"/>
    <col min="12588" max="12588" width="3.140625" style="189" customWidth="1"/>
    <col min="12589" max="12802" width="11.42578125" style="189"/>
    <col min="12803" max="12803" width="3.140625" style="189" customWidth="1"/>
    <col min="12804" max="12819" width="3.5703125" style="189" customWidth="1"/>
    <col min="12820" max="12820" width="4.140625" style="189" customWidth="1"/>
    <col min="12821" max="12837" width="3.5703125" style="189" customWidth="1"/>
    <col min="12838" max="12838" width="33" style="189" customWidth="1"/>
    <col min="12839" max="12840" width="14.42578125" style="189" customWidth="1"/>
    <col min="12841" max="12841" width="13.85546875" style="189" customWidth="1"/>
    <col min="12842" max="12842" width="15" style="189" customWidth="1"/>
    <col min="12843" max="12843" width="17.42578125" style="189" customWidth="1"/>
    <col min="12844" max="12844" width="3.140625" style="189" customWidth="1"/>
    <col min="12845" max="13058" width="11.42578125" style="189"/>
    <col min="13059" max="13059" width="3.140625" style="189" customWidth="1"/>
    <col min="13060" max="13075" width="3.5703125" style="189" customWidth="1"/>
    <col min="13076" max="13076" width="4.140625" style="189" customWidth="1"/>
    <col min="13077" max="13093" width="3.5703125" style="189" customWidth="1"/>
    <col min="13094" max="13094" width="33" style="189" customWidth="1"/>
    <col min="13095" max="13096" width="14.42578125" style="189" customWidth="1"/>
    <col min="13097" max="13097" width="13.85546875" style="189" customWidth="1"/>
    <col min="13098" max="13098" width="15" style="189" customWidth="1"/>
    <col min="13099" max="13099" width="17.42578125" style="189" customWidth="1"/>
    <col min="13100" max="13100" width="3.140625" style="189" customWidth="1"/>
    <col min="13101" max="13314" width="11.42578125" style="189"/>
    <col min="13315" max="13315" width="3.140625" style="189" customWidth="1"/>
    <col min="13316" max="13331" width="3.5703125" style="189" customWidth="1"/>
    <col min="13332" max="13332" width="4.140625" style="189" customWidth="1"/>
    <col min="13333" max="13349" width="3.5703125" style="189" customWidth="1"/>
    <col min="13350" max="13350" width="33" style="189" customWidth="1"/>
    <col min="13351" max="13352" width="14.42578125" style="189" customWidth="1"/>
    <col min="13353" max="13353" width="13.85546875" style="189" customWidth="1"/>
    <col min="13354" max="13354" width="15" style="189" customWidth="1"/>
    <col min="13355" max="13355" width="17.42578125" style="189" customWidth="1"/>
    <col min="13356" max="13356" width="3.140625" style="189" customWidth="1"/>
    <col min="13357" max="13570" width="11.42578125" style="189"/>
    <col min="13571" max="13571" width="3.140625" style="189" customWidth="1"/>
    <col min="13572" max="13587" width="3.5703125" style="189" customWidth="1"/>
    <col min="13588" max="13588" width="4.140625" style="189" customWidth="1"/>
    <col min="13589" max="13605" width="3.5703125" style="189" customWidth="1"/>
    <col min="13606" max="13606" width="33" style="189" customWidth="1"/>
    <col min="13607" max="13608" width="14.42578125" style="189" customWidth="1"/>
    <col min="13609" max="13609" width="13.85546875" style="189" customWidth="1"/>
    <col min="13610" max="13610" width="15" style="189" customWidth="1"/>
    <col min="13611" max="13611" width="17.42578125" style="189" customWidth="1"/>
    <col min="13612" max="13612" width="3.140625" style="189" customWidth="1"/>
    <col min="13613" max="13826" width="11.42578125" style="189"/>
    <col min="13827" max="13827" width="3.140625" style="189" customWidth="1"/>
    <col min="13828" max="13843" width="3.5703125" style="189" customWidth="1"/>
    <col min="13844" max="13844" width="4.140625" style="189" customWidth="1"/>
    <col min="13845" max="13861" width="3.5703125" style="189" customWidth="1"/>
    <col min="13862" max="13862" width="33" style="189" customWidth="1"/>
    <col min="13863" max="13864" width="14.42578125" style="189" customWidth="1"/>
    <col min="13865" max="13865" width="13.85546875" style="189" customWidth="1"/>
    <col min="13866" max="13866" width="15" style="189" customWidth="1"/>
    <col min="13867" max="13867" width="17.42578125" style="189" customWidth="1"/>
    <col min="13868" max="13868" width="3.140625" style="189" customWidth="1"/>
    <col min="13869" max="14082" width="11.42578125" style="189"/>
    <col min="14083" max="14083" width="3.140625" style="189" customWidth="1"/>
    <col min="14084" max="14099" width="3.5703125" style="189" customWidth="1"/>
    <col min="14100" max="14100" width="4.140625" style="189" customWidth="1"/>
    <col min="14101" max="14117" width="3.5703125" style="189" customWidth="1"/>
    <col min="14118" max="14118" width="33" style="189" customWidth="1"/>
    <col min="14119" max="14120" width="14.42578125" style="189" customWidth="1"/>
    <col min="14121" max="14121" width="13.85546875" style="189" customWidth="1"/>
    <col min="14122" max="14122" width="15" style="189" customWidth="1"/>
    <col min="14123" max="14123" width="17.42578125" style="189" customWidth="1"/>
    <col min="14124" max="14124" width="3.140625" style="189" customWidth="1"/>
    <col min="14125" max="14338" width="11.42578125" style="189"/>
    <col min="14339" max="14339" width="3.140625" style="189" customWidth="1"/>
    <col min="14340" max="14355" width="3.5703125" style="189" customWidth="1"/>
    <col min="14356" max="14356" width="4.140625" style="189" customWidth="1"/>
    <col min="14357" max="14373" width="3.5703125" style="189" customWidth="1"/>
    <col min="14374" max="14374" width="33" style="189" customWidth="1"/>
    <col min="14375" max="14376" width="14.42578125" style="189" customWidth="1"/>
    <col min="14377" max="14377" width="13.85546875" style="189" customWidth="1"/>
    <col min="14378" max="14378" width="15" style="189" customWidth="1"/>
    <col min="14379" max="14379" width="17.42578125" style="189" customWidth="1"/>
    <col min="14380" max="14380" width="3.140625" style="189" customWidth="1"/>
    <col min="14381" max="14594" width="11.42578125" style="189"/>
    <col min="14595" max="14595" width="3.140625" style="189" customWidth="1"/>
    <col min="14596" max="14611" width="3.5703125" style="189" customWidth="1"/>
    <col min="14612" max="14612" width="4.140625" style="189" customWidth="1"/>
    <col min="14613" max="14629" width="3.5703125" style="189" customWidth="1"/>
    <col min="14630" max="14630" width="33" style="189" customWidth="1"/>
    <col min="14631" max="14632" width="14.42578125" style="189" customWidth="1"/>
    <col min="14633" max="14633" width="13.85546875" style="189" customWidth="1"/>
    <col min="14634" max="14634" width="15" style="189" customWidth="1"/>
    <col min="14635" max="14635" width="17.42578125" style="189" customWidth="1"/>
    <col min="14636" max="14636" width="3.140625" style="189" customWidth="1"/>
    <col min="14637" max="14850" width="11.42578125" style="189"/>
    <col min="14851" max="14851" width="3.140625" style="189" customWidth="1"/>
    <col min="14852" max="14867" width="3.5703125" style="189" customWidth="1"/>
    <col min="14868" max="14868" width="4.140625" style="189" customWidth="1"/>
    <col min="14869" max="14885" width="3.5703125" style="189" customWidth="1"/>
    <col min="14886" max="14886" width="33" style="189" customWidth="1"/>
    <col min="14887" max="14888" width="14.42578125" style="189" customWidth="1"/>
    <col min="14889" max="14889" width="13.85546875" style="189" customWidth="1"/>
    <col min="14890" max="14890" width="15" style="189" customWidth="1"/>
    <col min="14891" max="14891" width="17.42578125" style="189" customWidth="1"/>
    <col min="14892" max="14892" width="3.140625" style="189" customWidth="1"/>
    <col min="14893" max="15106" width="11.42578125" style="189"/>
    <col min="15107" max="15107" width="3.140625" style="189" customWidth="1"/>
    <col min="15108" max="15123" width="3.5703125" style="189" customWidth="1"/>
    <col min="15124" max="15124" width="4.140625" style="189" customWidth="1"/>
    <col min="15125" max="15141" width="3.5703125" style="189" customWidth="1"/>
    <col min="15142" max="15142" width="33" style="189" customWidth="1"/>
    <col min="15143" max="15144" width="14.42578125" style="189" customWidth="1"/>
    <col min="15145" max="15145" width="13.85546875" style="189" customWidth="1"/>
    <col min="15146" max="15146" width="15" style="189" customWidth="1"/>
    <col min="15147" max="15147" width="17.42578125" style="189" customWidth="1"/>
    <col min="15148" max="15148" width="3.140625" style="189" customWidth="1"/>
    <col min="15149" max="15362" width="11.42578125" style="189"/>
    <col min="15363" max="15363" width="3.140625" style="189" customWidth="1"/>
    <col min="15364" max="15379" width="3.5703125" style="189" customWidth="1"/>
    <col min="15380" max="15380" width="4.140625" style="189" customWidth="1"/>
    <col min="15381" max="15397" width="3.5703125" style="189" customWidth="1"/>
    <col min="15398" max="15398" width="33" style="189" customWidth="1"/>
    <col min="15399" max="15400" width="14.42578125" style="189" customWidth="1"/>
    <col min="15401" max="15401" width="13.85546875" style="189" customWidth="1"/>
    <col min="15402" max="15402" width="15" style="189" customWidth="1"/>
    <col min="15403" max="15403" width="17.42578125" style="189" customWidth="1"/>
    <col min="15404" max="15404" width="3.140625" style="189" customWidth="1"/>
    <col min="15405" max="15618" width="11.42578125" style="189"/>
    <col min="15619" max="15619" width="3.140625" style="189" customWidth="1"/>
    <col min="15620" max="15635" width="3.5703125" style="189" customWidth="1"/>
    <col min="15636" max="15636" width="4.140625" style="189" customWidth="1"/>
    <col min="15637" max="15653" width="3.5703125" style="189" customWidth="1"/>
    <col min="15654" max="15654" width="33" style="189" customWidth="1"/>
    <col min="15655" max="15656" width="14.42578125" style="189" customWidth="1"/>
    <col min="15657" max="15657" width="13.85546875" style="189" customWidth="1"/>
    <col min="15658" max="15658" width="15" style="189" customWidth="1"/>
    <col min="15659" max="15659" width="17.42578125" style="189" customWidth="1"/>
    <col min="15660" max="15660" width="3.140625" style="189" customWidth="1"/>
    <col min="15661" max="15874" width="11.42578125" style="189"/>
    <col min="15875" max="15875" width="3.140625" style="189" customWidth="1"/>
    <col min="15876" max="15891" width="3.5703125" style="189" customWidth="1"/>
    <col min="15892" max="15892" width="4.140625" style="189" customWidth="1"/>
    <col min="15893" max="15909" width="3.5703125" style="189" customWidth="1"/>
    <col min="15910" max="15910" width="33" style="189" customWidth="1"/>
    <col min="15911" max="15912" width="14.42578125" style="189" customWidth="1"/>
    <col min="15913" max="15913" width="13.85546875" style="189" customWidth="1"/>
    <col min="15914" max="15914" width="15" style="189" customWidth="1"/>
    <col min="15915" max="15915" width="17.42578125" style="189" customWidth="1"/>
    <col min="15916" max="15916" width="3.140625" style="189" customWidth="1"/>
    <col min="15917" max="16130" width="11.42578125" style="189"/>
    <col min="16131" max="16131" width="3.140625" style="189" customWidth="1"/>
    <col min="16132" max="16147" width="3.5703125" style="189" customWidth="1"/>
    <col min="16148" max="16148" width="4.140625" style="189" customWidth="1"/>
    <col min="16149" max="16165" width="3.5703125" style="189" customWidth="1"/>
    <col min="16166" max="16166" width="33" style="189" customWidth="1"/>
    <col min="16167" max="16168" width="14.42578125" style="189" customWidth="1"/>
    <col min="16169" max="16169" width="13.85546875" style="189" customWidth="1"/>
    <col min="16170" max="16170" width="15" style="189" customWidth="1"/>
    <col min="16171" max="16171" width="17.42578125" style="189" customWidth="1"/>
    <col min="16172" max="16172" width="3.140625" style="189" customWidth="1"/>
    <col min="16173" max="16384" width="11.42578125" style="189"/>
  </cols>
  <sheetData>
    <row r="1" spans="1:45" s="2" customFormat="1" ht="15.75" thickBo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211"/>
    </row>
    <row r="2" spans="1:45" ht="15.6" customHeight="1" x14ac:dyDescent="0.2">
      <c r="A2" s="3"/>
      <c r="B2" s="410" t="s">
        <v>0</v>
      </c>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c r="AK2" s="416"/>
      <c r="AL2" s="416"/>
      <c r="AM2" s="416"/>
      <c r="AN2" s="416"/>
      <c r="AO2" s="416"/>
      <c r="AP2" s="416"/>
      <c r="AQ2" s="417"/>
      <c r="AR2" s="3"/>
    </row>
    <row r="3" spans="1:45" ht="15.6" customHeight="1" x14ac:dyDescent="0.2">
      <c r="A3" s="3"/>
      <c r="B3" s="412"/>
      <c r="C3" s="413"/>
      <c r="D3" s="413"/>
      <c r="E3" s="413"/>
      <c r="F3" s="413"/>
      <c r="G3" s="413"/>
      <c r="H3" s="413"/>
      <c r="I3" s="413"/>
      <c r="J3" s="413"/>
      <c r="K3" s="413"/>
      <c r="L3" s="413"/>
      <c r="M3" s="413"/>
      <c r="N3" s="413"/>
      <c r="O3" s="413"/>
      <c r="P3" s="413"/>
      <c r="Q3" s="413"/>
      <c r="R3" s="413"/>
      <c r="S3" s="413"/>
      <c r="T3" s="413"/>
      <c r="U3" s="413"/>
      <c r="V3" s="413"/>
      <c r="W3" s="413"/>
      <c r="X3" s="413"/>
      <c r="Y3" s="413"/>
      <c r="Z3" s="413"/>
      <c r="AA3" s="413"/>
      <c r="AB3" s="413"/>
      <c r="AC3" s="413"/>
      <c r="AD3" s="413"/>
      <c r="AE3" s="413"/>
      <c r="AF3" s="413"/>
      <c r="AG3" s="413"/>
      <c r="AH3" s="413"/>
      <c r="AI3" s="413"/>
      <c r="AJ3" s="413"/>
      <c r="AK3" s="418"/>
      <c r="AL3" s="418"/>
      <c r="AM3" s="418"/>
      <c r="AN3" s="418"/>
      <c r="AO3" s="418"/>
      <c r="AP3" s="418"/>
      <c r="AQ3" s="419"/>
      <c r="AR3" s="3"/>
    </row>
    <row r="4" spans="1:45" ht="15.6" customHeight="1" thickBot="1" x14ac:dyDescent="0.25">
      <c r="A4" s="3"/>
      <c r="B4" s="414"/>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20"/>
      <c r="AL4" s="420"/>
      <c r="AM4" s="420"/>
      <c r="AN4" s="420"/>
      <c r="AO4" s="420"/>
      <c r="AP4" s="420"/>
      <c r="AQ4" s="421"/>
      <c r="AR4" s="3"/>
    </row>
    <row r="5" spans="1:45" s="6" customFormat="1" ht="32.450000000000003" customHeight="1" x14ac:dyDescent="0.25">
      <c r="A5" s="5"/>
      <c r="B5" s="422" t="s">
        <v>1</v>
      </c>
      <c r="C5" s="423"/>
      <c r="D5" s="423"/>
      <c r="E5" s="423"/>
      <c r="F5" s="423"/>
      <c r="G5" s="423"/>
      <c r="H5" s="423"/>
      <c r="I5" s="424"/>
      <c r="J5" s="425" t="s">
        <v>105</v>
      </c>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426"/>
      <c r="AK5" s="427"/>
      <c r="AL5" s="427"/>
      <c r="AM5" s="427"/>
      <c r="AN5" s="427"/>
      <c r="AO5" s="427"/>
      <c r="AP5" s="427"/>
      <c r="AQ5" s="409"/>
      <c r="AR5" s="5"/>
      <c r="AS5" s="213"/>
    </row>
    <row r="6" spans="1:45" s="6" customFormat="1" ht="15.75" x14ac:dyDescent="0.25">
      <c r="A6" s="7"/>
      <c r="B6" s="428" t="s">
        <v>2</v>
      </c>
      <c r="C6" s="429"/>
      <c r="D6" s="429"/>
      <c r="E6" s="429"/>
      <c r="F6" s="429"/>
      <c r="G6" s="429"/>
      <c r="H6" s="429"/>
      <c r="I6" s="430"/>
      <c r="J6" s="431" t="s">
        <v>104</v>
      </c>
      <c r="K6" s="432"/>
      <c r="L6" s="432"/>
      <c r="M6" s="432"/>
      <c r="N6" s="432"/>
      <c r="O6" s="432"/>
      <c r="P6" s="432"/>
      <c r="Q6" s="432"/>
      <c r="R6" s="432"/>
      <c r="S6" s="432"/>
      <c r="T6" s="432"/>
      <c r="U6" s="432"/>
      <c r="V6" s="432"/>
      <c r="W6" s="432"/>
      <c r="X6" s="432"/>
      <c r="Y6" s="432"/>
      <c r="Z6" s="432"/>
      <c r="AA6" s="432"/>
      <c r="AB6" s="432"/>
      <c r="AC6" s="432"/>
      <c r="AD6" s="432"/>
      <c r="AE6" s="433"/>
      <c r="AF6" s="434" t="s">
        <v>3</v>
      </c>
      <c r="AG6" s="432"/>
      <c r="AH6" s="432"/>
      <c r="AI6" s="433"/>
      <c r="AJ6" s="208" t="s">
        <v>133</v>
      </c>
      <c r="AK6" s="434" t="s">
        <v>4</v>
      </c>
      <c r="AL6" s="435"/>
      <c r="AM6" s="435"/>
      <c r="AN6" s="436"/>
      <c r="AO6" s="437" t="s">
        <v>108</v>
      </c>
      <c r="AP6" s="429"/>
      <c r="AQ6" s="438"/>
      <c r="AR6" s="7"/>
      <c r="AS6" s="213"/>
    </row>
    <row r="7" spans="1:45" s="6" customFormat="1" ht="15.75" x14ac:dyDescent="0.25">
      <c r="A7" s="7"/>
      <c r="B7" s="428" t="s">
        <v>5</v>
      </c>
      <c r="C7" s="429"/>
      <c r="D7" s="429"/>
      <c r="E7" s="429"/>
      <c r="F7" s="429"/>
      <c r="G7" s="429"/>
      <c r="H7" s="429"/>
      <c r="I7" s="430"/>
      <c r="J7" s="431" t="s">
        <v>77</v>
      </c>
      <c r="K7" s="432"/>
      <c r="L7" s="432"/>
      <c r="M7" s="432"/>
      <c r="N7" s="432"/>
      <c r="O7" s="432"/>
      <c r="P7" s="432"/>
      <c r="Q7" s="432"/>
      <c r="R7" s="432"/>
      <c r="S7" s="432"/>
      <c r="T7" s="432"/>
      <c r="U7" s="432"/>
      <c r="V7" s="432"/>
      <c r="W7" s="432"/>
      <c r="X7" s="432"/>
      <c r="Y7" s="432"/>
      <c r="Z7" s="432"/>
      <c r="AA7" s="432"/>
      <c r="AB7" s="432"/>
      <c r="AC7" s="432"/>
      <c r="AD7" s="432"/>
      <c r="AE7" s="433"/>
      <c r="AF7" s="434" t="s">
        <v>3</v>
      </c>
      <c r="AG7" s="432"/>
      <c r="AH7" s="432"/>
      <c r="AI7" s="433"/>
      <c r="AJ7" s="8" t="s">
        <v>106</v>
      </c>
      <c r="AK7" s="434" t="s">
        <v>6</v>
      </c>
      <c r="AL7" s="435"/>
      <c r="AM7" s="435"/>
      <c r="AN7" s="436"/>
      <c r="AO7" s="437" t="s">
        <v>107</v>
      </c>
      <c r="AP7" s="429"/>
      <c r="AQ7" s="438"/>
      <c r="AR7" s="7"/>
      <c r="AS7" s="213"/>
    </row>
    <row r="8" spans="1:45" s="6" customFormat="1" ht="15.75" x14ac:dyDescent="0.25">
      <c r="A8" s="7"/>
      <c r="B8" s="9"/>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1"/>
      <c r="AO8" s="10"/>
      <c r="AP8" s="408"/>
      <c r="AQ8" s="409"/>
      <c r="AR8" s="7"/>
      <c r="AS8" s="213"/>
    </row>
    <row r="9" spans="1:45" s="6" customFormat="1" ht="15.6" customHeight="1" x14ac:dyDescent="0.25">
      <c r="A9" s="7"/>
      <c r="B9" s="428" t="s">
        <v>7</v>
      </c>
      <c r="C9" s="429"/>
      <c r="D9" s="429"/>
      <c r="E9" s="429"/>
      <c r="F9" s="430"/>
      <c r="G9" s="434" t="s">
        <v>8</v>
      </c>
      <c r="H9" s="433"/>
      <c r="I9" s="442">
        <v>25</v>
      </c>
      <c r="J9" s="433"/>
      <c r="K9" s="434" t="s">
        <v>9</v>
      </c>
      <c r="L9" s="433"/>
      <c r="M9" s="442">
        <v>7</v>
      </c>
      <c r="N9" s="443"/>
      <c r="O9" s="434" t="s">
        <v>10</v>
      </c>
      <c r="P9" s="433"/>
      <c r="Q9" s="442">
        <v>2026</v>
      </c>
      <c r="R9" s="433"/>
      <c r="S9" s="10"/>
      <c r="T9" s="10"/>
      <c r="U9" s="10"/>
      <c r="V9" s="444"/>
      <c r="W9" s="445"/>
      <c r="X9" s="445"/>
      <c r="Y9" s="445"/>
      <c r="Z9" s="445"/>
      <c r="AA9" s="446"/>
      <c r="AB9" s="447"/>
      <c r="AC9" s="447"/>
      <c r="AD9" s="447"/>
      <c r="AE9" s="447"/>
      <c r="AF9" s="10"/>
      <c r="AG9" s="10"/>
      <c r="AH9" s="434" t="s">
        <v>11</v>
      </c>
      <c r="AI9" s="432"/>
      <c r="AJ9" s="433"/>
      <c r="AK9" s="448" t="s">
        <v>29</v>
      </c>
      <c r="AL9" s="449"/>
      <c r="AM9" s="449"/>
      <c r="AN9" s="449"/>
      <c r="AO9" s="449"/>
      <c r="AP9" s="449"/>
      <c r="AQ9" s="450"/>
      <c r="AR9" s="7"/>
      <c r="AS9" s="213"/>
    </row>
    <row r="10" spans="1:45" s="6" customFormat="1" ht="15.75" x14ac:dyDescent="0.25">
      <c r="A10" s="7"/>
      <c r="B10" s="12"/>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434" t="s">
        <v>12</v>
      </c>
      <c r="AI10" s="432"/>
      <c r="AJ10" s="433"/>
      <c r="AK10" s="439" t="s">
        <v>135</v>
      </c>
      <c r="AL10" s="440"/>
      <c r="AM10" s="440"/>
      <c r="AN10" s="440"/>
      <c r="AO10" s="440"/>
      <c r="AP10" s="440"/>
      <c r="AQ10" s="441"/>
      <c r="AR10" s="7"/>
      <c r="AS10" s="213"/>
    </row>
    <row r="11" spans="1:45" s="6" customFormat="1" ht="16.5" thickBot="1" x14ac:dyDescent="0.25">
      <c r="A11" s="7"/>
      <c r="B11" s="1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5"/>
      <c r="AR11" s="7"/>
      <c r="AS11" s="213"/>
    </row>
    <row r="12" spans="1:45" s="16" customFormat="1" ht="45" customHeight="1" thickBot="1" x14ac:dyDescent="0.3">
      <c r="A12" s="5"/>
      <c r="B12" s="451" t="s">
        <v>13</v>
      </c>
      <c r="C12" s="452"/>
      <c r="D12" s="452"/>
      <c r="E12" s="452"/>
      <c r="F12" s="452"/>
      <c r="G12" s="452"/>
      <c r="H12" s="453"/>
      <c r="I12" s="454" t="str">
        <f>+'ACTA DE OBRA No1'!C25</f>
        <v>Suministro e instalación de loseta táctil guía o alerta de 20x20x6 en concreto, con mortero de nivelación y fijación, incluyendo materiales, y todo lo necesario para su correcta instalación.</v>
      </c>
      <c r="J12" s="455"/>
      <c r="K12" s="455"/>
      <c r="L12" s="455"/>
      <c r="M12" s="455"/>
      <c r="N12" s="455"/>
      <c r="O12" s="455"/>
      <c r="P12" s="455"/>
      <c r="Q12" s="455"/>
      <c r="R12" s="455"/>
      <c r="S12" s="455"/>
      <c r="T12" s="455"/>
      <c r="U12" s="455"/>
      <c r="V12" s="455"/>
      <c r="W12" s="455"/>
      <c r="X12" s="455"/>
      <c r="Y12" s="455"/>
      <c r="Z12" s="455"/>
      <c r="AA12" s="455"/>
      <c r="AB12" s="455"/>
      <c r="AC12" s="455"/>
      <c r="AD12" s="455"/>
      <c r="AE12" s="455"/>
      <c r="AF12" s="455"/>
      <c r="AG12" s="455"/>
      <c r="AH12" s="455"/>
      <c r="AI12" s="455"/>
      <c r="AJ12" s="455"/>
      <c r="AK12" s="455"/>
      <c r="AL12" s="455"/>
      <c r="AM12" s="455"/>
      <c r="AN12" s="455"/>
      <c r="AO12" s="455"/>
      <c r="AP12" s="455"/>
      <c r="AQ12" s="456"/>
      <c r="AR12" s="5"/>
      <c r="AS12" s="214"/>
    </row>
    <row r="13" spans="1:45" s="16" customFormat="1" ht="31.15" customHeight="1" thickBot="1" x14ac:dyDescent="0.3">
      <c r="A13" s="5"/>
      <c r="B13" s="451" t="s">
        <v>14</v>
      </c>
      <c r="C13" s="452"/>
      <c r="D13" s="452"/>
      <c r="E13" s="452"/>
      <c r="F13" s="452"/>
      <c r="G13" s="452"/>
      <c r="H13" s="453"/>
      <c r="I13" s="457" t="s">
        <v>117</v>
      </c>
      <c r="J13" s="458"/>
      <c r="K13" s="458"/>
      <c r="L13" s="458"/>
      <c r="M13" s="458"/>
      <c r="N13" s="458"/>
      <c r="O13" s="458"/>
      <c r="P13" s="458"/>
      <c r="Q13" s="458"/>
      <c r="R13" s="458"/>
      <c r="S13" s="458"/>
      <c r="T13" s="458"/>
      <c r="U13" s="459"/>
      <c r="V13" s="460" t="s">
        <v>15</v>
      </c>
      <c r="W13" s="455"/>
      <c r="X13" s="455"/>
      <c r="Y13" s="455"/>
      <c r="Z13" s="455"/>
      <c r="AA13" s="455"/>
      <c r="AB13" s="455"/>
      <c r="AC13" s="455"/>
      <c r="AD13" s="455"/>
      <c r="AE13" s="461"/>
      <c r="AF13" s="462"/>
      <c r="AG13" s="455"/>
      <c r="AH13" s="455"/>
      <c r="AI13" s="455"/>
      <c r="AJ13" s="463"/>
      <c r="AK13" s="464" t="s">
        <v>16</v>
      </c>
      <c r="AL13" s="464"/>
      <c r="AM13" s="465"/>
      <c r="AN13" s="466">
        <f>+'ACTA DE OBRA No1'!B25</f>
        <v>3.01</v>
      </c>
      <c r="AO13" s="463"/>
      <c r="AP13" s="17" t="s">
        <v>134</v>
      </c>
      <c r="AQ13" s="18" t="str">
        <f>+'ACTA DE OBRA No1'!E25</f>
        <v>m</v>
      </c>
      <c r="AR13" s="5"/>
      <c r="AS13" s="214"/>
    </row>
    <row r="14" spans="1:45" ht="16.5" thickBot="1" x14ac:dyDescent="0.3">
      <c r="A14" s="3"/>
      <c r="B14" s="467" t="s">
        <v>17</v>
      </c>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411"/>
      <c r="AE14" s="411"/>
      <c r="AF14" s="411"/>
      <c r="AG14" s="411"/>
      <c r="AH14" s="411"/>
      <c r="AI14" s="411"/>
      <c r="AJ14" s="468" t="s">
        <v>202</v>
      </c>
      <c r="AK14" s="470"/>
      <c r="AL14" s="470"/>
      <c r="AM14" s="470"/>
      <c r="AN14" s="471"/>
      <c r="AO14" s="472"/>
      <c r="AP14" s="473" t="s">
        <v>18</v>
      </c>
      <c r="AQ14" s="475" t="s">
        <v>19</v>
      </c>
      <c r="AR14" s="3"/>
    </row>
    <row r="15" spans="1:45" ht="28.5" customHeight="1" thickBot="1" x14ac:dyDescent="0.25">
      <c r="A15" s="3"/>
      <c r="B15" s="397"/>
      <c r="C15" s="398"/>
      <c r="D15" s="398"/>
      <c r="E15" s="398"/>
      <c r="F15" s="398"/>
      <c r="G15" s="398"/>
      <c r="H15" s="398"/>
      <c r="I15" s="398"/>
      <c r="J15" s="398"/>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9"/>
      <c r="AJ15" s="469"/>
      <c r="AK15" s="19" t="s">
        <v>114</v>
      </c>
      <c r="AL15" s="19" t="s">
        <v>20</v>
      </c>
      <c r="AM15" s="19" t="s">
        <v>27</v>
      </c>
      <c r="AN15" s="19" t="s">
        <v>28</v>
      </c>
      <c r="AO15" s="19" t="s">
        <v>21</v>
      </c>
      <c r="AP15" s="474"/>
      <c r="AQ15" s="476"/>
      <c r="AR15" s="3"/>
    </row>
    <row r="16" spans="1:45" ht="15.75" x14ac:dyDescent="0.2">
      <c r="A16" s="3"/>
      <c r="B16" s="400"/>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2"/>
      <c r="AJ16" s="238" t="s">
        <v>138</v>
      </c>
      <c r="AK16" s="239" t="s">
        <v>115</v>
      </c>
      <c r="AL16" s="198">
        <v>35</v>
      </c>
      <c r="AM16" s="198"/>
      <c r="AN16" s="198"/>
      <c r="AO16" s="198"/>
      <c r="AP16" s="239">
        <v>1</v>
      </c>
      <c r="AQ16" s="240">
        <f>ROUND(AL16*AP16,1)</f>
        <v>35</v>
      </c>
      <c r="AR16" s="3"/>
    </row>
    <row r="17" spans="1:45" s="218" customFormat="1" ht="15.75" x14ac:dyDescent="0.2">
      <c r="A17" s="3"/>
      <c r="B17" s="400"/>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2"/>
      <c r="AJ17" s="403"/>
      <c r="AK17" s="404"/>
      <c r="AL17" s="404"/>
      <c r="AM17" s="404"/>
      <c r="AN17" s="404"/>
      <c r="AO17" s="404"/>
      <c r="AP17" s="404"/>
      <c r="AQ17" s="405"/>
      <c r="AR17" s="3"/>
      <c r="AS17" s="212"/>
    </row>
    <row r="18" spans="1:45" ht="15.75" x14ac:dyDescent="0.2">
      <c r="A18" s="3"/>
      <c r="B18" s="400"/>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2"/>
      <c r="AJ18" s="238" t="s">
        <v>144</v>
      </c>
      <c r="AK18" s="239" t="s">
        <v>115</v>
      </c>
      <c r="AL18" s="198">
        <v>185.24999999999997</v>
      </c>
      <c r="AM18" s="198"/>
      <c r="AN18" s="198"/>
      <c r="AO18" s="198"/>
      <c r="AP18" s="239">
        <v>1</v>
      </c>
      <c r="AQ18" s="240">
        <f t="shared" ref="AQ18:AQ22" si="0">ROUND(AL18*AP18,1)</f>
        <v>185.3</v>
      </c>
      <c r="AR18" s="3"/>
    </row>
    <row r="19" spans="1:45" s="235" customFormat="1" ht="15.75" x14ac:dyDescent="0.2">
      <c r="A19" s="3"/>
      <c r="B19" s="400"/>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2"/>
      <c r="AJ19" s="268" t="s">
        <v>144</v>
      </c>
      <c r="AK19" s="262" t="s">
        <v>116</v>
      </c>
      <c r="AL19" s="223">
        <v>186.3</v>
      </c>
      <c r="AM19" s="223"/>
      <c r="AN19" s="223"/>
      <c r="AO19" s="223"/>
      <c r="AP19" s="262">
        <v>1</v>
      </c>
      <c r="AQ19" s="263">
        <f t="shared" ref="AQ19" si="1">ROUND(AL19*AP19,1)</f>
        <v>186.3</v>
      </c>
      <c r="AR19" s="3"/>
      <c r="AS19" s="212"/>
    </row>
    <row r="20" spans="1:45" s="218" customFormat="1" ht="15.75" x14ac:dyDescent="0.2">
      <c r="A20" s="3"/>
      <c r="B20" s="400"/>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2"/>
      <c r="AJ20" s="507"/>
      <c r="AK20" s="508"/>
      <c r="AL20" s="508"/>
      <c r="AM20" s="508"/>
      <c r="AN20" s="508"/>
      <c r="AO20" s="508"/>
      <c r="AP20" s="508"/>
      <c r="AQ20" s="509"/>
      <c r="AR20" s="3"/>
      <c r="AS20" s="212"/>
    </row>
    <row r="21" spans="1:45" s="197" customFormat="1" ht="15.75" x14ac:dyDescent="0.2">
      <c r="A21" s="3"/>
      <c r="B21" s="400"/>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2"/>
      <c r="AJ21" s="238" t="s">
        <v>151</v>
      </c>
      <c r="AK21" s="239" t="s">
        <v>115</v>
      </c>
      <c r="AL21" s="198">
        <v>45.6</v>
      </c>
      <c r="AM21" s="198"/>
      <c r="AN21" s="198"/>
      <c r="AO21" s="198"/>
      <c r="AP21" s="239">
        <v>1</v>
      </c>
      <c r="AQ21" s="240">
        <f t="shared" si="0"/>
        <v>45.6</v>
      </c>
      <c r="AR21" s="3"/>
      <c r="AS21" s="212"/>
    </row>
    <row r="22" spans="1:45" s="197" customFormat="1" ht="15.75" x14ac:dyDescent="0.2">
      <c r="A22" s="3"/>
      <c r="B22" s="400"/>
      <c r="C22" s="401"/>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1"/>
      <c r="AC22" s="401"/>
      <c r="AD22" s="401"/>
      <c r="AE22" s="401"/>
      <c r="AF22" s="401"/>
      <c r="AG22" s="401"/>
      <c r="AH22" s="401"/>
      <c r="AI22" s="402"/>
      <c r="AJ22" s="238" t="s">
        <v>151</v>
      </c>
      <c r="AK22" s="239" t="s">
        <v>116</v>
      </c>
      <c r="AL22" s="198">
        <v>42.2</v>
      </c>
      <c r="AM22" s="198"/>
      <c r="AN22" s="198"/>
      <c r="AO22" s="198"/>
      <c r="AP22" s="239">
        <v>1</v>
      </c>
      <c r="AQ22" s="240">
        <f t="shared" si="0"/>
        <v>42.2</v>
      </c>
      <c r="AR22" s="3"/>
      <c r="AS22" s="212"/>
    </row>
    <row r="23" spans="1:45" s="218" customFormat="1" ht="15.75" x14ac:dyDescent="0.2">
      <c r="A23" s="3"/>
      <c r="B23" s="400"/>
      <c r="C23" s="401"/>
      <c r="D23" s="401"/>
      <c r="E23" s="401"/>
      <c r="F23" s="401"/>
      <c r="G23" s="401"/>
      <c r="H23" s="401"/>
      <c r="I23" s="401"/>
      <c r="J23" s="401"/>
      <c r="K23" s="401"/>
      <c r="L23" s="401"/>
      <c r="M23" s="401"/>
      <c r="N23" s="401"/>
      <c r="O23" s="401"/>
      <c r="P23" s="401"/>
      <c r="Q23" s="401"/>
      <c r="R23" s="401"/>
      <c r="S23" s="401"/>
      <c r="T23" s="401"/>
      <c r="U23" s="401"/>
      <c r="V23" s="401"/>
      <c r="W23" s="401"/>
      <c r="X23" s="401"/>
      <c r="Y23" s="401"/>
      <c r="Z23" s="401"/>
      <c r="AA23" s="401"/>
      <c r="AB23" s="401"/>
      <c r="AC23" s="401"/>
      <c r="AD23" s="401"/>
      <c r="AE23" s="401"/>
      <c r="AF23" s="401"/>
      <c r="AG23" s="401"/>
      <c r="AH23" s="401"/>
      <c r="AI23" s="402"/>
      <c r="AJ23" s="403"/>
      <c r="AK23" s="404"/>
      <c r="AL23" s="404"/>
      <c r="AM23" s="404"/>
      <c r="AN23" s="404"/>
      <c r="AO23" s="404"/>
      <c r="AP23" s="404"/>
      <c r="AQ23" s="405"/>
      <c r="AR23" s="3"/>
      <c r="AS23" s="212"/>
    </row>
    <row r="24" spans="1:45" s="218" customFormat="1" ht="15.75" x14ac:dyDescent="0.2">
      <c r="A24" s="3"/>
      <c r="B24" s="400"/>
      <c r="C24" s="401"/>
      <c r="D24" s="401"/>
      <c r="E24" s="401"/>
      <c r="F24" s="401"/>
      <c r="G24" s="401"/>
      <c r="H24" s="401"/>
      <c r="I24" s="401"/>
      <c r="J24" s="401"/>
      <c r="K24" s="401"/>
      <c r="L24" s="401"/>
      <c r="M24" s="401"/>
      <c r="N24" s="401"/>
      <c r="O24" s="401"/>
      <c r="P24" s="401"/>
      <c r="Q24" s="401"/>
      <c r="R24" s="401"/>
      <c r="S24" s="401"/>
      <c r="T24" s="401"/>
      <c r="U24" s="401"/>
      <c r="V24" s="401"/>
      <c r="W24" s="401"/>
      <c r="X24" s="401"/>
      <c r="Y24" s="401"/>
      <c r="Z24" s="401"/>
      <c r="AA24" s="401"/>
      <c r="AB24" s="401"/>
      <c r="AC24" s="401"/>
      <c r="AD24" s="401"/>
      <c r="AE24" s="401"/>
      <c r="AF24" s="401"/>
      <c r="AG24" s="401"/>
      <c r="AH24" s="401"/>
      <c r="AI24" s="402"/>
      <c r="AJ24" s="238" t="s">
        <v>167</v>
      </c>
      <c r="AK24" s="239" t="s">
        <v>115</v>
      </c>
      <c r="AL24" s="198">
        <v>6.1</v>
      </c>
      <c r="AM24" s="198"/>
      <c r="AN24" s="198"/>
      <c r="AO24" s="198"/>
      <c r="AP24" s="239">
        <v>1</v>
      </c>
      <c r="AQ24" s="240">
        <f t="shared" ref="AQ24:AQ25" si="2">ROUND(AL24*AP24,1)</f>
        <v>6.1</v>
      </c>
      <c r="AR24" s="3"/>
      <c r="AS24" s="212"/>
    </row>
    <row r="25" spans="1:45" s="218" customFormat="1" ht="15.75" x14ac:dyDescent="0.2">
      <c r="A25" s="3"/>
      <c r="B25" s="400"/>
      <c r="C25" s="401"/>
      <c r="D25" s="401"/>
      <c r="E25" s="401"/>
      <c r="F25" s="401"/>
      <c r="G25" s="401"/>
      <c r="H25" s="401"/>
      <c r="I25" s="401"/>
      <c r="J25" s="401"/>
      <c r="K25" s="401"/>
      <c r="L25" s="401"/>
      <c r="M25" s="401"/>
      <c r="N25" s="401"/>
      <c r="O25" s="401"/>
      <c r="P25" s="401"/>
      <c r="Q25" s="401"/>
      <c r="R25" s="401"/>
      <c r="S25" s="401"/>
      <c r="T25" s="401"/>
      <c r="U25" s="401"/>
      <c r="V25" s="401"/>
      <c r="W25" s="401"/>
      <c r="X25" s="401"/>
      <c r="Y25" s="401"/>
      <c r="Z25" s="401"/>
      <c r="AA25" s="401"/>
      <c r="AB25" s="401"/>
      <c r="AC25" s="401"/>
      <c r="AD25" s="401"/>
      <c r="AE25" s="401"/>
      <c r="AF25" s="401"/>
      <c r="AG25" s="401"/>
      <c r="AH25" s="401"/>
      <c r="AI25" s="402"/>
      <c r="AJ25" s="238" t="s">
        <v>168</v>
      </c>
      <c r="AK25" s="239" t="s">
        <v>115</v>
      </c>
      <c r="AL25" s="198">
        <v>13</v>
      </c>
      <c r="AM25" s="198"/>
      <c r="AN25" s="198"/>
      <c r="AO25" s="198"/>
      <c r="AP25" s="239">
        <v>1</v>
      </c>
      <c r="AQ25" s="240">
        <f t="shared" si="2"/>
        <v>13</v>
      </c>
      <c r="AR25" s="3"/>
      <c r="AS25" s="212"/>
    </row>
    <row r="26" spans="1:45" s="247" customFormat="1" ht="15.75" x14ac:dyDescent="0.2">
      <c r="A26" s="3"/>
      <c r="B26" s="400"/>
      <c r="C26" s="401"/>
      <c r="D26" s="401"/>
      <c r="E26" s="401"/>
      <c r="F26" s="401"/>
      <c r="G26" s="401"/>
      <c r="H26" s="401"/>
      <c r="I26" s="401"/>
      <c r="J26" s="401"/>
      <c r="K26" s="401"/>
      <c r="L26" s="401"/>
      <c r="M26" s="401"/>
      <c r="N26" s="401"/>
      <c r="O26" s="401"/>
      <c r="P26" s="401"/>
      <c r="Q26" s="401"/>
      <c r="R26" s="401"/>
      <c r="S26" s="401"/>
      <c r="T26" s="401"/>
      <c r="U26" s="401"/>
      <c r="V26" s="401"/>
      <c r="W26" s="401"/>
      <c r="X26" s="401"/>
      <c r="Y26" s="401"/>
      <c r="Z26" s="401"/>
      <c r="AA26" s="401"/>
      <c r="AB26" s="401"/>
      <c r="AC26" s="401"/>
      <c r="AD26" s="401"/>
      <c r="AE26" s="401"/>
      <c r="AF26" s="401"/>
      <c r="AG26" s="401"/>
      <c r="AH26" s="401"/>
      <c r="AI26" s="402"/>
      <c r="AJ26" s="238" t="s">
        <v>167</v>
      </c>
      <c r="AK26" s="239" t="s">
        <v>115</v>
      </c>
      <c r="AL26" s="198">
        <v>2.1</v>
      </c>
      <c r="AM26" s="198"/>
      <c r="AN26" s="198"/>
      <c r="AO26" s="198"/>
      <c r="AP26" s="239">
        <v>1</v>
      </c>
      <c r="AQ26" s="240">
        <f t="shared" ref="AQ26" si="3">ROUND(AL26*AP26,1)</f>
        <v>2.1</v>
      </c>
      <c r="AR26" s="3"/>
      <c r="AS26" s="212"/>
    </row>
    <row r="27" spans="1:45" s="219" customFormat="1" ht="15.75" x14ac:dyDescent="0.2">
      <c r="A27" s="3"/>
      <c r="B27" s="400"/>
      <c r="C27" s="401"/>
      <c r="D27" s="401"/>
      <c r="E27" s="401"/>
      <c r="F27" s="401"/>
      <c r="G27" s="401"/>
      <c r="H27" s="401"/>
      <c r="I27" s="401"/>
      <c r="J27" s="401"/>
      <c r="K27" s="401"/>
      <c r="L27" s="401"/>
      <c r="M27" s="401"/>
      <c r="N27" s="401"/>
      <c r="O27" s="401"/>
      <c r="P27" s="401"/>
      <c r="Q27" s="401"/>
      <c r="R27" s="401"/>
      <c r="S27" s="401"/>
      <c r="T27" s="401"/>
      <c r="U27" s="401"/>
      <c r="V27" s="401"/>
      <c r="W27" s="401"/>
      <c r="X27" s="401"/>
      <c r="Y27" s="401"/>
      <c r="Z27" s="401"/>
      <c r="AA27" s="401"/>
      <c r="AB27" s="401"/>
      <c r="AC27" s="401"/>
      <c r="AD27" s="401"/>
      <c r="AE27" s="401"/>
      <c r="AF27" s="401"/>
      <c r="AG27" s="401"/>
      <c r="AH27" s="401"/>
      <c r="AI27" s="402"/>
      <c r="AJ27" s="238" t="s">
        <v>153</v>
      </c>
      <c r="AK27" s="239" t="s">
        <v>116</v>
      </c>
      <c r="AL27" s="198">
        <v>26.799999999999997</v>
      </c>
      <c r="AM27" s="198"/>
      <c r="AN27" s="198"/>
      <c r="AO27" s="198"/>
      <c r="AP27" s="239">
        <v>1</v>
      </c>
      <c r="AQ27" s="240">
        <f t="shared" ref="AQ27" si="4">ROUND(AL27*AP27,1)</f>
        <v>26.8</v>
      </c>
      <c r="AR27" s="3"/>
      <c r="AS27" s="212"/>
    </row>
    <row r="28" spans="1:45" s="219" customFormat="1" ht="15.75" x14ac:dyDescent="0.2">
      <c r="A28" s="3"/>
      <c r="B28" s="400"/>
      <c r="C28" s="401"/>
      <c r="D28" s="401"/>
      <c r="E28" s="401"/>
      <c r="F28" s="401"/>
      <c r="G28" s="401"/>
      <c r="H28" s="401"/>
      <c r="I28" s="401"/>
      <c r="J28" s="401"/>
      <c r="K28" s="401"/>
      <c r="L28" s="401"/>
      <c r="M28" s="401"/>
      <c r="N28" s="401"/>
      <c r="O28" s="401"/>
      <c r="P28" s="401"/>
      <c r="Q28" s="401"/>
      <c r="R28" s="401"/>
      <c r="S28" s="401"/>
      <c r="T28" s="401"/>
      <c r="U28" s="401"/>
      <c r="V28" s="401"/>
      <c r="W28" s="401"/>
      <c r="X28" s="401"/>
      <c r="Y28" s="401"/>
      <c r="Z28" s="401"/>
      <c r="AA28" s="401"/>
      <c r="AB28" s="401"/>
      <c r="AC28" s="401"/>
      <c r="AD28" s="401"/>
      <c r="AE28" s="401"/>
      <c r="AF28" s="401"/>
      <c r="AG28" s="401"/>
      <c r="AH28" s="401"/>
      <c r="AI28" s="402"/>
      <c r="AJ28" s="403"/>
      <c r="AK28" s="404"/>
      <c r="AL28" s="404"/>
      <c r="AM28" s="404"/>
      <c r="AN28" s="404"/>
      <c r="AO28" s="404"/>
      <c r="AP28" s="404"/>
      <c r="AQ28" s="405"/>
      <c r="AR28" s="3"/>
      <c r="AS28" s="212"/>
    </row>
    <row r="29" spans="1:45" s="219" customFormat="1" ht="15.75" x14ac:dyDescent="0.2">
      <c r="A29" s="3"/>
      <c r="B29" s="400"/>
      <c r="C29" s="401"/>
      <c r="D29" s="401"/>
      <c r="E29" s="401"/>
      <c r="F29" s="401"/>
      <c r="G29" s="401"/>
      <c r="H29" s="401"/>
      <c r="I29" s="401"/>
      <c r="J29" s="401"/>
      <c r="K29" s="401"/>
      <c r="L29" s="401"/>
      <c r="M29" s="401"/>
      <c r="N29" s="401"/>
      <c r="O29" s="401"/>
      <c r="P29" s="401"/>
      <c r="Q29" s="401"/>
      <c r="R29" s="401"/>
      <c r="S29" s="401"/>
      <c r="T29" s="401"/>
      <c r="U29" s="401"/>
      <c r="V29" s="401"/>
      <c r="W29" s="401"/>
      <c r="X29" s="401"/>
      <c r="Y29" s="401"/>
      <c r="Z29" s="401"/>
      <c r="AA29" s="401"/>
      <c r="AB29" s="401"/>
      <c r="AC29" s="401"/>
      <c r="AD29" s="401"/>
      <c r="AE29" s="401"/>
      <c r="AF29" s="401"/>
      <c r="AG29" s="401"/>
      <c r="AH29" s="401"/>
      <c r="AI29" s="402"/>
      <c r="AJ29" s="238" t="s">
        <v>166</v>
      </c>
      <c r="AK29" s="239" t="s">
        <v>116</v>
      </c>
      <c r="AL29" s="198">
        <v>38</v>
      </c>
      <c r="AM29" s="222"/>
      <c r="AN29" s="198"/>
      <c r="AO29" s="222"/>
      <c r="AP29" s="239">
        <v>1</v>
      </c>
      <c r="AQ29" s="240">
        <f>ROUND(AL29*AP29,1)</f>
        <v>38</v>
      </c>
      <c r="AR29" s="3"/>
      <c r="AS29" s="212"/>
    </row>
    <row r="30" spans="1:45" s="218" customFormat="1" ht="15.75" x14ac:dyDescent="0.2">
      <c r="A30" s="3"/>
      <c r="B30" s="400"/>
      <c r="C30" s="401"/>
      <c r="D30" s="401"/>
      <c r="E30" s="401"/>
      <c r="F30" s="401"/>
      <c r="G30" s="401"/>
      <c r="H30" s="401"/>
      <c r="I30" s="401"/>
      <c r="J30" s="401"/>
      <c r="K30" s="401"/>
      <c r="L30" s="401"/>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2"/>
      <c r="AJ30" s="395" t="s">
        <v>152</v>
      </c>
      <c r="AK30" s="396"/>
      <c r="AL30" s="396"/>
      <c r="AM30" s="396"/>
      <c r="AN30" s="396"/>
      <c r="AO30" s="396"/>
      <c r="AP30" s="258" t="s">
        <v>22</v>
      </c>
      <c r="AQ30" s="259">
        <f>SUM(AQ16:AQ29)</f>
        <v>580.4</v>
      </c>
      <c r="AR30" s="3"/>
      <c r="AS30" s="212"/>
    </row>
    <row r="31" spans="1:45" s="218" customFormat="1" ht="15.75" x14ac:dyDescent="0.2">
      <c r="A31" s="3"/>
      <c r="B31" s="400"/>
      <c r="C31" s="401"/>
      <c r="D31" s="401"/>
      <c r="E31" s="401"/>
      <c r="F31" s="401"/>
      <c r="G31" s="401"/>
      <c r="H31" s="401"/>
      <c r="I31" s="401"/>
      <c r="J31" s="401"/>
      <c r="K31" s="401"/>
      <c r="L31" s="401"/>
      <c r="M31" s="401"/>
      <c r="N31" s="401"/>
      <c r="O31" s="401"/>
      <c r="P31" s="401"/>
      <c r="Q31" s="401"/>
      <c r="R31" s="401"/>
      <c r="S31" s="401"/>
      <c r="T31" s="401"/>
      <c r="U31" s="401"/>
      <c r="V31" s="401"/>
      <c r="W31" s="401"/>
      <c r="X31" s="401"/>
      <c r="Y31" s="401"/>
      <c r="Z31" s="401"/>
      <c r="AA31" s="401"/>
      <c r="AB31" s="401"/>
      <c r="AC31" s="401"/>
      <c r="AD31" s="401"/>
      <c r="AE31" s="401"/>
      <c r="AF31" s="401"/>
      <c r="AG31" s="401"/>
      <c r="AH31" s="401"/>
      <c r="AI31" s="402"/>
      <c r="AJ31" s="238" t="s">
        <v>158</v>
      </c>
      <c r="AK31" s="239" t="s">
        <v>116</v>
      </c>
      <c r="AL31" s="198">
        <v>172.3</v>
      </c>
      <c r="AM31" s="198"/>
      <c r="AN31" s="198"/>
      <c r="AO31" s="198"/>
      <c r="AP31" s="239">
        <v>1</v>
      </c>
      <c r="AQ31" s="240">
        <f>ROUND(AL31*AP31,1)</f>
        <v>172.3</v>
      </c>
      <c r="AR31" s="3"/>
      <c r="AS31" s="212"/>
    </row>
    <row r="32" spans="1:45" s="248" customFormat="1" ht="15.75" x14ac:dyDescent="0.2">
      <c r="A32" s="3"/>
      <c r="B32" s="400"/>
      <c r="C32" s="401"/>
      <c r="D32" s="401"/>
      <c r="E32" s="401"/>
      <c r="F32" s="401"/>
      <c r="G32" s="401"/>
      <c r="H32" s="401"/>
      <c r="I32" s="401"/>
      <c r="J32" s="401"/>
      <c r="K32" s="401"/>
      <c r="L32" s="401"/>
      <c r="M32" s="401"/>
      <c r="N32" s="401"/>
      <c r="O32" s="401"/>
      <c r="P32" s="401"/>
      <c r="Q32" s="401"/>
      <c r="R32" s="401"/>
      <c r="S32" s="401"/>
      <c r="T32" s="401"/>
      <c r="U32" s="401"/>
      <c r="V32" s="401"/>
      <c r="W32" s="401"/>
      <c r="X32" s="401"/>
      <c r="Y32" s="401"/>
      <c r="Z32" s="401"/>
      <c r="AA32" s="401"/>
      <c r="AB32" s="401"/>
      <c r="AC32" s="401"/>
      <c r="AD32" s="401"/>
      <c r="AE32" s="401"/>
      <c r="AF32" s="401"/>
      <c r="AG32" s="401"/>
      <c r="AH32" s="401"/>
      <c r="AI32" s="402"/>
      <c r="AJ32" s="238" t="s">
        <v>247</v>
      </c>
      <c r="AK32" s="239" t="s">
        <v>116</v>
      </c>
      <c r="AL32" s="198">
        <v>21.8</v>
      </c>
      <c r="AM32" s="198"/>
      <c r="AN32" s="198"/>
      <c r="AO32" s="198"/>
      <c r="AP32" s="239">
        <v>1</v>
      </c>
      <c r="AQ32" s="240">
        <f>ROUND(AL32*AP32,1)</f>
        <v>21.8</v>
      </c>
      <c r="AR32" s="3"/>
      <c r="AS32" s="212"/>
    </row>
    <row r="33" spans="1:45" s="219" customFormat="1" ht="15.75" x14ac:dyDescent="0.2">
      <c r="A33" s="3"/>
      <c r="B33" s="400"/>
      <c r="C33" s="401"/>
      <c r="D33" s="401"/>
      <c r="E33" s="401"/>
      <c r="F33" s="401"/>
      <c r="G33" s="401"/>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401"/>
      <c r="AF33" s="401"/>
      <c r="AG33" s="401"/>
      <c r="AH33" s="401"/>
      <c r="AI33" s="402"/>
      <c r="AJ33" s="395" t="s">
        <v>157</v>
      </c>
      <c r="AK33" s="396"/>
      <c r="AL33" s="396"/>
      <c r="AM33" s="396"/>
      <c r="AN33" s="396"/>
      <c r="AO33" s="396"/>
      <c r="AP33" s="258" t="s">
        <v>22</v>
      </c>
      <c r="AQ33" s="259">
        <f>SUM(AQ31:AQ32)</f>
        <v>194.10000000000002</v>
      </c>
      <c r="AR33" s="3"/>
      <c r="AS33" s="212"/>
    </row>
    <row r="34" spans="1:45" s="237" customFormat="1" ht="15.75" x14ac:dyDescent="0.2">
      <c r="A34" s="3"/>
      <c r="B34" s="400"/>
      <c r="C34" s="401"/>
      <c r="D34" s="401"/>
      <c r="E34" s="401"/>
      <c r="F34" s="401"/>
      <c r="G34" s="401"/>
      <c r="H34" s="401"/>
      <c r="I34" s="401"/>
      <c r="J34" s="401"/>
      <c r="K34" s="401"/>
      <c r="L34" s="401"/>
      <c r="M34" s="401"/>
      <c r="N34" s="401"/>
      <c r="O34" s="401"/>
      <c r="P34" s="401"/>
      <c r="Q34" s="401"/>
      <c r="R34" s="401"/>
      <c r="S34" s="401"/>
      <c r="T34" s="401"/>
      <c r="U34" s="401"/>
      <c r="V34" s="401"/>
      <c r="W34" s="401"/>
      <c r="X34" s="401"/>
      <c r="Y34" s="401"/>
      <c r="Z34" s="401"/>
      <c r="AA34" s="401"/>
      <c r="AB34" s="401"/>
      <c r="AC34" s="401"/>
      <c r="AD34" s="401"/>
      <c r="AE34" s="401"/>
      <c r="AF34" s="401"/>
      <c r="AG34" s="401"/>
      <c r="AH34" s="401"/>
      <c r="AI34" s="402"/>
      <c r="AJ34" s="238" t="s">
        <v>175</v>
      </c>
      <c r="AK34" s="239" t="s">
        <v>115</v>
      </c>
      <c r="AL34" s="198">
        <v>51.5</v>
      </c>
      <c r="AM34" s="198"/>
      <c r="AN34" s="198"/>
      <c r="AO34" s="198"/>
      <c r="AP34" s="239">
        <v>1</v>
      </c>
      <c r="AQ34" s="240">
        <f>ROUND(AL34*AP34,1)</f>
        <v>51.5</v>
      </c>
      <c r="AR34" s="3"/>
      <c r="AS34" s="212"/>
    </row>
    <row r="35" spans="1:45" s="237" customFormat="1" ht="16.5" thickBot="1" x14ac:dyDescent="0.25">
      <c r="A35" s="3"/>
      <c r="B35" s="504"/>
      <c r="C35" s="505"/>
      <c r="D35" s="505"/>
      <c r="E35" s="505"/>
      <c r="F35" s="505"/>
      <c r="G35" s="505"/>
      <c r="H35" s="505"/>
      <c r="I35" s="505"/>
      <c r="J35" s="505"/>
      <c r="K35" s="505"/>
      <c r="L35" s="505"/>
      <c r="M35" s="505"/>
      <c r="N35" s="505"/>
      <c r="O35" s="505"/>
      <c r="P35" s="505"/>
      <c r="Q35" s="505"/>
      <c r="R35" s="505"/>
      <c r="S35" s="505"/>
      <c r="T35" s="505"/>
      <c r="U35" s="505"/>
      <c r="V35" s="505"/>
      <c r="W35" s="505"/>
      <c r="X35" s="505"/>
      <c r="Y35" s="505"/>
      <c r="Z35" s="505"/>
      <c r="AA35" s="505"/>
      <c r="AB35" s="505"/>
      <c r="AC35" s="505"/>
      <c r="AD35" s="505"/>
      <c r="AE35" s="505"/>
      <c r="AF35" s="505"/>
      <c r="AG35" s="505"/>
      <c r="AH35" s="505"/>
      <c r="AI35" s="506"/>
      <c r="AJ35" s="406" t="s">
        <v>173</v>
      </c>
      <c r="AK35" s="407"/>
      <c r="AL35" s="407"/>
      <c r="AM35" s="407"/>
      <c r="AN35" s="407"/>
      <c r="AO35" s="407"/>
      <c r="AP35" s="220" t="s">
        <v>22</v>
      </c>
      <c r="AQ35" s="221">
        <f>SUM(AQ34)</f>
        <v>51.5</v>
      </c>
      <c r="AR35" s="3"/>
      <c r="AS35" s="212"/>
    </row>
    <row r="36" spans="1:45" ht="15.75" x14ac:dyDescent="0.25">
      <c r="A36" s="3"/>
      <c r="B36" s="480" t="s">
        <v>23</v>
      </c>
      <c r="C36" s="481"/>
      <c r="D36" s="481"/>
      <c r="E36" s="481"/>
      <c r="F36" s="481"/>
      <c r="G36" s="481"/>
      <c r="H36" s="481"/>
      <c r="I36" s="481"/>
      <c r="J36" s="481"/>
      <c r="K36" s="481"/>
      <c r="L36" s="481"/>
      <c r="M36" s="481"/>
      <c r="N36" s="481"/>
      <c r="O36" s="481"/>
      <c r="P36" s="481"/>
      <c r="Q36" s="481"/>
      <c r="R36" s="481"/>
      <c r="S36" s="481"/>
      <c r="T36" s="481"/>
      <c r="U36" s="481"/>
      <c r="V36" s="481"/>
      <c r="W36" s="481"/>
      <c r="X36" s="481"/>
      <c r="Y36" s="481"/>
      <c r="Z36" s="481"/>
      <c r="AA36" s="481"/>
      <c r="AB36" s="481"/>
      <c r="AC36" s="481"/>
      <c r="AD36" s="481"/>
      <c r="AE36" s="481"/>
      <c r="AF36" s="481"/>
      <c r="AG36" s="481"/>
      <c r="AH36" s="481"/>
      <c r="AI36" s="482"/>
      <c r="AJ36" s="489" t="s">
        <v>24</v>
      </c>
      <c r="AK36" s="490"/>
      <c r="AL36" s="490"/>
      <c r="AM36" s="490"/>
      <c r="AN36" s="490"/>
      <c r="AO36" s="490"/>
      <c r="AP36" s="491"/>
      <c r="AQ36" s="225">
        <f>+AQ30+AQ33+AQ35</f>
        <v>826</v>
      </c>
      <c r="AR36" s="3"/>
    </row>
    <row r="37" spans="1:45" ht="15.75" x14ac:dyDescent="0.25">
      <c r="A37" s="3"/>
      <c r="B37" s="483"/>
      <c r="C37" s="484"/>
      <c r="D37" s="484"/>
      <c r="E37" s="484"/>
      <c r="F37" s="484"/>
      <c r="G37" s="484"/>
      <c r="H37" s="484"/>
      <c r="I37" s="484"/>
      <c r="J37" s="484"/>
      <c r="K37" s="484"/>
      <c r="L37" s="484"/>
      <c r="M37" s="484"/>
      <c r="N37" s="484"/>
      <c r="O37" s="484"/>
      <c r="P37" s="484"/>
      <c r="Q37" s="484"/>
      <c r="R37" s="484"/>
      <c r="S37" s="484"/>
      <c r="T37" s="484"/>
      <c r="U37" s="484"/>
      <c r="V37" s="484"/>
      <c r="W37" s="484"/>
      <c r="X37" s="484"/>
      <c r="Y37" s="484"/>
      <c r="Z37" s="484"/>
      <c r="AA37" s="484"/>
      <c r="AB37" s="484"/>
      <c r="AC37" s="484"/>
      <c r="AD37" s="484"/>
      <c r="AE37" s="484"/>
      <c r="AF37" s="484"/>
      <c r="AG37" s="484"/>
      <c r="AH37" s="484"/>
      <c r="AI37" s="485"/>
      <c r="AJ37" s="492" t="s">
        <v>25</v>
      </c>
      <c r="AK37" s="493"/>
      <c r="AL37" s="493"/>
      <c r="AM37" s="493"/>
      <c r="AN37" s="493"/>
      <c r="AO37" s="493"/>
      <c r="AP37" s="494"/>
      <c r="AQ37" s="23">
        <v>0</v>
      </c>
      <c r="AR37" s="3"/>
    </row>
    <row r="38" spans="1:45" ht="16.5" thickBot="1" x14ac:dyDescent="0.3">
      <c r="A38" s="3"/>
      <c r="B38" s="486"/>
      <c r="C38" s="487"/>
      <c r="D38" s="487"/>
      <c r="E38" s="487"/>
      <c r="F38" s="487"/>
      <c r="G38" s="487"/>
      <c r="H38" s="487"/>
      <c r="I38" s="487"/>
      <c r="J38" s="487"/>
      <c r="K38" s="487"/>
      <c r="L38" s="487"/>
      <c r="M38" s="487"/>
      <c r="N38" s="487"/>
      <c r="O38" s="487"/>
      <c r="P38" s="487"/>
      <c r="Q38" s="487"/>
      <c r="R38" s="487"/>
      <c r="S38" s="487"/>
      <c r="T38" s="487"/>
      <c r="U38" s="487"/>
      <c r="V38" s="487"/>
      <c r="W38" s="487"/>
      <c r="X38" s="487"/>
      <c r="Y38" s="487"/>
      <c r="Z38" s="487"/>
      <c r="AA38" s="487"/>
      <c r="AB38" s="487"/>
      <c r="AC38" s="487"/>
      <c r="AD38" s="487"/>
      <c r="AE38" s="487"/>
      <c r="AF38" s="487"/>
      <c r="AG38" s="487"/>
      <c r="AH38" s="487"/>
      <c r="AI38" s="488"/>
      <c r="AJ38" s="495" t="s">
        <v>26</v>
      </c>
      <c r="AK38" s="496"/>
      <c r="AL38" s="496"/>
      <c r="AM38" s="496"/>
      <c r="AN38" s="496"/>
      <c r="AO38" s="496"/>
      <c r="AP38" s="497"/>
      <c r="AQ38" s="24">
        <f>ABS(AQ36+AQ37)</f>
        <v>826</v>
      </c>
      <c r="AR38" s="3"/>
    </row>
    <row r="39" spans="1:45" ht="15.6" customHeight="1" x14ac:dyDescent="0.2">
      <c r="A39" s="3"/>
      <c r="B39" s="498" t="s">
        <v>110</v>
      </c>
      <c r="C39" s="499"/>
      <c r="D39" s="499"/>
      <c r="E39" s="499"/>
      <c r="F39" s="499"/>
      <c r="G39" s="499"/>
      <c r="H39" s="499"/>
      <c r="I39" s="499"/>
      <c r="J39" s="499"/>
      <c r="K39" s="499"/>
      <c r="L39" s="499"/>
      <c r="M39" s="499"/>
      <c r="N39" s="499"/>
      <c r="O39" s="499"/>
      <c r="P39" s="499"/>
      <c r="Q39" s="499"/>
      <c r="R39" s="499"/>
      <c r="S39" s="499"/>
      <c r="T39" s="499"/>
      <c r="U39" s="499"/>
      <c r="V39" s="499"/>
      <c r="W39" s="499"/>
      <c r="X39" s="499"/>
      <c r="Y39" s="499"/>
      <c r="Z39" s="499"/>
      <c r="AA39" s="499"/>
      <c r="AB39" s="499"/>
      <c r="AC39" s="499"/>
      <c r="AD39" s="499"/>
      <c r="AE39" s="499"/>
      <c r="AF39" s="499"/>
      <c r="AG39" s="499"/>
      <c r="AH39" s="499"/>
      <c r="AI39" s="500"/>
      <c r="AJ39" s="501" t="s">
        <v>128</v>
      </c>
      <c r="AK39" s="502"/>
      <c r="AL39" s="502"/>
      <c r="AM39" s="502"/>
      <c r="AN39" s="502"/>
      <c r="AO39" s="502"/>
      <c r="AP39" s="502"/>
      <c r="AQ39" s="503"/>
      <c r="AR39" s="3"/>
    </row>
    <row r="40" spans="1:45" ht="48" customHeight="1" x14ac:dyDescent="0.2">
      <c r="A40" s="3"/>
      <c r="B40" s="498"/>
      <c r="C40" s="499"/>
      <c r="D40" s="499"/>
      <c r="E40" s="499"/>
      <c r="F40" s="499"/>
      <c r="G40" s="499"/>
      <c r="H40" s="499"/>
      <c r="I40" s="499"/>
      <c r="J40" s="499"/>
      <c r="K40" s="499"/>
      <c r="L40" s="499"/>
      <c r="M40" s="499"/>
      <c r="N40" s="499"/>
      <c r="O40" s="499"/>
      <c r="P40" s="499"/>
      <c r="Q40" s="499"/>
      <c r="R40" s="499"/>
      <c r="S40" s="499"/>
      <c r="T40" s="499"/>
      <c r="U40" s="499"/>
      <c r="V40" s="499"/>
      <c r="W40" s="499"/>
      <c r="X40" s="499"/>
      <c r="Y40" s="499"/>
      <c r="Z40" s="499"/>
      <c r="AA40" s="499"/>
      <c r="AB40" s="499"/>
      <c r="AC40" s="499"/>
      <c r="AD40" s="499"/>
      <c r="AE40" s="499"/>
      <c r="AF40" s="499"/>
      <c r="AG40" s="499"/>
      <c r="AH40" s="499"/>
      <c r="AI40" s="500"/>
      <c r="AJ40" s="501"/>
      <c r="AK40" s="502"/>
      <c r="AL40" s="502"/>
      <c r="AM40" s="502"/>
      <c r="AN40" s="502"/>
      <c r="AO40" s="502"/>
      <c r="AP40" s="502"/>
      <c r="AQ40" s="503"/>
      <c r="AR40" s="3"/>
    </row>
    <row r="41" spans="1:45" ht="15.75" thickBot="1" x14ac:dyDescent="0.25">
      <c r="A41" s="3"/>
      <c r="B41" s="477" t="s">
        <v>111</v>
      </c>
      <c r="C41" s="478"/>
      <c r="D41" s="478"/>
      <c r="E41" s="478"/>
      <c r="F41" s="478"/>
      <c r="G41" s="478"/>
      <c r="H41" s="478"/>
      <c r="I41" s="478"/>
      <c r="J41" s="478"/>
      <c r="K41" s="478"/>
      <c r="L41" s="478"/>
      <c r="M41" s="478"/>
      <c r="N41" s="478"/>
      <c r="O41" s="478"/>
      <c r="P41" s="478"/>
      <c r="Q41" s="478"/>
      <c r="R41" s="478"/>
      <c r="S41" s="478"/>
      <c r="T41" s="478"/>
      <c r="U41" s="478"/>
      <c r="V41" s="478"/>
      <c r="W41" s="478"/>
      <c r="X41" s="478"/>
      <c r="Y41" s="478"/>
      <c r="Z41" s="478"/>
      <c r="AA41" s="478"/>
      <c r="AB41" s="478"/>
      <c r="AC41" s="478"/>
      <c r="AD41" s="478"/>
      <c r="AE41" s="478"/>
      <c r="AF41" s="478"/>
      <c r="AG41" s="478"/>
      <c r="AH41" s="478"/>
      <c r="AI41" s="479"/>
      <c r="AJ41" s="477" t="s">
        <v>129</v>
      </c>
      <c r="AK41" s="478"/>
      <c r="AL41" s="478"/>
      <c r="AM41" s="478"/>
      <c r="AN41" s="478"/>
      <c r="AO41" s="478"/>
      <c r="AP41" s="478"/>
      <c r="AQ41" s="479"/>
      <c r="AR41" s="3"/>
    </row>
    <row r="42" spans="1:45" s="2" customFormat="1" ht="15" x14ac:dyDescent="0.2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211"/>
    </row>
    <row r="43" spans="1:45" s="2" customFormat="1" ht="15" x14ac:dyDescent="0.2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211"/>
    </row>
  </sheetData>
  <mergeCells count="57">
    <mergeCell ref="B41:AI41"/>
    <mergeCell ref="AJ41:AQ41"/>
    <mergeCell ref="B36:AI38"/>
    <mergeCell ref="AJ36:AP36"/>
    <mergeCell ref="AJ37:AP37"/>
    <mergeCell ref="AJ38:AP38"/>
    <mergeCell ref="B39:AI40"/>
    <mergeCell ref="AJ39:AQ40"/>
    <mergeCell ref="B14:AI14"/>
    <mergeCell ref="AJ14:AJ15"/>
    <mergeCell ref="AK14:AO14"/>
    <mergeCell ref="AP14:AP15"/>
    <mergeCell ref="AQ14:AQ15"/>
    <mergeCell ref="B15:AI35"/>
    <mergeCell ref="AJ35:AO35"/>
    <mergeCell ref="AJ33:AO33"/>
    <mergeCell ref="AJ23:AQ23"/>
    <mergeCell ref="AJ20:AQ20"/>
    <mergeCell ref="AJ17:AQ17"/>
    <mergeCell ref="AJ30:AO30"/>
    <mergeCell ref="AJ28:AQ28"/>
    <mergeCell ref="B12:H12"/>
    <mergeCell ref="I12:AQ12"/>
    <mergeCell ref="B13:H13"/>
    <mergeCell ref="I13:U13"/>
    <mergeCell ref="V13:AE13"/>
    <mergeCell ref="AF13:AJ13"/>
    <mergeCell ref="AK13:AM13"/>
    <mergeCell ref="AN13:AO13"/>
    <mergeCell ref="AH10:AJ10"/>
    <mergeCell ref="AK10:AQ10"/>
    <mergeCell ref="B9:F9"/>
    <mergeCell ref="G9:H9"/>
    <mergeCell ref="I9:J9"/>
    <mergeCell ref="K9:L9"/>
    <mergeCell ref="M9:N9"/>
    <mergeCell ref="O9:P9"/>
    <mergeCell ref="Q9:R9"/>
    <mergeCell ref="V9:Z9"/>
    <mergeCell ref="AA9:AE9"/>
    <mergeCell ref="AH9:AJ9"/>
    <mergeCell ref="AK9:AQ9"/>
    <mergeCell ref="AP8:AQ8"/>
    <mergeCell ref="B2:AJ4"/>
    <mergeCell ref="AK2:AQ4"/>
    <mergeCell ref="B5:I5"/>
    <mergeCell ref="J5:AQ5"/>
    <mergeCell ref="B6:I6"/>
    <mergeCell ref="J6:AE6"/>
    <mergeCell ref="AF6:AI6"/>
    <mergeCell ref="AK6:AN6"/>
    <mergeCell ref="AO6:AQ6"/>
    <mergeCell ref="B7:I7"/>
    <mergeCell ref="J7:AE7"/>
    <mergeCell ref="AF7:AI7"/>
    <mergeCell ref="AK7:AN7"/>
    <mergeCell ref="AO7:AQ7"/>
  </mergeCells>
  <printOptions horizontalCentered="1"/>
  <pageMargins left="0.39370078740157483" right="0.39370078740157483" top="0.39370078740157483" bottom="0.39370078740157483" header="0.31496062992125984" footer="0.31496062992125984"/>
  <pageSetup scale="48" fitToHeight="0" orientation="portrait" r:id="rId1"/>
  <ignoredErrors>
    <ignoredError sqref="AQ33:AQ34 AQ30" 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E22EF-FC1F-4B73-A873-53C9E416883A}">
  <sheetPr>
    <tabColor rgb="FF0070C0"/>
    <pageSetUpPr fitToPage="1"/>
  </sheetPr>
  <dimension ref="A1:AS50"/>
  <sheetViews>
    <sheetView view="pageBreakPreview" zoomScale="70" zoomScaleNormal="80" zoomScaleSheetLayoutView="70" workbookViewId="0">
      <selection activeCell="B2" sqref="B2:AJ4"/>
    </sheetView>
  </sheetViews>
  <sheetFormatPr baseColWidth="10" defaultRowHeight="12.75" x14ac:dyDescent="0.2"/>
  <cols>
    <col min="1" max="1" width="3.140625" style="2" customWidth="1"/>
    <col min="2" max="6" width="2.140625" style="189" customWidth="1"/>
    <col min="7" max="8" width="2.7109375" style="189" customWidth="1"/>
    <col min="9" max="10" width="2.85546875" style="189" customWidth="1"/>
    <col min="11" max="12" width="3.5703125" style="189" customWidth="1"/>
    <col min="13" max="14" width="2.85546875" style="189" customWidth="1"/>
    <col min="15" max="17" width="3.5703125" style="189" customWidth="1"/>
    <col min="18" max="18" width="4.140625" style="189" customWidth="1"/>
    <col min="19" max="21" width="1.7109375" style="189" customWidth="1"/>
    <col min="22" max="26" width="2.42578125" style="189" customWidth="1"/>
    <col min="27" max="31" width="1.28515625" style="189" customWidth="1"/>
    <col min="32" max="35" width="2.42578125" style="189" customWidth="1"/>
    <col min="36" max="36" width="25.28515625" style="189" customWidth="1"/>
    <col min="37" max="37" width="13.85546875" style="189" customWidth="1"/>
    <col min="38" max="38" width="10.140625" style="189" customWidth="1"/>
    <col min="39" max="39" width="12.85546875" style="189" customWidth="1"/>
    <col min="40" max="40" width="12" style="189" customWidth="1"/>
    <col min="41" max="41" width="11.7109375" style="189" customWidth="1"/>
    <col min="42" max="42" width="11.42578125" style="189" customWidth="1"/>
    <col min="43" max="43" width="14.28515625" style="189" customWidth="1"/>
    <col min="44" max="44" width="3.140625" style="2" customWidth="1"/>
    <col min="45" max="45" width="11.42578125" style="236"/>
    <col min="46" max="258" width="11.42578125" style="189"/>
    <col min="259" max="259" width="3.140625" style="189" customWidth="1"/>
    <col min="260" max="275" width="3.5703125" style="189" customWidth="1"/>
    <col min="276" max="276" width="4.140625" style="189" customWidth="1"/>
    <col min="277" max="293" width="3.5703125" style="189" customWidth="1"/>
    <col min="294" max="294" width="33" style="189" customWidth="1"/>
    <col min="295" max="296" width="14.42578125" style="189" customWidth="1"/>
    <col min="297" max="297" width="13.85546875" style="189" customWidth="1"/>
    <col min="298" max="298" width="15" style="189" customWidth="1"/>
    <col min="299" max="299" width="17.42578125" style="189" customWidth="1"/>
    <col min="300" max="300" width="3.140625" style="189" customWidth="1"/>
    <col min="301" max="514" width="11.42578125" style="189"/>
    <col min="515" max="515" width="3.140625" style="189" customWidth="1"/>
    <col min="516" max="531" width="3.5703125" style="189" customWidth="1"/>
    <col min="532" max="532" width="4.140625" style="189" customWidth="1"/>
    <col min="533" max="549" width="3.5703125" style="189" customWidth="1"/>
    <col min="550" max="550" width="33" style="189" customWidth="1"/>
    <col min="551" max="552" width="14.42578125" style="189" customWidth="1"/>
    <col min="553" max="553" width="13.85546875" style="189" customWidth="1"/>
    <col min="554" max="554" width="15" style="189" customWidth="1"/>
    <col min="555" max="555" width="17.42578125" style="189" customWidth="1"/>
    <col min="556" max="556" width="3.140625" style="189" customWidth="1"/>
    <col min="557" max="770" width="11.42578125" style="189"/>
    <col min="771" max="771" width="3.140625" style="189" customWidth="1"/>
    <col min="772" max="787" width="3.5703125" style="189" customWidth="1"/>
    <col min="788" max="788" width="4.140625" style="189" customWidth="1"/>
    <col min="789" max="805" width="3.5703125" style="189" customWidth="1"/>
    <col min="806" max="806" width="33" style="189" customWidth="1"/>
    <col min="807" max="808" width="14.42578125" style="189" customWidth="1"/>
    <col min="809" max="809" width="13.85546875" style="189" customWidth="1"/>
    <col min="810" max="810" width="15" style="189" customWidth="1"/>
    <col min="811" max="811" width="17.42578125" style="189" customWidth="1"/>
    <col min="812" max="812" width="3.140625" style="189" customWidth="1"/>
    <col min="813" max="1026" width="11.42578125" style="189"/>
    <col min="1027" max="1027" width="3.140625" style="189" customWidth="1"/>
    <col min="1028" max="1043" width="3.5703125" style="189" customWidth="1"/>
    <col min="1044" max="1044" width="4.140625" style="189" customWidth="1"/>
    <col min="1045" max="1061" width="3.5703125" style="189" customWidth="1"/>
    <col min="1062" max="1062" width="33" style="189" customWidth="1"/>
    <col min="1063" max="1064" width="14.42578125" style="189" customWidth="1"/>
    <col min="1065" max="1065" width="13.85546875" style="189" customWidth="1"/>
    <col min="1066" max="1066" width="15" style="189" customWidth="1"/>
    <col min="1067" max="1067" width="17.42578125" style="189" customWidth="1"/>
    <col min="1068" max="1068" width="3.140625" style="189" customWidth="1"/>
    <col min="1069" max="1282" width="11.42578125" style="189"/>
    <col min="1283" max="1283" width="3.140625" style="189" customWidth="1"/>
    <col min="1284" max="1299" width="3.5703125" style="189" customWidth="1"/>
    <col min="1300" max="1300" width="4.140625" style="189" customWidth="1"/>
    <col min="1301" max="1317" width="3.5703125" style="189" customWidth="1"/>
    <col min="1318" max="1318" width="33" style="189" customWidth="1"/>
    <col min="1319" max="1320" width="14.42578125" style="189" customWidth="1"/>
    <col min="1321" max="1321" width="13.85546875" style="189" customWidth="1"/>
    <col min="1322" max="1322" width="15" style="189" customWidth="1"/>
    <col min="1323" max="1323" width="17.42578125" style="189" customWidth="1"/>
    <col min="1324" max="1324" width="3.140625" style="189" customWidth="1"/>
    <col min="1325" max="1538" width="11.42578125" style="189"/>
    <col min="1539" max="1539" width="3.140625" style="189" customWidth="1"/>
    <col min="1540" max="1555" width="3.5703125" style="189" customWidth="1"/>
    <col min="1556" max="1556" width="4.140625" style="189" customWidth="1"/>
    <col min="1557" max="1573" width="3.5703125" style="189" customWidth="1"/>
    <col min="1574" max="1574" width="33" style="189" customWidth="1"/>
    <col min="1575" max="1576" width="14.42578125" style="189" customWidth="1"/>
    <col min="1577" max="1577" width="13.85546875" style="189" customWidth="1"/>
    <col min="1578" max="1578" width="15" style="189" customWidth="1"/>
    <col min="1579" max="1579" width="17.42578125" style="189" customWidth="1"/>
    <col min="1580" max="1580" width="3.140625" style="189" customWidth="1"/>
    <col min="1581" max="1794" width="11.42578125" style="189"/>
    <col min="1795" max="1795" width="3.140625" style="189" customWidth="1"/>
    <col min="1796" max="1811" width="3.5703125" style="189" customWidth="1"/>
    <col min="1812" max="1812" width="4.140625" style="189" customWidth="1"/>
    <col min="1813" max="1829" width="3.5703125" style="189" customWidth="1"/>
    <col min="1830" max="1830" width="33" style="189" customWidth="1"/>
    <col min="1831" max="1832" width="14.42578125" style="189" customWidth="1"/>
    <col min="1833" max="1833" width="13.85546875" style="189" customWidth="1"/>
    <col min="1834" max="1834" width="15" style="189" customWidth="1"/>
    <col min="1835" max="1835" width="17.42578125" style="189" customWidth="1"/>
    <col min="1836" max="1836" width="3.140625" style="189" customWidth="1"/>
    <col min="1837" max="2050" width="11.42578125" style="189"/>
    <col min="2051" max="2051" width="3.140625" style="189" customWidth="1"/>
    <col min="2052" max="2067" width="3.5703125" style="189" customWidth="1"/>
    <col min="2068" max="2068" width="4.140625" style="189" customWidth="1"/>
    <col min="2069" max="2085" width="3.5703125" style="189" customWidth="1"/>
    <col min="2086" max="2086" width="33" style="189" customWidth="1"/>
    <col min="2087" max="2088" width="14.42578125" style="189" customWidth="1"/>
    <col min="2089" max="2089" width="13.85546875" style="189" customWidth="1"/>
    <col min="2090" max="2090" width="15" style="189" customWidth="1"/>
    <col min="2091" max="2091" width="17.42578125" style="189" customWidth="1"/>
    <col min="2092" max="2092" width="3.140625" style="189" customWidth="1"/>
    <col min="2093" max="2306" width="11.42578125" style="189"/>
    <col min="2307" max="2307" width="3.140625" style="189" customWidth="1"/>
    <col min="2308" max="2323" width="3.5703125" style="189" customWidth="1"/>
    <col min="2324" max="2324" width="4.140625" style="189" customWidth="1"/>
    <col min="2325" max="2341" width="3.5703125" style="189" customWidth="1"/>
    <col min="2342" max="2342" width="33" style="189" customWidth="1"/>
    <col min="2343" max="2344" width="14.42578125" style="189" customWidth="1"/>
    <col min="2345" max="2345" width="13.85546875" style="189" customWidth="1"/>
    <col min="2346" max="2346" width="15" style="189" customWidth="1"/>
    <col min="2347" max="2347" width="17.42578125" style="189" customWidth="1"/>
    <col min="2348" max="2348" width="3.140625" style="189" customWidth="1"/>
    <col min="2349" max="2562" width="11.42578125" style="189"/>
    <col min="2563" max="2563" width="3.140625" style="189" customWidth="1"/>
    <col min="2564" max="2579" width="3.5703125" style="189" customWidth="1"/>
    <col min="2580" max="2580" width="4.140625" style="189" customWidth="1"/>
    <col min="2581" max="2597" width="3.5703125" style="189" customWidth="1"/>
    <col min="2598" max="2598" width="33" style="189" customWidth="1"/>
    <col min="2599" max="2600" width="14.42578125" style="189" customWidth="1"/>
    <col min="2601" max="2601" width="13.85546875" style="189" customWidth="1"/>
    <col min="2602" max="2602" width="15" style="189" customWidth="1"/>
    <col min="2603" max="2603" width="17.42578125" style="189" customWidth="1"/>
    <col min="2604" max="2604" width="3.140625" style="189" customWidth="1"/>
    <col min="2605" max="2818" width="11.42578125" style="189"/>
    <col min="2819" max="2819" width="3.140625" style="189" customWidth="1"/>
    <col min="2820" max="2835" width="3.5703125" style="189" customWidth="1"/>
    <col min="2836" max="2836" width="4.140625" style="189" customWidth="1"/>
    <col min="2837" max="2853" width="3.5703125" style="189" customWidth="1"/>
    <col min="2854" max="2854" width="33" style="189" customWidth="1"/>
    <col min="2855" max="2856" width="14.42578125" style="189" customWidth="1"/>
    <col min="2857" max="2857" width="13.85546875" style="189" customWidth="1"/>
    <col min="2858" max="2858" width="15" style="189" customWidth="1"/>
    <col min="2859" max="2859" width="17.42578125" style="189" customWidth="1"/>
    <col min="2860" max="2860" width="3.140625" style="189" customWidth="1"/>
    <col min="2861" max="3074" width="11.42578125" style="189"/>
    <col min="3075" max="3075" width="3.140625" style="189" customWidth="1"/>
    <col min="3076" max="3091" width="3.5703125" style="189" customWidth="1"/>
    <col min="3092" max="3092" width="4.140625" style="189" customWidth="1"/>
    <col min="3093" max="3109" width="3.5703125" style="189" customWidth="1"/>
    <col min="3110" max="3110" width="33" style="189" customWidth="1"/>
    <col min="3111" max="3112" width="14.42578125" style="189" customWidth="1"/>
    <col min="3113" max="3113" width="13.85546875" style="189" customWidth="1"/>
    <col min="3114" max="3114" width="15" style="189" customWidth="1"/>
    <col min="3115" max="3115" width="17.42578125" style="189" customWidth="1"/>
    <col min="3116" max="3116" width="3.140625" style="189" customWidth="1"/>
    <col min="3117" max="3330" width="11.42578125" style="189"/>
    <col min="3331" max="3331" width="3.140625" style="189" customWidth="1"/>
    <col min="3332" max="3347" width="3.5703125" style="189" customWidth="1"/>
    <col min="3348" max="3348" width="4.140625" style="189" customWidth="1"/>
    <col min="3349" max="3365" width="3.5703125" style="189" customWidth="1"/>
    <col min="3366" max="3366" width="33" style="189" customWidth="1"/>
    <col min="3367" max="3368" width="14.42578125" style="189" customWidth="1"/>
    <col min="3369" max="3369" width="13.85546875" style="189" customWidth="1"/>
    <col min="3370" max="3370" width="15" style="189" customWidth="1"/>
    <col min="3371" max="3371" width="17.42578125" style="189" customWidth="1"/>
    <col min="3372" max="3372" width="3.140625" style="189" customWidth="1"/>
    <col min="3373" max="3586" width="11.42578125" style="189"/>
    <col min="3587" max="3587" width="3.140625" style="189" customWidth="1"/>
    <col min="3588" max="3603" width="3.5703125" style="189" customWidth="1"/>
    <col min="3604" max="3604" width="4.140625" style="189" customWidth="1"/>
    <col min="3605" max="3621" width="3.5703125" style="189" customWidth="1"/>
    <col min="3622" max="3622" width="33" style="189" customWidth="1"/>
    <col min="3623" max="3624" width="14.42578125" style="189" customWidth="1"/>
    <col min="3625" max="3625" width="13.85546875" style="189" customWidth="1"/>
    <col min="3626" max="3626" width="15" style="189" customWidth="1"/>
    <col min="3627" max="3627" width="17.42578125" style="189" customWidth="1"/>
    <col min="3628" max="3628" width="3.140625" style="189" customWidth="1"/>
    <col min="3629" max="3842" width="11.42578125" style="189"/>
    <col min="3843" max="3843" width="3.140625" style="189" customWidth="1"/>
    <col min="3844" max="3859" width="3.5703125" style="189" customWidth="1"/>
    <col min="3860" max="3860" width="4.140625" style="189" customWidth="1"/>
    <col min="3861" max="3877" width="3.5703125" style="189" customWidth="1"/>
    <col min="3878" max="3878" width="33" style="189" customWidth="1"/>
    <col min="3879" max="3880" width="14.42578125" style="189" customWidth="1"/>
    <col min="3881" max="3881" width="13.85546875" style="189" customWidth="1"/>
    <col min="3882" max="3882" width="15" style="189" customWidth="1"/>
    <col min="3883" max="3883" width="17.42578125" style="189" customWidth="1"/>
    <col min="3884" max="3884" width="3.140625" style="189" customWidth="1"/>
    <col min="3885" max="4098" width="11.42578125" style="189"/>
    <col min="4099" max="4099" width="3.140625" style="189" customWidth="1"/>
    <col min="4100" max="4115" width="3.5703125" style="189" customWidth="1"/>
    <col min="4116" max="4116" width="4.140625" style="189" customWidth="1"/>
    <col min="4117" max="4133" width="3.5703125" style="189" customWidth="1"/>
    <col min="4134" max="4134" width="33" style="189" customWidth="1"/>
    <col min="4135" max="4136" width="14.42578125" style="189" customWidth="1"/>
    <col min="4137" max="4137" width="13.85546875" style="189" customWidth="1"/>
    <col min="4138" max="4138" width="15" style="189" customWidth="1"/>
    <col min="4139" max="4139" width="17.42578125" style="189" customWidth="1"/>
    <col min="4140" max="4140" width="3.140625" style="189" customWidth="1"/>
    <col min="4141" max="4354" width="11.42578125" style="189"/>
    <col min="4355" max="4355" width="3.140625" style="189" customWidth="1"/>
    <col min="4356" max="4371" width="3.5703125" style="189" customWidth="1"/>
    <col min="4372" max="4372" width="4.140625" style="189" customWidth="1"/>
    <col min="4373" max="4389" width="3.5703125" style="189" customWidth="1"/>
    <col min="4390" max="4390" width="33" style="189" customWidth="1"/>
    <col min="4391" max="4392" width="14.42578125" style="189" customWidth="1"/>
    <col min="4393" max="4393" width="13.85546875" style="189" customWidth="1"/>
    <col min="4394" max="4394" width="15" style="189" customWidth="1"/>
    <col min="4395" max="4395" width="17.42578125" style="189" customWidth="1"/>
    <col min="4396" max="4396" width="3.140625" style="189" customWidth="1"/>
    <col min="4397" max="4610" width="11.42578125" style="189"/>
    <col min="4611" max="4611" width="3.140625" style="189" customWidth="1"/>
    <col min="4612" max="4627" width="3.5703125" style="189" customWidth="1"/>
    <col min="4628" max="4628" width="4.140625" style="189" customWidth="1"/>
    <col min="4629" max="4645" width="3.5703125" style="189" customWidth="1"/>
    <col min="4646" max="4646" width="33" style="189" customWidth="1"/>
    <col min="4647" max="4648" width="14.42578125" style="189" customWidth="1"/>
    <col min="4649" max="4649" width="13.85546875" style="189" customWidth="1"/>
    <col min="4650" max="4650" width="15" style="189" customWidth="1"/>
    <col min="4651" max="4651" width="17.42578125" style="189" customWidth="1"/>
    <col min="4652" max="4652" width="3.140625" style="189" customWidth="1"/>
    <col min="4653" max="4866" width="11.42578125" style="189"/>
    <col min="4867" max="4867" width="3.140625" style="189" customWidth="1"/>
    <col min="4868" max="4883" width="3.5703125" style="189" customWidth="1"/>
    <col min="4884" max="4884" width="4.140625" style="189" customWidth="1"/>
    <col min="4885" max="4901" width="3.5703125" style="189" customWidth="1"/>
    <col min="4902" max="4902" width="33" style="189" customWidth="1"/>
    <col min="4903" max="4904" width="14.42578125" style="189" customWidth="1"/>
    <col min="4905" max="4905" width="13.85546875" style="189" customWidth="1"/>
    <col min="4906" max="4906" width="15" style="189" customWidth="1"/>
    <col min="4907" max="4907" width="17.42578125" style="189" customWidth="1"/>
    <col min="4908" max="4908" width="3.140625" style="189" customWidth="1"/>
    <col min="4909" max="5122" width="11.42578125" style="189"/>
    <col min="5123" max="5123" width="3.140625" style="189" customWidth="1"/>
    <col min="5124" max="5139" width="3.5703125" style="189" customWidth="1"/>
    <col min="5140" max="5140" width="4.140625" style="189" customWidth="1"/>
    <col min="5141" max="5157" width="3.5703125" style="189" customWidth="1"/>
    <col min="5158" max="5158" width="33" style="189" customWidth="1"/>
    <col min="5159" max="5160" width="14.42578125" style="189" customWidth="1"/>
    <col min="5161" max="5161" width="13.85546875" style="189" customWidth="1"/>
    <col min="5162" max="5162" width="15" style="189" customWidth="1"/>
    <col min="5163" max="5163" width="17.42578125" style="189" customWidth="1"/>
    <col min="5164" max="5164" width="3.140625" style="189" customWidth="1"/>
    <col min="5165" max="5378" width="11.42578125" style="189"/>
    <col min="5379" max="5379" width="3.140625" style="189" customWidth="1"/>
    <col min="5380" max="5395" width="3.5703125" style="189" customWidth="1"/>
    <col min="5396" max="5396" width="4.140625" style="189" customWidth="1"/>
    <col min="5397" max="5413" width="3.5703125" style="189" customWidth="1"/>
    <col min="5414" max="5414" width="33" style="189" customWidth="1"/>
    <col min="5415" max="5416" width="14.42578125" style="189" customWidth="1"/>
    <col min="5417" max="5417" width="13.85546875" style="189" customWidth="1"/>
    <col min="5418" max="5418" width="15" style="189" customWidth="1"/>
    <col min="5419" max="5419" width="17.42578125" style="189" customWidth="1"/>
    <col min="5420" max="5420" width="3.140625" style="189" customWidth="1"/>
    <col min="5421" max="5634" width="11.42578125" style="189"/>
    <col min="5635" max="5635" width="3.140625" style="189" customWidth="1"/>
    <col min="5636" max="5651" width="3.5703125" style="189" customWidth="1"/>
    <col min="5652" max="5652" width="4.140625" style="189" customWidth="1"/>
    <col min="5653" max="5669" width="3.5703125" style="189" customWidth="1"/>
    <col min="5670" max="5670" width="33" style="189" customWidth="1"/>
    <col min="5671" max="5672" width="14.42578125" style="189" customWidth="1"/>
    <col min="5673" max="5673" width="13.85546875" style="189" customWidth="1"/>
    <col min="5674" max="5674" width="15" style="189" customWidth="1"/>
    <col min="5675" max="5675" width="17.42578125" style="189" customWidth="1"/>
    <col min="5676" max="5676" width="3.140625" style="189" customWidth="1"/>
    <col min="5677" max="5890" width="11.42578125" style="189"/>
    <col min="5891" max="5891" width="3.140625" style="189" customWidth="1"/>
    <col min="5892" max="5907" width="3.5703125" style="189" customWidth="1"/>
    <col min="5908" max="5908" width="4.140625" style="189" customWidth="1"/>
    <col min="5909" max="5925" width="3.5703125" style="189" customWidth="1"/>
    <col min="5926" max="5926" width="33" style="189" customWidth="1"/>
    <col min="5927" max="5928" width="14.42578125" style="189" customWidth="1"/>
    <col min="5929" max="5929" width="13.85546875" style="189" customWidth="1"/>
    <col min="5930" max="5930" width="15" style="189" customWidth="1"/>
    <col min="5931" max="5931" width="17.42578125" style="189" customWidth="1"/>
    <col min="5932" max="5932" width="3.140625" style="189" customWidth="1"/>
    <col min="5933" max="6146" width="11.42578125" style="189"/>
    <col min="6147" max="6147" width="3.140625" style="189" customWidth="1"/>
    <col min="6148" max="6163" width="3.5703125" style="189" customWidth="1"/>
    <col min="6164" max="6164" width="4.140625" style="189" customWidth="1"/>
    <col min="6165" max="6181" width="3.5703125" style="189" customWidth="1"/>
    <col min="6182" max="6182" width="33" style="189" customWidth="1"/>
    <col min="6183" max="6184" width="14.42578125" style="189" customWidth="1"/>
    <col min="6185" max="6185" width="13.85546875" style="189" customWidth="1"/>
    <col min="6186" max="6186" width="15" style="189" customWidth="1"/>
    <col min="6187" max="6187" width="17.42578125" style="189" customWidth="1"/>
    <col min="6188" max="6188" width="3.140625" style="189" customWidth="1"/>
    <col min="6189" max="6402" width="11.42578125" style="189"/>
    <col min="6403" max="6403" width="3.140625" style="189" customWidth="1"/>
    <col min="6404" max="6419" width="3.5703125" style="189" customWidth="1"/>
    <col min="6420" max="6420" width="4.140625" style="189" customWidth="1"/>
    <col min="6421" max="6437" width="3.5703125" style="189" customWidth="1"/>
    <col min="6438" max="6438" width="33" style="189" customWidth="1"/>
    <col min="6439" max="6440" width="14.42578125" style="189" customWidth="1"/>
    <col min="6441" max="6441" width="13.85546875" style="189" customWidth="1"/>
    <col min="6442" max="6442" width="15" style="189" customWidth="1"/>
    <col min="6443" max="6443" width="17.42578125" style="189" customWidth="1"/>
    <col min="6444" max="6444" width="3.140625" style="189" customWidth="1"/>
    <col min="6445" max="6658" width="11.42578125" style="189"/>
    <col min="6659" max="6659" width="3.140625" style="189" customWidth="1"/>
    <col min="6660" max="6675" width="3.5703125" style="189" customWidth="1"/>
    <col min="6676" max="6676" width="4.140625" style="189" customWidth="1"/>
    <col min="6677" max="6693" width="3.5703125" style="189" customWidth="1"/>
    <col min="6694" max="6694" width="33" style="189" customWidth="1"/>
    <col min="6695" max="6696" width="14.42578125" style="189" customWidth="1"/>
    <col min="6697" max="6697" width="13.85546875" style="189" customWidth="1"/>
    <col min="6698" max="6698" width="15" style="189" customWidth="1"/>
    <col min="6699" max="6699" width="17.42578125" style="189" customWidth="1"/>
    <col min="6700" max="6700" width="3.140625" style="189" customWidth="1"/>
    <col min="6701" max="6914" width="11.42578125" style="189"/>
    <col min="6915" max="6915" width="3.140625" style="189" customWidth="1"/>
    <col min="6916" max="6931" width="3.5703125" style="189" customWidth="1"/>
    <col min="6932" max="6932" width="4.140625" style="189" customWidth="1"/>
    <col min="6933" max="6949" width="3.5703125" style="189" customWidth="1"/>
    <col min="6950" max="6950" width="33" style="189" customWidth="1"/>
    <col min="6951" max="6952" width="14.42578125" style="189" customWidth="1"/>
    <col min="6953" max="6953" width="13.85546875" style="189" customWidth="1"/>
    <col min="6954" max="6954" width="15" style="189" customWidth="1"/>
    <col min="6955" max="6955" width="17.42578125" style="189" customWidth="1"/>
    <col min="6956" max="6956" width="3.140625" style="189" customWidth="1"/>
    <col min="6957" max="7170" width="11.42578125" style="189"/>
    <col min="7171" max="7171" width="3.140625" style="189" customWidth="1"/>
    <col min="7172" max="7187" width="3.5703125" style="189" customWidth="1"/>
    <col min="7188" max="7188" width="4.140625" style="189" customWidth="1"/>
    <col min="7189" max="7205" width="3.5703125" style="189" customWidth="1"/>
    <col min="7206" max="7206" width="33" style="189" customWidth="1"/>
    <col min="7207" max="7208" width="14.42578125" style="189" customWidth="1"/>
    <col min="7209" max="7209" width="13.85546875" style="189" customWidth="1"/>
    <col min="7210" max="7210" width="15" style="189" customWidth="1"/>
    <col min="7211" max="7211" width="17.42578125" style="189" customWidth="1"/>
    <col min="7212" max="7212" width="3.140625" style="189" customWidth="1"/>
    <col min="7213" max="7426" width="11.42578125" style="189"/>
    <col min="7427" max="7427" width="3.140625" style="189" customWidth="1"/>
    <col min="7428" max="7443" width="3.5703125" style="189" customWidth="1"/>
    <col min="7444" max="7444" width="4.140625" style="189" customWidth="1"/>
    <col min="7445" max="7461" width="3.5703125" style="189" customWidth="1"/>
    <col min="7462" max="7462" width="33" style="189" customWidth="1"/>
    <col min="7463" max="7464" width="14.42578125" style="189" customWidth="1"/>
    <col min="7465" max="7465" width="13.85546875" style="189" customWidth="1"/>
    <col min="7466" max="7466" width="15" style="189" customWidth="1"/>
    <col min="7467" max="7467" width="17.42578125" style="189" customWidth="1"/>
    <col min="7468" max="7468" width="3.140625" style="189" customWidth="1"/>
    <col min="7469" max="7682" width="11.42578125" style="189"/>
    <col min="7683" max="7683" width="3.140625" style="189" customWidth="1"/>
    <col min="7684" max="7699" width="3.5703125" style="189" customWidth="1"/>
    <col min="7700" max="7700" width="4.140625" style="189" customWidth="1"/>
    <col min="7701" max="7717" width="3.5703125" style="189" customWidth="1"/>
    <col min="7718" max="7718" width="33" style="189" customWidth="1"/>
    <col min="7719" max="7720" width="14.42578125" style="189" customWidth="1"/>
    <col min="7721" max="7721" width="13.85546875" style="189" customWidth="1"/>
    <col min="7722" max="7722" width="15" style="189" customWidth="1"/>
    <col min="7723" max="7723" width="17.42578125" style="189" customWidth="1"/>
    <col min="7724" max="7724" width="3.140625" style="189" customWidth="1"/>
    <col min="7725" max="7938" width="11.42578125" style="189"/>
    <col min="7939" max="7939" width="3.140625" style="189" customWidth="1"/>
    <col min="7940" max="7955" width="3.5703125" style="189" customWidth="1"/>
    <col min="7956" max="7956" width="4.140625" style="189" customWidth="1"/>
    <col min="7957" max="7973" width="3.5703125" style="189" customWidth="1"/>
    <col min="7974" max="7974" width="33" style="189" customWidth="1"/>
    <col min="7975" max="7976" width="14.42578125" style="189" customWidth="1"/>
    <col min="7977" max="7977" width="13.85546875" style="189" customWidth="1"/>
    <col min="7978" max="7978" width="15" style="189" customWidth="1"/>
    <col min="7979" max="7979" width="17.42578125" style="189" customWidth="1"/>
    <col min="7980" max="7980" width="3.140625" style="189" customWidth="1"/>
    <col min="7981" max="8194" width="11.42578125" style="189"/>
    <col min="8195" max="8195" width="3.140625" style="189" customWidth="1"/>
    <col min="8196" max="8211" width="3.5703125" style="189" customWidth="1"/>
    <col min="8212" max="8212" width="4.140625" style="189" customWidth="1"/>
    <col min="8213" max="8229" width="3.5703125" style="189" customWidth="1"/>
    <col min="8230" max="8230" width="33" style="189" customWidth="1"/>
    <col min="8231" max="8232" width="14.42578125" style="189" customWidth="1"/>
    <col min="8233" max="8233" width="13.85546875" style="189" customWidth="1"/>
    <col min="8234" max="8234" width="15" style="189" customWidth="1"/>
    <col min="8235" max="8235" width="17.42578125" style="189" customWidth="1"/>
    <col min="8236" max="8236" width="3.140625" style="189" customWidth="1"/>
    <col min="8237" max="8450" width="11.42578125" style="189"/>
    <col min="8451" max="8451" width="3.140625" style="189" customWidth="1"/>
    <col min="8452" max="8467" width="3.5703125" style="189" customWidth="1"/>
    <col min="8468" max="8468" width="4.140625" style="189" customWidth="1"/>
    <col min="8469" max="8485" width="3.5703125" style="189" customWidth="1"/>
    <col min="8486" max="8486" width="33" style="189" customWidth="1"/>
    <col min="8487" max="8488" width="14.42578125" style="189" customWidth="1"/>
    <col min="8489" max="8489" width="13.85546875" style="189" customWidth="1"/>
    <col min="8490" max="8490" width="15" style="189" customWidth="1"/>
    <col min="8491" max="8491" width="17.42578125" style="189" customWidth="1"/>
    <col min="8492" max="8492" width="3.140625" style="189" customWidth="1"/>
    <col min="8493" max="8706" width="11.42578125" style="189"/>
    <col min="8707" max="8707" width="3.140625" style="189" customWidth="1"/>
    <col min="8708" max="8723" width="3.5703125" style="189" customWidth="1"/>
    <col min="8724" max="8724" width="4.140625" style="189" customWidth="1"/>
    <col min="8725" max="8741" width="3.5703125" style="189" customWidth="1"/>
    <col min="8742" max="8742" width="33" style="189" customWidth="1"/>
    <col min="8743" max="8744" width="14.42578125" style="189" customWidth="1"/>
    <col min="8745" max="8745" width="13.85546875" style="189" customWidth="1"/>
    <col min="8746" max="8746" width="15" style="189" customWidth="1"/>
    <col min="8747" max="8747" width="17.42578125" style="189" customWidth="1"/>
    <col min="8748" max="8748" width="3.140625" style="189" customWidth="1"/>
    <col min="8749" max="8962" width="11.42578125" style="189"/>
    <col min="8963" max="8963" width="3.140625" style="189" customWidth="1"/>
    <col min="8964" max="8979" width="3.5703125" style="189" customWidth="1"/>
    <col min="8980" max="8980" width="4.140625" style="189" customWidth="1"/>
    <col min="8981" max="8997" width="3.5703125" style="189" customWidth="1"/>
    <col min="8998" max="8998" width="33" style="189" customWidth="1"/>
    <col min="8999" max="9000" width="14.42578125" style="189" customWidth="1"/>
    <col min="9001" max="9001" width="13.85546875" style="189" customWidth="1"/>
    <col min="9002" max="9002" width="15" style="189" customWidth="1"/>
    <col min="9003" max="9003" width="17.42578125" style="189" customWidth="1"/>
    <col min="9004" max="9004" width="3.140625" style="189" customWidth="1"/>
    <col min="9005" max="9218" width="11.42578125" style="189"/>
    <col min="9219" max="9219" width="3.140625" style="189" customWidth="1"/>
    <col min="9220" max="9235" width="3.5703125" style="189" customWidth="1"/>
    <col min="9236" max="9236" width="4.140625" style="189" customWidth="1"/>
    <col min="9237" max="9253" width="3.5703125" style="189" customWidth="1"/>
    <col min="9254" max="9254" width="33" style="189" customWidth="1"/>
    <col min="9255" max="9256" width="14.42578125" style="189" customWidth="1"/>
    <col min="9257" max="9257" width="13.85546875" style="189" customWidth="1"/>
    <col min="9258" max="9258" width="15" style="189" customWidth="1"/>
    <col min="9259" max="9259" width="17.42578125" style="189" customWidth="1"/>
    <col min="9260" max="9260" width="3.140625" style="189" customWidth="1"/>
    <col min="9261" max="9474" width="11.42578125" style="189"/>
    <col min="9475" max="9475" width="3.140625" style="189" customWidth="1"/>
    <col min="9476" max="9491" width="3.5703125" style="189" customWidth="1"/>
    <col min="9492" max="9492" width="4.140625" style="189" customWidth="1"/>
    <col min="9493" max="9509" width="3.5703125" style="189" customWidth="1"/>
    <col min="9510" max="9510" width="33" style="189" customWidth="1"/>
    <col min="9511" max="9512" width="14.42578125" style="189" customWidth="1"/>
    <col min="9513" max="9513" width="13.85546875" style="189" customWidth="1"/>
    <col min="9514" max="9514" width="15" style="189" customWidth="1"/>
    <col min="9515" max="9515" width="17.42578125" style="189" customWidth="1"/>
    <col min="9516" max="9516" width="3.140625" style="189" customWidth="1"/>
    <col min="9517" max="9730" width="11.42578125" style="189"/>
    <col min="9731" max="9731" width="3.140625" style="189" customWidth="1"/>
    <col min="9732" max="9747" width="3.5703125" style="189" customWidth="1"/>
    <col min="9748" max="9748" width="4.140625" style="189" customWidth="1"/>
    <col min="9749" max="9765" width="3.5703125" style="189" customWidth="1"/>
    <col min="9766" max="9766" width="33" style="189" customWidth="1"/>
    <col min="9767" max="9768" width="14.42578125" style="189" customWidth="1"/>
    <col min="9769" max="9769" width="13.85546875" style="189" customWidth="1"/>
    <col min="9770" max="9770" width="15" style="189" customWidth="1"/>
    <col min="9771" max="9771" width="17.42578125" style="189" customWidth="1"/>
    <col min="9772" max="9772" width="3.140625" style="189" customWidth="1"/>
    <col min="9773" max="9986" width="11.42578125" style="189"/>
    <col min="9987" max="9987" width="3.140625" style="189" customWidth="1"/>
    <col min="9988" max="10003" width="3.5703125" style="189" customWidth="1"/>
    <col min="10004" max="10004" width="4.140625" style="189" customWidth="1"/>
    <col min="10005" max="10021" width="3.5703125" style="189" customWidth="1"/>
    <col min="10022" max="10022" width="33" style="189" customWidth="1"/>
    <col min="10023" max="10024" width="14.42578125" style="189" customWidth="1"/>
    <col min="10025" max="10025" width="13.85546875" style="189" customWidth="1"/>
    <col min="10026" max="10026" width="15" style="189" customWidth="1"/>
    <col min="10027" max="10027" width="17.42578125" style="189" customWidth="1"/>
    <col min="10028" max="10028" width="3.140625" style="189" customWidth="1"/>
    <col min="10029" max="10242" width="11.42578125" style="189"/>
    <col min="10243" max="10243" width="3.140625" style="189" customWidth="1"/>
    <col min="10244" max="10259" width="3.5703125" style="189" customWidth="1"/>
    <col min="10260" max="10260" width="4.140625" style="189" customWidth="1"/>
    <col min="10261" max="10277" width="3.5703125" style="189" customWidth="1"/>
    <col min="10278" max="10278" width="33" style="189" customWidth="1"/>
    <col min="10279" max="10280" width="14.42578125" style="189" customWidth="1"/>
    <col min="10281" max="10281" width="13.85546875" style="189" customWidth="1"/>
    <col min="10282" max="10282" width="15" style="189" customWidth="1"/>
    <col min="10283" max="10283" width="17.42578125" style="189" customWidth="1"/>
    <col min="10284" max="10284" width="3.140625" style="189" customWidth="1"/>
    <col min="10285" max="10498" width="11.42578125" style="189"/>
    <col min="10499" max="10499" width="3.140625" style="189" customWidth="1"/>
    <col min="10500" max="10515" width="3.5703125" style="189" customWidth="1"/>
    <col min="10516" max="10516" width="4.140625" style="189" customWidth="1"/>
    <col min="10517" max="10533" width="3.5703125" style="189" customWidth="1"/>
    <col min="10534" max="10534" width="33" style="189" customWidth="1"/>
    <col min="10535" max="10536" width="14.42578125" style="189" customWidth="1"/>
    <col min="10537" max="10537" width="13.85546875" style="189" customWidth="1"/>
    <col min="10538" max="10538" width="15" style="189" customWidth="1"/>
    <col min="10539" max="10539" width="17.42578125" style="189" customWidth="1"/>
    <col min="10540" max="10540" width="3.140625" style="189" customWidth="1"/>
    <col min="10541" max="10754" width="11.42578125" style="189"/>
    <col min="10755" max="10755" width="3.140625" style="189" customWidth="1"/>
    <col min="10756" max="10771" width="3.5703125" style="189" customWidth="1"/>
    <col min="10772" max="10772" width="4.140625" style="189" customWidth="1"/>
    <col min="10773" max="10789" width="3.5703125" style="189" customWidth="1"/>
    <col min="10790" max="10790" width="33" style="189" customWidth="1"/>
    <col min="10791" max="10792" width="14.42578125" style="189" customWidth="1"/>
    <col min="10793" max="10793" width="13.85546875" style="189" customWidth="1"/>
    <col min="10794" max="10794" width="15" style="189" customWidth="1"/>
    <col min="10795" max="10795" width="17.42578125" style="189" customWidth="1"/>
    <col min="10796" max="10796" width="3.140625" style="189" customWidth="1"/>
    <col min="10797" max="11010" width="11.42578125" style="189"/>
    <col min="11011" max="11011" width="3.140625" style="189" customWidth="1"/>
    <col min="11012" max="11027" width="3.5703125" style="189" customWidth="1"/>
    <col min="11028" max="11028" width="4.140625" style="189" customWidth="1"/>
    <col min="11029" max="11045" width="3.5703125" style="189" customWidth="1"/>
    <col min="11046" max="11046" width="33" style="189" customWidth="1"/>
    <col min="11047" max="11048" width="14.42578125" style="189" customWidth="1"/>
    <col min="11049" max="11049" width="13.85546875" style="189" customWidth="1"/>
    <col min="11050" max="11050" width="15" style="189" customWidth="1"/>
    <col min="11051" max="11051" width="17.42578125" style="189" customWidth="1"/>
    <col min="11052" max="11052" width="3.140625" style="189" customWidth="1"/>
    <col min="11053" max="11266" width="11.42578125" style="189"/>
    <col min="11267" max="11267" width="3.140625" style="189" customWidth="1"/>
    <col min="11268" max="11283" width="3.5703125" style="189" customWidth="1"/>
    <col min="11284" max="11284" width="4.140625" style="189" customWidth="1"/>
    <col min="11285" max="11301" width="3.5703125" style="189" customWidth="1"/>
    <col min="11302" max="11302" width="33" style="189" customWidth="1"/>
    <col min="11303" max="11304" width="14.42578125" style="189" customWidth="1"/>
    <col min="11305" max="11305" width="13.85546875" style="189" customWidth="1"/>
    <col min="11306" max="11306" width="15" style="189" customWidth="1"/>
    <col min="11307" max="11307" width="17.42578125" style="189" customWidth="1"/>
    <col min="11308" max="11308" width="3.140625" style="189" customWidth="1"/>
    <col min="11309" max="11522" width="11.42578125" style="189"/>
    <col min="11523" max="11523" width="3.140625" style="189" customWidth="1"/>
    <col min="11524" max="11539" width="3.5703125" style="189" customWidth="1"/>
    <col min="11540" max="11540" width="4.140625" style="189" customWidth="1"/>
    <col min="11541" max="11557" width="3.5703125" style="189" customWidth="1"/>
    <col min="11558" max="11558" width="33" style="189" customWidth="1"/>
    <col min="11559" max="11560" width="14.42578125" style="189" customWidth="1"/>
    <col min="11561" max="11561" width="13.85546875" style="189" customWidth="1"/>
    <col min="11562" max="11562" width="15" style="189" customWidth="1"/>
    <col min="11563" max="11563" width="17.42578125" style="189" customWidth="1"/>
    <col min="11564" max="11564" width="3.140625" style="189" customWidth="1"/>
    <col min="11565" max="11778" width="11.42578125" style="189"/>
    <col min="11779" max="11779" width="3.140625" style="189" customWidth="1"/>
    <col min="11780" max="11795" width="3.5703125" style="189" customWidth="1"/>
    <col min="11796" max="11796" width="4.140625" style="189" customWidth="1"/>
    <col min="11797" max="11813" width="3.5703125" style="189" customWidth="1"/>
    <col min="11814" max="11814" width="33" style="189" customWidth="1"/>
    <col min="11815" max="11816" width="14.42578125" style="189" customWidth="1"/>
    <col min="11817" max="11817" width="13.85546875" style="189" customWidth="1"/>
    <col min="11818" max="11818" width="15" style="189" customWidth="1"/>
    <col min="11819" max="11819" width="17.42578125" style="189" customWidth="1"/>
    <col min="11820" max="11820" width="3.140625" style="189" customWidth="1"/>
    <col min="11821" max="12034" width="11.42578125" style="189"/>
    <col min="12035" max="12035" width="3.140625" style="189" customWidth="1"/>
    <col min="12036" max="12051" width="3.5703125" style="189" customWidth="1"/>
    <col min="12052" max="12052" width="4.140625" style="189" customWidth="1"/>
    <col min="12053" max="12069" width="3.5703125" style="189" customWidth="1"/>
    <col min="12070" max="12070" width="33" style="189" customWidth="1"/>
    <col min="12071" max="12072" width="14.42578125" style="189" customWidth="1"/>
    <col min="12073" max="12073" width="13.85546875" style="189" customWidth="1"/>
    <col min="12074" max="12074" width="15" style="189" customWidth="1"/>
    <col min="12075" max="12075" width="17.42578125" style="189" customWidth="1"/>
    <col min="12076" max="12076" width="3.140625" style="189" customWidth="1"/>
    <col min="12077" max="12290" width="11.42578125" style="189"/>
    <col min="12291" max="12291" width="3.140625" style="189" customWidth="1"/>
    <col min="12292" max="12307" width="3.5703125" style="189" customWidth="1"/>
    <col min="12308" max="12308" width="4.140625" style="189" customWidth="1"/>
    <col min="12309" max="12325" width="3.5703125" style="189" customWidth="1"/>
    <col min="12326" max="12326" width="33" style="189" customWidth="1"/>
    <col min="12327" max="12328" width="14.42578125" style="189" customWidth="1"/>
    <col min="12329" max="12329" width="13.85546875" style="189" customWidth="1"/>
    <col min="12330" max="12330" width="15" style="189" customWidth="1"/>
    <col min="12331" max="12331" width="17.42578125" style="189" customWidth="1"/>
    <col min="12332" max="12332" width="3.140625" style="189" customWidth="1"/>
    <col min="12333" max="12546" width="11.42578125" style="189"/>
    <col min="12547" max="12547" width="3.140625" style="189" customWidth="1"/>
    <col min="12548" max="12563" width="3.5703125" style="189" customWidth="1"/>
    <col min="12564" max="12564" width="4.140625" style="189" customWidth="1"/>
    <col min="12565" max="12581" width="3.5703125" style="189" customWidth="1"/>
    <col min="12582" max="12582" width="33" style="189" customWidth="1"/>
    <col min="12583" max="12584" width="14.42578125" style="189" customWidth="1"/>
    <col min="12585" max="12585" width="13.85546875" style="189" customWidth="1"/>
    <col min="12586" max="12586" width="15" style="189" customWidth="1"/>
    <col min="12587" max="12587" width="17.42578125" style="189" customWidth="1"/>
    <col min="12588" max="12588" width="3.140625" style="189" customWidth="1"/>
    <col min="12589" max="12802" width="11.42578125" style="189"/>
    <col min="12803" max="12803" width="3.140625" style="189" customWidth="1"/>
    <col min="12804" max="12819" width="3.5703125" style="189" customWidth="1"/>
    <col min="12820" max="12820" width="4.140625" style="189" customWidth="1"/>
    <col min="12821" max="12837" width="3.5703125" style="189" customWidth="1"/>
    <col min="12838" max="12838" width="33" style="189" customWidth="1"/>
    <col min="12839" max="12840" width="14.42578125" style="189" customWidth="1"/>
    <col min="12841" max="12841" width="13.85546875" style="189" customWidth="1"/>
    <col min="12842" max="12842" width="15" style="189" customWidth="1"/>
    <col min="12843" max="12843" width="17.42578125" style="189" customWidth="1"/>
    <col min="12844" max="12844" width="3.140625" style="189" customWidth="1"/>
    <col min="12845" max="13058" width="11.42578125" style="189"/>
    <col min="13059" max="13059" width="3.140625" style="189" customWidth="1"/>
    <col min="13060" max="13075" width="3.5703125" style="189" customWidth="1"/>
    <col min="13076" max="13076" width="4.140625" style="189" customWidth="1"/>
    <col min="13077" max="13093" width="3.5703125" style="189" customWidth="1"/>
    <col min="13094" max="13094" width="33" style="189" customWidth="1"/>
    <col min="13095" max="13096" width="14.42578125" style="189" customWidth="1"/>
    <col min="13097" max="13097" width="13.85546875" style="189" customWidth="1"/>
    <col min="13098" max="13098" width="15" style="189" customWidth="1"/>
    <col min="13099" max="13099" width="17.42578125" style="189" customWidth="1"/>
    <col min="13100" max="13100" width="3.140625" style="189" customWidth="1"/>
    <col min="13101" max="13314" width="11.42578125" style="189"/>
    <col min="13315" max="13315" width="3.140625" style="189" customWidth="1"/>
    <col min="13316" max="13331" width="3.5703125" style="189" customWidth="1"/>
    <col min="13332" max="13332" width="4.140625" style="189" customWidth="1"/>
    <col min="13333" max="13349" width="3.5703125" style="189" customWidth="1"/>
    <col min="13350" max="13350" width="33" style="189" customWidth="1"/>
    <col min="13351" max="13352" width="14.42578125" style="189" customWidth="1"/>
    <col min="13353" max="13353" width="13.85546875" style="189" customWidth="1"/>
    <col min="13354" max="13354" width="15" style="189" customWidth="1"/>
    <col min="13355" max="13355" width="17.42578125" style="189" customWidth="1"/>
    <col min="13356" max="13356" width="3.140625" style="189" customWidth="1"/>
    <col min="13357" max="13570" width="11.42578125" style="189"/>
    <col min="13571" max="13571" width="3.140625" style="189" customWidth="1"/>
    <col min="13572" max="13587" width="3.5703125" style="189" customWidth="1"/>
    <col min="13588" max="13588" width="4.140625" style="189" customWidth="1"/>
    <col min="13589" max="13605" width="3.5703125" style="189" customWidth="1"/>
    <col min="13606" max="13606" width="33" style="189" customWidth="1"/>
    <col min="13607" max="13608" width="14.42578125" style="189" customWidth="1"/>
    <col min="13609" max="13609" width="13.85546875" style="189" customWidth="1"/>
    <col min="13610" max="13610" width="15" style="189" customWidth="1"/>
    <col min="13611" max="13611" width="17.42578125" style="189" customWidth="1"/>
    <col min="13612" max="13612" width="3.140625" style="189" customWidth="1"/>
    <col min="13613" max="13826" width="11.42578125" style="189"/>
    <col min="13827" max="13827" width="3.140625" style="189" customWidth="1"/>
    <col min="13828" max="13843" width="3.5703125" style="189" customWidth="1"/>
    <col min="13844" max="13844" width="4.140625" style="189" customWidth="1"/>
    <col min="13845" max="13861" width="3.5703125" style="189" customWidth="1"/>
    <col min="13862" max="13862" width="33" style="189" customWidth="1"/>
    <col min="13863" max="13864" width="14.42578125" style="189" customWidth="1"/>
    <col min="13865" max="13865" width="13.85546875" style="189" customWidth="1"/>
    <col min="13866" max="13866" width="15" style="189" customWidth="1"/>
    <col min="13867" max="13867" width="17.42578125" style="189" customWidth="1"/>
    <col min="13868" max="13868" width="3.140625" style="189" customWidth="1"/>
    <col min="13869" max="14082" width="11.42578125" style="189"/>
    <col min="14083" max="14083" width="3.140625" style="189" customWidth="1"/>
    <col min="14084" max="14099" width="3.5703125" style="189" customWidth="1"/>
    <col min="14100" max="14100" width="4.140625" style="189" customWidth="1"/>
    <col min="14101" max="14117" width="3.5703125" style="189" customWidth="1"/>
    <col min="14118" max="14118" width="33" style="189" customWidth="1"/>
    <col min="14119" max="14120" width="14.42578125" style="189" customWidth="1"/>
    <col min="14121" max="14121" width="13.85546875" style="189" customWidth="1"/>
    <col min="14122" max="14122" width="15" style="189" customWidth="1"/>
    <col min="14123" max="14123" width="17.42578125" style="189" customWidth="1"/>
    <col min="14124" max="14124" width="3.140625" style="189" customWidth="1"/>
    <col min="14125" max="14338" width="11.42578125" style="189"/>
    <col min="14339" max="14339" width="3.140625" style="189" customWidth="1"/>
    <col min="14340" max="14355" width="3.5703125" style="189" customWidth="1"/>
    <col min="14356" max="14356" width="4.140625" style="189" customWidth="1"/>
    <col min="14357" max="14373" width="3.5703125" style="189" customWidth="1"/>
    <col min="14374" max="14374" width="33" style="189" customWidth="1"/>
    <col min="14375" max="14376" width="14.42578125" style="189" customWidth="1"/>
    <col min="14377" max="14377" width="13.85546875" style="189" customWidth="1"/>
    <col min="14378" max="14378" width="15" style="189" customWidth="1"/>
    <col min="14379" max="14379" width="17.42578125" style="189" customWidth="1"/>
    <col min="14380" max="14380" width="3.140625" style="189" customWidth="1"/>
    <col min="14381" max="14594" width="11.42578125" style="189"/>
    <col min="14595" max="14595" width="3.140625" style="189" customWidth="1"/>
    <col min="14596" max="14611" width="3.5703125" style="189" customWidth="1"/>
    <col min="14612" max="14612" width="4.140625" style="189" customWidth="1"/>
    <col min="14613" max="14629" width="3.5703125" style="189" customWidth="1"/>
    <col min="14630" max="14630" width="33" style="189" customWidth="1"/>
    <col min="14631" max="14632" width="14.42578125" style="189" customWidth="1"/>
    <col min="14633" max="14633" width="13.85546875" style="189" customWidth="1"/>
    <col min="14634" max="14634" width="15" style="189" customWidth="1"/>
    <col min="14635" max="14635" width="17.42578125" style="189" customWidth="1"/>
    <col min="14636" max="14636" width="3.140625" style="189" customWidth="1"/>
    <col min="14637" max="14850" width="11.42578125" style="189"/>
    <col min="14851" max="14851" width="3.140625" style="189" customWidth="1"/>
    <col min="14852" max="14867" width="3.5703125" style="189" customWidth="1"/>
    <col min="14868" max="14868" width="4.140625" style="189" customWidth="1"/>
    <col min="14869" max="14885" width="3.5703125" style="189" customWidth="1"/>
    <col min="14886" max="14886" width="33" style="189" customWidth="1"/>
    <col min="14887" max="14888" width="14.42578125" style="189" customWidth="1"/>
    <col min="14889" max="14889" width="13.85546875" style="189" customWidth="1"/>
    <col min="14890" max="14890" width="15" style="189" customWidth="1"/>
    <col min="14891" max="14891" width="17.42578125" style="189" customWidth="1"/>
    <col min="14892" max="14892" width="3.140625" style="189" customWidth="1"/>
    <col min="14893" max="15106" width="11.42578125" style="189"/>
    <col min="15107" max="15107" width="3.140625" style="189" customWidth="1"/>
    <col min="15108" max="15123" width="3.5703125" style="189" customWidth="1"/>
    <col min="15124" max="15124" width="4.140625" style="189" customWidth="1"/>
    <col min="15125" max="15141" width="3.5703125" style="189" customWidth="1"/>
    <col min="15142" max="15142" width="33" style="189" customWidth="1"/>
    <col min="15143" max="15144" width="14.42578125" style="189" customWidth="1"/>
    <col min="15145" max="15145" width="13.85546875" style="189" customWidth="1"/>
    <col min="15146" max="15146" width="15" style="189" customWidth="1"/>
    <col min="15147" max="15147" width="17.42578125" style="189" customWidth="1"/>
    <col min="15148" max="15148" width="3.140625" style="189" customWidth="1"/>
    <col min="15149" max="15362" width="11.42578125" style="189"/>
    <col min="15363" max="15363" width="3.140625" style="189" customWidth="1"/>
    <col min="15364" max="15379" width="3.5703125" style="189" customWidth="1"/>
    <col min="15380" max="15380" width="4.140625" style="189" customWidth="1"/>
    <col min="15381" max="15397" width="3.5703125" style="189" customWidth="1"/>
    <col min="15398" max="15398" width="33" style="189" customWidth="1"/>
    <col min="15399" max="15400" width="14.42578125" style="189" customWidth="1"/>
    <col min="15401" max="15401" width="13.85546875" style="189" customWidth="1"/>
    <col min="15402" max="15402" width="15" style="189" customWidth="1"/>
    <col min="15403" max="15403" width="17.42578125" style="189" customWidth="1"/>
    <col min="15404" max="15404" width="3.140625" style="189" customWidth="1"/>
    <col min="15405" max="15618" width="11.42578125" style="189"/>
    <col min="15619" max="15619" width="3.140625" style="189" customWidth="1"/>
    <col min="15620" max="15635" width="3.5703125" style="189" customWidth="1"/>
    <col min="15636" max="15636" width="4.140625" style="189" customWidth="1"/>
    <col min="15637" max="15653" width="3.5703125" style="189" customWidth="1"/>
    <col min="15654" max="15654" width="33" style="189" customWidth="1"/>
    <col min="15655" max="15656" width="14.42578125" style="189" customWidth="1"/>
    <col min="15657" max="15657" width="13.85546875" style="189" customWidth="1"/>
    <col min="15658" max="15658" width="15" style="189" customWidth="1"/>
    <col min="15659" max="15659" width="17.42578125" style="189" customWidth="1"/>
    <col min="15660" max="15660" width="3.140625" style="189" customWidth="1"/>
    <col min="15661" max="15874" width="11.42578125" style="189"/>
    <col min="15875" max="15875" width="3.140625" style="189" customWidth="1"/>
    <col min="15876" max="15891" width="3.5703125" style="189" customWidth="1"/>
    <col min="15892" max="15892" width="4.140625" style="189" customWidth="1"/>
    <col min="15893" max="15909" width="3.5703125" style="189" customWidth="1"/>
    <col min="15910" max="15910" width="33" style="189" customWidth="1"/>
    <col min="15911" max="15912" width="14.42578125" style="189" customWidth="1"/>
    <col min="15913" max="15913" width="13.85546875" style="189" customWidth="1"/>
    <col min="15914" max="15914" width="15" style="189" customWidth="1"/>
    <col min="15915" max="15915" width="17.42578125" style="189" customWidth="1"/>
    <col min="15916" max="15916" width="3.140625" style="189" customWidth="1"/>
    <col min="15917" max="16130" width="11.42578125" style="189"/>
    <col min="16131" max="16131" width="3.140625" style="189" customWidth="1"/>
    <col min="16132" max="16147" width="3.5703125" style="189" customWidth="1"/>
    <col min="16148" max="16148" width="4.140625" style="189" customWidth="1"/>
    <col min="16149" max="16165" width="3.5703125" style="189" customWidth="1"/>
    <col min="16166" max="16166" width="33" style="189" customWidth="1"/>
    <col min="16167" max="16168" width="14.42578125" style="189" customWidth="1"/>
    <col min="16169" max="16169" width="13.85546875" style="189" customWidth="1"/>
    <col min="16170" max="16170" width="15" style="189" customWidth="1"/>
    <col min="16171" max="16171" width="17.42578125" style="189" customWidth="1"/>
    <col min="16172" max="16172" width="3.140625" style="189" customWidth="1"/>
    <col min="16173" max="16384" width="11.42578125" style="189"/>
  </cols>
  <sheetData>
    <row r="1" spans="1:45" s="2" customFormat="1" ht="15.75" thickBo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249"/>
    </row>
    <row r="2" spans="1:45" ht="15.6" customHeight="1" x14ac:dyDescent="0.2">
      <c r="A2" s="3"/>
      <c r="B2" s="410" t="s">
        <v>0</v>
      </c>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c r="AK2" s="416"/>
      <c r="AL2" s="416"/>
      <c r="AM2" s="416"/>
      <c r="AN2" s="416"/>
      <c r="AO2" s="416"/>
      <c r="AP2" s="416"/>
      <c r="AQ2" s="417"/>
      <c r="AR2" s="3"/>
    </row>
    <row r="3" spans="1:45" ht="15.6" customHeight="1" x14ac:dyDescent="0.2">
      <c r="A3" s="3"/>
      <c r="B3" s="412"/>
      <c r="C3" s="413"/>
      <c r="D3" s="413"/>
      <c r="E3" s="413"/>
      <c r="F3" s="413"/>
      <c r="G3" s="413"/>
      <c r="H3" s="413"/>
      <c r="I3" s="413"/>
      <c r="J3" s="413"/>
      <c r="K3" s="413"/>
      <c r="L3" s="413"/>
      <c r="M3" s="413"/>
      <c r="N3" s="413"/>
      <c r="O3" s="413"/>
      <c r="P3" s="413"/>
      <c r="Q3" s="413"/>
      <c r="R3" s="413"/>
      <c r="S3" s="413"/>
      <c r="T3" s="413"/>
      <c r="U3" s="413"/>
      <c r="V3" s="413"/>
      <c r="W3" s="413"/>
      <c r="X3" s="413"/>
      <c r="Y3" s="413"/>
      <c r="Z3" s="413"/>
      <c r="AA3" s="413"/>
      <c r="AB3" s="413"/>
      <c r="AC3" s="413"/>
      <c r="AD3" s="413"/>
      <c r="AE3" s="413"/>
      <c r="AF3" s="413"/>
      <c r="AG3" s="413"/>
      <c r="AH3" s="413"/>
      <c r="AI3" s="413"/>
      <c r="AJ3" s="413"/>
      <c r="AK3" s="418"/>
      <c r="AL3" s="418"/>
      <c r="AM3" s="418"/>
      <c r="AN3" s="418"/>
      <c r="AO3" s="418"/>
      <c r="AP3" s="418"/>
      <c r="AQ3" s="419"/>
      <c r="AR3" s="3"/>
    </row>
    <row r="4" spans="1:45" ht="15.6" customHeight="1" thickBot="1" x14ac:dyDescent="0.25">
      <c r="A4" s="3"/>
      <c r="B4" s="414"/>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20"/>
      <c r="AL4" s="420"/>
      <c r="AM4" s="420"/>
      <c r="AN4" s="420"/>
      <c r="AO4" s="420"/>
      <c r="AP4" s="420"/>
      <c r="AQ4" s="421"/>
      <c r="AR4" s="3"/>
    </row>
    <row r="5" spans="1:45" s="6" customFormat="1" ht="32.450000000000003" customHeight="1" x14ac:dyDescent="0.25">
      <c r="A5" s="5"/>
      <c r="B5" s="422" t="s">
        <v>1</v>
      </c>
      <c r="C5" s="423"/>
      <c r="D5" s="423"/>
      <c r="E5" s="423"/>
      <c r="F5" s="423"/>
      <c r="G5" s="423"/>
      <c r="H5" s="423"/>
      <c r="I5" s="424"/>
      <c r="J5" s="425" t="s">
        <v>105</v>
      </c>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426"/>
      <c r="AK5" s="427"/>
      <c r="AL5" s="427"/>
      <c r="AM5" s="427"/>
      <c r="AN5" s="427"/>
      <c r="AO5" s="427"/>
      <c r="AP5" s="427"/>
      <c r="AQ5" s="409"/>
      <c r="AR5" s="5"/>
      <c r="AS5" s="250"/>
    </row>
    <row r="6" spans="1:45" s="6" customFormat="1" ht="15.75" x14ac:dyDescent="0.25">
      <c r="A6" s="7"/>
      <c r="B6" s="428" t="s">
        <v>2</v>
      </c>
      <c r="C6" s="429"/>
      <c r="D6" s="429"/>
      <c r="E6" s="429"/>
      <c r="F6" s="429"/>
      <c r="G6" s="429"/>
      <c r="H6" s="429"/>
      <c r="I6" s="430"/>
      <c r="J6" s="431" t="s">
        <v>104</v>
      </c>
      <c r="K6" s="432"/>
      <c r="L6" s="432"/>
      <c r="M6" s="432"/>
      <c r="N6" s="432"/>
      <c r="O6" s="432"/>
      <c r="P6" s="432"/>
      <c r="Q6" s="432"/>
      <c r="R6" s="432"/>
      <c r="S6" s="432"/>
      <c r="T6" s="432"/>
      <c r="U6" s="432"/>
      <c r="V6" s="432"/>
      <c r="W6" s="432"/>
      <c r="X6" s="432"/>
      <c r="Y6" s="432"/>
      <c r="Z6" s="432"/>
      <c r="AA6" s="432"/>
      <c r="AB6" s="432"/>
      <c r="AC6" s="432"/>
      <c r="AD6" s="432"/>
      <c r="AE6" s="433"/>
      <c r="AF6" s="434" t="s">
        <v>3</v>
      </c>
      <c r="AG6" s="432"/>
      <c r="AH6" s="432"/>
      <c r="AI6" s="433"/>
      <c r="AJ6" s="208" t="s">
        <v>133</v>
      </c>
      <c r="AK6" s="434" t="s">
        <v>4</v>
      </c>
      <c r="AL6" s="435"/>
      <c r="AM6" s="435"/>
      <c r="AN6" s="436"/>
      <c r="AO6" s="437" t="s">
        <v>108</v>
      </c>
      <c r="AP6" s="429"/>
      <c r="AQ6" s="438"/>
      <c r="AR6" s="7"/>
      <c r="AS6" s="250"/>
    </row>
    <row r="7" spans="1:45" s="6" customFormat="1" ht="15.75" x14ac:dyDescent="0.25">
      <c r="A7" s="7"/>
      <c r="B7" s="428" t="s">
        <v>5</v>
      </c>
      <c r="C7" s="429"/>
      <c r="D7" s="429"/>
      <c r="E7" s="429"/>
      <c r="F7" s="429"/>
      <c r="G7" s="429"/>
      <c r="H7" s="429"/>
      <c r="I7" s="430"/>
      <c r="J7" s="431" t="s">
        <v>77</v>
      </c>
      <c r="K7" s="432"/>
      <c r="L7" s="432"/>
      <c r="M7" s="432"/>
      <c r="N7" s="432"/>
      <c r="O7" s="432"/>
      <c r="P7" s="432"/>
      <c r="Q7" s="432"/>
      <c r="R7" s="432"/>
      <c r="S7" s="432"/>
      <c r="T7" s="432"/>
      <c r="U7" s="432"/>
      <c r="V7" s="432"/>
      <c r="W7" s="432"/>
      <c r="X7" s="432"/>
      <c r="Y7" s="432"/>
      <c r="Z7" s="432"/>
      <c r="AA7" s="432"/>
      <c r="AB7" s="432"/>
      <c r="AC7" s="432"/>
      <c r="AD7" s="432"/>
      <c r="AE7" s="433"/>
      <c r="AF7" s="434" t="s">
        <v>3</v>
      </c>
      <c r="AG7" s="432"/>
      <c r="AH7" s="432"/>
      <c r="AI7" s="433"/>
      <c r="AJ7" s="8" t="s">
        <v>106</v>
      </c>
      <c r="AK7" s="434" t="s">
        <v>6</v>
      </c>
      <c r="AL7" s="435"/>
      <c r="AM7" s="435"/>
      <c r="AN7" s="436"/>
      <c r="AO7" s="437" t="s">
        <v>107</v>
      </c>
      <c r="AP7" s="429"/>
      <c r="AQ7" s="438"/>
      <c r="AR7" s="7"/>
      <c r="AS7" s="250"/>
    </row>
    <row r="8" spans="1:45" s="6" customFormat="1" ht="15.75" x14ac:dyDescent="0.25">
      <c r="A8" s="7"/>
      <c r="B8" s="9"/>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1"/>
      <c r="AO8" s="10"/>
      <c r="AP8" s="408"/>
      <c r="AQ8" s="409"/>
      <c r="AR8" s="7"/>
      <c r="AS8" s="250"/>
    </row>
    <row r="9" spans="1:45" s="6" customFormat="1" ht="15.6" customHeight="1" x14ac:dyDescent="0.25">
      <c r="A9" s="7"/>
      <c r="B9" s="428" t="s">
        <v>7</v>
      </c>
      <c r="C9" s="429"/>
      <c r="D9" s="429"/>
      <c r="E9" s="429"/>
      <c r="F9" s="430"/>
      <c r="G9" s="434" t="s">
        <v>8</v>
      </c>
      <c r="H9" s="433"/>
      <c r="I9" s="442">
        <v>25</v>
      </c>
      <c r="J9" s="433"/>
      <c r="K9" s="434" t="s">
        <v>9</v>
      </c>
      <c r="L9" s="433"/>
      <c r="M9" s="442">
        <v>7</v>
      </c>
      <c r="N9" s="443"/>
      <c r="O9" s="434" t="s">
        <v>10</v>
      </c>
      <c r="P9" s="433"/>
      <c r="Q9" s="442">
        <v>2026</v>
      </c>
      <c r="R9" s="433"/>
      <c r="S9" s="10"/>
      <c r="T9" s="10"/>
      <c r="U9" s="10"/>
      <c r="V9" s="444"/>
      <c r="W9" s="445"/>
      <c r="X9" s="445"/>
      <c r="Y9" s="445"/>
      <c r="Z9" s="445"/>
      <c r="AA9" s="446"/>
      <c r="AB9" s="447"/>
      <c r="AC9" s="447"/>
      <c r="AD9" s="447"/>
      <c r="AE9" s="447"/>
      <c r="AF9" s="10"/>
      <c r="AG9" s="10"/>
      <c r="AH9" s="434" t="s">
        <v>11</v>
      </c>
      <c r="AI9" s="432"/>
      <c r="AJ9" s="433"/>
      <c r="AK9" s="448" t="s">
        <v>29</v>
      </c>
      <c r="AL9" s="449"/>
      <c r="AM9" s="449"/>
      <c r="AN9" s="449"/>
      <c r="AO9" s="449"/>
      <c r="AP9" s="449"/>
      <c r="AQ9" s="450"/>
      <c r="AR9" s="7"/>
      <c r="AS9" s="250"/>
    </row>
    <row r="10" spans="1:45" s="6" customFormat="1" ht="15.75" x14ac:dyDescent="0.25">
      <c r="A10" s="7"/>
      <c r="B10" s="12"/>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434" t="s">
        <v>12</v>
      </c>
      <c r="AI10" s="432"/>
      <c r="AJ10" s="433"/>
      <c r="AK10" s="439" t="s">
        <v>135</v>
      </c>
      <c r="AL10" s="440"/>
      <c r="AM10" s="440"/>
      <c r="AN10" s="440"/>
      <c r="AO10" s="440"/>
      <c r="AP10" s="440"/>
      <c r="AQ10" s="441"/>
      <c r="AR10" s="7"/>
      <c r="AS10" s="250"/>
    </row>
    <row r="11" spans="1:45" s="6" customFormat="1" ht="16.5" thickBot="1" x14ac:dyDescent="0.25">
      <c r="A11" s="7"/>
      <c r="B11" s="1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5"/>
      <c r="AR11" s="7"/>
      <c r="AS11" s="250"/>
    </row>
    <row r="12" spans="1:45" s="16" customFormat="1" ht="57.75" customHeight="1" thickBot="1" x14ac:dyDescent="0.3">
      <c r="A12" s="5"/>
      <c r="B12" s="451" t="s">
        <v>13</v>
      </c>
      <c r="C12" s="452"/>
      <c r="D12" s="452"/>
      <c r="E12" s="452"/>
      <c r="F12" s="452"/>
      <c r="G12" s="452"/>
      <c r="H12" s="453"/>
      <c r="I12" s="514" t="str">
        <f>+'ACTA DE OBRA No1'!C26</f>
        <v>Suministro, transporte y colocación de BASE GRANULAR tipo INVIAS, reacomodado con medios MANUALES y compactado al 98% mínimo del ensayo del Proctor modificado, según normas para la construcción de pavimentos del INVIAS, y todo lo necesario para su correcta construcción y funcionamiento. Su medida será tomada en sitio ya compactado, previa autorización de la interventoría , para parcheos de máximo 25 m2 de área superficial.</v>
      </c>
      <c r="J12" s="515"/>
      <c r="K12" s="515"/>
      <c r="L12" s="515"/>
      <c r="M12" s="515"/>
      <c r="N12" s="515"/>
      <c r="O12" s="515"/>
      <c r="P12" s="515"/>
      <c r="Q12" s="515"/>
      <c r="R12" s="515"/>
      <c r="S12" s="515"/>
      <c r="T12" s="515"/>
      <c r="U12" s="515"/>
      <c r="V12" s="515"/>
      <c r="W12" s="515"/>
      <c r="X12" s="515"/>
      <c r="Y12" s="515"/>
      <c r="Z12" s="515"/>
      <c r="AA12" s="515"/>
      <c r="AB12" s="515"/>
      <c r="AC12" s="515"/>
      <c r="AD12" s="515"/>
      <c r="AE12" s="515"/>
      <c r="AF12" s="515"/>
      <c r="AG12" s="515"/>
      <c r="AH12" s="515"/>
      <c r="AI12" s="515"/>
      <c r="AJ12" s="515"/>
      <c r="AK12" s="515"/>
      <c r="AL12" s="515"/>
      <c r="AM12" s="515"/>
      <c r="AN12" s="515"/>
      <c r="AO12" s="515"/>
      <c r="AP12" s="515"/>
      <c r="AQ12" s="516"/>
      <c r="AR12" s="5"/>
      <c r="AS12" s="251"/>
    </row>
    <row r="13" spans="1:45" s="16" customFormat="1" ht="31.15" customHeight="1" thickBot="1" x14ac:dyDescent="0.3">
      <c r="A13" s="5"/>
      <c r="B13" s="451" t="s">
        <v>14</v>
      </c>
      <c r="C13" s="452"/>
      <c r="D13" s="452"/>
      <c r="E13" s="452"/>
      <c r="F13" s="452"/>
      <c r="G13" s="452"/>
      <c r="H13" s="453"/>
      <c r="I13" s="457" t="s">
        <v>117</v>
      </c>
      <c r="J13" s="458"/>
      <c r="K13" s="458"/>
      <c r="L13" s="458"/>
      <c r="M13" s="458"/>
      <c r="N13" s="458"/>
      <c r="O13" s="458"/>
      <c r="P13" s="458"/>
      <c r="Q13" s="458"/>
      <c r="R13" s="458"/>
      <c r="S13" s="458"/>
      <c r="T13" s="458"/>
      <c r="U13" s="459"/>
      <c r="V13" s="460" t="s">
        <v>15</v>
      </c>
      <c r="W13" s="455"/>
      <c r="X13" s="455"/>
      <c r="Y13" s="455"/>
      <c r="Z13" s="455"/>
      <c r="AA13" s="455"/>
      <c r="AB13" s="455"/>
      <c r="AC13" s="455"/>
      <c r="AD13" s="455"/>
      <c r="AE13" s="461"/>
      <c r="AF13" s="462"/>
      <c r="AG13" s="455"/>
      <c r="AH13" s="455"/>
      <c r="AI13" s="455"/>
      <c r="AJ13" s="463"/>
      <c r="AK13" s="464" t="s">
        <v>16</v>
      </c>
      <c r="AL13" s="464"/>
      <c r="AM13" s="465"/>
      <c r="AN13" s="466">
        <f>+'ACTA DE OBRA No1'!B26</f>
        <v>3.02</v>
      </c>
      <c r="AO13" s="463"/>
      <c r="AP13" s="17" t="s">
        <v>134</v>
      </c>
      <c r="AQ13" s="18" t="str">
        <f>+'ACTA DE OBRA No1'!E26</f>
        <v>m3</v>
      </c>
      <c r="AR13" s="5"/>
      <c r="AS13" s="251"/>
    </row>
    <row r="14" spans="1:45" ht="16.5" thickBot="1" x14ac:dyDescent="0.3">
      <c r="A14" s="3"/>
      <c r="B14" s="467" t="s">
        <v>17</v>
      </c>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411"/>
      <c r="AE14" s="411"/>
      <c r="AF14" s="411"/>
      <c r="AG14" s="411"/>
      <c r="AH14" s="411"/>
      <c r="AI14" s="411"/>
      <c r="AJ14" s="468" t="s">
        <v>202</v>
      </c>
      <c r="AK14" s="470"/>
      <c r="AL14" s="470"/>
      <c r="AM14" s="470"/>
      <c r="AN14" s="471"/>
      <c r="AO14" s="472"/>
      <c r="AP14" s="473" t="s">
        <v>18</v>
      </c>
      <c r="AQ14" s="475" t="s">
        <v>19</v>
      </c>
      <c r="AR14" s="3"/>
    </row>
    <row r="15" spans="1:45" ht="16.5" thickBot="1" x14ac:dyDescent="0.25">
      <c r="A15" s="3"/>
      <c r="B15" s="397"/>
      <c r="C15" s="398"/>
      <c r="D15" s="398"/>
      <c r="E15" s="398"/>
      <c r="F15" s="398"/>
      <c r="G15" s="398"/>
      <c r="H15" s="398"/>
      <c r="I15" s="398"/>
      <c r="J15" s="398"/>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9"/>
      <c r="AJ15" s="469"/>
      <c r="AK15" s="19" t="s">
        <v>114</v>
      </c>
      <c r="AL15" s="19" t="s">
        <v>20</v>
      </c>
      <c r="AM15" s="19" t="s">
        <v>27</v>
      </c>
      <c r="AN15" s="19" t="s">
        <v>28</v>
      </c>
      <c r="AO15" s="19" t="s">
        <v>21</v>
      </c>
      <c r="AP15" s="474"/>
      <c r="AQ15" s="476"/>
      <c r="AR15" s="3"/>
    </row>
    <row r="16" spans="1:45" ht="15.75" x14ac:dyDescent="0.2">
      <c r="A16" s="3"/>
      <c r="B16" s="400"/>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2"/>
      <c r="AJ16" s="238" t="s">
        <v>138</v>
      </c>
      <c r="AK16" s="239" t="s">
        <v>115</v>
      </c>
      <c r="AL16" s="198">
        <v>36.200000000000003</v>
      </c>
      <c r="AM16" s="198">
        <v>1.05</v>
      </c>
      <c r="AN16" s="198">
        <v>0.2</v>
      </c>
      <c r="AO16" s="198">
        <f>AM16*AN16</f>
        <v>0.21000000000000002</v>
      </c>
      <c r="AP16" s="239">
        <v>1</v>
      </c>
      <c r="AQ16" s="240">
        <f>ROUND(AO16*AL16*AP16,1)</f>
        <v>7.6</v>
      </c>
      <c r="AR16" s="3"/>
    </row>
    <row r="17" spans="1:45" s="218" customFormat="1" ht="15.75" x14ac:dyDescent="0.2">
      <c r="A17" s="3"/>
      <c r="B17" s="400"/>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2"/>
      <c r="AJ17" s="403"/>
      <c r="AK17" s="404"/>
      <c r="AL17" s="404"/>
      <c r="AM17" s="404"/>
      <c r="AN17" s="404"/>
      <c r="AO17" s="404"/>
      <c r="AP17" s="404"/>
      <c r="AQ17" s="405"/>
      <c r="AR17" s="3"/>
      <c r="AS17" s="236"/>
    </row>
    <row r="18" spans="1:45" ht="15.75" x14ac:dyDescent="0.2">
      <c r="A18" s="3"/>
      <c r="B18" s="400"/>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2"/>
      <c r="AJ18" s="238" t="s">
        <v>144</v>
      </c>
      <c r="AK18" s="239" t="s">
        <v>115</v>
      </c>
      <c r="AL18" s="198">
        <v>190.04999999999998</v>
      </c>
      <c r="AM18" s="198">
        <v>1.05</v>
      </c>
      <c r="AN18" s="198">
        <v>0.2</v>
      </c>
      <c r="AO18" s="198">
        <f t="shared" ref="AO18:AO23" si="0">AM18*AN18</f>
        <v>0.21000000000000002</v>
      </c>
      <c r="AP18" s="239">
        <v>1</v>
      </c>
      <c r="AQ18" s="240">
        <f t="shared" ref="AQ18:AQ23" si="1">ROUND(AO18*AL18*AP18,1)</f>
        <v>39.9</v>
      </c>
      <c r="AR18" s="3"/>
    </row>
    <row r="19" spans="1:45" s="226" customFormat="1" ht="15.75" x14ac:dyDescent="0.2">
      <c r="A19" s="3"/>
      <c r="B19" s="400"/>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2"/>
      <c r="AJ19" s="238" t="s">
        <v>144</v>
      </c>
      <c r="AK19" s="239" t="s">
        <v>116</v>
      </c>
      <c r="AL19" s="198">
        <v>160</v>
      </c>
      <c r="AM19" s="198">
        <v>1.35</v>
      </c>
      <c r="AN19" s="198">
        <v>0.2</v>
      </c>
      <c r="AO19" s="198">
        <f t="shared" ref="AO19" si="2">AM19*AN19</f>
        <v>0.27</v>
      </c>
      <c r="AP19" s="239">
        <v>1</v>
      </c>
      <c r="AQ19" s="240">
        <f t="shared" ref="AQ19" si="3">ROUND(AO19*AL19*AP19,1)</f>
        <v>43.2</v>
      </c>
      <c r="AR19" s="3"/>
      <c r="AS19" s="236"/>
    </row>
    <row r="20" spans="1:45" s="248" customFormat="1" ht="15.75" x14ac:dyDescent="0.2">
      <c r="A20" s="3"/>
      <c r="B20" s="400"/>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2"/>
      <c r="AJ20" s="238" t="s">
        <v>144</v>
      </c>
      <c r="AK20" s="239" t="s">
        <v>116</v>
      </c>
      <c r="AL20" s="198">
        <v>27.5</v>
      </c>
      <c r="AM20" s="198">
        <f>1.4-0.15</f>
        <v>1.25</v>
      </c>
      <c r="AN20" s="198">
        <v>0.2</v>
      </c>
      <c r="AO20" s="198">
        <f t="shared" ref="AO20" si="4">AM20*AN20</f>
        <v>0.25</v>
      </c>
      <c r="AP20" s="239">
        <v>1</v>
      </c>
      <c r="AQ20" s="240">
        <f t="shared" ref="AQ20" si="5">ROUND(AO20*AL20*AP20,1)</f>
        <v>6.9</v>
      </c>
      <c r="AR20" s="3"/>
      <c r="AS20" s="236"/>
    </row>
    <row r="21" spans="1:45" s="218" customFormat="1" ht="15.75" x14ac:dyDescent="0.2">
      <c r="A21" s="3"/>
      <c r="B21" s="400"/>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2"/>
      <c r="AJ21" s="403"/>
      <c r="AK21" s="404"/>
      <c r="AL21" s="404"/>
      <c r="AM21" s="404"/>
      <c r="AN21" s="404"/>
      <c r="AO21" s="404"/>
      <c r="AP21" s="404"/>
      <c r="AQ21" s="405"/>
      <c r="AR21" s="3"/>
      <c r="AS21" s="236"/>
    </row>
    <row r="22" spans="1:45" s="197" customFormat="1" ht="15.75" x14ac:dyDescent="0.2">
      <c r="A22" s="3"/>
      <c r="B22" s="400"/>
      <c r="C22" s="401"/>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1"/>
      <c r="AC22" s="401"/>
      <c r="AD22" s="401"/>
      <c r="AE22" s="401"/>
      <c r="AF22" s="401"/>
      <c r="AG22" s="401"/>
      <c r="AH22" s="401"/>
      <c r="AI22" s="402"/>
      <c r="AJ22" s="238" t="s">
        <v>151</v>
      </c>
      <c r="AK22" s="239" t="s">
        <v>115</v>
      </c>
      <c r="AL22" s="198">
        <v>45.6</v>
      </c>
      <c r="AM22" s="198">
        <v>1.05</v>
      </c>
      <c r="AN22" s="198">
        <v>0.2</v>
      </c>
      <c r="AO22" s="198">
        <f t="shared" si="0"/>
        <v>0.21000000000000002</v>
      </c>
      <c r="AP22" s="239">
        <v>1</v>
      </c>
      <c r="AQ22" s="240">
        <f t="shared" si="1"/>
        <v>9.6</v>
      </c>
      <c r="AR22" s="3"/>
      <c r="AS22" s="236"/>
    </row>
    <row r="23" spans="1:45" s="197" customFormat="1" ht="15.75" x14ac:dyDescent="0.2">
      <c r="A23" s="3"/>
      <c r="B23" s="400"/>
      <c r="C23" s="401"/>
      <c r="D23" s="401"/>
      <c r="E23" s="401"/>
      <c r="F23" s="401"/>
      <c r="G23" s="401"/>
      <c r="H23" s="401"/>
      <c r="I23" s="401"/>
      <c r="J23" s="401"/>
      <c r="K23" s="401"/>
      <c r="L23" s="401"/>
      <c r="M23" s="401"/>
      <c r="N23" s="401"/>
      <c r="O23" s="401"/>
      <c r="P23" s="401"/>
      <c r="Q23" s="401"/>
      <c r="R23" s="401"/>
      <c r="S23" s="401"/>
      <c r="T23" s="401"/>
      <c r="U23" s="401"/>
      <c r="V23" s="401"/>
      <c r="W23" s="401"/>
      <c r="X23" s="401"/>
      <c r="Y23" s="401"/>
      <c r="Z23" s="401"/>
      <c r="AA23" s="401"/>
      <c r="AB23" s="401"/>
      <c r="AC23" s="401"/>
      <c r="AD23" s="401"/>
      <c r="AE23" s="401"/>
      <c r="AF23" s="401"/>
      <c r="AG23" s="401"/>
      <c r="AH23" s="401"/>
      <c r="AI23" s="402"/>
      <c r="AJ23" s="238" t="s">
        <v>151</v>
      </c>
      <c r="AK23" s="239" t="s">
        <v>116</v>
      </c>
      <c r="AL23" s="198">
        <v>44.500000000000007</v>
      </c>
      <c r="AM23" s="198">
        <v>1.05</v>
      </c>
      <c r="AN23" s="198">
        <v>0.2</v>
      </c>
      <c r="AO23" s="198">
        <f t="shared" si="0"/>
        <v>0.21000000000000002</v>
      </c>
      <c r="AP23" s="239">
        <v>1</v>
      </c>
      <c r="AQ23" s="240">
        <f t="shared" si="1"/>
        <v>9.3000000000000007</v>
      </c>
      <c r="AR23" s="3"/>
      <c r="AS23" s="236"/>
    </row>
    <row r="24" spans="1:45" s="218" customFormat="1" ht="15.75" x14ac:dyDescent="0.2">
      <c r="A24" s="3"/>
      <c r="B24" s="400"/>
      <c r="C24" s="401"/>
      <c r="D24" s="401"/>
      <c r="E24" s="401"/>
      <c r="F24" s="401"/>
      <c r="G24" s="401"/>
      <c r="H24" s="401"/>
      <c r="I24" s="401"/>
      <c r="J24" s="401"/>
      <c r="K24" s="401"/>
      <c r="L24" s="401"/>
      <c r="M24" s="401"/>
      <c r="N24" s="401"/>
      <c r="O24" s="401"/>
      <c r="P24" s="401"/>
      <c r="Q24" s="401"/>
      <c r="R24" s="401"/>
      <c r="S24" s="401"/>
      <c r="T24" s="401"/>
      <c r="U24" s="401"/>
      <c r="V24" s="401"/>
      <c r="W24" s="401"/>
      <c r="X24" s="401"/>
      <c r="Y24" s="401"/>
      <c r="Z24" s="401"/>
      <c r="AA24" s="401"/>
      <c r="AB24" s="401"/>
      <c r="AC24" s="401"/>
      <c r="AD24" s="401"/>
      <c r="AE24" s="401"/>
      <c r="AF24" s="401"/>
      <c r="AG24" s="401"/>
      <c r="AH24" s="401"/>
      <c r="AI24" s="402"/>
      <c r="AJ24" s="403"/>
      <c r="AK24" s="404"/>
      <c r="AL24" s="404"/>
      <c r="AM24" s="404"/>
      <c r="AN24" s="404"/>
      <c r="AO24" s="404"/>
      <c r="AP24" s="404"/>
      <c r="AQ24" s="405"/>
      <c r="AR24" s="3"/>
      <c r="AS24" s="236"/>
    </row>
    <row r="25" spans="1:45" s="218" customFormat="1" ht="15.75" x14ac:dyDescent="0.2">
      <c r="A25" s="3"/>
      <c r="B25" s="400"/>
      <c r="C25" s="401"/>
      <c r="D25" s="401"/>
      <c r="E25" s="401"/>
      <c r="F25" s="401"/>
      <c r="G25" s="401"/>
      <c r="H25" s="401"/>
      <c r="I25" s="401"/>
      <c r="J25" s="401"/>
      <c r="K25" s="401"/>
      <c r="L25" s="401"/>
      <c r="M25" s="401"/>
      <c r="N25" s="401"/>
      <c r="O25" s="401"/>
      <c r="P25" s="401"/>
      <c r="Q25" s="401"/>
      <c r="R25" s="401"/>
      <c r="S25" s="401"/>
      <c r="T25" s="401"/>
      <c r="U25" s="401"/>
      <c r="V25" s="401"/>
      <c r="W25" s="401"/>
      <c r="X25" s="401"/>
      <c r="Y25" s="401"/>
      <c r="Z25" s="401"/>
      <c r="AA25" s="401"/>
      <c r="AB25" s="401"/>
      <c r="AC25" s="401"/>
      <c r="AD25" s="401"/>
      <c r="AE25" s="401"/>
      <c r="AF25" s="401"/>
      <c r="AG25" s="401"/>
      <c r="AH25" s="401"/>
      <c r="AI25" s="402"/>
      <c r="AJ25" s="238" t="s">
        <v>167</v>
      </c>
      <c r="AK25" s="239" t="s">
        <v>115</v>
      </c>
      <c r="AL25" s="198">
        <v>6.1</v>
      </c>
      <c r="AM25" s="198">
        <v>1.35</v>
      </c>
      <c r="AN25" s="198">
        <v>0.2</v>
      </c>
      <c r="AO25" s="198">
        <f>AM25*AN25</f>
        <v>0.27</v>
      </c>
      <c r="AP25" s="239">
        <v>1</v>
      </c>
      <c r="AQ25" s="240">
        <f>ROUND(AO25*AL25*AP25,1)</f>
        <v>1.6</v>
      </c>
      <c r="AR25" s="3"/>
      <c r="AS25" s="236"/>
    </row>
    <row r="26" spans="1:45" s="218" customFormat="1" ht="15.75" x14ac:dyDescent="0.2">
      <c r="A26" s="3"/>
      <c r="B26" s="400"/>
      <c r="C26" s="401"/>
      <c r="D26" s="401"/>
      <c r="E26" s="401"/>
      <c r="F26" s="401"/>
      <c r="G26" s="401"/>
      <c r="H26" s="401"/>
      <c r="I26" s="401"/>
      <c r="J26" s="401"/>
      <c r="K26" s="401"/>
      <c r="L26" s="401"/>
      <c r="M26" s="401"/>
      <c r="N26" s="401"/>
      <c r="O26" s="401"/>
      <c r="P26" s="401"/>
      <c r="Q26" s="401"/>
      <c r="R26" s="401"/>
      <c r="S26" s="401"/>
      <c r="T26" s="401"/>
      <c r="U26" s="401"/>
      <c r="V26" s="401"/>
      <c r="W26" s="401"/>
      <c r="X26" s="401"/>
      <c r="Y26" s="401"/>
      <c r="Z26" s="401"/>
      <c r="AA26" s="401"/>
      <c r="AB26" s="401"/>
      <c r="AC26" s="401"/>
      <c r="AD26" s="401"/>
      <c r="AE26" s="401"/>
      <c r="AF26" s="401"/>
      <c r="AG26" s="401"/>
      <c r="AH26" s="401"/>
      <c r="AI26" s="402"/>
      <c r="AJ26" s="238" t="s">
        <v>168</v>
      </c>
      <c r="AK26" s="239" t="s">
        <v>115</v>
      </c>
      <c r="AL26" s="198">
        <v>13</v>
      </c>
      <c r="AM26" s="198">
        <f>1.81-0.15</f>
        <v>1.6600000000000001</v>
      </c>
      <c r="AN26" s="198">
        <v>0.2</v>
      </c>
      <c r="AO26" s="198">
        <f t="shared" ref="AO26:AO29" si="6">AM26*AN26</f>
        <v>0.33200000000000007</v>
      </c>
      <c r="AP26" s="239">
        <v>1</v>
      </c>
      <c r="AQ26" s="240">
        <f t="shared" ref="AQ26:AQ29" si="7">ROUND(AO26*AL26*AP26,1)</f>
        <v>4.3</v>
      </c>
      <c r="AR26" s="3"/>
      <c r="AS26" s="236"/>
    </row>
    <row r="27" spans="1:45" s="247" customFormat="1" ht="15.75" x14ac:dyDescent="0.2">
      <c r="A27" s="3"/>
      <c r="B27" s="400"/>
      <c r="C27" s="401"/>
      <c r="D27" s="401"/>
      <c r="E27" s="401"/>
      <c r="F27" s="401"/>
      <c r="G27" s="401"/>
      <c r="H27" s="401"/>
      <c r="I27" s="401"/>
      <c r="J27" s="401"/>
      <c r="K27" s="401"/>
      <c r="L27" s="401"/>
      <c r="M27" s="401"/>
      <c r="N27" s="401"/>
      <c r="O27" s="401"/>
      <c r="P27" s="401"/>
      <c r="Q27" s="401"/>
      <c r="R27" s="401"/>
      <c r="S27" s="401"/>
      <c r="T27" s="401"/>
      <c r="U27" s="401"/>
      <c r="V27" s="401"/>
      <c r="W27" s="401"/>
      <c r="X27" s="401"/>
      <c r="Y27" s="401"/>
      <c r="Z27" s="401"/>
      <c r="AA27" s="401"/>
      <c r="AB27" s="401"/>
      <c r="AC27" s="401"/>
      <c r="AD27" s="401"/>
      <c r="AE27" s="401"/>
      <c r="AF27" s="401"/>
      <c r="AG27" s="401"/>
      <c r="AH27" s="401"/>
      <c r="AI27" s="402"/>
      <c r="AJ27" s="238" t="s">
        <v>167</v>
      </c>
      <c r="AK27" s="239" t="s">
        <v>115</v>
      </c>
      <c r="AL27" s="198">
        <v>2.1</v>
      </c>
      <c r="AM27" s="198">
        <f>1.25-0.15</f>
        <v>1.1000000000000001</v>
      </c>
      <c r="AN27" s="198">
        <v>0.2</v>
      </c>
      <c r="AO27" s="198">
        <f>AM27*AN27</f>
        <v>0.22000000000000003</v>
      </c>
      <c r="AP27" s="239">
        <v>1</v>
      </c>
      <c r="AQ27" s="240">
        <f>ROUND(AO27*AL27*AP27,1)</f>
        <v>0.5</v>
      </c>
      <c r="AR27" s="3"/>
      <c r="AS27" s="236"/>
    </row>
    <row r="28" spans="1:45" s="218" customFormat="1" ht="15.75" x14ac:dyDescent="0.2">
      <c r="A28" s="3"/>
      <c r="B28" s="400"/>
      <c r="C28" s="401"/>
      <c r="D28" s="401"/>
      <c r="E28" s="401"/>
      <c r="F28" s="401"/>
      <c r="G28" s="401"/>
      <c r="H28" s="401"/>
      <c r="I28" s="401"/>
      <c r="J28" s="401"/>
      <c r="K28" s="401"/>
      <c r="L28" s="401"/>
      <c r="M28" s="401"/>
      <c r="N28" s="401"/>
      <c r="O28" s="401"/>
      <c r="P28" s="401"/>
      <c r="Q28" s="401"/>
      <c r="R28" s="401"/>
      <c r="S28" s="401"/>
      <c r="T28" s="401"/>
      <c r="U28" s="401"/>
      <c r="V28" s="401"/>
      <c r="W28" s="401"/>
      <c r="X28" s="401"/>
      <c r="Y28" s="401"/>
      <c r="Z28" s="401"/>
      <c r="AA28" s="401"/>
      <c r="AB28" s="401"/>
      <c r="AC28" s="401"/>
      <c r="AD28" s="401"/>
      <c r="AE28" s="401"/>
      <c r="AF28" s="401"/>
      <c r="AG28" s="401"/>
      <c r="AH28" s="401"/>
      <c r="AI28" s="402"/>
      <c r="AJ28" s="238" t="s">
        <v>169</v>
      </c>
      <c r="AK28" s="239" t="s">
        <v>116</v>
      </c>
      <c r="AL28" s="223">
        <v>6.05</v>
      </c>
      <c r="AM28" s="223">
        <v>1.05</v>
      </c>
      <c r="AN28" s="198">
        <v>0.2</v>
      </c>
      <c r="AO28" s="198">
        <f t="shared" si="6"/>
        <v>0.21000000000000002</v>
      </c>
      <c r="AP28" s="239">
        <v>1</v>
      </c>
      <c r="AQ28" s="240">
        <f t="shared" si="7"/>
        <v>1.3</v>
      </c>
      <c r="AR28" s="3"/>
      <c r="AS28" s="236"/>
    </row>
    <row r="29" spans="1:45" s="218" customFormat="1" ht="15.75" x14ac:dyDescent="0.2">
      <c r="A29" s="3"/>
      <c r="B29" s="400"/>
      <c r="C29" s="401"/>
      <c r="D29" s="401"/>
      <c r="E29" s="401"/>
      <c r="F29" s="401"/>
      <c r="G29" s="401"/>
      <c r="H29" s="401"/>
      <c r="I29" s="401"/>
      <c r="J29" s="401"/>
      <c r="K29" s="401"/>
      <c r="L29" s="401"/>
      <c r="M29" s="401"/>
      <c r="N29" s="401"/>
      <c r="O29" s="401"/>
      <c r="P29" s="401"/>
      <c r="Q29" s="401"/>
      <c r="R29" s="401"/>
      <c r="S29" s="401"/>
      <c r="T29" s="401"/>
      <c r="U29" s="401"/>
      <c r="V29" s="401"/>
      <c r="W29" s="401"/>
      <c r="X29" s="401"/>
      <c r="Y29" s="401"/>
      <c r="Z29" s="401"/>
      <c r="AA29" s="401"/>
      <c r="AB29" s="401"/>
      <c r="AC29" s="401"/>
      <c r="AD29" s="401"/>
      <c r="AE29" s="401"/>
      <c r="AF29" s="401"/>
      <c r="AG29" s="401"/>
      <c r="AH29" s="401"/>
      <c r="AI29" s="402"/>
      <c r="AJ29" s="238" t="s">
        <v>153</v>
      </c>
      <c r="AK29" s="239" t="s">
        <v>116</v>
      </c>
      <c r="AL29" s="198">
        <v>21.35</v>
      </c>
      <c r="AM29" s="198">
        <v>1.1000000000000001</v>
      </c>
      <c r="AN29" s="198">
        <v>0.2</v>
      </c>
      <c r="AO29" s="198">
        <f t="shared" si="6"/>
        <v>0.22000000000000003</v>
      </c>
      <c r="AP29" s="239">
        <v>1</v>
      </c>
      <c r="AQ29" s="240">
        <f t="shared" si="7"/>
        <v>4.7</v>
      </c>
      <c r="AR29" s="3"/>
      <c r="AS29" s="236"/>
    </row>
    <row r="30" spans="1:45" s="219" customFormat="1" ht="15.75" x14ac:dyDescent="0.2">
      <c r="A30" s="3"/>
      <c r="B30" s="400"/>
      <c r="C30" s="401"/>
      <c r="D30" s="401"/>
      <c r="E30" s="401"/>
      <c r="F30" s="401"/>
      <c r="G30" s="401"/>
      <c r="H30" s="401"/>
      <c r="I30" s="401"/>
      <c r="J30" s="401"/>
      <c r="K30" s="401"/>
      <c r="L30" s="401"/>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2"/>
      <c r="AJ30" s="403"/>
      <c r="AK30" s="404"/>
      <c r="AL30" s="404"/>
      <c r="AM30" s="404"/>
      <c r="AN30" s="404"/>
      <c r="AO30" s="404"/>
      <c r="AP30" s="404"/>
      <c r="AQ30" s="405"/>
      <c r="AR30" s="3"/>
      <c r="AS30" s="236"/>
    </row>
    <row r="31" spans="1:45" s="219" customFormat="1" ht="15.75" x14ac:dyDescent="0.2">
      <c r="A31" s="3"/>
      <c r="B31" s="400"/>
      <c r="C31" s="401"/>
      <c r="D31" s="401"/>
      <c r="E31" s="401"/>
      <c r="F31" s="401"/>
      <c r="G31" s="401"/>
      <c r="H31" s="401"/>
      <c r="I31" s="401"/>
      <c r="J31" s="401"/>
      <c r="K31" s="401"/>
      <c r="L31" s="401"/>
      <c r="M31" s="401"/>
      <c r="N31" s="401"/>
      <c r="O31" s="401"/>
      <c r="P31" s="401"/>
      <c r="Q31" s="401"/>
      <c r="R31" s="401"/>
      <c r="S31" s="401"/>
      <c r="T31" s="401"/>
      <c r="U31" s="401"/>
      <c r="V31" s="401"/>
      <c r="W31" s="401"/>
      <c r="X31" s="401"/>
      <c r="Y31" s="401"/>
      <c r="Z31" s="401"/>
      <c r="AA31" s="401"/>
      <c r="AB31" s="401"/>
      <c r="AC31" s="401"/>
      <c r="AD31" s="401"/>
      <c r="AE31" s="401"/>
      <c r="AF31" s="401"/>
      <c r="AG31" s="401"/>
      <c r="AH31" s="401"/>
      <c r="AI31" s="402"/>
      <c r="AJ31" s="238" t="s">
        <v>166</v>
      </c>
      <c r="AK31" s="239" t="s">
        <v>116</v>
      </c>
      <c r="AL31" s="198">
        <v>38</v>
      </c>
      <c r="AM31" s="198">
        <f>1.36-0.15</f>
        <v>1.2100000000000002</v>
      </c>
      <c r="AN31" s="198">
        <v>0.2</v>
      </c>
      <c r="AO31" s="198">
        <f>AM31*AN31</f>
        <v>0.24200000000000005</v>
      </c>
      <c r="AP31" s="239">
        <v>1</v>
      </c>
      <c r="AQ31" s="240">
        <f>ROUND(AO31*AL31*AP31,1)</f>
        <v>9.1999999999999993</v>
      </c>
      <c r="AR31" s="3"/>
      <c r="AS31" s="236"/>
    </row>
    <row r="32" spans="1:45" s="218" customFormat="1" ht="15.75" x14ac:dyDescent="0.2">
      <c r="A32" s="3"/>
      <c r="B32" s="400"/>
      <c r="C32" s="401"/>
      <c r="D32" s="401"/>
      <c r="E32" s="401"/>
      <c r="F32" s="401"/>
      <c r="G32" s="401"/>
      <c r="H32" s="401"/>
      <c r="I32" s="401"/>
      <c r="J32" s="401"/>
      <c r="K32" s="401"/>
      <c r="L32" s="401"/>
      <c r="M32" s="401"/>
      <c r="N32" s="401"/>
      <c r="O32" s="401"/>
      <c r="P32" s="401"/>
      <c r="Q32" s="401"/>
      <c r="R32" s="401"/>
      <c r="S32" s="401"/>
      <c r="T32" s="401"/>
      <c r="U32" s="401"/>
      <c r="V32" s="401"/>
      <c r="W32" s="401"/>
      <c r="X32" s="401"/>
      <c r="Y32" s="401"/>
      <c r="Z32" s="401"/>
      <c r="AA32" s="401"/>
      <c r="AB32" s="401"/>
      <c r="AC32" s="401"/>
      <c r="AD32" s="401"/>
      <c r="AE32" s="401"/>
      <c r="AF32" s="401"/>
      <c r="AG32" s="401"/>
      <c r="AH32" s="401"/>
      <c r="AI32" s="402"/>
      <c r="AJ32" s="395" t="s">
        <v>152</v>
      </c>
      <c r="AK32" s="396"/>
      <c r="AL32" s="396"/>
      <c r="AM32" s="396"/>
      <c r="AN32" s="396"/>
      <c r="AO32" s="396"/>
      <c r="AP32" s="258" t="s">
        <v>22</v>
      </c>
      <c r="AQ32" s="259">
        <f>SUM(AQ16:AQ31)</f>
        <v>138.09999999999997</v>
      </c>
      <c r="AR32" s="3"/>
      <c r="AS32" s="236"/>
    </row>
    <row r="33" spans="1:45" s="219" customFormat="1" ht="15.75" x14ac:dyDescent="0.2">
      <c r="A33" s="3"/>
      <c r="B33" s="400"/>
      <c r="C33" s="401"/>
      <c r="D33" s="401"/>
      <c r="E33" s="401"/>
      <c r="F33" s="401"/>
      <c r="G33" s="401"/>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401"/>
      <c r="AF33" s="401"/>
      <c r="AG33" s="401"/>
      <c r="AH33" s="401"/>
      <c r="AI33" s="402"/>
      <c r="AJ33" s="238" t="s">
        <v>158</v>
      </c>
      <c r="AK33" s="239" t="s">
        <v>116</v>
      </c>
      <c r="AL33" s="198">
        <v>26.5</v>
      </c>
      <c r="AM33" s="198">
        <f>1.36-0.15</f>
        <v>1.2100000000000002</v>
      </c>
      <c r="AN33" s="198">
        <v>0.2</v>
      </c>
      <c r="AO33" s="198">
        <f t="shared" ref="AO33:AO34" si="8">AM33*AN33</f>
        <v>0.24200000000000005</v>
      </c>
      <c r="AP33" s="239">
        <v>1</v>
      </c>
      <c r="AQ33" s="240">
        <f t="shared" ref="AQ33:AQ34" si="9">ROUND(AO33*AL33*AP33,1)</f>
        <v>6.4</v>
      </c>
      <c r="AR33" s="3"/>
      <c r="AS33" s="236"/>
    </row>
    <row r="34" spans="1:45" s="247" customFormat="1" ht="15.75" x14ac:dyDescent="0.2">
      <c r="A34" s="3"/>
      <c r="B34" s="400"/>
      <c r="C34" s="401"/>
      <c r="D34" s="401"/>
      <c r="E34" s="401"/>
      <c r="F34" s="401"/>
      <c r="G34" s="401"/>
      <c r="H34" s="401"/>
      <c r="I34" s="401"/>
      <c r="J34" s="401"/>
      <c r="K34" s="401"/>
      <c r="L34" s="401"/>
      <c r="M34" s="401"/>
      <c r="N34" s="401"/>
      <c r="O34" s="401"/>
      <c r="P34" s="401"/>
      <c r="Q34" s="401"/>
      <c r="R34" s="401"/>
      <c r="S34" s="401"/>
      <c r="T34" s="401"/>
      <c r="U34" s="401"/>
      <c r="V34" s="401"/>
      <c r="W34" s="401"/>
      <c r="X34" s="401"/>
      <c r="Y34" s="401"/>
      <c r="Z34" s="401"/>
      <c r="AA34" s="401"/>
      <c r="AB34" s="401"/>
      <c r="AC34" s="401"/>
      <c r="AD34" s="401"/>
      <c r="AE34" s="401"/>
      <c r="AF34" s="401"/>
      <c r="AG34" s="401"/>
      <c r="AH34" s="401"/>
      <c r="AI34" s="402"/>
      <c r="AJ34" s="238" t="s">
        <v>158</v>
      </c>
      <c r="AK34" s="239" t="s">
        <v>116</v>
      </c>
      <c r="AL34" s="198">
        <v>31.6</v>
      </c>
      <c r="AM34" s="198">
        <f>1.45-0.15</f>
        <v>1.3</v>
      </c>
      <c r="AN34" s="198">
        <v>0.2</v>
      </c>
      <c r="AO34" s="198">
        <f t="shared" si="8"/>
        <v>0.26</v>
      </c>
      <c r="AP34" s="239">
        <v>1</v>
      </c>
      <c r="AQ34" s="240">
        <f t="shared" si="9"/>
        <v>8.1999999999999993</v>
      </c>
      <c r="AR34" s="3"/>
      <c r="AS34" s="236"/>
    </row>
    <row r="35" spans="1:45" s="218" customFormat="1" ht="15.75" x14ac:dyDescent="0.2">
      <c r="A35" s="3"/>
      <c r="B35" s="400"/>
      <c r="C35" s="401"/>
      <c r="D35" s="401"/>
      <c r="E35" s="401"/>
      <c r="F35" s="401"/>
      <c r="G35" s="401"/>
      <c r="H35" s="401"/>
      <c r="I35" s="401"/>
      <c r="J35" s="401"/>
      <c r="K35" s="401"/>
      <c r="L35" s="401"/>
      <c r="M35" s="401"/>
      <c r="N35" s="401"/>
      <c r="O35" s="401"/>
      <c r="P35" s="401"/>
      <c r="Q35" s="401"/>
      <c r="R35" s="401"/>
      <c r="S35" s="401"/>
      <c r="T35" s="401"/>
      <c r="U35" s="401"/>
      <c r="V35" s="401"/>
      <c r="W35" s="401"/>
      <c r="X35" s="401"/>
      <c r="Y35" s="401"/>
      <c r="Z35" s="401"/>
      <c r="AA35" s="401"/>
      <c r="AB35" s="401"/>
      <c r="AC35" s="401"/>
      <c r="AD35" s="401"/>
      <c r="AE35" s="401"/>
      <c r="AF35" s="401"/>
      <c r="AG35" s="401"/>
      <c r="AH35" s="401"/>
      <c r="AI35" s="402"/>
      <c r="AJ35" s="238" t="s">
        <v>158</v>
      </c>
      <c r="AK35" s="239" t="s">
        <v>116</v>
      </c>
      <c r="AL35" s="198">
        <v>115.39999999999999</v>
      </c>
      <c r="AM35" s="198">
        <f>1.5-0.15</f>
        <v>1.35</v>
      </c>
      <c r="AN35" s="198">
        <v>0.2</v>
      </c>
      <c r="AO35" s="198">
        <f t="shared" ref="AO35" si="10">AM35*AN35</f>
        <v>0.27</v>
      </c>
      <c r="AP35" s="239">
        <v>1</v>
      </c>
      <c r="AQ35" s="240">
        <f t="shared" ref="AQ35:AQ37" si="11">ROUND(AO35*AL35*AP35,1)</f>
        <v>31.2</v>
      </c>
      <c r="AR35" s="3"/>
      <c r="AS35" s="236"/>
    </row>
    <row r="36" spans="1:45" s="242" customFormat="1" ht="31.5" x14ac:dyDescent="0.2">
      <c r="A36" s="3"/>
      <c r="B36" s="400"/>
      <c r="C36" s="401"/>
      <c r="D36" s="401"/>
      <c r="E36" s="401"/>
      <c r="F36" s="401"/>
      <c r="G36" s="401"/>
      <c r="H36" s="401"/>
      <c r="I36" s="401"/>
      <c r="J36" s="401"/>
      <c r="K36" s="401"/>
      <c r="L36" s="401"/>
      <c r="M36" s="401"/>
      <c r="N36" s="401"/>
      <c r="O36" s="401"/>
      <c r="P36" s="401"/>
      <c r="Q36" s="401"/>
      <c r="R36" s="401"/>
      <c r="S36" s="401"/>
      <c r="T36" s="401"/>
      <c r="U36" s="401"/>
      <c r="V36" s="401"/>
      <c r="W36" s="401"/>
      <c r="X36" s="401"/>
      <c r="Y36" s="401"/>
      <c r="Z36" s="401"/>
      <c r="AA36" s="401"/>
      <c r="AB36" s="401"/>
      <c r="AC36" s="401"/>
      <c r="AD36" s="401"/>
      <c r="AE36" s="401"/>
      <c r="AF36" s="401"/>
      <c r="AG36" s="401"/>
      <c r="AH36" s="401"/>
      <c r="AI36" s="402"/>
      <c r="AJ36" s="238" t="s">
        <v>210</v>
      </c>
      <c r="AK36" s="239" t="s">
        <v>116</v>
      </c>
      <c r="AL36" s="198">
        <v>30</v>
      </c>
      <c r="AM36" s="198">
        <v>0.3</v>
      </c>
      <c r="AN36" s="198">
        <v>0.4</v>
      </c>
      <c r="AO36" s="222">
        <f>AM36*AN36-PI()*(0.1^2)</f>
        <v>8.8584073464102062E-2</v>
      </c>
      <c r="AP36" s="239">
        <v>1</v>
      </c>
      <c r="AQ36" s="240">
        <f t="shared" si="11"/>
        <v>2.7</v>
      </c>
      <c r="AR36" s="3"/>
      <c r="AS36" s="236"/>
    </row>
    <row r="37" spans="1:45" s="248" customFormat="1" ht="15.75" x14ac:dyDescent="0.2">
      <c r="A37" s="3"/>
      <c r="B37" s="400"/>
      <c r="C37" s="401"/>
      <c r="D37" s="401"/>
      <c r="E37" s="401"/>
      <c r="F37" s="401"/>
      <c r="G37" s="401"/>
      <c r="H37" s="401"/>
      <c r="I37" s="401"/>
      <c r="J37" s="401"/>
      <c r="K37" s="401"/>
      <c r="L37" s="401"/>
      <c r="M37" s="401"/>
      <c r="N37" s="401"/>
      <c r="O37" s="401"/>
      <c r="P37" s="401"/>
      <c r="Q37" s="401"/>
      <c r="R37" s="401"/>
      <c r="S37" s="401"/>
      <c r="T37" s="401"/>
      <c r="U37" s="401"/>
      <c r="V37" s="401"/>
      <c r="W37" s="401"/>
      <c r="X37" s="401"/>
      <c r="Y37" s="401"/>
      <c r="Z37" s="401"/>
      <c r="AA37" s="401"/>
      <c r="AB37" s="401"/>
      <c r="AC37" s="401"/>
      <c r="AD37" s="401"/>
      <c r="AE37" s="401"/>
      <c r="AF37" s="401"/>
      <c r="AG37" s="401"/>
      <c r="AH37" s="401"/>
      <c r="AI37" s="402"/>
      <c r="AJ37" s="238" t="s">
        <v>247</v>
      </c>
      <c r="AK37" s="239" t="s">
        <v>116</v>
      </c>
      <c r="AL37" s="198">
        <v>23.1</v>
      </c>
      <c r="AM37" s="222">
        <f>1.55-0.15</f>
        <v>1.4000000000000001</v>
      </c>
      <c r="AN37" s="198">
        <v>0.2</v>
      </c>
      <c r="AO37" s="222">
        <f>AM37*AN37-PI()*(0.1^2)</f>
        <v>0.24858407346410211</v>
      </c>
      <c r="AP37" s="239">
        <v>1</v>
      </c>
      <c r="AQ37" s="240">
        <f t="shared" si="11"/>
        <v>5.7</v>
      </c>
      <c r="AR37" s="3"/>
      <c r="AS37" s="236"/>
    </row>
    <row r="38" spans="1:45" s="218" customFormat="1" ht="15.75" x14ac:dyDescent="0.2">
      <c r="A38" s="3"/>
      <c r="B38" s="400"/>
      <c r="C38" s="401"/>
      <c r="D38" s="401"/>
      <c r="E38" s="401"/>
      <c r="F38" s="401"/>
      <c r="G38" s="401"/>
      <c r="H38" s="401"/>
      <c r="I38" s="401"/>
      <c r="J38" s="401"/>
      <c r="K38" s="401"/>
      <c r="L38" s="401"/>
      <c r="M38" s="401"/>
      <c r="N38" s="401"/>
      <c r="O38" s="401"/>
      <c r="P38" s="401"/>
      <c r="Q38" s="401"/>
      <c r="R38" s="401"/>
      <c r="S38" s="401"/>
      <c r="T38" s="401"/>
      <c r="U38" s="401"/>
      <c r="V38" s="401"/>
      <c r="W38" s="401"/>
      <c r="X38" s="401"/>
      <c r="Y38" s="401"/>
      <c r="Z38" s="401"/>
      <c r="AA38" s="401"/>
      <c r="AB38" s="401"/>
      <c r="AC38" s="401"/>
      <c r="AD38" s="401"/>
      <c r="AE38" s="401"/>
      <c r="AF38" s="401"/>
      <c r="AG38" s="401"/>
      <c r="AH38" s="401"/>
      <c r="AI38" s="402"/>
      <c r="AJ38" s="395" t="s">
        <v>157</v>
      </c>
      <c r="AK38" s="396"/>
      <c r="AL38" s="396"/>
      <c r="AM38" s="396"/>
      <c r="AN38" s="396"/>
      <c r="AO38" s="396"/>
      <c r="AP38" s="258" t="s">
        <v>22</v>
      </c>
      <c r="AQ38" s="259">
        <f>SUM(AQ33:AQ37)</f>
        <v>54.2</v>
      </c>
      <c r="AR38" s="3"/>
      <c r="AS38" s="236"/>
    </row>
    <row r="39" spans="1:45" s="237" customFormat="1" ht="15.75" x14ac:dyDescent="0.2">
      <c r="A39" s="3"/>
      <c r="B39" s="400"/>
      <c r="C39" s="401"/>
      <c r="D39" s="401"/>
      <c r="E39" s="401"/>
      <c r="F39" s="401"/>
      <c r="G39" s="401"/>
      <c r="H39" s="401"/>
      <c r="I39" s="401"/>
      <c r="J39" s="401"/>
      <c r="K39" s="401"/>
      <c r="L39" s="401"/>
      <c r="M39" s="401"/>
      <c r="N39" s="401"/>
      <c r="O39" s="401"/>
      <c r="P39" s="401"/>
      <c r="Q39" s="401"/>
      <c r="R39" s="401"/>
      <c r="S39" s="401"/>
      <c r="T39" s="401"/>
      <c r="U39" s="401"/>
      <c r="V39" s="401"/>
      <c r="W39" s="401"/>
      <c r="X39" s="401"/>
      <c r="Y39" s="401"/>
      <c r="Z39" s="401"/>
      <c r="AA39" s="401"/>
      <c r="AB39" s="401"/>
      <c r="AC39" s="401"/>
      <c r="AD39" s="401"/>
      <c r="AE39" s="401"/>
      <c r="AF39" s="401"/>
      <c r="AG39" s="401"/>
      <c r="AH39" s="401"/>
      <c r="AI39" s="402"/>
      <c r="AJ39" s="238" t="s">
        <v>175</v>
      </c>
      <c r="AK39" s="239" t="s">
        <v>115</v>
      </c>
      <c r="AL39" s="198">
        <v>30</v>
      </c>
      <c r="AM39" s="198">
        <f>1.32-0.15</f>
        <v>1.1700000000000002</v>
      </c>
      <c r="AN39" s="198">
        <v>0.2</v>
      </c>
      <c r="AO39" s="198">
        <f t="shared" ref="AO39" si="12">AM39*AN39</f>
        <v>0.23400000000000004</v>
      </c>
      <c r="AP39" s="239">
        <v>1</v>
      </c>
      <c r="AQ39" s="240">
        <f>ROUND(AO39*AL39*AP39,1)</f>
        <v>7</v>
      </c>
      <c r="AR39" s="3"/>
      <c r="AS39" s="236"/>
    </row>
    <row r="40" spans="1:45" s="247" customFormat="1" ht="15.75" x14ac:dyDescent="0.2">
      <c r="A40" s="3"/>
      <c r="B40" s="400"/>
      <c r="C40" s="401"/>
      <c r="D40" s="401"/>
      <c r="E40" s="401"/>
      <c r="F40" s="401"/>
      <c r="G40" s="401"/>
      <c r="H40" s="401"/>
      <c r="I40" s="401"/>
      <c r="J40" s="401"/>
      <c r="K40" s="401"/>
      <c r="L40" s="401"/>
      <c r="M40" s="401"/>
      <c r="N40" s="401"/>
      <c r="O40" s="401"/>
      <c r="P40" s="401"/>
      <c r="Q40" s="401"/>
      <c r="R40" s="401"/>
      <c r="S40" s="401"/>
      <c r="T40" s="401"/>
      <c r="U40" s="401"/>
      <c r="V40" s="401"/>
      <c r="W40" s="401"/>
      <c r="X40" s="401"/>
      <c r="Y40" s="401"/>
      <c r="Z40" s="401"/>
      <c r="AA40" s="401"/>
      <c r="AB40" s="401"/>
      <c r="AC40" s="401"/>
      <c r="AD40" s="401"/>
      <c r="AE40" s="401"/>
      <c r="AF40" s="401"/>
      <c r="AG40" s="401"/>
      <c r="AH40" s="401"/>
      <c r="AI40" s="402"/>
      <c r="AJ40" s="238" t="s">
        <v>175</v>
      </c>
      <c r="AK40" s="239" t="s">
        <v>115</v>
      </c>
      <c r="AL40" s="198">
        <v>4.0999999999999996</v>
      </c>
      <c r="AM40" s="198">
        <f>1.16-0.15</f>
        <v>1.01</v>
      </c>
      <c r="AN40" s="198">
        <v>0.2</v>
      </c>
      <c r="AO40" s="198">
        <f t="shared" ref="AO40:AO41" si="13">AM40*AN40</f>
        <v>0.20200000000000001</v>
      </c>
      <c r="AP40" s="239">
        <v>1</v>
      </c>
      <c r="AQ40" s="240">
        <f>ROUND(AO40*AL40*AP40,1)</f>
        <v>0.8</v>
      </c>
      <c r="AR40" s="3"/>
      <c r="AS40" s="236"/>
    </row>
    <row r="41" spans="1:45" s="247" customFormat="1" ht="15.75" x14ac:dyDescent="0.2">
      <c r="A41" s="3"/>
      <c r="B41" s="400"/>
      <c r="C41" s="401"/>
      <c r="D41" s="401"/>
      <c r="E41" s="401"/>
      <c r="F41" s="401"/>
      <c r="G41" s="401"/>
      <c r="H41" s="401"/>
      <c r="I41" s="401"/>
      <c r="J41" s="401"/>
      <c r="K41" s="401"/>
      <c r="L41" s="401"/>
      <c r="M41" s="401"/>
      <c r="N41" s="401"/>
      <c r="O41" s="401"/>
      <c r="P41" s="401"/>
      <c r="Q41" s="401"/>
      <c r="R41" s="401"/>
      <c r="S41" s="401"/>
      <c r="T41" s="401"/>
      <c r="U41" s="401"/>
      <c r="V41" s="401"/>
      <c r="W41" s="401"/>
      <c r="X41" s="401"/>
      <c r="Y41" s="401"/>
      <c r="Z41" s="401"/>
      <c r="AA41" s="401"/>
      <c r="AB41" s="401"/>
      <c r="AC41" s="401"/>
      <c r="AD41" s="401"/>
      <c r="AE41" s="401"/>
      <c r="AF41" s="401"/>
      <c r="AG41" s="401"/>
      <c r="AH41" s="401"/>
      <c r="AI41" s="402"/>
      <c r="AJ41" s="238" t="s">
        <v>175</v>
      </c>
      <c r="AK41" s="239" t="s">
        <v>115</v>
      </c>
      <c r="AL41" s="198">
        <v>18.600000000000001</v>
      </c>
      <c r="AM41" s="198">
        <f>1.36-0.15</f>
        <v>1.2100000000000002</v>
      </c>
      <c r="AN41" s="198">
        <v>0.2</v>
      </c>
      <c r="AO41" s="198">
        <f t="shared" si="13"/>
        <v>0.24200000000000005</v>
      </c>
      <c r="AP41" s="239">
        <v>1</v>
      </c>
      <c r="AQ41" s="240">
        <f>ROUND(AO41*AL41*AP41,1)</f>
        <v>4.5</v>
      </c>
      <c r="AR41" s="3"/>
      <c r="AS41" s="236"/>
    </row>
    <row r="42" spans="1:45" s="237" customFormat="1" ht="16.5" thickBot="1" x14ac:dyDescent="0.25">
      <c r="A42" s="3"/>
      <c r="B42" s="504"/>
      <c r="C42" s="505"/>
      <c r="D42" s="505"/>
      <c r="E42" s="505"/>
      <c r="F42" s="505"/>
      <c r="G42" s="505"/>
      <c r="H42" s="505"/>
      <c r="I42" s="505"/>
      <c r="J42" s="505"/>
      <c r="K42" s="505"/>
      <c r="L42" s="505"/>
      <c r="M42" s="505"/>
      <c r="N42" s="505"/>
      <c r="O42" s="505"/>
      <c r="P42" s="505"/>
      <c r="Q42" s="505"/>
      <c r="R42" s="505"/>
      <c r="S42" s="505"/>
      <c r="T42" s="505"/>
      <c r="U42" s="505"/>
      <c r="V42" s="505"/>
      <c r="W42" s="505"/>
      <c r="X42" s="505"/>
      <c r="Y42" s="505"/>
      <c r="Z42" s="505"/>
      <c r="AA42" s="505"/>
      <c r="AB42" s="505"/>
      <c r="AC42" s="505"/>
      <c r="AD42" s="505"/>
      <c r="AE42" s="505"/>
      <c r="AF42" s="505"/>
      <c r="AG42" s="505"/>
      <c r="AH42" s="505"/>
      <c r="AI42" s="506"/>
      <c r="AJ42" s="406" t="s">
        <v>173</v>
      </c>
      <c r="AK42" s="407"/>
      <c r="AL42" s="407"/>
      <c r="AM42" s="407"/>
      <c r="AN42" s="407"/>
      <c r="AO42" s="407"/>
      <c r="AP42" s="220" t="s">
        <v>22</v>
      </c>
      <c r="AQ42" s="221">
        <f>SUM(AQ39:AQ41)</f>
        <v>12.3</v>
      </c>
      <c r="AR42" s="3"/>
      <c r="AS42" s="236"/>
    </row>
    <row r="43" spans="1:45" ht="15.75" x14ac:dyDescent="0.25">
      <c r="A43" s="3"/>
      <c r="B43" s="480" t="s">
        <v>23</v>
      </c>
      <c r="C43" s="481"/>
      <c r="D43" s="481"/>
      <c r="E43" s="481"/>
      <c r="F43" s="481"/>
      <c r="G43" s="481"/>
      <c r="H43" s="481"/>
      <c r="I43" s="481"/>
      <c r="J43" s="481"/>
      <c r="K43" s="481"/>
      <c r="L43" s="481"/>
      <c r="M43" s="481"/>
      <c r="N43" s="481"/>
      <c r="O43" s="481"/>
      <c r="P43" s="481"/>
      <c r="Q43" s="481"/>
      <c r="R43" s="481"/>
      <c r="S43" s="481"/>
      <c r="T43" s="481"/>
      <c r="U43" s="481"/>
      <c r="V43" s="481"/>
      <c r="W43" s="481"/>
      <c r="X43" s="481"/>
      <c r="Y43" s="481"/>
      <c r="Z43" s="481"/>
      <c r="AA43" s="481"/>
      <c r="AB43" s="481"/>
      <c r="AC43" s="481"/>
      <c r="AD43" s="481"/>
      <c r="AE43" s="481"/>
      <c r="AF43" s="481"/>
      <c r="AG43" s="481"/>
      <c r="AH43" s="481"/>
      <c r="AI43" s="482"/>
      <c r="AJ43" s="510" t="s">
        <v>24</v>
      </c>
      <c r="AK43" s="511"/>
      <c r="AL43" s="511"/>
      <c r="AM43" s="511"/>
      <c r="AN43" s="511"/>
      <c r="AO43" s="511"/>
      <c r="AP43" s="512"/>
      <c r="AQ43" s="224">
        <f>+AQ32+AQ38+AQ42</f>
        <v>204.59999999999997</v>
      </c>
      <c r="AR43" s="3"/>
    </row>
    <row r="44" spans="1:45" ht="15.75" x14ac:dyDescent="0.25">
      <c r="A44" s="3"/>
      <c r="B44" s="483"/>
      <c r="C44" s="484"/>
      <c r="D44" s="484"/>
      <c r="E44" s="484"/>
      <c r="F44" s="484"/>
      <c r="G44" s="484"/>
      <c r="H44" s="484"/>
      <c r="I44" s="484"/>
      <c r="J44" s="484"/>
      <c r="K44" s="484"/>
      <c r="L44" s="484"/>
      <c r="M44" s="484"/>
      <c r="N44" s="484"/>
      <c r="O44" s="484"/>
      <c r="P44" s="484"/>
      <c r="Q44" s="484"/>
      <c r="R44" s="484"/>
      <c r="S44" s="484"/>
      <c r="T44" s="484"/>
      <c r="U44" s="484"/>
      <c r="V44" s="484"/>
      <c r="W44" s="484"/>
      <c r="X44" s="484"/>
      <c r="Y44" s="484"/>
      <c r="Z44" s="484"/>
      <c r="AA44" s="484"/>
      <c r="AB44" s="484"/>
      <c r="AC44" s="484"/>
      <c r="AD44" s="484"/>
      <c r="AE44" s="484"/>
      <c r="AF44" s="484"/>
      <c r="AG44" s="484"/>
      <c r="AH44" s="484"/>
      <c r="AI44" s="485"/>
      <c r="AJ44" s="492" t="s">
        <v>25</v>
      </c>
      <c r="AK44" s="493"/>
      <c r="AL44" s="493"/>
      <c r="AM44" s="493"/>
      <c r="AN44" s="493"/>
      <c r="AO44" s="493"/>
      <c r="AP44" s="494"/>
      <c r="AQ44" s="23">
        <v>0</v>
      </c>
      <c r="AR44" s="3"/>
    </row>
    <row r="45" spans="1:45" ht="16.5" thickBot="1" x14ac:dyDescent="0.3">
      <c r="A45" s="3"/>
      <c r="B45" s="486"/>
      <c r="C45" s="487"/>
      <c r="D45" s="487"/>
      <c r="E45" s="487"/>
      <c r="F45" s="487"/>
      <c r="G45" s="487"/>
      <c r="H45" s="487"/>
      <c r="I45" s="487"/>
      <c r="J45" s="487"/>
      <c r="K45" s="487"/>
      <c r="L45" s="487"/>
      <c r="M45" s="487"/>
      <c r="N45" s="487"/>
      <c r="O45" s="487"/>
      <c r="P45" s="487"/>
      <c r="Q45" s="487"/>
      <c r="R45" s="487"/>
      <c r="S45" s="487"/>
      <c r="T45" s="487"/>
      <c r="U45" s="487"/>
      <c r="V45" s="487"/>
      <c r="W45" s="487"/>
      <c r="X45" s="487"/>
      <c r="Y45" s="487"/>
      <c r="Z45" s="487"/>
      <c r="AA45" s="487"/>
      <c r="AB45" s="487"/>
      <c r="AC45" s="487"/>
      <c r="AD45" s="487"/>
      <c r="AE45" s="487"/>
      <c r="AF45" s="487"/>
      <c r="AG45" s="487"/>
      <c r="AH45" s="487"/>
      <c r="AI45" s="488"/>
      <c r="AJ45" s="495" t="s">
        <v>26</v>
      </c>
      <c r="AK45" s="496"/>
      <c r="AL45" s="496"/>
      <c r="AM45" s="496"/>
      <c r="AN45" s="496"/>
      <c r="AO45" s="496"/>
      <c r="AP45" s="497"/>
      <c r="AQ45" s="24">
        <f>ABS(AQ43+AQ44)</f>
        <v>204.59999999999997</v>
      </c>
      <c r="AR45" s="3"/>
    </row>
    <row r="46" spans="1:45" ht="15.6" customHeight="1" x14ac:dyDescent="0.2">
      <c r="A46" s="3"/>
      <c r="B46" s="498" t="s">
        <v>110</v>
      </c>
      <c r="C46" s="499"/>
      <c r="D46" s="499"/>
      <c r="E46" s="499"/>
      <c r="F46" s="499"/>
      <c r="G46" s="499"/>
      <c r="H46" s="499"/>
      <c r="I46" s="499"/>
      <c r="J46" s="499"/>
      <c r="K46" s="499"/>
      <c r="L46" s="499"/>
      <c r="M46" s="499"/>
      <c r="N46" s="499"/>
      <c r="O46" s="499"/>
      <c r="P46" s="499"/>
      <c r="Q46" s="499"/>
      <c r="R46" s="499"/>
      <c r="S46" s="499"/>
      <c r="T46" s="499"/>
      <c r="U46" s="499"/>
      <c r="V46" s="499"/>
      <c r="W46" s="499"/>
      <c r="X46" s="499"/>
      <c r="Y46" s="499"/>
      <c r="Z46" s="499"/>
      <c r="AA46" s="499"/>
      <c r="AB46" s="499"/>
      <c r="AC46" s="499"/>
      <c r="AD46" s="499"/>
      <c r="AE46" s="499"/>
      <c r="AF46" s="499"/>
      <c r="AG46" s="499"/>
      <c r="AH46" s="499"/>
      <c r="AI46" s="500"/>
      <c r="AJ46" s="501" t="s">
        <v>128</v>
      </c>
      <c r="AK46" s="502"/>
      <c r="AL46" s="502"/>
      <c r="AM46" s="502"/>
      <c r="AN46" s="502"/>
      <c r="AO46" s="502"/>
      <c r="AP46" s="502"/>
      <c r="AQ46" s="503"/>
      <c r="AR46" s="3"/>
    </row>
    <row r="47" spans="1:45" ht="48" customHeight="1" x14ac:dyDescent="0.2">
      <c r="A47" s="3"/>
      <c r="B47" s="498"/>
      <c r="C47" s="499"/>
      <c r="D47" s="499"/>
      <c r="E47" s="499"/>
      <c r="F47" s="499"/>
      <c r="G47" s="499"/>
      <c r="H47" s="499"/>
      <c r="I47" s="499"/>
      <c r="J47" s="499"/>
      <c r="K47" s="499"/>
      <c r="L47" s="499"/>
      <c r="M47" s="499"/>
      <c r="N47" s="499"/>
      <c r="O47" s="499"/>
      <c r="P47" s="499"/>
      <c r="Q47" s="499"/>
      <c r="R47" s="499"/>
      <c r="S47" s="499"/>
      <c r="T47" s="499"/>
      <c r="U47" s="499"/>
      <c r="V47" s="499"/>
      <c r="W47" s="499"/>
      <c r="X47" s="499"/>
      <c r="Y47" s="499"/>
      <c r="Z47" s="499"/>
      <c r="AA47" s="499"/>
      <c r="AB47" s="499"/>
      <c r="AC47" s="499"/>
      <c r="AD47" s="499"/>
      <c r="AE47" s="499"/>
      <c r="AF47" s="499"/>
      <c r="AG47" s="499"/>
      <c r="AH47" s="499"/>
      <c r="AI47" s="500"/>
      <c r="AJ47" s="501"/>
      <c r="AK47" s="502"/>
      <c r="AL47" s="502"/>
      <c r="AM47" s="502"/>
      <c r="AN47" s="502"/>
      <c r="AO47" s="502"/>
      <c r="AP47" s="502"/>
      <c r="AQ47" s="503"/>
      <c r="AR47" s="3"/>
    </row>
    <row r="48" spans="1:45" ht="15.75" thickBot="1" x14ac:dyDescent="0.25">
      <c r="A48" s="3"/>
      <c r="B48" s="477" t="s">
        <v>111</v>
      </c>
      <c r="C48" s="478"/>
      <c r="D48" s="478"/>
      <c r="E48" s="478"/>
      <c r="F48" s="478"/>
      <c r="G48" s="478"/>
      <c r="H48" s="478"/>
      <c r="I48" s="478"/>
      <c r="J48" s="478"/>
      <c r="K48" s="478"/>
      <c r="L48" s="478"/>
      <c r="M48" s="478"/>
      <c r="N48" s="478"/>
      <c r="O48" s="478"/>
      <c r="P48" s="478"/>
      <c r="Q48" s="478"/>
      <c r="R48" s="478"/>
      <c r="S48" s="478"/>
      <c r="T48" s="478"/>
      <c r="U48" s="478"/>
      <c r="V48" s="478"/>
      <c r="W48" s="478"/>
      <c r="X48" s="478"/>
      <c r="Y48" s="478"/>
      <c r="Z48" s="478"/>
      <c r="AA48" s="478"/>
      <c r="AB48" s="478"/>
      <c r="AC48" s="478"/>
      <c r="AD48" s="478"/>
      <c r="AE48" s="478"/>
      <c r="AF48" s="478"/>
      <c r="AG48" s="478"/>
      <c r="AH48" s="478"/>
      <c r="AI48" s="479"/>
      <c r="AJ48" s="477" t="s">
        <v>129</v>
      </c>
      <c r="AK48" s="478"/>
      <c r="AL48" s="478"/>
      <c r="AM48" s="478"/>
      <c r="AN48" s="478"/>
      <c r="AO48" s="478"/>
      <c r="AP48" s="478"/>
      <c r="AQ48" s="479"/>
      <c r="AR48" s="3"/>
    </row>
    <row r="49" spans="1:45" s="2" customFormat="1" ht="15"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249"/>
    </row>
    <row r="50" spans="1:45" s="2" customFormat="1" ht="15"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249"/>
    </row>
  </sheetData>
  <mergeCells count="57">
    <mergeCell ref="AJ38:AO38"/>
    <mergeCell ref="B15:AI42"/>
    <mergeCell ref="AJ42:AO42"/>
    <mergeCell ref="AJ32:AO32"/>
    <mergeCell ref="AJ30:AQ30"/>
    <mergeCell ref="AJ24:AQ24"/>
    <mergeCell ref="AJ21:AQ21"/>
    <mergeCell ref="AJ17:AQ17"/>
    <mergeCell ref="B48:AI48"/>
    <mergeCell ref="AJ48:AQ48"/>
    <mergeCell ref="B43:AI45"/>
    <mergeCell ref="AJ43:AP43"/>
    <mergeCell ref="AJ44:AP44"/>
    <mergeCell ref="AJ45:AP45"/>
    <mergeCell ref="B46:AI47"/>
    <mergeCell ref="AJ46:AQ47"/>
    <mergeCell ref="B14:AI14"/>
    <mergeCell ref="AJ14:AJ15"/>
    <mergeCell ref="AK14:AO14"/>
    <mergeCell ref="AP14:AP15"/>
    <mergeCell ref="AQ14:AQ15"/>
    <mergeCell ref="AH10:AJ10"/>
    <mergeCell ref="AK10:AQ10"/>
    <mergeCell ref="B9:F9"/>
    <mergeCell ref="G9:H9"/>
    <mergeCell ref="I9:J9"/>
    <mergeCell ref="K9:L9"/>
    <mergeCell ref="M9:N9"/>
    <mergeCell ref="Q9:R9"/>
    <mergeCell ref="V9:Z9"/>
    <mergeCell ref="AA9:AE9"/>
    <mergeCell ref="AH9:AJ9"/>
    <mergeCell ref="B12:H12"/>
    <mergeCell ref="I12:AQ12"/>
    <mergeCell ref="B13:H13"/>
    <mergeCell ref="I13:U13"/>
    <mergeCell ref="V13:AE13"/>
    <mergeCell ref="AF13:AJ13"/>
    <mergeCell ref="AK13:AM13"/>
    <mergeCell ref="AN13:AO13"/>
    <mergeCell ref="B2:AJ4"/>
    <mergeCell ref="AK2:AQ4"/>
    <mergeCell ref="B5:I5"/>
    <mergeCell ref="J5:AQ5"/>
    <mergeCell ref="B6:I6"/>
    <mergeCell ref="J6:AE6"/>
    <mergeCell ref="AF6:AI6"/>
    <mergeCell ref="AK6:AN6"/>
    <mergeCell ref="AO6:AQ6"/>
    <mergeCell ref="AP8:AQ8"/>
    <mergeCell ref="AK9:AQ9"/>
    <mergeCell ref="B7:I7"/>
    <mergeCell ref="J7:AE7"/>
    <mergeCell ref="AF7:AI7"/>
    <mergeCell ref="AK7:AN7"/>
    <mergeCell ref="AO7:AQ7"/>
    <mergeCell ref="O9:P9"/>
  </mergeCells>
  <printOptions horizontalCentered="1"/>
  <pageMargins left="0.39370078740157483" right="0.39370078740157483" top="0.39370078740157483" bottom="0.39370078740157483" header="0.31496062992125984" footer="0.31496062992125984"/>
  <pageSetup scale="48" fitToHeight="0" orientation="portrait" r:id="rId1"/>
  <ignoredErrors>
    <ignoredError sqref="AQ32 AQ38:AQ39" formula="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5AED3-D32F-471C-BE6E-D497F403D089}">
  <sheetPr>
    <tabColor rgb="FF0070C0"/>
    <pageSetUpPr fitToPage="1"/>
  </sheetPr>
  <dimension ref="A1:AT44"/>
  <sheetViews>
    <sheetView view="pageBreakPreview" topLeftCell="A13" zoomScale="70" zoomScaleNormal="80" zoomScaleSheetLayoutView="70" workbookViewId="0">
      <selection activeCell="AL27" sqref="AL27"/>
    </sheetView>
  </sheetViews>
  <sheetFormatPr baseColWidth="10" defaultRowHeight="12.75" x14ac:dyDescent="0.2"/>
  <cols>
    <col min="1" max="1" width="3.140625" style="2" customWidth="1"/>
    <col min="2" max="6" width="2.140625" style="189" customWidth="1"/>
    <col min="7" max="8" width="2.7109375" style="189" customWidth="1"/>
    <col min="9" max="10" width="2.85546875" style="189" customWidth="1"/>
    <col min="11" max="12" width="3.5703125" style="189" customWidth="1"/>
    <col min="13" max="14" width="2.85546875" style="189" customWidth="1"/>
    <col min="15" max="17" width="3.5703125" style="189" customWidth="1"/>
    <col min="18" max="18" width="4.140625" style="189" customWidth="1"/>
    <col min="19" max="21" width="1.7109375" style="189" customWidth="1"/>
    <col min="22" max="26" width="2.42578125" style="189" customWidth="1"/>
    <col min="27" max="31" width="1.28515625" style="189" customWidth="1"/>
    <col min="32" max="35" width="2.42578125" style="189" customWidth="1"/>
    <col min="36" max="36" width="25.28515625" style="189" customWidth="1"/>
    <col min="37" max="37" width="13.85546875" style="189" customWidth="1"/>
    <col min="38" max="38" width="10.140625" style="189" customWidth="1"/>
    <col min="39" max="39" width="12.85546875" style="189" customWidth="1"/>
    <col min="40" max="40" width="12" style="189" customWidth="1"/>
    <col min="41" max="41" width="11.7109375" style="189" customWidth="1"/>
    <col min="42" max="42" width="11.42578125" style="189" customWidth="1"/>
    <col min="43" max="43" width="14.28515625" style="189" customWidth="1"/>
    <col min="44" max="44" width="3.140625" style="2" customWidth="1"/>
    <col min="45" max="45" width="11.42578125" style="236"/>
    <col min="46" max="258" width="11.42578125" style="189"/>
    <col min="259" max="259" width="3.140625" style="189" customWidth="1"/>
    <col min="260" max="275" width="3.5703125" style="189" customWidth="1"/>
    <col min="276" max="276" width="4.140625" style="189" customWidth="1"/>
    <col min="277" max="293" width="3.5703125" style="189" customWidth="1"/>
    <col min="294" max="294" width="33" style="189" customWidth="1"/>
    <col min="295" max="296" width="14.42578125" style="189" customWidth="1"/>
    <col min="297" max="297" width="13.85546875" style="189" customWidth="1"/>
    <col min="298" max="298" width="15" style="189" customWidth="1"/>
    <col min="299" max="299" width="17.42578125" style="189" customWidth="1"/>
    <col min="300" max="300" width="3.140625" style="189" customWidth="1"/>
    <col min="301" max="514" width="11.42578125" style="189"/>
    <col min="515" max="515" width="3.140625" style="189" customWidth="1"/>
    <col min="516" max="531" width="3.5703125" style="189" customWidth="1"/>
    <col min="532" max="532" width="4.140625" style="189" customWidth="1"/>
    <col min="533" max="549" width="3.5703125" style="189" customWidth="1"/>
    <col min="550" max="550" width="33" style="189" customWidth="1"/>
    <col min="551" max="552" width="14.42578125" style="189" customWidth="1"/>
    <col min="553" max="553" width="13.85546875" style="189" customWidth="1"/>
    <col min="554" max="554" width="15" style="189" customWidth="1"/>
    <col min="555" max="555" width="17.42578125" style="189" customWidth="1"/>
    <col min="556" max="556" width="3.140625" style="189" customWidth="1"/>
    <col min="557" max="770" width="11.42578125" style="189"/>
    <col min="771" max="771" width="3.140625" style="189" customWidth="1"/>
    <col min="772" max="787" width="3.5703125" style="189" customWidth="1"/>
    <col min="788" max="788" width="4.140625" style="189" customWidth="1"/>
    <col min="789" max="805" width="3.5703125" style="189" customWidth="1"/>
    <col min="806" max="806" width="33" style="189" customWidth="1"/>
    <col min="807" max="808" width="14.42578125" style="189" customWidth="1"/>
    <col min="809" max="809" width="13.85546875" style="189" customWidth="1"/>
    <col min="810" max="810" width="15" style="189" customWidth="1"/>
    <col min="811" max="811" width="17.42578125" style="189" customWidth="1"/>
    <col min="812" max="812" width="3.140625" style="189" customWidth="1"/>
    <col min="813" max="1026" width="11.42578125" style="189"/>
    <col min="1027" max="1027" width="3.140625" style="189" customWidth="1"/>
    <col min="1028" max="1043" width="3.5703125" style="189" customWidth="1"/>
    <col min="1044" max="1044" width="4.140625" style="189" customWidth="1"/>
    <col min="1045" max="1061" width="3.5703125" style="189" customWidth="1"/>
    <col min="1062" max="1062" width="33" style="189" customWidth="1"/>
    <col min="1063" max="1064" width="14.42578125" style="189" customWidth="1"/>
    <col min="1065" max="1065" width="13.85546875" style="189" customWidth="1"/>
    <col min="1066" max="1066" width="15" style="189" customWidth="1"/>
    <col min="1067" max="1067" width="17.42578125" style="189" customWidth="1"/>
    <col min="1068" max="1068" width="3.140625" style="189" customWidth="1"/>
    <col min="1069" max="1282" width="11.42578125" style="189"/>
    <col min="1283" max="1283" width="3.140625" style="189" customWidth="1"/>
    <col min="1284" max="1299" width="3.5703125" style="189" customWidth="1"/>
    <col min="1300" max="1300" width="4.140625" style="189" customWidth="1"/>
    <col min="1301" max="1317" width="3.5703125" style="189" customWidth="1"/>
    <col min="1318" max="1318" width="33" style="189" customWidth="1"/>
    <col min="1319" max="1320" width="14.42578125" style="189" customWidth="1"/>
    <col min="1321" max="1321" width="13.85546875" style="189" customWidth="1"/>
    <col min="1322" max="1322" width="15" style="189" customWidth="1"/>
    <col min="1323" max="1323" width="17.42578125" style="189" customWidth="1"/>
    <col min="1324" max="1324" width="3.140625" style="189" customWidth="1"/>
    <col min="1325" max="1538" width="11.42578125" style="189"/>
    <col min="1539" max="1539" width="3.140625" style="189" customWidth="1"/>
    <col min="1540" max="1555" width="3.5703125" style="189" customWidth="1"/>
    <col min="1556" max="1556" width="4.140625" style="189" customWidth="1"/>
    <col min="1557" max="1573" width="3.5703125" style="189" customWidth="1"/>
    <col min="1574" max="1574" width="33" style="189" customWidth="1"/>
    <col min="1575" max="1576" width="14.42578125" style="189" customWidth="1"/>
    <col min="1577" max="1577" width="13.85546875" style="189" customWidth="1"/>
    <col min="1578" max="1578" width="15" style="189" customWidth="1"/>
    <col min="1579" max="1579" width="17.42578125" style="189" customWidth="1"/>
    <col min="1580" max="1580" width="3.140625" style="189" customWidth="1"/>
    <col min="1581" max="1794" width="11.42578125" style="189"/>
    <col min="1795" max="1795" width="3.140625" style="189" customWidth="1"/>
    <col min="1796" max="1811" width="3.5703125" style="189" customWidth="1"/>
    <col min="1812" max="1812" width="4.140625" style="189" customWidth="1"/>
    <col min="1813" max="1829" width="3.5703125" style="189" customWidth="1"/>
    <col min="1830" max="1830" width="33" style="189" customWidth="1"/>
    <col min="1831" max="1832" width="14.42578125" style="189" customWidth="1"/>
    <col min="1833" max="1833" width="13.85546875" style="189" customWidth="1"/>
    <col min="1834" max="1834" width="15" style="189" customWidth="1"/>
    <col min="1835" max="1835" width="17.42578125" style="189" customWidth="1"/>
    <col min="1836" max="1836" width="3.140625" style="189" customWidth="1"/>
    <col min="1837" max="2050" width="11.42578125" style="189"/>
    <col min="2051" max="2051" width="3.140625" style="189" customWidth="1"/>
    <col min="2052" max="2067" width="3.5703125" style="189" customWidth="1"/>
    <col min="2068" max="2068" width="4.140625" style="189" customWidth="1"/>
    <col min="2069" max="2085" width="3.5703125" style="189" customWidth="1"/>
    <col min="2086" max="2086" width="33" style="189" customWidth="1"/>
    <col min="2087" max="2088" width="14.42578125" style="189" customWidth="1"/>
    <col min="2089" max="2089" width="13.85546875" style="189" customWidth="1"/>
    <col min="2090" max="2090" width="15" style="189" customWidth="1"/>
    <col min="2091" max="2091" width="17.42578125" style="189" customWidth="1"/>
    <col min="2092" max="2092" width="3.140625" style="189" customWidth="1"/>
    <col min="2093" max="2306" width="11.42578125" style="189"/>
    <col min="2307" max="2307" width="3.140625" style="189" customWidth="1"/>
    <col min="2308" max="2323" width="3.5703125" style="189" customWidth="1"/>
    <col min="2324" max="2324" width="4.140625" style="189" customWidth="1"/>
    <col min="2325" max="2341" width="3.5703125" style="189" customWidth="1"/>
    <col min="2342" max="2342" width="33" style="189" customWidth="1"/>
    <col min="2343" max="2344" width="14.42578125" style="189" customWidth="1"/>
    <col min="2345" max="2345" width="13.85546875" style="189" customWidth="1"/>
    <col min="2346" max="2346" width="15" style="189" customWidth="1"/>
    <col min="2347" max="2347" width="17.42578125" style="189" customWidth="1"/>
    <col min="2348" max="2348" width="3.140625" style="189" customWidth="1"/>
    <col min="2349" max="2562" width="11.42578125" style="189"/>
    <col min="2563" max="2563" width="3.140625" style="189" customWidth="1"/>
    <col min="2564" max="2579" width="3.5703125" style="189" customWidth="1"/>
    <col min="2580" max="2580" width="4.140625" style="189" customWidth="1"/>
    <col min="2581" max="2597" width="3.5703125" style="189" customWidth="1"/>
    <col min="2598" max="2598" width="33" style="189" customWidth="1"/>
    <col min="2599" max="2600" width="14.42578125" style="189" customWidth="1"/>
    <col min="2601" max="2601" width="13.85546875" style="189" customWidth="1"/>
    <col min="2602" max="2602" width="15" style="189" customWidth="1"/>
    <col min="2603" max="2603" width="17.42578125" style="189" customWidth="1"/>
    <col min="2604" max="2604" width="3.140625" style="189" customWidth="1"/>
    <col min="2605" max="2818" width="11.42578125" style="189"/>
    <col min="2819" max="2819" width="3.140625" style="189" customWidth="1"/>
    <col min="2820" max="2835" width="3.5703125" style="189" customWidth="1"/>
    <col min="2836" max="2836" width="4.140625" style="189" customWidth="1"/>
    <col min="2837" max="2853" width="3.5703125" style="189" customWidth="1"/>
    <col min="2854" max="2854" width="33" style="189" customWidth="1"/>
    <col min="2855" max="2856" width="14.42578125" style="189" customWidth="1"/>
    <col min="2857" max="2857" width="13.85546875" style="189" customWidth="1"/>
    <col min="2858" max="2858" width="15" style="189" customWidth="1"/>
    <col min="2859" max="2859" width="17.42578125" style="189" customWidth="1"/>
    <col min="2860" max="2860" width="3.140625" style="189" customWidth="1"/>
    <col min="2861" max="3074" width="11.42578125" style="189"/>
    <col min="3075" max="3075" width="3.140625" style="189" customWidth="1"/>
    <col min="3076" max="3091" width="3.5703125" style="189" customWidth="1"/>
    <col min="3092" max="3092" width="4.140625" style="189" customWidth="1"/>
    <col min="3093" max="3109" width="3.5703125" style="189" customWidth="1"/>
    <col min="3110" max="3110" width="33" style="189" customWidth="1"/>
    <col min="3111" max="3112" width="14.42578125" style="189" customWidth="1"/>
    <col min="3113" max="3113" width="13.85546875" style="189" customWidth="1"/>
    <col min="3114" max="3114" width="15" style="189" customWidth="1"/>
    <col min="3115" max="3115" width="17.42578125" style="189" customWidth="1"/>
    <col min="3116" max="3116" width="3.140625" style="189" customWidth="1"/>
    <col min="3117" max="3330" width="11.42578125" style="189"/>
    <col min="3331" max="3331" width="3.140625" style="189" customWidth="1"/>
    <col min="3332" max="3347" width="3.5703125" style="189" customWidth="1"/>
    <col min="3348" max="3348" width="4.140625" style="189" customWidth="1"/>
    <col min="3349" max="3365" width="3.5703125" style="189" customWidth="1"/>
    <col min="3366" max="3366" width="33" style="189" customWidth="1"/>
    <col min="3367" max="3368" width="14.42578125" style="189" customWidth="1"/>
    <col min="3369" max="3369" width="13.85546875" style="189" customWidth="1"/>
    <col min="3370" max="3370" width="15" style="189" customWidth="1"/>
    <col min="3371" max="3371" width="17.42578125" style="189" customWidth="1"/>
    <col min="3372" max="3372" width="3.140625" style="189" customWidth="1"/>
    <col min="3373" max="3586" width="11.42578125" style="189"/>
    <col min="3587" max="3587" width="3.140625" style="189" customWidth="1"/>
    <col min="3588" max="3603" width="3.5703125" style="189" customWidth="1"/>
    <col min="3604" max="3604" width="4.140625" style="189" customWidth="1"/>
    <col min="3605" max="3621" width="3.5703125" style="189" customWidth="1"/>
    <col min="3622" max="3622" width="33" style="189" customWidth="1"/>
    <col min="3623" max="3624" width="14.42578125" style="189" customWidth="1"/>
    <col min="3625" max="3625" width="13.85546875" style="189" customWidth="1"/>
    <col min="3626" max="3626" width="15" style="189" customWidth="1"/>
    <col min="3627" max="3627" width="17.42578125" style="189" customWidth="1"/>
    <col min="3628" max="3628" width="3.140625" style="189" customWidth="1"/>
    <col min="3629" max="3842" width="11.42578125" style="189"/>
    <col min="3843" max="3843" width="3.140625" style="189" customWidth="1"/>
    <col min="3844" max="3859" width="3.5703125" style="189" customWidth="1"/>
    <col min="3860" max="3860" width="4.140625" style="189" customWidth="1"/>
    <col min="3861" max="3877" width="3.5703125" style="189" customWidth="1"/>
    <col min="3878" max="3878" width="33" style="189" customWidth="1"/>
    <col min="3879" max="3880" width="14.42578125" style="189" customWidth="1"/>
    <col min="3881" max="3881" width="13.85546875" style="189" customWidth="1"/>
    <col min="3882" max="3882" width="15" style="189" customWidth="1"/>
    <col min="3883" max="3883" width="17.42578125" style="189" customWidth="1"/>
    <col min="3884" max="3884" width="3.140625" style="189" customWidth="1"/>
    <col min="3885" max="4098" width="11.42578125" style="189"/>
    <col min="4099" max="4099" width="3.140625" style="189" customWidth="1"/>
    <col min="4100" max="4115" width="3.5703125" style="189" customWidth="1"/>
    <col min="4116" max="4116" width="4.140625" style="189" customWidth="1"/>
    <col min="4117" max="4133" width="3.5703125" style="189" customWidth="1"/>
    <col min="4134" max="4134" width="33" style="189" customWidth="1"/>
    <col min="4135" max="4136" width="14.42578125" style="189" customWidth="1"/>
    <col min="4137" max="4137" width="13.85546875" style="189" customWidth="1"/>
    <col min="4138" max="4138" width="15" style="189" customWidth="1"/>
    <col min="4139" max="4139" width="17.42578125" style="189" customWidth="1"/>
    <col min="4140" max="4140" width="3.140625" style="189" customWidth="1"/>
    <col min="4141" max="4354" width="11.42578125" style="189"/>
    <col min="4355" max="4355" width="3.140625" style="189" customWidth="1"/>
    <col min="4356" max="4371" width="3.5703125" style="189" customWidth="1"/>
    <col min="4372" max="4372" width="4.140625" style="189" customWidth="1"/>
    <col min="4373" max="4389" width="3.5703125" style="189" customWidth="1"/>
    <col min="4390" max="4390" width="33" style="189" customWidth="1"/>
    <col min="4391" max="4392" width="14.42578125" style="189" customWidth="1"/>
    <col min="4393" max="4393" width="13.85546875" style="189" customWidth="1"/>
    <col min="4394" max="4394" width="15" style="189" customWidth="1"/>
    <col min="4395" max="4395" width="17.42578125" style="189" customWidth="1"/>
    <col min="4396" max="4396" width="3.140625" style="189" customWidth="1"/>
    <col min="4397" max="4610" width="11.42578125" style="189"/>
    <col min="4611" max="4611" width="3.140625" style="189" customWidth="1"/>
    <col min="4612" max="4627" width="3.5703125" style="189" customWidth="1"/>
    <col min="4628" max="4628" width="4.140625" style="189" customWidth="1"/>
    <col min="4629" max="4645" width="3.5703125" style="189" customWidth="1"/>
    <col min="4646" max="4646" width="33" style="189" customWidth="1"/>
    <col min="4647" max="4648" width="14.42578125" style="189" customWidth="1"/>
    <col min="4649" max="4649" width="13.85546875" style="189" customWidth="1"/>
    <col min="4650" max="4650" width="15" style="189" customWidth="1"/>
    <col min="4651" max="4651" width="17.42578125" style="189" customWidth="1"/>
    <col min="4652" max="4652" width="3.140625" style="189" customWidth="1"/>
    <col min="4653" max="4866" width="11.42578125" style="189"/>
    <col min="4867" max="4867" width="3.140625" style="189" customWidth="1"/>
    <col min="4868" max="4883" width="3.5703125" style="189" customWidth="1"/>
    <col min="4884" max="4884" width="4.140625" style="189" customWidth="1"/>
    <col min="4885" max="4901" width="3.5703125" style="189" customWidth="1"/>
    <col min="4902" max="4902" width="33" style="189" customWidth="1"/>
    <col min="4903" max="4904" width="14.42578125" style="189" customWidth="1"/>
    <col min="4905" max="4905" width="13.85546875" style="189" customWidth="1"/>
    <col min="4906" max="4906" width="15" style="189" customWidth="1"/>
    <col min="4907" max="4907" width="17.42578125" style="189" customWidth="1"/>
    <col min="4908" max="4908" width="3.140625" style="189" customWidth="1"/>
    <col min="4909" max="5122" width="11.42578125" style="189"/>
    <col min="5123" max="5123" width="3.140625" style="189" customWidth="1"/>
    <col min="5124" max="5139" width="3.5703125" style="189" customWidth="1"/>
    <col min="5140" max="5140" width="4.140625" style="189" customWidth="1"/>
    <col min="5141" max="5157" width="3.5703125" style="189" customWidth="1"/>
    <col min="5158" max="5158" width="33" style="189" customWidth="1"/>
    <col min="5159" max="5160" width="14.42578125" style="189" customWidth="1"/>
    <col min="5161" max="5161" width="13.85546875" style="189" customWidth="1"/>
    <col min="5162" max="5162" width="15" style="189" customWidth="1"/>
    <col min="5163" max="5163" width="17.42578125" style="189" customWidth="1"/>
    <col min="5164" max="5164" width="3.140625" style="189" customWidth="1"/>
    <col min="5165" max="5378" width="11.42578125" style="189"/>
    <col min="5379" max="5379" width="3.140625" style="189" customWidth="1"/>
    <col min="5380" max="5395" width="3.5703125" style="189" customWidth="1"/>
    <col min="5396" max="5396" width="4.140625" style="189" customWidth="1"/>
    <col min="5397" max="5413" width="3.5703125" style="189" customWidth="1"/>
    <col min="5414" max="5414" width="33" style="189" customWidth="1"/>
    <col min="5415" max="5416" width="14.42578125" style="189" customWidth="1"/>
    <col min="5417" max="5417" width="13.85546875" style="189" customWidth="1"/>
    <col min="5418" max="5418" width="15" style="189" customWidth="1"/>
    <col min="5419" max="5419" width="17.42578125" style="189" customWidth="1"/>
    <col min="5420" max="5420" width="3.140625" style="189" customWidth="1"/>
    <col min="5421" max="5634" width="11.42578125" style="189"/>
    <col min="5635" max="5635" width="3.140625" style="189" customWidth="1"/>
    <col min="5636" max="5651" width="3.5703125" style="189" customWidth="1"/>
    <col min="5652" max="5652" width="4.140625" style="189" customWidth="1"/>
    <col min="5653" max="5669" width="3.5703125" style="189" customWidth="1"/>
    <col min="5670" max="5670" width="33" style="189" customWidth="1"/>
    <col min="5671" max="5672" width="14.42578125" style="189" customWidth="1"/>
    <col min="5673" max="5673" width="13.85546875" style="189" customWidth="1"/>
    <col min="5674" max="5674" width="15" style="189" customWidth="1"/>
    <col min="5675" max="5675" width="17.42578125" style="189" customWidth="1"/>
    <col min="5676" max="5676" width="3.140625" style="189" customWidth="1"/>
    <col min="5677" max="5890" width="11.42578125" style="189"/>
    <col min="5891" max="5891" width="3.140625" style="189" customWidth="1"/>
    <col min="5892" max="5907" width="3.5703125" style="189" customWidth="1"/>
    <col min="5908" max="5908" width="4.140625" style="189" customWidth="1"/>
    <col min="5909" max="5925" width="3.5703125" style="189" customWidth="1"/>
    <col min="5926" max="5926" width="33" style="189" customWidth="1"/>
    <col min="5927" max="5928" width="14.42578125" style="189" customWidth="1"/>
    <col min="5929" max="5929" width="13.85546875" style="189" customWidth="1"/>
    <col min="5930" max="5930" width="15" style="189" customWidth="1"/>
    <col min="5931" max="5931" width="17.42578125" style="189" customWidth="1"/>
    <col min="5932" max="5932" width="3.140625" style="189" customWidth="1"/>
    <col min="5933" max="6146" width="11.42578125" style="189"/>
    <col min="6147" max="6147" width="3.140625" style="189" customWidth="1"/>
    <col min="6148" max="6163" width="3.5703125" style="189" customWidth="1"/>
    <col min="6164" max="6164" width="4.140625" style="189" customWidth="1"/>
    <col min="6165" max="6181" width="3.5703125" style="189" customWidth="1"/>
    <col min="6182" max="6182" width="33" style="189" customWidth="1"/>
    <col min="6183" max="6184" width="14.42578125" style="189" customWidth="1"/>
    <col min="6185" max="6185" width="13.85546875" style="189" customWidth="1"/>
    <col min="6186" max="6186" width="15" style="189" customWidth="1"/>
    <col min="6187" max="6187" width="17.42578125" style="189" customWidth="1"/>
    <col min="6188" max="6188" width="3.140625" style="189" customWidth="1"/>
    <col min="6189" max="6402" width="11.42578125" style="189"/>
    <col min="6403" max="6403" width="3.140625" style="189" customWidth="1"/>
    <col min="6404" max="6419" width="3.5703125" style="189" customWidth="1"/>
    <col min="6420" max="6420" width="4.140625" style="189" customWidth="1"/>
    <col min="6421" max="6437" width="3.5703125" style="189" customWidth="1"/>
    <col min="6438" max="6438" width="33" style="189" customWidth="1"/>
    <col min="6439" max="6440" width="14.42578125" style="189" customWidth="1"/>
    <col min="6441" max="6441" width="13.85546875" style="189" customWidth="1"/>
    <col min="6442" max="6442" width="15" style="189" customWidth="1"/>
    <col min="6443" max="6443" width="17.42578125" style="189" customWidth="1"/>
    <col min="6444" max="6444" width="3.140625" style="189" customWidth="1"/>
    <col min="6445" max="6658" width="11.42578125" style="189"/>
    <col min="6659" max="6659" width="3.140625" style="189" customWidth="1"/>
    <col min="6660" max="6675" width="3.5703125" style="189" customWidth="1"/>
    <col min="6676" max="6676" width="4.140625" style="189" customWidth="1"/>
    <col min="6677" max="6693" width="3.5703125" style="189" customWidth="1"/>
    <col min="6694" max="6694" width="33" style="189" customWidth="1"/>
    <col min="6695" max="6696" width="14.42578125" style="189" customWidth="1"/>
    <col min="6697" max="6697" width="13.85546875" style="189" customWidth="1"/>
    <col min="6698" max="6698" width="15" style="189" customWidth="1"/>
    <col min="6699" max="6699" width="17.42578125" style="189" customWidth="1"/>
    <col min="6700" max="6700" width="3.140625" style="189" customWidth="1"/>
    <col min="6701" max="6914" width="11.42578125" style="189"/>
    <col min="6915" max="6915" width="3.140625" style="189" customWidth="1"/>
    <col min="6916" max="6931" width="3.5703125" style="189" customWidth="1"/>
    <col min="6932" max="6932" width="4.140625" style="189" customWidth="1"/>
    <col min="6933" max="6949" width="3.5703125" style="189" customWidth="1"/>
    <col min="6950" max="6950" width="33" style="189" customWidth="1"/>
    <col min="6951" max="6952" width="14.42578125" style="189" customWidth="1"/>
    <col min="6953" max="6953" width="13.85546875" style="189" customWidth="1"/>
    <col min="6954" max="6954" width="15" style="189" customWidth="1"/>
    <col min="6955" max="6955" width="17.42578125" style="189" customWidth="1"/>
    <col min="6956" max="6956" width="3.140625" style="189" customWidth="1"/>
    <col min="6957" max="7170" width="11.42578125" style="189"/>
    <col min="7171" max="7171" width="3.140625" style="189" customWidth="1"/>
    <col min="7172" max="7187" width="3.5703125" style="189" customWidth="1"/>
    <col min="7188" max="7188" width="4.140625" style="189" customWidth="1"/>
    <col min="7189" max="7205" width="3.5703125" style="189" customWidth="1"/>
    <col min="7206" max="7206" width="33" style="189" customWidth="1"/>
    <col min="7207" max="7208" width="14.42578125" style="189" customWidth="1"/>
    <col min="7209" max="7209" width="13.85546875" style="189" customWidth="1"/>
    <col min="7210" max="7210" width="15" style="189" customWidth="1"/>
    <col min="7211" max="7211" width="17.42578125" style="189" customWidth="1"/>
    <col min="7212" max="7212" width="3.140625" style="189" customWidth="1"/>
    <col min="7213" max="7426" width="11.42578125" style="189"/>
    <col min="7427" max="7427" width="3.140625" style="189" customWidth="1"/>
    <col min="7428" max="7443" width="3.5703125" style="189" customWidth="1"/>
    <col min="7444" max="7444" width="4.140625" style="189" customWidth="1"/>
    <col min="7445" max="7461" width="3.5703125" style="189" customWidth="1"/>
    <col min="7462" max="7462" width="33" style="189" customWidth="1"/>
    <col min="7463" max="7464" width="14.42578125" style="189" customWidth="1"/>
    <col min="7465" max="7465" width="13.85546875" style="189" customWidth="1"/>
    <col min="7466" max="7466" width="15" style="189" customWidth="1"/>
    <col min="7467" max="7467" width="17.42578125" style="189" customWidth="1"/>
    <col min="7468" max="7468" width="3.140625" style="189" customWidth="1"/>
    <col min="7469" max="7682" width="11.42578125" style="189"/>
    <col min="7683" max="7683" width="3.140625" style="189" customWidth="1"/>
    <col min="7684" max="7699" width="3.5703125" style="189" customWidth="1"/>
    <col min="7700" max="7700" width="4.140625" style="189" customWidth="1"/>
    <col min="7701" max="7717" width="3.5703125" style="189" customWidth="1"/>
    <col min="7718" max="7718" width="33" style="189" customWidth="1"/>
    <col min="7719" max="7720" width="14.42578125" style="189" customWidth="1"/>
    <col min="7721" max="7721" width="13.85546875" style="189" customWidth="1"/>
    <col min="7722" max="7722" width="15" style="189" customWidth="1"/>
    <col min="7723" max="7723" width="17.42578125" style="189" customWidth="1"/>
    <col min="7724" max="7724" width="3.140625" style="189" customWidth="1"/>
    <col min="7725" max="7938" width="11.42578125" style="189"/>
    <col min="7939" max="7939" width="3.140625" style="189" customWidth="1"/>
    <col min="7940" max="7955" width="3.5703125" style="189" customWidth="1"/>
    <col min="7956" max="7956" width="4.140625" style="189" customWidth="1"/>
    <col min="7957" max="7973" width="3.5703125" style="189" customWidth="1"/>
    <col min="7974" max="7974" width="33" style="189" customWidth="1"/>
    <col min="7975" max="7976" width="14.42578125" style="189" customWidth="1"/>
    <col min="7977" max="7977" width="13.85546875" style="189" customWidth="1"/>
    <col min="7978" max="7978" width="15" style="189" customWidth="1"/>
    <col min="7979" max="7979" width="17.42578125" style="189" customWidth="1"/>
    <col min="7980" max="7980" width="3.140625" style="189" customWidth="1"/>
    <col min="7981" max="8194" width="11.42578125" style="189"/>
    <col min="8195" max="8195" width="3.140625" style="189" customWidth="1"/>
    <col min="8196" max="8211" width="3.5703125" style="189" customWidth="1"/>
    <col min="8212" max="8212" width="4.140625" style="189" customWidth="1"/>
    <col min="8213" max="8229" width="3.5703125" style="189" customWidth="1"/>
    <col min="8230" max="8230" width="33" style="189" customWidth="1"/>
    <col min="8231" max="8232" width="14.42578125" style="189" customWidth="1"/>
    <col min="8233" max="8233" width="13.85546875" style="189" customWidth="1"/>
    <col min="8234" max="8234" width="15" style="189" customWidth="1"/>
    <col min="8235" max="8235" width="17.42578125" style="189" customWidth="1"/>
    <col min="8236" max="8236" width="3.140625" style="189" customWidth="1"/>
    <col min="8237" max="8450" width="11.42578125" style="189"/>
    <col min="8451" max="8451" width="3.140625" style="189" customWidth="1"/>
    <col min="8452" max="8467" width="3.5703125" style="189" customWidth="1"/>
    <col min="8468" max="8468" width="4.140625" style="189" customWidth="1"/>
    <col min="8469" max="8485" width="3.5703125" style="189" customWidth="1"/>
    <col min="8486" max="8486" width="33" style="189" customWidth="1"/>
    <col min="8487" max="8488" width="14.42578125" style="189" customWidth="1"/>
    <col min="8489" max="8489" width="13.85546875" style="189" customWidth="1"/>
    <col min="8490" max="8490" width="15" style="189" customWidth="1"/>
    <col min="8491" max="8491" width="17.42578125" style="189" customWidth="1"/>
    <col min="8492" max="8492" width="3.140625" style="189" customWidth="1"/>
    <col min="8493" max="8706" width="11.42578125" style="189"/>
    <col min="8707" max="8707" width="3.140625" style="189" customWidth="1"/>
    <col min="8708" max="8723" width="3.5703125" style="189" customWidth="1"/>
    <col min="8724" max="8724" width="4.140625" style="189" customWidth="1"/>
    <col min="8725" max="8741" width="3.5703125" style="189" customWidth="1"/>
    <col min="8742" max="8742" width="33" style="189" customWidth="1"/>
    <col min="8743" max="8744" width="14.42578125" style="189" customWidth="1"/>
    <col min="8745" max="8745" width="13.85546875" style="189" customWidth="1"/>
    <col min="8746" max="8746" width="15" style="189" customWidth="1"/>
    <col min="8747" max="8747" width="17.42578125" style="189" customWidth="1"/>
    <col min="8748" max="8748" width="3.140625" style="189" customWidth="1"/>
    <col min="8749" max="8962" width="11.42578125" style="189"/>
    <col min="8963" max="8963" width="3.140625" style="189" customWidth="1"/>
    <col min="8964" max="8979" width="3.5703125" style="189" customWidth="1"/>
    <col min="8980" max="8980" width="4.140625" style="189" customWidth="1"/>
    <col min="8981" max="8997" width="3.5703125" style="189" customWidth="1"/>
    <col min="8998" max="8998" width="33" style="189" customWidth="1"/>
    <col min="8999" max="9000" width="14.42578125" style="189" customWidth="1"/>
    <col min="9001" max="9001" width="13.85546875" style="189" customWidth="1"/>
    <col min="9002" max="9002" width="15" style="189" customWidth="1"/>
    <col min="9003" max="9003" width="17.42578125" style="189" customWidth="1"/>
    <col min="9004" max="9004" width="3.140625" style="189" customWidth="1"/>
    <col min="9005" max="9218" width="11.42578125" style="189"/>
    <col min="9219" max="9219" width="3.140625" style="189" customWidth="1"/>
    <col min="9220" max="9235" width="3.5703125" style="189" customWidth="1"/>
    <col min="9236" max="9236" width="4.140625" style="189" customWidth="1"/>
    <col min="9237" max="9253" width="3.5703125" style="189" customWidth="1"/>
    <col min="9254" max="9254" width="33" style="189" customWidth="1"/>
    <col min="9255" max="9256" width="14.42578125" style="189" customWidth="1"/>
    <col min="9257" max="9257" width="13.85546875" style="189" customWidth="1"/>
    <col min="9258" max="9258" width="15" style="189" customWidth="1"/>
    <col min="9259" max="9259" width="17.42578125" style="189" customWidth="1"/>
    <col min="9260" max="9260" width="3.140625" style="189" customWidth="1"/>
    <col min="9261" max="9474" width="11.42578125" style="189"/>
    <col min="9475" max="9475" width="3.140625" style="189" customWidth="1"/>
    <col min="9476" max="9491" width="3.5703125" style="189" customWidth="1"/>
    <col min="9492" max="9492" width="4.140625" style="189" customWidth="1"/>
    <col min="9493" max="9509" width="3.5703125" style="189" customWidth="1"/>
    <col min="9510" max="9510" width="33" style="189" customWidth="1"/>
    <col min="9511" max="9512" width="14.42578125" style="189" customWidth="1"/>
    <col min="9513" max="9513" width="13.85546875" style="189" customWidth="1"/>
    <col min="9514" max="9514" width="15" style="189" customWidth="1"/>
    <col min="9515" max="9515" width="17.42578125" style="189" customWidth="1"/>
    <col min="9516" max="9516" width="3.140625" style="189" customWidth="1"/>
    <col min="9517" max="9730" width="11.42578125" style="189"/>
    <col min="9731" max="9731" width="3.140625" style="189" customWidth="1"/>
    <col min="9732" max="9747" width="3.5703125" style="189" customWidth="1"/>
    <col min="9748" max="9748" width="4.140625" style="189" customWidth="1"/>
    <col min="9749" max="9765" width="3.5703125" style="189" customWidth="1"/>
    <col min="9766" max="9766" width="33" style="189" customWidth="1"/>
    <col min="9767" max="9768" width="14.42578125" style="189" customWidth="1"/>
    <col min="9769" max="9769" width="13.85546875" style="189" customWidth="1"/>
    <col min="9770" max="9770" width="15" style="189" customWidth="1"/>
    <col min="9771" max="9771" width="17.42578125" style="189" customWidth="1"/>
    <col min="9772" max="9772" width="3.140625" style="189" customWidth="1"/>
    <col min="9773" max="9986" width="11.42578125" style="189"/>
    <col min="9987" max="9987" width="3.140625" style="189" customWidth="1"/>
    <col min="9988" max="10003" width="3.5703125" style="189" customWidth="1"/>
    <col min="10004" max="10004" width="4.140625" style="189" customWidth="1"/>
    <col min="10005" max="10021" width="3.5703125" style="189" customWidth="1"/>
    <col min="10022" max="10022" width="33" style="189" customWidth="1"/>
    <col min="10023" max="10024" width="14.42578125" style="189" customWidth="1"/>
    <col min="10025" max="10025" width="13.85546875" style="189" customWidth="1"/>
    <col min="10026" max="10026" width="15" style="189" customWidth="1"/>
    <col min="10027" max="10027" width="17.42578125" style="189" customWidth="1"/>
    <col min="10028" max="10028" width="3.140625" style="189" customWidth="1"/>
    <col min="10029" max="10242" width="11.42578125" style="189"/>
    <col min="10243" max="10243" width="3.140625" style="189" customWidth="1"/>
    <col min="10244" max="10259" width="3.5703125" style="189" customWidth="1"/>
    <col min="10260" max="10260" width="4.140625" style="189" customWidth="1"/>
    <col min="10261" max="10277" width="3.5703125" style="189" customWidth="1"/>
    <col min="10278" max="10278" width="33" style="189" customWidth="1"/>
    <col min="10279" max="10280" width="14.42578125" style="189" customWidth="1"/>
    <col min="10281" max="10281" width="13.85546875" style="189" customWidth="1"/>
    <col min="10282" max="10282" width="15" style="189" customWidth="1"/>
    <col min="10283" max="10283" width="17.42578125" style="189" customWidth="1"/>
    <col min="10284" max="10284" width="3.140625" style="189" customWidth="1"/>
    <col min="10285" max="10498" width="11.42578125" style="189"/>
    <col min="10499" max="10499" width="3.140625" style="189" customWidth="1"/>
    <col min="10500" max="10515" width="3.5703125" style="189" customWidth="1"/>
    <col min="10516" max="10516" width="4.140625" style="189" customWidth="1"/>
    <col min="10517" max="10533" width="3.5703125" style="189" customWidth="1"/>
    <col min="10534" max="10534" width="33" style="189" customWidth="1"/>
    <col min="10535" max="10536" width="14.42578125" style="189" customWidth="1"/>
    <col min="10537" max="10537" width="13.85546875" style="189" customWidth="1"/>
    <col min="10538" max="10538" width="15" style="189" customWidth="1"/>
    <col min="10539" max="10539" width="17.42578125" style="189" customWidth="1"/>
    <col min="10540" max="10540" width="3.140625" style="189" customWidth="1"/>
    <col min="10541" max="10754" width="11.42578125" style="189"/>
    <col min="10755" max="10755" width="3.140625" style="189" customWidth="1"/>
    <col min="10756" max="10771" width="3.5703125" style="189" customWidth="1"/>
    <col min="10772" max="10772" width="4.140625" style="189" customWidth="1"/>
    <col min="10773" max="10789" width="3.5703125" style="189" customWidth="1"/>
    <col min="10790" max="10790" width="33" style="189" customWidth="1"/>
    <col min="10791" max="10792" width="14.42578125" style="189" customWidth="1"/>
    <col min="10793" max="10793" width="13.85546875" style="189" customWidth="1"/>
    <col min="10794" max="10794" width="15" style="189" customWidth="1"/>
    <col min="10795" max="10795" width="17.42578125" style="189" customWidth="1"/>
    <col min="10796" max="10796" width="3.140625" style="189" customWidth="1"/>
    <col min="10797" max="11010" width="11.42578125" style="189"/>
    <col min="11011" max="11011" width="3.140625" style="189" customWidth="1"/>
    <col min="11012" max="11027" width="3.5703125" style="189" customWidth="1"/>
    <col min="11028" max="11028" width="4.140625" style="189" customWidth="1"/>
    <col min="11029" max="11045" width="3.5703125" style="189" customWidth="1"/>
    <col min="11046" max="11046" width="33" style="189" customWidth="1"/>
    <col min="11047" max="11048" width="14.42578125" style="189" customWidth="1"/>
    <col min="11049" max="11049" width="13.85546875" style="189" customWidth="1"/>
    <col min="11050" max="11050" width="15" style="189" customWidth="1"/>
    <col min="11051" max="11051" width="17.42578125" style="189" customWidth="1"/>
    <col min="11052" max="11052" width="3.140625" style="189" customWidth="1"/>
    <col min="11053" max="11266" width="11.42578125" style="189"/>
    <col min="11267" max="11267" width="3.140625" style="189" customWidth="1"/>
    <col min="11268" max="11283" width="3.5703125" style="189" customWidth="1"/>
    <col min="11284" max="11284" width="4.140625" style="189" customWidth="1"/>
    <col min="11285" max="11301" width="3.5703125" style="189" customWidth="1"/>
    <col min="11302" max="11302" width="33" style="189" customWidth="1"/>
    <col min="11303" max="11304" width="14.42578125" style="189" customWidth="1"/>
    <col min="11305" max="11305" width="13.85546875" style="189" customWidth="1"/>
    <col min="11306" max="11306" width="15" style="189" customWidth="1"/>
    <col min="11307" max="11307" width="17.42578125" style="189" customWidth="1"/>
    <col min="11308" max="11308" width="3.140625" style="189" customWidth="1"/>
    <col min="11309" max="11522" width="11.42578125" style="189"/>
    <col min="11523" max="11523" width="3.140625" style="189" customWidth="1"/>
    <col min="11524" max="11539" width="3.5703125" style="189" customWidth="1"/>
    <col min="11540" max="11540" width="4.140625" style="189" customWidth="1"/>
    <col min="11541" max="11557" width="3.5703125" style="189" customWidth="1"/>
    <col min="11558" max="11558" width="33" style="189" customWidth="1"/>
    <col min="11559" max="11560" width="14.42578125" style="189" customWidth="1"/>
    <col min="11561" max="11561" width="13.85546875" style="189" customWidth="1"/>
    <col min="11562" max="11562" width="15" style="189" customWidth="1"/>
    <col min="11563" max="11563" width="17.42578125" style="189" customWidth="1"/>
    <col min="11564" max="11564" width="3.140625" style="189" customWidth="1"/>
    <col min="11565" max="11778" width="11.42578125" style="189"/>
    <col min="11779" max="11779" width="3.140625" style="189" customWidth="1"/>
    <col min="11780" max="11795" width="3.5703125" style="189" customWidth="1"/>
    <col min="11796" max="11796" width="4.140625" style="189" customWidth="1"/>
    <col min="11797" max="11813" width="3.5703125" style="189" customWidth="1"/>
    <col min="11814" max="11814" width="33" style="189" customWidth="1"/>
    <col min="11815" max="11816" width="14.42578125" style="189" customWidth="1"/>
    <col min="11817" max="11817" width="13.85546875" style="189" customWidth="1"/>
    <col min="11818" max="11818" width="15" style="189" customWidth="1"/>
    <col min="11819" max="11819" width="17.42578125" style="189" customWidth="1"/>
    <col min="11820" max="11820" width="3.140625" style="189" customWidth="1"/>
    <col min="11821" max="12034" width="11.42578125" style="189"/>
    <col min="12035" max="12035" width="3.140625" style="189" customWidth="1"/>
    <col min="12036" max="12051" width="3.5703125" style="189" customWidth="1"/>
    <col min="12052" max="12052" width="4.140625" style="189" customWidth="1"/>
    <col min="12053" max="12069" width="3.5703125" style="189" customWidth="1"/>
    <col min="12070" max="12070" width="33" style="189" customWidth="1"/>
    <col min="12071" max="12072" width="14.42578125" style="189" customWidth="1"/>
    <col min="12073" max="12073" width="13.85546875" style="189" customWidth="1"/>
    <col min="12074" max="12074" width="15" style="189" customWidth="1"/>
    <col min="12075" max="12075" width="17.42578125" style="189" customWidth="1"/>
    <col min="12076" max="12076" width="3.140625" style="189" customWidth="1"/>
    <col min="12077" max="12290" width="11.42578125" style="189"/>
    <col min="12291" max="12291" width="3.140625" style="189" customWidth="1"/>
    <col min="12292" max="12307" width="3.5703125" style="189" customWidth="1"/>
    <col min="12308" max="12308" width="4.140625" style="189" customWidth="1"/>
    <col min="12309" max="12325" width="3.5703125" style="189" customWidth="1"/>
    <col min="12326" max="12326" width="33" style="189" customWidth="1"/>
    <col min="12327" max="12328" width="14.42578125" style="189" customWidth="1"/>
    <col min="12329" max="12329" width="13.85546875" style="189" customWidth="1"/>
    <col min="12330" max="12330" width="15" style="189" customWidth="1"/>
    <col min="12331" max="12331" width="17.42578125" style="189" customWidth="1"/>
    <col min="12332" max="12332" width="3.140625" style="189" customWidth="1"/>
    <col min="12333" max="12546" width="11.42578125" style="189"/>
    <col min="12547" max="12547" width="3.140625" style="189" customWidth="1"/>
    <col min="12548" max="12563" width="3.5703125" style="189" customWidth="1"/>
    <col min="12564" max="12564" width="4.140625" style="189" customWidth="1"/>
    <col min="12565" max="12581" width="3.5703125" style="189" customWidth="1"/>
    <col min="12582" max="12582" width="33" style="189" customWidth="1"/>
    <col min="12583" max="12584" width="14.42578125" style="189" customWidth="1"/>
    <col min="12585" max="12585" width="13.85546875" style="189" customWidth="1"/>
    <col min="12586" max="12586" width="15" style="189" customWidth="1"/>
    <col min="12587" max="12587" width="17.42578125" style="189" customWidth="1"/>
    <col min="12588" max="12588" width="3.140625" style="189" customWidth="1"/>
    <col min="12589" max="12802" width="11.42578125" style="189"/>
    <col min="12803" max="12803" width="3.140625" style="189" customWidth="1"/>
    <col min="12804" max="12819" width="3.5703125" style="189" customWidth="1"/>
    <col min="12820" max="12820" width="4.140625" style="189" customWidth="1"/>
    <col min="12821" max="12837" width="3.5703125" style="189" customWidth="1"/>
    <col min="12838" max="12838" width="33" style="189" customWidth="1"/>
    <col min="12839" max="12840" width="14.42578125" style="189" customWidth="1"/>
    <col min="12841" max="12841" width="13.85546875" style="189" customWidth="1"/>
    <col min="12842" max="12842" width="15" style="189" customWidth="1"/>
    <col min="12843" max="12843" width="17.42578125" style="189" customWidth="1"/>
    <col min="12844" max="12844" width="3.140625" style="189" customWidth="1"/>
    <col min="12845" max="13058" width="11.42578125" style="189"/>
    <col min="13059" max="13059" width="3.140625" style="189" customWidth="1"/>
    <col min="13060" max="13075" width="3.5703125" style="189" customWidth="1"/>
    <col min="13076" max="13076" width="4.140625" style="189" customWidth="1"/>
    <col min="13077" max="13093" width="3.5703125" style="189" customWidth="1"/>
    <col min="13094" max="13094" width="33" style="189" customWidth="1"/>
    <col min="13095" max="13096" width="14.42578125" style="189" customWidth="1"/>
    <col min="13097" max="13097" width="13.85546875" style="189" customWidth="1"/>
    <col min="13098" max="13098" width="15" style="189" customWidth="1"/>
    <col min="13099" max="13099" width="17.42578125" style="189" customWidth="1"/>
    <col min="13100" max="13100" width="3.140625" style="189" customWidth="1"/>
    <col min="13101" max="13314" width="11.42578125" style="189"/>
    <col min="13315" max="13315" width="3.140625" style="189" customWidth="1"/>
    <col min="13316" max="13331" width="3.5703125" style="189" customWidth="1"/>
    <col min="13332" max="13332" width="4.140625" style="189" customWidth="1"/>
    <col min="13333" max="13349" width="3.5703125" style="189" customWidth="1"/>
    <col min="13350" max="13350" width="33" style="189" customWidth="1"/>
    <col min="13351" max="13352" width="14.42578125" style="189" customWidth="1"/>
    <col min="13353" max="13353" width="13.85546875" style="189" customWidth="1"/>
    <col min="13354" max="13354" width="15" style="189" customWidth="1"/>
    <col min="13355" max="13355" width="17.42578125" style="189" customWidth="1"/>
    <col min="13356" max="13356" width="3.140625" style="189" customWidth="1"/>
    <col min="13357" max="13570" width="11.42578125" style="189"/>
    <col min="13571" max="13571" width="3.140625" style="189" customWidth="1"/>
    <col min="13572" max="13587" width="3.5703125" style="189" customWidth="1"/>
    <col min="13588" max="13588" width="4.140625" style="189" customWidth="1"/>
    <col min="13589" max="13605" width="3.5703125" style="189" customWidth="1"/>
    <col min="13606" max="13606" width="33" style="189" customWidth="1"/>
    <col min="13607" max="13608" width="14.42578125" style="189" customWidth="1"/>
    <col min="13609" max="13609" width="13.85546875" style="189" customWidth="1"/>
    <col min="13610" max="13610" width="15" style="189" customWidth="1"/>
    <col min="13611" max="13611" width="17.42578125" style="189" customWidth="1"/>
    <col min="13612" max="13612" width="3.140625" style="189" customWidth="1"/>
    <col min="13613" max="13826" width="11.42578125" style="189"/>
    <col min="13827" max="13827" width="3.140625" style="189" customWidth="1"/>
    <col min="13828" max="13843" width="3.5703125" style="189" customWidth="1"/>
    <col min="13844" max="13844" width="4.140625" style="189" customWidth="1"/>
    <col min="13845" max="13861" width="3.5703125" style="189" customWidth="1"/>
    <col min="13862" max="13862" width="33" style="189" customWidth="1"/>
    <col min="13863" max="13864" width="14.42578125" style="189" customWidth="1"/>
    <col min="13865" max="13865" width="13.85546875" style="189" customWidth="1"/>
    <col min="13866" max="13866" width="15" style="189" customWidth="1"/>
    <col min="13867" max="13867" width="17.42578125" style="189" customWidth="1"/>
    <col min="13868" max="13868" width="3.140625" style="189" customWidth="1"/>
    <col min="13869" max="14082" width="11.42578125" style="189"/>
    <col min="14083" max="14083" width="3.140625" style="189" customWidth="1"/>
    <col min="14084" max="14099" width="3.5703125" style="189" customWidth="1"/>
    <col min="14100" max="14100" width="4.140625" style="189" customWidth="1"/>
    <col min="14101" max="14117" width="3.5703125" style="189" customWidth="1"/>
    <col min="14118" max="14118" width="33" style="189" customWidth="1"/>
    <col min="14119" max="14120" width="14.42578125" style="189" customWidth="1"/>
    <col min="14121" max="14121" width="13.85546875" style="189" customWidth="1"/>
    <col min="14122" max="14122" width="15" style="189" customWidth="1"/>
    <col min="14123" max="14123" width="17.42578125" style="189" customWidth="1"/>
    <col min="14124" max="14124" width="3.140625" style="189" customWidth="1"/>
    <col min="14125" max="14338" width="11.42578125" style="189"/>
    <col min="14339" max="14339" width="3.140625" style="189" customWidth="1"/>
    <col min="14340" max="14355" width="3.5703125" style="189" customWidth="1"/>
    <col min="14356" max="14356" width="4.140625" style="189" customWidth="1"/>
    <col min="14357" max="14373" width="3.5703125" style="189" customWidth="1"/>
    <col min="14374" max="14374" width="33" style="189" customWidth="1"/>
    <col min="14375" max="14376" width="14.42578125" style="189" customWidth="1"/>
    <col min="14377" max="14377" width="13.85546875" style="189" customWidth="1"/>
    <col min="14378" max="14378" width="15" style="189" customWidth="1"/>
    <col min="14379" max="14379" width="17.42578125" style="189" customWidth="1"/>
    <col min="14380" max="14380" width="3.140625" style="189" customWidth="1"/>
    <col min="14381" max="14594" width="11.42578125" style="189"/>
    <col min="14595" max="14595" width="3.140625" style="189" customWidth="1"/>
    <col min="14596" max="14611" width="3.5703125" style="189" customWidth="1"/>
    <col min="14612" max="14612" width="4.140625" style="189" customWidth="1"/>
    <col min="14613" max="14629" width="3.5703125" style="189" customWidth="1"/>
    <col min="14630" max="14630" width="33" style="189" customWidth="1"/>
    <col min="14631" max="14632" width="14.42578125" style="189" customWidth="1"/>
    <col min="14633" max="14633" width="13.85546875" style="189" customWidth="1"/>
    <col min="14634" max="14634" width="15" style="189" customWidth="1"/>
    <col min="14635" max="14635" width="17.42578125" style="189" customWidth="1"/>
    <col min="14636" max="14636" width="3.140625" style="189" customWidth="1"/>
    <col min="14637" max="14850" width="11.42578125" style="189"/>
    <col min="14851" max="14851" width="3.140625" style="189" customWidth="1"/>
    <col min="14852" max="14867" width="3.5703125" style="189" customWidth="1"/>
    <col min="14868" max="14868" width="4.140625" style="189" customWidth="1"/>
    <col min="14869" max="14885" width="3.5703125" style="189" customWidth="1"/>
    <col min="14886" max="14886" width="33" style="189" customWidth="1"/>
    <col min="14887" max="14888" width="14.42578125" style="189" customWidth="1"/>
    <col min="14889" max="14889" width="13.85546875" style="189" customWidth="1"/>
    <col min="14890" max="14890" width="15" style="189" customWidth="1"/>
    <col min="14891" max="14891" width="17.42578125" style="189" customWidth="1"/>
    <col min="14892" max="14892" width="3.140625" style="189" customWidth="1"/>
    <col min="14893" max="15106" width="11.42578125" style="189"/>
    <col min="15107" max="15107" width="3.140625" style="189" customWidth="1"/>
    <col min="15108" max="15123" width="3.5703125" style="189" customWidth="1"/>
    <col min="15124" max="15124" width="4.140625" style="189" customWidth="1"/>
    <col min="15125" max="15141" width="3.5703125" style="189" customWidth="1"/>
    <col min="15142" max="15142" width="33" style="189" customWidth="1"/>
    <col min="15143" max="15144" width="14.42578125" style="189" customWidth="1"/>
    <col min="15145" max="15145" width="13.85546875" style="189" customWidth="1"/>
    <col min="15146" max="15146" width="15" style="189" customWidth="1"/>
    <col min="15147" max="15147" width="17.42578125" style="189" customWidth="1"/>
    <col min="15148" max="15148" width="3.140625" style="189" customWidth="1"/>
    <col min="15149" max="15362" width="11.42578125" style="189"/>
    <col min="15363" max="15363" width="3.140625" style="189" customWidth="1"/>
    <col min="15364" max="15379" width="3.5703125" style="189" customWidth="1"/>
    <col min="15380" max="15380" width="4.140625" style="189" customWidth="1"/>
    <col min="15381" max="15397" width="3.5703125" style="189" customWidth="1"/>
    <col min="15398" max="15398" width="33" style="189" customWidth="1"/>
    <col min="15399" max="15400" width="14.42578125" style="189" customWidth="1"/>
    <col min="15401" max="15401" width="13.85546875" style="189" customWidth="1"/>
    <col min="15402" max="15402" width="15" style="189" customWidth="1"/>
    <col min="15403" max="15403" width="17.42578125" style="189" customWidth="1"/>
    <col min="15404" max="15404" width="3.140625" style="189" customWidth="1"/>
    <col min="15405" max="15618" width="11.42578125" style="189"/>
    <col min="15619" max="15619" width="3.140625" style="189" customWidth="1"/>
    <col min="15620" max="15635" width="3.5703125" style="189" customWidth="1"/>
    <col min="15636" max="15636" width="4.140625" style="189" customWidth="1"/>
    <col min="15637" max="15653" width="3.5703125" style="189" customWidth="1"/>
    <col min="15654" max="15654" width="33" style="189" customWidth="1"/>
    <col min="15655" max="15656" width="14.42578125" style="189" customWidth="1"/>
    <col min="15657" max="15657" width="13.85546875" style="189" customWidth="1"/>
    <col min="15658" max="15658" width="15" style="189" customWidth="1"/>
    <col min="15659" max="15659" width="17.42578125" style="189" customWidth="1"/>
    <col min="15660" max="15660" width="3.140625" style="189" customWidth="1"/>
    <col min="15661" max="15874" width="11.42578125" style="189"/>
    <col min="15875" max="15875" width="3.140625" style="189" customWidth="1"/>
    <col min="15876" max="15891" width="3.5703125" style="189" customWidth="1"/>
    <col min="15892" max="15892" width="4.140625" style="189" customWidth="1"/>
    <col min="15893" max="15909" width="3.5703125" style="189" customWidth="1"/>
    <col min="15910" max="15910" width="33" style="189" customWidth="1"/>
    <col min="15911" max="15912" width="14.42578125" style="189" customWidth="1"/>
    <col min="15913" max="15913" width="13.85546875" style="189" customWidth="1"/>
    <col min="15914" max="15914" width="15" style="189" customWidth="1"/>
    <col min="15915" max="15915" width="17.42578125" style="189" customWidth="1"/>
    <col min="15916" max="15916" width="3.140625" style="189" customWidth="1"/>
    <col min="15917" max="16130" width="11.42578125" style="189"/>
    <col min="16131" max="16131" width="3.140625" style="189" customWidth="1"/>
    <col min="16132" max="16147" width="3.5703125" style="189" customWidth="1"/>
    <col min="16148" max="16148" width="4.140625" style="189" customWidth="1"/>
    <col min="16149" max="16165" width="3.5703125" style="189" customWidth="1"/>
    <col min="16166" max="16166" width="33" style="189" customWidth="1"/>
    <col min="16167" max="16168" width="14.42578125" style="189" customWidth="1"/>
    <col min="16169" max="16169" width="13.85546875" style="189" customWidth="1"/>
    <col min="16170" max="16170" width="15" style="189" customWidth="1"/>
    <col min="16171" max="16171" width="17.42578125" style="189" customWidth="1"/>
    <col min="16172" max="16172" width="3.140625" style="189" customWidth="1"/>
    <col min="16173" max="16384" width="11.42578125" style="189"/>
  </cols>
  <sheetData>
    <row r="1" spans="1:45" s="2" customFormat="1" ht="15.75" thickBo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249"/>
    </row>
    <row r="2" spans="1:45" ht="15.6" customHeight="1" x14ac:dyDescent="0.2">
      <c r="A2" s="3"/>
      <c r="B2" s="410" t="s">
        <v>0</v>
      </c>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c r="AK2" s="416"/>
      <c r="AL2" s="416"/>
      <c r="AM2" s="416"/>
      <c r="AN2" s="416"/>
      <c r="AO2" s="416"/>
      <c r="AP2" s="416"/>
      <c r="AQ2" s="417"/>
      <c r="AR2" s="3"/>
    </row>
    <row r="3" spans="1:45" ht="15.6" customHeight="1" x14ac:dyDescent="0.2">
      <c r="A3" s="3"/>
      <c r="B3" s="412"/>
      <c r="C3" s="413"/>
      <c r="D3" s="413"/>
      <c r="E3" s="413"/>
      <c r="F3" s="413"/>
      <c r="G3" s="413"/>
      <c r="H3" s="413"/>
      <c r="I3" s="413"/>
      <c r="J3" s="413"/>
      <c r="K3" s="413"/>
      <c r="L3" s="413"/>
      <c r="M3" s="413"/>
      <c r="N3" s="413"/>
      <c r="O3" s="413"/>
      <c r="P3" s="413"/>
      <c r="Q3" s="413"/>
      <c r="R3" s="413"/>
      <c r="S3" s="413"/>
      <c r="T3" s="413"/>
      <c r="U3" s="413"/>
      <c r="V3" s="413"/>
      <c r="W3" s="413"/>
      <c r="X3" s="413"/>
      <c r="Y3" s="413"/>
      <c r="Z3" s="413"/>
      <c r="AA3" s="413"/>
      <c r="AB3" s="413"/>
      <c r="AC3" s="413"/>
      <c r="AD3" s="413"/>
      <c r="AE3" s="413"/>
      <c r="AF3" s="413"/>
      <c r="AG3" s="413"/>
      <c r="AH3" s="413"/>
      <c r="AI3" s="413"/>
      <c r="AJ3" s="413"/>
      <c r="AK3" s="418"/>
      <c r="AL3" s="418"/>
      <c r="AM3" s="418"/>
      <c r="AN3" s="418"/>
      <c r="AO3" s="418"/>
      <c r="AP3" s="418"/>
      <c r="AQ3" s="419"/>
      <c r="AR3" s="3"/>
    </row>
    <row r="4" spans="1:45" ht="15.6" customHeight="1" thickBot="1" x14ac:dyDescent="0.25">
      <c r="A4" s="3"/>
      <c r="B4" s="414"/>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20"/>
      <c r="AL4" s="420"/>
      <c r="AM4" s="420"/>
      <c r="AN4" s="420"/>
      <c r="AO4" s="420"/>
      <c r="AP4" s="420"/>
      <c r="AQ4" s="421"/>
      <c r="AR4" s="3"/>
    </row>
    <row r="5" spans="1:45" s="6" customFormat="1" ht="32.450000000000003" customHeight="1" x14ac:dyDescent="0.25">
      <c r="A5" s="5"/>
      <c r="B5" s="422" t="s">
        <v>1</v>
      </c>
      <c r="C5" s="423"/>
      <c r="D5" s="423"/>
      <c r="E5" s="423"/>
      <c r="F5" s="423"/>
      <c r="G5" s="423"/>
      <c r="H5" s="423"/>
      <c r="I5" s="424"/>
      <c r="J5" s="425" t="s">
        <v>105</v>
      </c>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426"/>
      <c r="AK5" s="427"/>
      <c r="AL5" s="427"/>
      <c r="AM5" s="427"/>
      <c r="AN5" s="427"/>
      <c r="AO5" s="427"/>
      <c r="AP5" s="427"/>
      <c r="AQ5" s="409"/>
      <c r="AR5" s="5"/>
      <c r="AS5" s="250"/>
    </row>
    <row r="6" spans="1:45" s="6" customFormat="1" ht="15.75" x14ac:dyDescent="0.25">
      <c r="A6" s="7"/>
      <c r="B6" s="428" t="s">
        <v>2</v>
      </c>
      <c r="C6" s="429"/>
      <c r="D6" s="429"/>
      <c r="E6" s="429"/>
      <c r="F6" s="429"/>
      <c r="G6" s="429"/>
      <c r="H6" s="429"/>
      <c r="I6" s="430"/>
      <c r="J6" s="431" t="s">
        <v>104</v>
      </c>
      <c r="K6" s="432"/>
      <c r="L6" s="432"/>
      <c r="M6" s="432"/>
      <c r="N6" s="432"/>
      <c r="O6" s="432"/>
      <c r="P6" s="432"/>
      <c r="Q6" s="432"/>
      <c r="R6" s="432"/>
      <c r="S6" s="432"/>
      <c r="T6" s="432"/>
      <c r="U6" s="432"/>
      <c r="V6" s="432"/>
      <c r="W6" s="432"/>
      <c r="X6" s="432"/>
      <c r="Y6" s="432"/>
      <c r="Z6" s="432"/>
      <c r="AA6" s="432"/>
      <c r="AB6" s="432"/>
      <c r="AC6" s="432"/>
      <c r="AD6" s="432"/>
      <c r="AE6" s="433"/>
      <c r="AF6" s="434" t="s">
        <v>3</v>
      </c>
      <c r="AG6" s="432"/>
      <c r="AH6" s="432"/>
      <c r="AI6" s="433"/>
      <c r="AJ6" s="208" t="s">
        <v>133</v>
      </c>
      <c r="AK6" s="434" t="s">
        <v>4</v>
      </c>
      <c r="AL6" s="435"/>
      <c r="AM6" s="435"/>
      <c r="AN6" s="436"/>
      <c r="AO6" s="437" t="s">
        <v>108</v>
      </c>
      <c r="AP6" s="429"/>
      <c r="AQ6" s="438"/>
      <c r="AR6" s="7"/>
      <c r="AS6" s="250"/>
    </row>
    <row r="7" spans="1:45" s="6" customFormat="1" ht="15.75" x14ac:dyDescent="0.25">
      <c r="A7" s="7"/>
      <c r="B7" s="428" t="s">
        <v>5</v>
      </c>
      <c r="C7" s="429"/>
      <c r="D7" s="429"/>
      <c r="E7" s="429"/>
      <c r="F7" s="429"/>
      <c r="G7" s="429"/>
      <c r="H7" s="429"/>
      <c r="I7" s="430"/>
      <c r="J7" s="431" t="s">
        <v>77</v>
      </c>
      <c r="K7" s="432"/>
      <c r="L7" s="432"/>
      <c r="M7" s="432"/>
      <c r="N7" s="432"/>
      <c r="O7" s="432"/>
      <c r="P7" s="432"/>
      <c r="Q7" s="432"/>
      <c r="R7" s="432"/>
      <c r="S7" s="432"/>
      <c r="T7" s="432"/>
      <c r="U7" s="432"/>
      <c r="V7" s="432"/>
      <c r="W7" s="432"/>
      <c r="X7" s="432"/>
      <c r="Y7" s="432"/>
      <c r="Z7" s="432"/>
      <c r="AA7" s="432"/>
      <c r="AB7" s="432"/>
      <c r="AC7" s="432"/>
      <c r="AD7" s="432"/>
      <c r="AE7" s="433"/>
      <c r="AF7" s="434" t="s">
        <v>3</v>
      </c>
      <c r="AG7" s="432"/>
      <c r="AH7" s="432"/>
      <c r="AI7" s="433"/>
      <c r="AJ7" s="8" t="s">
        <v>106</v>
      </c>
      <c r="AK7" s="434" t="s">
        <v>6</v>
      </c>
      <c r="AL7" s="435"/>
      <c r="AM7" s="435"/>
      <c r="AN7" s="436"/>
      <c r="AO7" s="437" t="s">
        <v>107</v>
      </c>
      <c r="AP7" s="429"/>
      <c r="AQ7" s="438"/>
      <c r="AR7" s="7"/>
      <c r="AS7" s="250"/>
    </row>
    <row r="8" spans="1:45" s="6" customFormat="1" ht="15.75" x14ac:dyDescent="0.25">
      <c r="A8" s="7"/>
      <c r="B8" s="9"/>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1"/>
      <c r="AO8" s="10"/>
      <c r="AP8" s="408"/>
      <c r="AQ8" s="409"/>
      <c r="AR8" s="7"/>
      <c r="AS8" s="250"/>
    </row>
    <row r="9" spans="1:45" s="6" customFormat="1" ht="15.6" customHeight="1" x14ac:dyDescent="0.25">
      <c r="A9" s="7"/>
      <c r="B9" s="428" t="s">
        <v>7</v>
      </c>
      <c r="C9" s="429"/>
      <c r="D9" s="429"/>
      <c r="E9" s="429"/>
      <c r="F9" s="430"/>
      <c r="G9" s="434" t="s">
        <v>8</v>
      </c>
      <c r="H9" s="433"/>
      <c r="I9" s="442">
        <v>25</v>
      </c>
      <c r="J9" s="433"/>
      <c r="K9" s="434" t="s">
        <v>9</v>
      </c>
      <c r="L9" s="433"/>
      <c r="M9" s="442">
        <v>7</v>
      </c>
      <c r="N9" s="443"/>
      <c r="O9" s="434" t="s">
        <v>10</v>
      </c>
      <c r="P9" s="433"/>
      <c r="Q9" s="442">
        <v>2026</v>
      </c>
      <c r="R9" s="433"/>
      <c r="S9" s="10"/>
      <c r="T9" s="10"/>
      <c r="U9" s="10"/>
      <c r="V9" s="444"/>
      <c r="W9" s="445"/>
      <c r="X9" s="445"/>
      <c r="Y9" s="445"/>
      <c r="Z9" s="445"/>
      <c r="AA9" s="446"/>
      <c r="AB9" s="447"/>
      <c r="AC9" s="447"/>
      <c r="AD9" s="447"/>
      <c r="AE9" s="447"/>
      <c r="AF9" s="10"/>
      <c r="AG9" s="10"/>
      <c r="AH9" s="434" t="s">
        <v>11</v>
      </c>
      <c r="AI9" s="432"/>
      <c r="AJ9" s="433"/>
      <c r="AK9" s="448" t="s">
        <v>29</v>
      </c>
      <c r="AL9" s="449"/>
      <c r="AM9" s="449"/>
      <c r="AN9" s="449"/>
      <c r="AO9" s="449"/>
      <c r="AP9" s="449"/>
      <c r="AQ9" s="450"/>
      <c r="AR9" s="7"/>
      <c r="AS9" s="250"/>
    </row>
    <row r="10" spans="1:45" s="6" customFormat="1" ht="15.75" x14ac:dyDescent="0.25">
      <c r="A10" s="7"/>
      <c r="B10" s="12"/>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434" t="s">
        <v>12</v>
      </c>
      <c r="AI10" s="432"/>
      <c r="AJ10" s="433"/>
      <c r="AK10" s="439" t="s">
        <v>135</v>
      </c>
      <c r="AL10" s="440"/>
      <c r="AM10" s="440"/>
      <c r="AN10" s="440"/>
      <c r="AO10" s="440"/>
      <c r="AP10" s="440"/>
      <c r="AQ10" s="441"/>
      <c r="AR10" s="7"/>
      <c r="AS10" s="250"/>
    </row>
    <row r="11" spans="1:45" s="6" customFormat="1" ht="16.5" thickBot="1" x14ac:dyDescent="0.25">
      <c r="A11" s="7"/>
      <c r="B11" s="1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5"/>
      <c r="AR11" s="7"/>
      <c r="AS11" s="250"/>
    </row>
    <row r="12" spans="1:45" s="16" customFormat="1" ht="53.25" customHeight="1" thickBot="1" x14ac:dyDescent="0.3">
      <c r="A12" s="5"/>
      <c r="B12" s="451" t="s">
        <v>13</v>
      </c>
      <c r="C12" s="452"/>
      <c r="D12" s="452"/>
      <c r="E12" s="452"/>
      <c r="F12" s="452"/>
      <c r="G12" s="452"/>
      <c r="H12" s="453"/>
      <c r="I12" s="454" t="str">
        <f>+'ACTA DE OBRA No1'!C27</f>
        <v xml:space="preserve">Suministro, transporte y colocación de Bordillo prefabricado  de concreto de 21 Mpa, juntas ranuradas, referencia Bordillo Barrera Recto (BOBAR) 15x45x80 (según M.E.P). Incluye ajustes de concreto o pavimento donde sea necesario, mortero 1:4  de asiento y pega en las longitudes más adecuadas para el desarrollo de la obra, y todo lo necesario para su correcta construcción y funcionamiento. Según diseño.       </v>
      </c>
      <c r="J12" s="455"/>
      <c r="K12" s="455"/>
      <c r="L12" s="455"/>
      <c r="M12" s="455"/>
      <c r="N12" s="455"/>
      <c r="O12" s="455"/>
      <c r="P12" s="455"/>
      <c r="Q12" s="455"/>
      <c r="R12" s="455"/>
      <c r="S12" s="455"/>
      <c r="T12" s="455"/>
      <c r="U12" s="455"/>
      <c r="V12" s="455"/>
      <c r="W12" s="455"/>
      <c r="X12" s="455"/>
      <c r="Y12" s="455"/>
      <c r="Z12" s="455"/>
      <c r="AA12" s="455"/>
      <c r="AB12" s="455"/>
      <c r="AC12" s="455"/>
      <c r="AD12" s="455"/>
      <c r="AE12" s="455"/>
      <c r="AF12" s="455"/>
      <c r="AG12" s="455"/>
      <c r="AH12" s="455"/>
      <c r="AI12" s="455"/>
      <c r="AJ12" s="455"/>
      <c r="AK12" s="455"/>
      <c r="AL12" s="455"/>
      <c r="AM12" s="455"/>
      <c r="AN12" s="455"/>
      <c r="AO12" s="455"/>
      <c r="AP12" s="455"/>
      <c r="AQ12" s="456"/>
      <c r="AR12" s="5"/>
      <c r="AS12" s="251"/>
    </row>
    <row r="13" spans="1:45" s="16" customFormat="1" ht="31.15" customHeight="1" thickBot="1" x14ac:dyDescent="0.3">
      <c r="A13" s="5"/>
      <c r="B13" s="451" t="s">
        <v>14</v>
      </c>
      <c r="C13" s="452"/>
      <c r="D13" s="452"/>
      <c r="E13" s="452"/>
      <c r="F13" s="452"/>
      <c r="G13" s="452"/>
      <c r="H13" s="453"/>
      <c r="I13" s="457" t="s">
        <v>117</v>
      </c>
      <c r="J13" s="458"/>
      <c r="K13" s="458"/>
      <c r="L13" s="458"/>
      <c r="M13" s="458"/>
      <c r="N13" s="458"/>
      <c r="O13" s="458"/>
      <c r="P13" s="458"/>
      <c r="Q13" s="458"/>
      <c r="R13" s="458"/>
      <c r="S13" s="458"/>
      <c r="T13" s="458"/>
      <c r="U13" s="459"/>
      <c r="V13" s="460" t="s">
        <v>15</v>
      </c>
      <c r="W13" s="455"/>
      <c r="X13" s="455"/>
      <c r="Y13" s="455"/>
      <c r="Z13" s="455"/>
      <c r="AA13" s="455"/>
      <c r="AB13" s="455"/>
      <c r="AC13" s="455"/>
      <c r="AD13" s="455"/>
      <c r="AE13" s="461"/>
      <c r="AF13" s="462"/>
      <c r="AG13" s="455"/>
      <c r="AH13" s="455"/>
      <c r="AI13" s="455"/>
      <c r="AJ13" s="463"/>
      <c r="AK13" s="464" t="s">
        <v>16</v>
      </c>
      <c r="AL13" s="464"/>
      <c r="AM13" s="465"/>
      <c r="AN13" s="466">
        <f>+'ACTA DE OBRA No1'!B27</f>
        <v>3.03</v>
      </c>
      <c r="AO13" s="463"/>
      <c r="AP13" s="17" t="s">
        <v>134</v>
      </c>
      <c r="AQ13" s="18" t="str">
        <f>+'ACTA DE OBRA No1'!E27</f>
        <v>m</v>
      </c>
      <c r="AR13" s="5"/>
      <c r="AS13" s="251"/>
    </row>
    <row r="14" spans="1:45" ht="16.5" thickBot="1" x14ac:dyDescent="0.3">
      <c r="A14" s="3"/>
      <c r="B14" s="467" t="s">
        <v>17</v>
      </c>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411"/>
      <c r="AE14" s="411"/>
      <c r="AF14" s="411"/>
      <c r="AG14" s="411"/>
      <c r="AH14" s="411"/>
      <c r="AI14" s="411"/>
      <c r="AJ14" s="468" t="s">
        <v>202</v>
      </c>
      <c r="AK14" s="470"/>
      <c r="AL14" s="470"/>
      <c r="AM14" s="470"/>
      <c r="AN14" s="471"/>
      <c r="AO14" s="472"/>
      <c r="AP14" s="473" t="s">
        <v>18</v>
      </c>
      <c r="AQ14" s="475" t="s">
        <v>19</v>
      </c>
      <c r="AR14" s="3"/>
    </row>
    <row r="15" spans="1:45" ht="28.5" customHeight="1" thickBot="1" x14ac:dyDescent="0.25">
      <c r="A15" s="3"/>
      <c r="B15" s="397"/>
      <c r="C15" s="398"/>
      <c r="D15" s="398"/>
      <c r="E15" s="398"/>
      <c r="F15" s="398"/>
      <c r="G15" s="398"/>
      <c r="H15" s="398"/>
      <c r="I15" s="398"/>
      <c r="J15" s="398"/>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9"/>
      <c r="AJ15" s="469"/>
      <c r="AK15" s="19" t="s">
        <v>114</v>
      </c>
      <c r="AL15" s="19" t="s">
        <v>20</v>
      </c>
      <c r="AM15" s="19" t="s">
        <v>27</v>
      </c>
      <c r="AN15" s="19" t="s">
        <v>28</v>
      </c>
      <c r="AO15" s="19" t="s">
        <v>21</v>
      </c>
      <c r="AP15" s="474"/>
      <c r="AQ15" s="476"/>
      <c r="AR15" s="3"/>
    </row>
    <row r="16" spans="1:45" ht="15.75" x14ac:dyDescent="0.2">
      <c r="A16" s="3"/>
      <c r="B16" s="400"/>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2"/>
      <c r="AJ16" s="238" t="s">
        <v>146</v>
      </c>
      <c r="AK16" s="239" t="s">
        <v>115</v>
      </c>
      <c r="AL16" s="198">
        <v>36.200000000000003</v>
      </c>
      <c r="AM16" s="198"/>
      <c r="AN16" s="198"/>
      <c r="AO16" s="198"/>
      <c r="AP16" s="239">
        <v>1</v>
      </c>
      <c r="AQ16" s="240">
        <f>+ROUND(AL16,1)</f>
        <v>36.200000000000003</v>
      </c>
      <c r="AR16" s="3"/>
      <c r="AS16" s="212"/>
    </row>
    <row r="17" spans="1:46" ht="31.5" x14ac:dyDescent="0.2">
      <c r="A17" s="3"/>
      <c r="B17" s="400"/>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2"/>
      <c r="AJ17" s="238" t="s">
        <v>149</v>
      </c>
      <c r="AK17" s="239" t="s">
        <v>115</v>
      </c>
      <c r="AL17" s="198">
        <v>33.550000000000004</v>
      </c>
      <c r="AM17" s="198"/>
      <c r="AN17" s="198"/>
      <c r="AO17" s="198"/>
      <c r="AP17" s="239">
        <v>1</v>
      </c>
      <c r="AQ17" s="240">
        <f>+ROUND(AL17,1)</f>
        <v>33.6</v>
      </c>
      <c r="AR17" s="3"/>
      <c r="AS17" s="212"/>
    </row>
    <row r="18" spans="1:46" s="218" customFormat="1" ht="15.75" x14ac:dyDescent="0.2">
      <c r="A18" s="3"/>
      <c r="B18" s="400"/>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2"/>
      <c r="AJ18" s="403"/>
      <c r="AK18" s="404"/>
      <c r="AL18" s="404"/>
      <c r="AM18" s="404"/>
      <c r="AN18" s="404"/>
      <c r="AO18" s="404"/>
      <c r="AP18" s="404"/>
      <c r="AQ18" s="405"/>
      <c r="AR18" s="3"/>
      <c r="AS18" s="236"/>
    </row>
    <row r="19" spans="1:46" ht="15.75" x14ac:dyDescent="0.2">
      <c r="A19" s="3"/>
      <c r="B19" s="400"/>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2"/>
      <c r="AJ19" s="238" t="s">
        <v>147</v>
      </c>
      <c r="AK19" s="239" t="s">
        <v>115</v>
      </c>
      <c r="AL19" s="198">
        <v>190.04999999999998</v>
      </c>
      <c r="AM19" s="198"/>
      <c r="AN19" s="198"/>
      <c r="AO19" s="198"/>
      <c r="AP19" s="239">
        <v>1</v>
      </c>
      <c r="AQ19" s="240">
        <f t="shared" ref="AQ19:AQ24" si="0">+ROUND(AL19,1)</f>
        <v>190.1</v>
      </c>
      <c r="AR19" s="3"/>
      <c r="AS19" s="212"/>
    </row>
    <row r="20" spans="1:46" s="197" customFormat="1" ht="31.5" x14ac:dyDescent="0.2">
      <c r="A20" s="3"/>
      <c r="B20" s="400"/>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2"/>
      <c r="AJ20" s="238" t="s">
        <v>150</v>
      </c>
      <c r="AK20" s="239" t="s">
        <v>115</v>
      </c>
      <c r="AL20" s="198">
        <v>76.55</v>
      </c>
      <c r="AM20" s="198"/>
      <c r="AN20" s="198"/>
      <c r="AO20" s="198"/>
      <c r="AP20" s="239">
        <v>1</v>
      </c>
      <c r="AQ20" s="240">
        <f t="shared" si="0"/>
        <v>76.599999999999994</v>
      </c>
      <c r="AR20" s="3"/>
      <c r="AS20" s="212"/>
    </row>
    <row r="21" spans="1:46" s="226" customFormat="1" ht="15.75" x14ac:dyDescent="0.2">
      <c r="A21" s="3"/>
      <c r="B21" s="400"/>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2"/>
      <c r="AJ21" s="238" t="s">
        <v>147</v>
      </c>
      <c r="AK21" s="239" t="s">
        <v>116</v>
      </c>
      <c r="AL21" s="198">
        <v>187.5</v>
      </c>
      <c r="AM21" s="198"/>
      <c r="AN21" s="198"/>
      <c r="AO21" s="198"/>
      <c r="AP21" s="239">
        <v>1</v>
      </c>
      <c r="AQ21" s="240">
        <f t="shared" ref="AQ21" si="1">+ROUND(AL21,1)</f>
        <v>187.5</v>
      </c>
      <c r="AR21" s="3"/>
      <c r="AS21" s="236"/>
    </row>
    <row r="22" spans="1:46" s="218" customFormat="1" ht="15.75" x14ac:dyDescent="0.2">
      <c r="A22" s="3"/>
      <c r="B22" s="400"/>
      <c r="C22" s="401"/>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1"/>
      <c r="AC22" s="401"/>
      <c r="AD22" s="401"/>
      <c r="AE22" s="401"/>
      <c r="AF22" s="401"/>
      <c r="AG22" s="401"/>
      <c r="AH22" s="401"/>
      <c r="AI22" s="402"/>
      <c r="AJ22" s="403"/>
      <c r="AK22" s="404"/>
      <c r="AL22" s="404"/>
      <c r="AM22" s="404"/>
      <c r="AN22" s="404"/>
      <c r="AO22" s="404"/>
      <c r="AP22" s="404"/>
      <c r="AQ22" s="405"/>
      <c r="AR22" s="3"/>
      <c r="AS22" s="236"/>
    </row>
    <row r="23" spans="1:46" s="210" customFormat="1" ht="31.5" x14ac:dyDescent="0.2">
      <c r="A23" s="3"/>
      <c r="B23" s="400"/>
      <c r="C23" s="401"/>
      <c r="D23" s="401"/>
      <c r="E23" s="401"/>
      <c r="F23" s="401"/>
      <c r="G23" s="401"/>
      <c r="H23" s="401"/>
      <c r="I23" s="401"/>
      <c r="J23" s="401"/>
      <c r="K23" s="401"/>
      <c r="L23" s="401"/>
      <c r="M23" s="401"/>
      <c r="N23" s="401"/>
      <c r="O23" s="401"/>
      <c r="P23" s="401"/>
      <c r="Q23" s="401"/>
      <c r="R23" s="401"/>
      <c r="S23" s="401"/>
      <c r="T23" s="401"/>
      <c r="U23" s="401"/>
      <c r="V23" s="401"/>
      <c r="W23" s="401"/>
      <c r="X23" s="401"/>
      <c r="Y23" s="401"/>
      <c r="Z23" s="401"/>
      <c r="AA23" s="401"/>
      <c r="AB23" s="401"/>
      <c r="AC23" s="401"/>
      <c r="AD23" s="401"/>
      <c r="AE23" s="401"/>
      <c r="AF23" s="401"/>
      <c r="AG23" s="401"/>
      <c r="AH23" s="401"/>
      <c r="AI23" s="402"/>
      <c r="AJ23" s="238" t="s">
        <v>148</v>
      </c>
      <c r="AK23" s="239" t="s">
        <v>115</v>
      </c>
      <c r="AL23" s="198">
        <v>51.860000000000007</v>
      </c>
      <c r="AM23" s="198"/>
      <c r="AN23" s="198"/>
      <c r="AO23" s="198"/>
      <c r="AP23" s="239">
        <v>1</v>
      </c>
      <c r="AQ23" s="240">
        <f t="shared" si="0"/>
        <v>51.9</v>
      </c>
      <c r="AR23" s="3"/>
      <c r="AS23" s="236"/>
      <c r="AT23" s="252"/>
    </row>
    <row r="24" spans="1:46" s="210" customFormat="1" ht="31.5" x14ac:dyDescent="0.2">
      <c r="A24" s="3"/>
      <c r="B24" s="400"/>
      <c r="C24" s="401"/>
      <c r="D24" s="401"/>
      <c r="E24" s="401"/>
      <c r="F24" s="401"/>
      <c r="G24" s="401"/>
      <c r="H24" s="401"/>
      <c r="I24" s="401"/>
      <c r="J24" s="401"/>
      <c r="K24" s="401"/>
      <c r="L24" s="401"/>
      <c r="M24" s="401"/>
      <c r="N24" s="401"/>
      <c r="O24" s="401"/>
      <c r="P24" s="401"/>
      <c r="Q24" s="401"/>
      <c r="R24" s="401"/>
      <c r="S24" s="401"/>
      <c r="T24" s="401"/>
      <c r="U24" s="401"/>
      <c r="V24" s="401"/>
      <c r="W24" s="401"/>
      <c r="X24" s="401"/>
      <c r="Y24" s="401"/>
      <c r="Z24" s="401"/>
      <c r="AA24" s="401"/>
      <c r="AB24" s="401"/>
      <c r="AC24" s="401"/>
      <c r="AD24" s="401"/>
      <c r="AE24" s="401"/>
      <c r="AF24" s="401"/>
      <c r="AG24" s="401"/>
      <c r="AH24" s="401"/>
      <c r="AI24" s="402"/>
      <c r="AJ24" s="238" t="s">
        <v>170</v>
      </c>
      <c r="AK24" s="239" t="s">
        <v>115</v>
      </c>
      <c r="AL24" s="198">
        <v>6.5</v>
      </c>
      <c r="AM24" s="198"/>
      <c r="AN24" s="198"/>
      <c r="AO24" s="198"/>
      <c r="AP24" s="239">
        <v>1</v>
      </c>
      <c r="AQ24" s="240">
        <f t="shared" si="0"/>
        <v>6.5</v>
      </c>
      <c r="AR24" s="3"/>
      <c r="AS24" s="236"/>
    </row>
    <row r="25" spans="1:46" s="210" customFormat="1" ht="31.5" x14ac:dyDescent="0.2">
      <c r="A25" s="3"/>
      <c r="B25" s="400"/>
      <c r="C25" s="401"/>
      <c r="D25" s="401"/>
      <c r="E25" s="401"/>
      <c r="F25" s="401"/>
      <c r="G25" s="401"/>
      <c r="H25" s="401"/>
      <c r="I25" s="401"/>
      <c r="J25" s="401"/>
      <c r="K25" s="401"/>
      <c r="L25" s="401"/>
      <c r="M25" s="401"/>
      <c r="N25" s="401"/>
      <c r="O25" s="401"/>
      <c r="P25" s="401"/>
      <c r="Q25" s="401"/>
      <c r="R25" s="401"/>
      <c r="S25" s="401"/>
      <c r="T25" s="401"/>
      <c r="U25" s="401"/>
      <c r="V25" s="401"/>
      <c r="W25" s="401"/>
      <c r="X25" s="401"/>
      <c r="Y25" s="401"/>
      <c r="Z25" s="401"/>
      <c r="AA25" s="401"/>
      <c r="AB25" s="401"/>
      <c r="AC25" s="401"/>
      <c r="AD25" s="401"/>
      <c r="AE25" s="401"/>
      <c r="AF25" s="401"/>
      <c r="AG25" s="401"/>
      <c r="AH25" s="401"/>
      <c r="AI25" s="402"/>
      <c r="AJ25" s="238" t="s">
        <v>148</v>
      </c>
      <c r="AK25" s="239" t="s">
        <v>116</v>
      </c>
      <c r="AL25" s="198">
        <v>48.1</v>
      </c>
      <c r="AM25" s="198"/>
      <c r="AN25" s="198"/>
      <c r="AO25" s="198"/>
      <c r="AP25" s="239">
        <v>1</v>
      </c>
      <c r="AQ25" s="240">
        <f t="shared" ref="AQ25" si="2">+ROUND(AL25,1)</f>
        <v>48.1</v>
      </c>
      <c r="AR25" s="3"/>
      <c r="AS25" s="236"/>
    </row>
    <row r="26" spans="1:46" s="218" customFormat="1" ht="15.75" x14ac:dyDescent="0.2">
      <c r="A26" s="3"/>
      <c r="B26" s="400"/>
      <c r="C26" s="401"/>
      <c r="D26" s="401"/>
      <c r="E26" s="401"/>
      <c r="F26" s="401"/>
      <c r="G26" s="401"/>
      <c r="H26" s="401"/>
      <c r="I26" s="401"/>
      <c r="J26" s="401"/>
      <c r="K26" s="401"/>
      <c r="L26" s="401"/>
      <c r="M26" s="401"/>
      <c r="N26" s="401"/>
      <c r="O26" s="401"/>
      <c r="P26" s="401"/>
      <c r="Q26" s="401"/>
      <c r="R26" s="401"/>
      <c r="S26" s="401"/>
      <c r="T26" s="401"/>
      <c r="U26" s="401"/>
      <c r="V26" s="401"/>
      <c r="W26" s="401"/>
      <c r="X26" s="401"/>
      <c r="Y26" s="401"/>
      <c r="Z26" s="401"/>
      <c r="AA26" s="401"/>
      <c r="AB26" s="401"/>
      <c r="AC26" s="401"/>
      <c r="AD26" s="401"/>
      <c r="AE26" s="401"/>
      <c r="AF26" s="401"/>
      <c r="AG26" s="401"/>
      <c r="AH26" s="401"/>
      <c r="AI26" s="402"/>
      <c r="AJ26" s="266"/>
      <c r="AK26" s="264"/>
      <c r="AL26" s="222"/>
      <c r="AM26" s="222"/>
      <c r="AN26" s="222"/>
      <c r="AO26" s="222"/>
      <c r="AP26" s="239"/>
      <c r="AQ26" s="240"/>
      <c r="AR26" s="3"/>
      <c r="AS26" s="236"/>
    </row>
    <row r="27" spans="1:46" s="218" customFormat="1" ht="15.75" x14ac:dyDescent="0.2">
      <c r="A27" s="3"/>
      <c r="B27" s="400"/>
      <c r="C27" s="401"/>
      <c r="D27" s="401"/>
      <c r="E27" s="401"/>
      <c r="F27" s="401"/>
      <c r="G27" s="401"/>
      <c r="H27" s="401"/>
      <c r="I27" s="401"/>
      <c r="J27" s="401"/>
      <c r="K27" s="401"/>
      <c r="L27" s="401"/>
      <c r="M27" s="401"/>
      <c r="N27" s="401"/>
      <c r="O27" s="401"/>
      <c r="P27" s="401"/>
      <c r="Q27" s="401"/>
      <c r="R27" s="401"/>
      <c r="S27" s="401"/>
      <c r="T27" s="401"/>
      <c r="U27" s="401"/>
      <c r="V27" s="401"/>
      <c r="W27" s="401"/>
      <c r="X27" s="401"/>
      <c r="Y27" s="401"/>
      <c r="Z27" s="401"/>
      <c r="AA27" s="401"/>
      <c r="AB27" s="401"/>
      <c r="AC27" s="401"/>
      <c r="AD27" s="401"/>
      <c r="AE27" s="401"/>
      <c r="AF27" s="401"/>
      <c r="AG27" s="401"/>
      <c r="AH27" s="401"/>
      <c r="AI27" s="402"/>
      <c r="AJ27" s="238" t="s">
        <v>165</v>
      </c>
      <c r="AK27" s="239" t="s">
        <v>115</v>
      </c>
      <c r="AL27" s="198">
        <v>21.200000000000003</v>
      </c>
      <c r="AM27" s="198"/>
      <c r="AN27" s="198"/>
      <c r="AO27" s="198"/>
      <c r="AP27" s="239">
        <v>1</v>
      </c>
      <c r="AQ27" s="240">
        <f t="shared" ref="AQ27:AQ28" si="3">+ROUND(AL27,1)</f>
        <v>21.2</v>
      </c>
      <c r="AR27" s="3"/>
      <c r="AS27" s="236"/>
    </row>
    <row r="28" spans="1:46" s="218" customFormat="1" ht="15.75" x14ac:dyDescent="0.2">
      <c r="A28" s="3"/>
      <c r="B28" s="400"/>
      <c r="C28" s="401"/>
      <c r="D28" s="401"/>
      <c r="E28" s="401"/>
      <c r="F28" s="401"/>
      <c r="G28" s="401"/>
      <c r="H28" s="401"/>
      <c r="I28" s="401"/>
      <c r="J28" s="401"/>
      <c r="K28" s="401"/>
      <c r="L28" s="401"/>
      <c r="M28" s="401"/>
      <c r="N28" s="401"/>
      <c r="O28" s="401"/>
      <c r="P28" s="401"/>
      <c r="Q28" s="401"/>
      <c r="R28" s="401"/>
      <c r="S28" s="401"/>
      <c r="T28" s="401"/>
      <c r="U28" s="401"/>
      <c r="V28" s="401"/>
      <c r="W28" s="401"/>
      <c r="X28" s="401"/>
      <c r="Y28" s="401"/>
      <c r="Z28" s="401"/>
      <c r="AA28" s="401"/>
      <c r="AB28" s="401"/>
      <c r="AC28" s="401"/>
      <c r="AD28" s="401"/>
      <c r="AE28" s="401"/>
      <c r="AF28" s="401"/>
      <c r="AG28" s="401"/>
      <c r="AH28" s="401"/>
      <c r="AI28" s="402"/>
      <c r="AJ28" s="238" t="s">
        <v>165</v>
      </c>
      <c r="AK28" s="239" t="s">
        <v>116</v>
      </c>
      <c r="AL28" s="198">
        <v>6.05</v>
      </c>
      <c r="AM28" s="198"/>
      <c r="AN28" s="198"/>
      <c r="AO28" s="198"/>
      <c r="AP28" s="239">
        <v>1</v>
      </c>
      <c r="AQ28" s="240">
        <f t="shared" si="3"/>
        <v>6.1</v>
      </c>
      <c r="AR28" s="3"/>
      <c r="AS28" s="236"/>
    </row>
    <row r="29" spans="1:46" s="219" customFormat="1" ht="15.75" x14ac:dyDescent="0.2">
      <c r="A29" s="3"/>
      <c r="B29" s="400"/>
      <c r="C29" s="401"/>
      <c r="D29" s="401"/>
      <c r="E29" s="401"/>
      <c r="F29" s="401"/>
      <c r="G29" s="401"/>
      <c r="H29" s="401"/>
      <c r="I29" s="401"/>
      <c r="J29" s="401"/>
      <c r="K29" s="401"/>
      <c r="L29" s="401"/>
      <c r="M29" s="401"/>
      <c r="N29" s="401"/>
      <c r="O29" s="401"/>
      <c r="P29" s="401"/>
      <c r="Q29" s="401"/>
      <c r="R29" s="401"/>
      <c r="S29" s="401"/>
      <c r="T29" s="401"/>
      <c r="U29" s="401"/>
      <c r="V29" s="401"/>
      <c r="W29" s="401"/>
      <c r="X29" s="401"/>
      <c r="Y29" s="401"/>
      <c r="Z29" s="401"/>
      <c r="AA29" s="401"/>
      <c r="AB29" s="401"/>
      <c r="AC29" s="401"/>
      <c r="AD29" s="401"/>
      <c r="AE29" s="401"/>
      <c r="AF29" s="401"/>
      <c r="AG29" s="401"/>
      <c r="AH29" s="401"/>
      <c r="AI29" s="402"/>
      <c r="AJ29" s="403"/>
      <c r="AK29" s="404"/>
      <c r="AL29" s="404"/>
      <c r="AM29" s="404"/>
      <c r="AN29" s="404"/>
      <c r="AO29" s="404"/>
      <c r="AP29" s="404"/>
      <c r="AQ29" s="405"/>
      <c r="AR29" s="3"/>
      <c r="AS29" s="236"/>
    </row>
    <row r="30" spans="1:46" s="219" customFormat="1" ht="15.75" x14ac:dyDescent="0.2">
      <c r="A30" s="3"/>
      <c r="B30" s="400"/>
      <c r="C30" s="401"/>
      <c r="D30" s="401"/>
      <c r="E30" s="401"/>
      <c r="F30" s="401"/>
      <c r="G30" s="401"/>
      <c r="H30" s="401"/>
      <c r="I30" s="401"/>
      <c r="J30" s="401"/>
      <c r="K30" s="401"/>
      <c r="L30" s="401"/>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2"/>
      <c r="AJ30" s="238" t="s">
        <v>166</v>
      </c>
      <c r="AK30" s="239" t="s">
        <v>116</v>
      </c>
      <c r="AL30" s="198">
        <v>38</v>
      </c>
      <c r="AM30" s="198"/>
      <c r="AN30" s="198"/>
      <c r="AO30" s="198"/>
      <c r="AP30" s="239">
        <v>1</v>
      </c>
      <c r="AQ30" s="240">
        <f t="shared" ref="AQ30" si="4">+ROUND(AL30,1)</f>
        <v>38</v>
      </c>
      <c r="AR30" s="3"/>
      <c r="AS30" s="236"/>
    </row>
    <row r="31" spans="1:46" s="218" customFormat="1" ht="15.75" x14ac:dyDescent="0.2">
      <c r="A31" s="3"/>
      <c r="B31" s="400"/>
      <c r="C31" s="401"/>
      <c r="D31" s="401"/>
      <c r="E31" s="401"/>
      <c r="F31" s="401"/>
      <c r="G31" s="401"/>
      <c r="H31" s="401"/>
      <c r="I31" s="401"/>
      <c r="J31" s="401"/>
      <c r="K31" s="401"/>
      <c r="L31" s="401"/>
      <c r="M31" s="401"/>
      <c r="N31" s="401"/>
      <c r="O31" s="401"/>
      <c r="P31" s="401"/>
      <c r="Q31" s="401"/>
      <c r="R31" s="401"/>
      <c r="S31" s="401"/>
      <c r="T31" s="401"/>
      <c r="U31" s="401"/>
      <c r="V31" s="401"/>
      <c r="W31" s="401"/>
      <c r="X31" s="401"/>
      <c r="Y31" s="401"/>
      <c r="Z31" s="401"/>
      <c r="AA31" s="401"/>
      <c r="AB31" s="401"/>
      <c r="AC31" s="401"/>
      <c r="AD31" s="401"/>
      <c r="AE31" s="401"/>
      <c r="AF31" s="401"/>
      <c r="AG31" s="401"/>
      <c r="AH31" s="401"/>
      <c r="AI31" s="402"/>
      <c r="AJ31" s="395" t="s">
        <v>152</v>
      </c>
      <c r="AK31" s="396"/>
      <c r="AL31" s="396"/>
      <c r="AM31" s="396"/>
      <c r="AN31" s="396"/>
      <c r="AO31" s="396"/>
      <c r="AP31" s="258" t="s">
        <v>22</v>
      </c>
      <c r="AQ31" s="259">
        <f>SUM(AQ16:AQ30)</f>
        <v>695.80000000000007</v>
      </c>
      <c r="AR31" s="3"/>
      <c r="AS31" s="236"/>
    </row>
    <row r="32" spans="1:46" s="218" customFormat="1" ht="15.75" x14ac:dyDescent="0.2">
      <c r="A32" s="3"/>
      <c r="B32" s="400"/>
      <c r="C32" s="401"/>
      <c r="D32" s="401"/>
      <c r="E32" s="401"/>
      <c r="F32" s="401"/>
      <c r="G32" s="401"/>
      <c r="H32" s="401"/>
      <c r="I32" s="401"/>
      <c r="J32" s="401"/>
      <c r="K32" s="401"/>
      <c r="L32" s="401"/>
      <c r="M32" s="401"/>
      <c r="N32" s="401"/>
      <c r="O32" s="401"/>
      <c r="P32" s="401"/>
      <c r="Q32" s="401"/>
      <c r="R32" s="401"/>
      <c r="S32" s="401"/>
      <c r="T32" s="401"/>
      <c r="U32" s="401"/>
      <c r="V32" s="401"/>
      <c r="W32" s="401"/>
      <c r="X32" s="401"/>
      <c r="Y32" s="401"/>
      <c r="Z32" s="401"/>
      <c r="AA32" s="401"/>
      <c r="AB32" s="401"/>
      <c r="AC32" s="401"/>
      <c r="AD32" s="401"/>
      <c r="AE32" s="401"/>
      <c r="AF32" s="401"/>
      <c r="AG32" s="401"/>
      <c r="AH32" s="401"/>
      <c r="AI32" s="402"/>
      <c r="AJ32" s="238" t="s">
        <v>158</v>
      </c>
      <c r="AK32" s="239" t="s">
        <v>116</v>
      </c>
      <c r="AL32" s="198">
        <v>175</v>
      </c>
      <c r="AM32" s="198"/>
      <c r="AN32" s="198"/>
      <c r="AO32" s="198"/>
      <c r="AP32" s="239">
        <v>1</v>
      </c>
      <c r="AQ32" s="240">
        <f t="shared" ref="AQ32" si="5">+ROUND(AL32,1)</f>
        <v>175</v>
      </c>
      <c r="AR32" s="3"/>
      <c r="AS32" s="236"/>
    </row>
    <row r="33" spans="1:45" s="248" customFormat="1" ht="15.75" x14ac:dyDescent="0.2">
      <c r="A33" s="3"/>
      <c r="B33" s="400"/>
      <c r="C33" s="401"/>
      <c r="D33" s="401"/>
      <c r="E33" s="401"/>
      <c r="F33" s="401"/>
      <c r="G33" s="401"/>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401"/>
      <c r="AF33" s="401"/>
      <c r="AG33" s="401"/>
      <c r="AH33" s="401"/>
      <c r="AI33" s="402"/>
      <c r="AJ33" s="238" t="s">
        <v>247</v>
      </c>
      <c r="AK33" s="239" t="s">
        <v>116</v>
      </c>
      <c r="AL33" s="198">
        <v>24.400000000000002</v>
      </c>
      <c r="AM33" s="198"/>
      <c r="AN33" s="198"/>
      <c r="AO33" s="198"/>
      <c r="AP33" s="239">
        <v>1</v>
      </c>
      <c r="AQ33" s="240">
        <f t="shared" ref="AQ33" si="6">+ROUND(AL33,1)</f>
        <v>24.4</v>
      </c>
      <c r="AR33" s="3"/>
      <c r="AS33" s="236"/>
    </row>
    <row r="34" spans="1:45" s="218" customFormat="1" ht="15.75" x14ac:dyDescent="0.2">
      <c r="A34" s="3"/>
      <c r="B34" s="400"/>
      <c r="C34" s="401"/>
      <c r="D34" s="401"/>
      <c r="E34" s="401"/>
      <c r="F34" s="401"/>
      <c r="G34" s="401"/>
      <c r="H34" s="401"/>
      <c r="I34" s="401"/>
      <c r="J34" s="401"/>
      <c r="K34" s="401"/>
      <c r="L34" s="401"/>
      <c r="M34" s="401"/>
      <c r="N34" s="401"/>
      <c r="O34" s="401"/>
      <c r="P34" s="401"/>
      <c r="Q34" s="401"/>
      <c r="R34" s="401"/>
      <c r="S34" s="401"/>
      <c r="T34" s="401"/>
      <c r="U34" s="401"/>
      <c r="V34" s="401"/>
      <c r="W34" s="401"/>
      <c r="X34" s="401"/>
      <c r="Y34" s="401"/>
      <c r="Z34" s="401"/>
      <c r="AA34" s="401"/>
      <c r="AB34" s="401"/>
      <c r="AC34" s="401"/>
      <c r="AD34" s="401"/>
      <c r="AE34" s="401"/>
      <c r="AF34" s="401"/>
      <c r="AG34" s="401"/>
      <c r="AH34" s="401"/>
      <c r="AI34" s="402"/>
      <c r="AJ34" s="395" t="s">
        <v>157</v>
      </c>
      <c r="AK34" s="396"/>
      <c r="AL34" s="396"/>
      <c r="AM34" s="396"/>
      <c r="AN34" s="396"/>
      <c r="AO34" s="396"/>
      <c r="AP34" s="258" t="s">
        <v>22</v>
      </c>
      <c r="AQ34" s="259">
        <f>SUM(AQ32:AQ33)</f>
        <v>199.4</v>
      </c>
      <c r="AR34" s="3"/>
      <c r="AS34" s="236"/>
    </row>
    <row r="35" spans="1:45" s="219" customFormat="1" ht="15.75" x14ac:dyDescent="0.2">
      <c r="A35" s="3"/>
      <c r="B35" s="400"/>
      <c r="C35" s="401"/>
      <c r="D35" s="401"/>
      <c r="E35" s="401"/>
      <c r="F35" s="401"/>
      <c r="G35" s="401"/>
      <c r="H35" s="401"/>
      <c r="I35" s="401"/>
      <c r="J35" s="401"/>
      <c r="K35" s="401"/>
      <c r="L35" s="401"/>
      <c r="M35" s="401"/>
      <c r="N35" s="401"/>
      <c r="O35" s="401"/>
      <c r="P35" s="401"/>
      <c r="Q35" s="401"/>
      <c r="R35" s="401"/>
      <c r="S35" s="401"/>
      <c r="T35" s="401"/>
      <c r="U35" s="401"/>
      <c r="V35" s="401"/>
      <c r="W35" s="401"/>
      <c r="X35" s="401"/>
      <c r="Y35" s="401"/>
      <c r="Z35" s="401"/>
      <c r="AA35" s="401"/>
      <c r="AB35" s="401"/>
      <c r="AC35" s="401"/>
      <c r="AD35" s="401"/>
      <c r="AE35" s="401"/>
      <c r="AF35" s="401"/>
      <c r="AG35" s="401"/>
      <c r="AH35" s="401"/>
      <c r="AI35" s="402"/>
      <c r="AJ35" s="238" t="s">
        <v>175</v>
      </c>
      <c r="AK35" s="239" t="s">
        <v>115</v>
      </c>
      <c r="AL35" s="198">
        <v>52.7</v>
      </c>
      <c r="AM35" s="198"/>
      <c r="AN35" s="198"/>
      <c r="AO35" s="198"/>
      <c r="AP35" s="239">
        <v>1</v>
      </c>
      <c r="AQ35" s="240">
        <f t="shared" ref="AQ35" si="7">+ROUND(AL35,1)</f>
        <v>52.7</v>
      </c>
      <c r="AR35" s="3"/>
      <c r="AS35" s="212"/>
    </row>
    <row r="36" spans="1:45" s="219" customFormat="1" ht="16.5" thickBot="1" x14ac:dyDescent="0.25">
      <c r="A36" s="3"/>
      <c r="B36" s="504"/>
      <c r="C36" s="505"/>
      <c r="D36" s="505"/>
      <c r="E36" s="505"/>
      <c r="F36" s="505"/>
      <c r="G36" s="505"/>
      <c r="H36" s="505"/>
      <c r="I36" s="505"/>
      <c r="J36" s="505"/>
      <c r="K36" s="505"/>
      <c r="L36" s="505"/>
      <c r="M36" s="505"/>
      <c r="N36" s="505"/>
      <c r="O36" s="505"/>
      <c r="P36" s="505"/>
      <c r="Q36" s="505"/>
      <c r="R36" s="505"/>
      <c r="S36" s="505"/>
      <c r="T36" s="505"/>
      <c r="U36" s="505"/>
      <c r="V36" s="505"/>
      <c r="W36" s="505"/>
      <c r="X36" s="505"/>
      <c r="Y36" s="505"/>
      <c r="Z36" s="505"/>
      <c r="AA36" s="505"/>
      <c r="AB36" s="505"/>
      <c r="AC36" s="505"/>
      <c r="AD36" s="505"/>
      <c r="AE36" s="505"/>
      <c r="AF36" s="505"/>
      <c r="AG36" s="505"/>
      <c r="AH36" s="505"/>
      <c r="AI36" s="506"/>
      <c r="AJ36" s="406" t="s">
        <v>173</v>
      </c>
      <c r="AK36" s="407"/>
      <c r="AL36" s="407"/>
      <c r="AM36" s="407"/>
      <c r="AN36" s="407"/>
      <c r="AO36" s="407"/>
      <c r="AP36" s="220" t="s">
        <v>22</v>
      </c>
      <c r="AQ36" s="221">
        <f>SUM(AQ35)</f>
        <v>52.7</v>
      </c>
      <c r="AR36" s="3"/>
      <c r="AS36" s="236"/>
    </row>
    <row r="37" spans="1:45" ht="15.75" x14ac:dyDescent="0.25">
      <c r="A37" s="3"/>
      <c r="B37" s="480" t="s">
        <v>23</v>
      </c>
      <c r="C37" s="481"/>
      <c r="D37" s="481"/>
      <c r="E37" s="481"/>
      <c r="F37" s="481"/>
      <c r="G37" s="481"/>
      <c r="H37" s="481"/>
      <c r="I37" s="481"/>
      <c r="J37" s="481"/>
      <c r="K37" s="481"/>
      <c r="L37" s="481"/>
      <c r="M37" s="481"/>
      <c r="N37" s="481"/>
      <c r="O37" s="481"/>
      <c r="P37" s="481"/>
      <c r="Q37" s="481"/>
      <c r="R37" s="481"/>
      <c r="S37" s="481"/>
      <c r="T37" s="481"/>
      <c r="U37" s="481"/>
      <c r="V37" s="481"/>
      <c r="W37" s="481"/>
      <c r="X37" s="481"/>
      <c r="Y37" s="481"/>
      <c r="Z37" s="481"/>
      <c r="AA37" s="481"/>
      <c r="AB37" s="481"/>
      <c r="AC37" s="481"/>
      <c r="AD37" s="481"/>
      <c r="AE37" s="481"/>
      <c r="AF37" s="481"/>
      <c r="AG37" s="481"/>
      <c r="AH37" s="481"/>
      <c r="AI37" s="482"/>
      <c r="AJ37" s="510" t="s">
        <v>24</v>
      </c>
      <c r="AK37" s="511"/>
      <c r="AL37" s="511"/>
      <c r="AM37" s="511"/>
      <c r="AN37" s="511"/>
      <c r="AO37" s="511"/>
      <c r="AP37" s="512"/>
      <c r="AQ37" s="224">
        <f>+AQ31+AQ34+AQ36</f>
        <v>947.90000000000009</v>
      </c>
      <c r="AR37" s="3"/>
    </row>
    <row r="38" spans="1:45" ht="15.75" x14ac:dyDescent="0.25">
      <c r="A38" s="3"/>
      <c r="B38" s="483"/>
      <c r="C38" s="484"/>
      <c r="D38" s="484"/>
      <c r="E38" s="484"/>
      <c r="F38" s="484"/>
      <c r="G38" s="484"/>
      <c r="H38" s="484"/>
      <c r="I38" s="484"/>
      <c r="J38" s="484"/>
      <c r="K38" s="484"/>
      <c r="L38" s="484"/>
      <c r="M38" s="484"/>
      <c r="N38" s="484"/>
      <c r="O38" s="484"/>
      <c r="P38" s="484"/>
      <c r="Q38" s="484"/>
      <c r="R38" s="484"/>
      <c r="S38" s="484"/>
      <c r="T38" s="484"/>
      <c r="U38" s="484"/>
      <c r="V38" s="484"/>
      <c r="W38" s="484"/>
      <c r="X38" s="484"/>
      <c r="Y38" s="484"/>
      <c r="Z38" s="484"/>
      <c r="AA38" s="484"/>
      <c r="AB38" s="484"/>
      <c r="AC38" s="484"/>
      <c r="AD38" s="484"/>
      <c r="AE38" s="484"/>
      <c r="AF38" s="484"/>
      <c r="AG38" s="484"/>
      <c r="AH38" s="484"/>
      <c r="AI38" s="485"/>
      <c r="AJ38" s="492" t="s">
        <v>25</v>
      </c>
      <c r="AK38" s="493"/>
      <c r="AL38" s="493"/>
      <c r="AM38" s="493"/>
      <c r="AN38" s="493"/>
      <c r="AO38" s="493"/>
      <c r="AP38" s="494"/>
      <c r="AQ38" s="23">
        <v>0</v>
      </c>
      <c r="AR38" s="3"/>
    </row>
    <row r="39" spans="1:45" ht="16.5" thickBot="1" x14ac:dyDescent="0.3">
      <c r="A39" s="3"/>
      <c r="B39" s="486"/>
      <c r="C39" s="487"/>
      <c r="D39" s="487"/>
      <c r="E39" s="487"/>
      <c r="F39" s="487"/>
      <c r="G39" s="487"/>
      <c r="H39" s="487"/>
      <c r="I39" s="487"/>
      <c r="J39" s="487"/>
      <c r="K39" s="487"/>
      <c r="L39" s="487"/>
      <c r="M39" s="487"/>
      <c r="N39" s="487"/>
      <c r="O39" s="487"/>
      <c r="P39" s="487"/>
      <c r="Q39" s="487"/>
      <c r="R39" s="487"/>
      <c r="S39" s="487"/>
      <c r="T39" s="487"/>
      <c r="U39" s="487"/>
      <c r="V39" s="487"/>
      <c r="W39" s="487"/>
      <c r="X39" s="487"/>
      <c r="Y39" s="487"/>
      <c r="Z39" s="487"/>
      <c r="AA39" s="487"/>
      <c r="AB39" s="487"/>
      <c r="AC39" s="487"/>
      <c r="AD39" s="487"/>
      <c r="AE39" s="487"/>
      <c r="AF39" s="487"/>
      <c r="AG39" s="487"/>
      <c r="AH39" s="487"/>
      <c r="AI39" s="488"/>
      <c r="AJ39" s="495" t="s">
        <v>26</v>
      </c>
      <c r="AK39" s="496"/>
      <c r="AL39" s="496"/>
      <c r="AM39" s="496"/>
      <c r="AN39" s="496"/>
      <c r="AO39" s="496"/>
      <c r="AP39" s="497"/>
      <c r="AQ39" s="24">
        <f>ABS(AQ37+AQ38)</f>
        <v>947.90000000000009</v>
      </c>
      <c r="AR39" s="3"/>
    </row>
    <row r="40" spans="1:45" ht="15.6" customHeight="1" x14ac:dyDescent="0.2">
      <c r="A40" s="3"/>
      <c r="B40" s="498" t="s">
        <v>110</v>
      </c>
      <c r="C40" s="499"/>
      <c r="D40" s="499"/>
      <c r="E40" s="499"/>
      <c r="F40" s="499"/>
      <c r="G40" s="499"/>
      <c r="H40" s="499"/>
      <c r="I40" s="499"/>
      <c r="J40" s="499"/>
      <c r="K40" s="499"/>
      <c r="L40" s="499"/>
      <c r="M40" s="499"/>
      <c r="N40" s="499"/>
      <c r="O40" s="499"/>
      <c r="P40" s="499"/>
      <c r="Q40" s="499"/>
      <c r="R40" s="499"/>
      <c r="S40" s="499"/>
      <c r="T40" s="499"/>
      <c r="U40" s="499"/>
      <c r="V40" s="499"/>
      <c r="W40" s="499"/>
      <c r="X40" s="499"/>
      <c r="Y40" s="499"/>
      <c r="Z40" s="499"/>
      <c r="AA40" s="499"/>
      <c r="AB40" s="499"/>
      <c r="AC40" s="499"/>
      <c r="AD40" s="499"/>
      <c r="AE40" s="499"/>
      <c r="AF40" s="499"/>
      <c r="AG40" s="499"/>
      <c r="AH40" s="499"/>
      <c r="AI40" s="500"/>
      <c r="AJ40" s="501" t="s">
        <v>128</v>
      </c>
      <c r="AK40" s="502"/>
      <c r="AL40" s="502"/>
      <c r="AM40" s="502"/>
      <c r="AN40" s="502"/>
      <c r="AO40" s="502"/>
      <c r="AP40" s="502"/>
      <c r="AQ40" s="503"/>
      <c r="AR40" s="3"/>
    </row>
    <row r="41" spans="1:45" ht="48" customHeight="1" x14ac:dyDescent="0.2">
      <c r="A41" s="3"/>
      <c r="B41" s="498"/>
      <c r="C41" s="499"/>
      <c r="D41" s="499"/>
      <c r="E41" s="499"/>
      <c r="F41" s="499"/>
      <c r="G41" s="499"/>
      <c r="H41" s="499"/>
      <c r="I41" s="499"/>
      <c r="J41" s="499"/>
      <c r="K41" s="499"/>
      <c r="L41" s="499"/>
      <c r="M41" s="499"/>
      <c r="N41" s="499"/>
      <c r="O41" s="499"/>
      <c r="P41" s="499"/>
      <c r="Q41" s="499"/>
      <c r="R41" s="499"/>
      <c r="S41" s="499"/>
      <c r="T41" s="499"/>
      <c r="U41" s="499"/>
      <c r="V41" s="499"/>
      <c r="W41" s="499"/>
      <c r="X41" s="499"/>
      <c r="Y41" s="499"/>
      <c r="Z41" s="499"/>
      <c r="AA41" s="499"/>
      <c r="AB41" s="499"/>
      <c r="AC41" s="499"/>
      <c r="AD41" s="499"/>
      <c r="AE41" s="499"/>
      <c r="AF41" s="499"/>
      <c r="AG41" s="499"/>
      <c r="AH41" s="499"/>
      <c r="AI41" s="500"/>
      <c r="AJ41" s="501"/>
      <c r="AK41" s="502"/>
      <c r="AL41" s="502"/>
      <c r="AM41" s="502"/>
      <c r="AN41" s="502"/>
      <c r="AO41" s="502"/>
      <c r="AP41" s="502"/>
      <c r="AQ41" s="503"/>
      <c r="AR41" s="3"/>
    </row>
    <row r="42" spans="1:45" ht="15.75" thickBot="1" x14ac:dyDescent="0.25">
      <c r="A42" s="3"/>
      <c r="B42" s="477" t="s">
        <v>111</v>
      </c>
      <c r="C42" s="478"/>
      <c r="D42" s="478"/>
      <c r="E42" s="478"/>
      <c r="F42" s="478"/>
      <c r="G42" s="478"/>
      <c r="H42" s="478"/>
      <c r="I42" s="478"/>
      <c r="J42" s="478"/>
      <c r="K42" s="478"/>
      <c r="L42" s="478"/>
      <c r="M42" s="478"/>
      <c r="N42" s="478"/>
      <c r="O42" s="478"/>
      <c r="P42" s="478"/>
      <c r="Q42" s="478"/>
      <c r="R42" s="478"/>
      <c r="S42" s="478"/>
      <c r="T42" s="478"/>
      <c r="U42" s="478"/>
      <c r="V42" s="478"/>
      <c r="W42" s="478"/>
      <c r="X42" s="478"/>
      <c r="Y42" s="478"/>
      <c r="Z42" s="478"/>
      <c r="AA42" s="478"/>
      <c r="AB42" s="478"/>
      <c r="AC42" s="478"/>
      <c r="AD42" s="478"/>
      <c r="AE42" s="478"/>
      <c r="AF42" s="478"/>
      <c r="AG42" s="478"/>
      <c r="AH42" s="478"/>
      <c r="AI42" s="479"/>
      <c r="AJ42" s="477" t="s">
        <v>129</v>
      </c>
      <c r="AK42" s="478"/>
      <c r="AL42" s="478"/>
      <c r="AM42" s="478"/>
      <c r="AN42" s="478"/>
      <c r="AO42" s="478"/>
      <c r="AP42" s="478"/>
      <c r="AQ42" s="479"/>
      <c r="AR42" s="3"/>
    </row>
    <row r="43" spans="1:45" s="2" customFormat="1" ht="15" x14ac:dyDescent="0.2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249"/>
    </row>
    <row r="44" spans="1:45" s="2" customFormat="1" ht="15" x14ac:dyDescent="0.2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249"/>
    </row>
  </sheetData>
  <mergeCells count="56">
    <mergeCell ref="AJ36:AO36"/>
    <mergeCell ref="B15:AI36"/>
    <mergeCell ref="AJ29:AQ29"/>
    <mergeCell ref="AJ22:AQ22"/>
    <mergeCell ref="AJ18:AQ18"/>
    <mergeCell ref="AJ34:AO34"/>
    <mergeCell ref="AJ31:AO31"/>
    <mergeCell ref="B42:AI42"/>
    <mergeCell ref="AJ42:AQ42"/>
    <mergeCell ref="B37:AI39"/>
    <mergeCell ref="AJ37:AP37"/>
    <mergeCell ref="AJ38:AP38"/>
    <mergeCell ref="AJ39:AP39"/>
    <mergeCell ref="B40:AI41"/>
    <mergeCell ref="AJ40:AQ41"/>
    <mergeCell ref="B14:AI14"/>
    <mergeCell ref="AJ14:AJ15"/>
    <mergeCell ref="AK14:AO14"/>
    <mergeCell ref="AP14:AP15"/>
    <mergeCell ref="AQ14:AQ15"/>
    <mergeCell ref="B12:H12"/>
    <mergeCell ref="I12:AQ12"/>
    <mergeCell ref="B13:H13"/>
    <mergeCell ref="I13:U13"/>
    <mergeCell ref="V13:AE13"/>
    <mergeCell ref="AF13:AJ13"/>
    <mergeCell ref="AK13:AM13"/>
    <mergeCell ref="AN13:AO13"/>
    <mergeCell ref="AH10:AJ10"/>
    <mergeCell ref="AK10:AQ10"/>
    <mergeCell ref="B9:F9"/>
    <mergeCell ref="G9:H9"/>
    <mergeCell ref="I9:J9"/>
    <mergeCell ref="K9:L9"/>
    <mergeCell ref="M9:N9"/>
    <mergeCell ref="O9:P9"/>
    <mergeCell ref="Q9:R9"/>
    <mergeCell ref="V9:Z9"/>
    <mergeCell ref="AA9:AE9"/>
    <mergeCell ref="AH9:AJ9"/>
    <mergeCell ref="AK9:AQ9"/>
    <mergeCell ref="AP8:AQ8"/>
    <mergeCell ref="B2:AJ4"/>
    <mergeCell ref="AK2:AQ4"/>
    <mergeCell ref="B5:I5"/>
    <mergeCell ref="J5:AQ5"/>
    <mergeCell ref="B6:I6"/>
    <mergeCell ref="J6:AE6"/>
    <mergeCell ref="AF6:AI6"/>
    <mergeCell ref="AK6:AN6"/>
    <mergeCell ref="AO6:AQ6"/>
    <mergeCell ref="B7:I7"/>
    <mergeCell ref="J7:AE7"/>
    <mergeCell ref="AF7:AI7"/>
    <mergeCell ref="AK7:AN7"/>
    <mergeCell ref="AO7:AQ7"/>
  </mergeCells>
  <printOptions horizontalCentered="1"/>
  <pageMargins left="0.39370078740157483" right="0.39370078740157483" top="0.39370078740157483" bottom="0.39370078740157483" header="0.31496062992125984" footer="0.31496062992125984"/>
  <pageSetup scale="48" fitToHeight="0" orientation="portrait" r:id="rId1"/>
  <ignoredErrors>
    <ignoredError sqref="AQ31 AQ34:AQ35" formula="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9CA0E-DDCE-43C4-B970-178DAE8087DB}">
  <sheetPr>
    <tabColor rgb="FF0070C0"/>
    <pageSetUpPr fitToPage="1"/>
  </sheetPr>
  <dimension ref="A1:AW46"/>
  <sheetViews>
    <sheetView view="pageBreakPreview" zoomScale="70" zoomScaleNormal="80" zoomScaleSheetLayoutView="70" workbookViewId="0">
      <selection activeCell="B2" sqref="B2:AJ4"/>
    </sheetView>
  </sheetViews>
  <sheetFormatPr baseColWidth="10" defaultRowHeight="12.75" x14ac:dyDescent="0.2"/>
  <cols>
    <col min="1" max="1" width="3.140625" style="2" customWidth="1"/>
    <col min="2" max="6" width="2.140625" style="189" customWidth="1"/>
    <col min="7" max="8" width="2.7109375" style="189" customWidth="1"/>
    <col min="9" max="10" width="2.85546875" style="189" customWidth="1"/>
    <col min="11" max="12" width="3.5703125" style="189" customWidth="1"/>
    <col min="13" max="14" width="2.85546875" style="189" customWidth="1"/>
    <col min="15" max="17" width="3.5703125" style="189" customWidth="1"/>
    <col min="18" max="18" width="4.140625" style="189" customWidth="1"/>
    <col min="19" max="21" width="1.7109375" style="189" customWidth="1"/>
    <col min="22" max="26" width="2.42578125" style="189" customWidth="1"/>
    <col min="27" max="31" width="1.28515625" style="189" customWidth="1"/>
    <col min="32" max="35" width="2.42578125" style="189" customWidth="1"/>
    <col min="36" max="36" width="25.28515625" style="189" customWidth="1"/>
    <col min="37" max="37" width="13.85546875" style="189" customWidth="1"/>
    <col min="38" max="38" width="10.140625" style="189" customWidth="1"/>
    <col min="39" max="39" width="12.85546875" style="189" customWidth="1"/>
    <col min="40" max="40" width="12" style="189" customWidth="1"/>
    <col min="41" max="41" width="11.7109375" style="189" customWidth="1"/>
    <col min="42" max="42" width="11.42578125" style="189" customWidth="1"/>
    <col min="43" max="43" width="14.28515625" style="189" customWidth="1"/>
    <col min="44" max="44" width="3.140625" style="2" customWidth="1"/>
    <col min="45" max="258" width="11.42578125" style="189"/>
    <col min="259" max="259" width="3.140625" style="189" customWidth="1"/>
    <col min="260" max="275" width="3.5703125" style="189" customWidth="1"/>
    <col min="276" max="276" width="4.140625" style="189" customWidth="1"/>
    <col min="277" max="293" width="3.5703125" style="189" customWidth="1"/>
    <col min="294" max="294" width="33" style="189" customWidth="1"/>
    <col min="295" max="296" width="14.42578125" style="189" customWidth="1"/>
    <col min="297" max="297" width="13.85546875" style="189" customWidth="1"/>
    <col min="298" max="298" width="15" style="189" customWidth="1"/>
    <col min="299" max="299" width="17.42578125" style="189" customWidth="1"/>
    <col min="300" max="300" width="3.140625" style="189" customWidth="1"/>
    <col min="301" max="514" width="11.42578125" style="189"/>
    <col min="515" max="515" width="3.140625" style="189" customWidth="1"/>
    <col min="516" max="531" width="3.5703125" style="189" customWidth="1"/>
    <col min="532" max="532" width="4.140625" style="189" customWidth="1"/>
    <col min="533" max="549" width="3.5703125" style="189" customWidth="1"/>
    <col min="550" max="550" width="33" style="189" customWidth="1"/>
    <col min="551" max="552" width="14.42578125" style="189" customWidth="1"/>
    <col min="553" max="553" width="13.85546875" style="189" customWidth="1"/>
    <col min="554" max="554" width="15" style="189" customWidth="1"/>
    <col min="555" max="555" width="17.42578125" style="189" customWidth="1"/>
    <col min="556" max="556" width="3.140625" style="189" customWidth="1"/>
    <col min="557" max="770" width="11.42578125" style="189"/>
    <col min="771" max="771" width="3.140625" style="189" customWidth="1"/>
    <col min="772" max="787" width="3.5703125" style="189" customWidth="1"/>
    <col min="788" max="788" width="4.140625" style="189" customWidth="1"/>
    <col min="789" max="805" width="3.5703125" style="189" customWidth="1"/>
    <col min="806" max="806" width="33" style="189" customWidth="1"/>
    <col min="807" max="808" width="14.42578125" style="189" customWidth="1"/>
    <col min="809" max="809" width="13.85546875" style="189" customWidth="1"/>
    <col min="810" max="810" width="15" style="189" customWidth="1"/>
    <col min="811" max="811" width="17.42578125" style="189" customWidth="1"/>
    <col min="812" max="812" width="3.140625" style="189" customWidth="1"/>
    <col min="813" max="1026" width="11.42578125" style="189"/>
    <col min="1027" max="1027" width="3.140625" style="189" customWidth="1"/>
    <col min="1028" max="1043" width="3.5703125" style="189" customWidth="1"/>
    <col min="1044" max="1044" width="4.140625" style="189" customWidth="1"/>
    <col min="1045" max="1061" width="3.5703125" style="189" customWidth="1"/>
    <col min="1062" max="1062" width="33" style="189" customWidth="1"/>
    <col min="1063" max="1064" width="14.42578125" style="189" customWidth="1"/>
    <col min="1065" max="1065" width="13.85546875" style="189" customWidth="1"/>
    <col min="1066" max="1066" width="15" style="189" customWidth="1"/>
    <col min="1067" max="1067" width="17.42578125" style="189" customWidth="1"/>
    <col min="1068" max="1068" width="3.140625" style="189" customWidth="1"/>
    <col min="1069" max="1282" width="11.42578125" style="189"/>
    <col min="1283" max="1283" width="3.140625" style="189" customWidth="1"/>
    <col min="1284" max="1299" width="3.5703125" style="189" customWidth="1"/>
    <col min="1300" max="1300" width="4.140625" style="189" customWidth="1"/>
    <col min="1301" max="1317" width="3.5703125" style="189" customWidth="1"/>
    <col min="1318" max="1318" width="33" style="189" customWidth="1"/>
    <col min="1319" max="1320" width="14.42578125" style="189" customWidth="1"/>
    <col min="1321" max="1321" width="13.85546875" style="189" customWidth="1"/>
    <col min="1322" max="1322" width="15" style="189" customWidth="1"/>
    <col min="1323" max="1323" width="17.42578125" style="189" customWidth="1"/>
    <col min="1324" max="1324" width="3.140625" style="189" customWidth="1"/>
    <col min="1325" max="1538" width="11.42578125" style="189"/>
    <col min="1539" max="1539" width="3.140625" style="189" customWidth="1"/>
    <col min="1540" max="1555" width="3.5703125" style="189" customWidth="1"/>
    <col min="1556" max="1556" width="4.140625" style="189" customWidth="1"/>
    <col min="1557" max="1573" width="3.5703125" style="189" customWidth="1"/>
    <col min="1574" max="1574" width="33" style="189" customWidth="1"/>
    <col min="1575" max="1576" width="14.42578125" style="189" customWidth="1"/>
    <col min="1577" max="1577" width="13.85546875" style="189" customWidth="1"/>
    <col min="1578" max="1578" width="15" style="189" customWidth="1"/>
    <col min="1579" max="1579" width="17.42578125" style="189" customWidth="1"/>
    <col min="1580" max="1580" width="3.140625" style="189" customWidth="1"/>
    <col min="1581" max="1794" width="11.42578125" style="189"/>
    <col min="1795" max="1795" width="3.140625" style="189" customWidth="1"/>
    <col min="1796" max="1811" width="3.5703125" style="189" customWidth="1"/>
    <col min="1812" max="1812" width="4.140625" style="189" customWidth="1"/>
    <col min="1813" max="1829" width="3.5703125" style="189" customWidth="1"/>
    <col min="1830" max="1830" width="33" style="189" customWidth="1"/>
    <col min="1831" max="1832" width="14.42578125" style="189" customWidth="1"/>
    <col min="1833" max="1833" width="13.85546875" style="189" customWidth="1"/>
    <col min="1834" max="1834" width="15" style="189" customWidth="1"/>
    <col min="1835" max="1835" width="17.42578125" style="189" customWidth="1"/>
    <col min="1836" max="1836" width="3.140625" style="189" customWidth="1"/>
    <col min="1837" max="2050" width="11.42578125" style="189"/>
    <col min="2051" max="2051" width="3.140625" style="189" customWidth="1"/>
    <col min="2052" max="2067" width="3.5703125" style="189" customWidth="1"/>
    <col min="2068" max="2068" width="4.140625" style="189" customWidth="1"/>
    <col min="2069" max="2085" width="3.5703125" style="189" customWidth="1"/>
    <col min="2086" max="2086" width="33" style="189" customWidth="1"/>
    <col min="2087" max="2088" width="14.42578125" style="189" customWidth="1"/>
    <col min="2089" max="2089" width="13.85546875" style="189" customWidth="1"/>
    <col min="2090" max="2090" width="15" style="189" customWidth="1"/>
    <col min="2091" max="2091" width="17.42578125" style="189" customWidth="1"/>
    <col min="2092" max="2092" width="3.140625" style="189" customWidth="1"/>
    <col min="2093" max="2306" width="11.42578125" style="189"/>
    <col min="2307" max="2307" width="3.140625" style="189" customWidth="1"/>
    <col min="2308" max="2323" width="3.5703125" style="189" customWidth="1"/>
    <col min="2324" max="2324" width="4.140625" style="189" customWidth="1"/>
    <col min="2325" max="2341" width="3.5703125" style="189" customWidth="1"/>
    <col min="2342" max="2342" width="33" style="189" customWidth="1"/>
    <col min="2343" max="2344" width="14.42578125" style="189" customWidth="1"/>
    <col min="2345" max="2345" width="13.85546875" style="189" customWidth="1"/>
    <col min="2346" max="2346" width="15" style="189" customWidth="1"/>
    <col min="2347" max="2347" width="17.42578125" style="189" customWidth="1"/>
    <col min="2348" max="2348" width="3.140625" style="189" customWidth="1"/>
    <col min="2349" max="2562" width="11.42578125" style="189"/>
    <col min="2563" max="2563" width="3.140625" style="189" customWidth="1"/>
    <col min="2564" max="2579" width="3.5703125" style="189" customWidth="1"/>
    <col min="2580" max="2580" width="4.140625" style="189" customWidth="1"/>
    <col min="2581" max="2597" width="3.5703125" style="189" customWidth="1"/>
    <col min="2598" max="2598" width="33" style="189" customWidth="1"/>
    <col min="2599" max="2600" width="14.42578125" style="189" customWidth="1"/>
    <col min="2601" max="2601" width="13.85546875" style="189" customWidth="1"/>
    <col min="2602" max="2602" width="15" style="189" customWidth="1"/>
    <col min="2603" max="2603" width="17.42578125" style="189" customWidth="1"/>
    <col min="2604" max="2604" width="3.140625" style="189" customWidth="1"/>
    <col min="2605" max="2818" width="11.42578125" style="189"/>
    <col min="2819" max="2819" width="3.140625" style="189" customWidth="1"/>
    <col min="2820" max="2835" width="3.5703125" style="189" customWidth="1"/>
    <col min="2836" max="2836" width="4.140625" style="189" customWidth="1"/>
    <col min="2837" max="2853" width="3.5703125" style="189" customWidth="1"/>
    <col min="2854" max="2854" width="33" style="189" customWidth="1"/>
    <col min="2855" max="2856" width="14.42578125" style="189" customWidth="1"/>
    <col min="2857" max="2857" width="13.85546875" style="189" customWidth="1"/>
    <col min="2858" max="2858" width="15" style="189" customWidth="1"/>
    <col min="2859" max="2859" width="17.42578125" style="189" customWidth="1"/>
    <col min="2860" max="2860" width="3.140625" style="189" customWidth="1"/>
    <col min="2861" max="3074" width="11.42578125" style="189"/>
    <col min="3075" max="3075" width="3.140625" style="189" customWidth="1"/>
    <col min="3076" max="3091" width="3.5703125" style="189" customWidth="1"/>
    <col min="3092" max="3092" width="4.140625" style="189" customWidth="1"/>
    <col min="3093" max="3109" width="3.5703125" style="189" customWidth="1"/>
    <col min="3110" max="3110" width="33" style="189" customWidth="1"/>
    <col min="3111" max="3112" width="14.42578125" style="189" customWidth="1"/>
    <col min="3113" max="3113" width="13.85546875" style="189" customWidth="1"/>
    <col min="3114" max="3114" width="15" style="189" customWidth="1"/>
    <col min="3115" max="3115" width="17.42578125" style="189" customWidth="1"/>
    <col min="3116" max="3116" width="3.140625" style="189" customWidth="1"/>
    <col min="3117" max="3330" width="11.42578125" style="189"/>
    <col min="3331" max="3331" width="3.140625" style="189" customWidth="1"/>
    <col min="3332" max="3347" width="3.5703125" style="189" customWidth="1"/>
    <col min="3348" max="3348" width="4.140625" style="189" customWidth="1"/>
    <col min="3349" max="3365" width="3.5703125" style="189" customWidth="1"/>
    <col min="3366" max="3366" width="33" style="189" customWidth="1"/>
    <col min="3367" max="3368" width="14.42578125" style="189" customWidth="1"/>
    <col min="3369" max="3369" width="13.85546875" style="189" customWidth="1"/>
    <col min="3370" max="3370" width="15" style="189" customWidth="1"/>
    <col min="3371" max="3371" width="17.42578125" style="189" customWidth="1"/>
    <col min="3372" max="3372" width="3.140625" style="189" customWidth="1"/>
    <col min="3373" max="3586" width="11.42578125" style="189"/>
    <col min="3587" max="3587" width="3.140625" style="189" customWidth="1"/>
    <col min="3588" max="3603" width="3.5703125" style="189" customWidth="1"/>
    <col min="3604" max="3604" width="4.140625" style="189" customWidth="1"/>
    <col min="3605" max="3621" width="3.5703125" style="189" customWidth="1"/>
    <col min="3622" max="3622" width="33" style="189" customWidth="1"/>
    <col min="3623" max="3624" width="14.42578125" style="189" customWidth="1"/>
    <col min="3625" max="3625" width="13.85546875" style="189" customWidth="1"/>
    <col min="3626" max="3626" width="15" style="189" customWidth="1"/>
    <col min="3627" max="3627" width="17.42578125" style="189" customWidth="1"/>
    <col min="3628" max="3628" width="3.140625" style="189" customWidth="1"/>
    <col min="3629" max="3842" width="11.42578125" style="189"/>
    <col min="3843" max="3843" width="3.140625" style="189" customWidth="1"/>
    <col min="3844" max="3859" width="3.5703125" style="189" customWidth="1"/>
    <col min="3860" max="3860" width="4.140625" style="189" customWidth="1"/>
    <col min="3861" max="3877" width="3.5703125" style="189" customWidth="1"/>
    <col min="3878" max="3878" width="33" style="189" customWidth="1"/>
    <col min="3879" max="3880" width="14.42578125" style="189" customWidth="1"/>
    <col min="3881" max="3881" width="13.85546875" style="189" customWidth="1"/>
    <col min="3882" max="3882" width="15" style="189" customWidth="1"/>
    <col min="3883" max="3883" width="17.42578125" style="189" customWidth="1"/>
    <col min="3884" max="3884" width="3.140625" style="189" customWidth="1"/>
    <col min="3885" max="4098" width="11.42578125" style="189"/>
    <col min="4099" max="4099" width="3.140625" style="189" customWidth="1"/>
    <col min="4100" max="4115" width="3.5703125" style="189" customWidth="1"/>
    <col min="4116" max="4116" width="4.140625" style="189" customWidth="1"/>
    <col min="4117" max="4133" width="3.5703125" style="189" customWidth="1"/>
    <col min="4134" max="4134" width="33" style="189" customWidth="1"/>
    <col min="4135" max="4136" width="14.42578125" style="189" customWidth="1"/>
    <col min="4137" max="4137" width="13.85546875" style="189" customWidth="1"/>
    <col min="4138" max="4138" width="15" style="189" customWidth="1"/>
    <col min="4139" max="4139" width="17.42578125" style="189" customWidth="1"/>
    <col min="4140" max="4140" width="3.140625" style="189" customWidth="1"/>
    <col min="4141" max="4354" width="11.42578125" style="189"/>
    <col min="4355" max="4355" width="3.140625" style="189" customWidth="1"/>
    <col min="4356" max="4371" width="3.5703125" style="189" customWidth="1"/>
    <col min="4372" max="4372" width="4.140625" style="189" customWidth="1"/>
    <col min="4373" max="4389" width="3.5703125" style="189" customWidth="1"/>
    <col min="4390" max="4390" width="33" style="189" customWidth="1"/>
    <col min="4391" max="4392" width="14.42578125" style="189" customWidth="1"/>
    <col min="4393" max="4393" width="13.85546875" style="189" customWidth="1"/>
    <col min="4394" max="4394" width="15" style="189" customWidth="1"/>
    <col min="4395" max="4395" width="17.42578125" style="189" customWidth="1"/>
    <col min="4396" max="4396" width="3.140625" style="189" customWidth="1"/>
    <col min="4397" max="4610" width="11.42578125" style="189"/>
    <col min="4611" max="4611" width="3.140625" style="189" customWidth="1"/>
    <col min="4612" max="4627" width="3.5703125" style="189" customWidth="1"/>
    <col min="4628" max="4628" width="4.140625" style="189" customWidth="1"/>
    <col min="4629" max="4645" width="3.5703125" style="189" customWidth="1"/>
    <col min="4646" max="4646" width="33" style="189" customWidth="1"/>
    <col min="4647" max="4648" width="14.42578125" style="189" customWidth="1"/>
    <col min="4649" max="4649" width="13.85546875" style="189" customWidth="1"/>
    <col min="4650" max="4650" width="15" style="189" customWidth="1"/>
    <col min="4651" max="4651" width="17.42578125" style="189" customWidth="1"/>
    <col min="4652" max="4652" width="3.140625" style="189" customWidth="1"/>
    <col min="4653" max="4866" width="11.42578125" style="189"/>
    <col min="4867" max="4867" width="3.140625" style="189" customWidth="1"/>
    <col min="4868" max="4883" width="3.5703125" style="189" customWidth="1"/>
    <col min="4884" max="4884" width="4.140625" style="189" customWidth="1"/>
    <col min="4885" max="4901" width="3.5703125" style="189" customWidth="1"/>
    <col min="4902" max="4902" width="33" style="189" customWidth="1"/>
    <col min="4903" max="4904" width="14.42578125" style="189" customWidth="1"/>
    <col min="4905" max="4905" width="13.85546875" style="189" customWidth="1"/>
    <col min="4906" max="4906" width="15" style="189" customWidth="1"/>
    <col min="4907" max="4907" width="17.42578125" style="189" customWidth="1"/>
    <col min="4908" max="4908" width="3.140625" style="189" customWidth="1"/>
    <col min="4909" max="5122" width="11.42578125" style="189"/>
    <col min="5123" max="5123" width="3.140625" style="189" customWidth="1"/>
    <col min="5124" max="5139" width="3.5703125" style="189" customWidth="1"/>
    <col min="5140" max="5140" width="4.140625" style="189" customWidth="1"/>
    <col min="5141" max="5157" width="3.5703125" style="189" customWidth="1"/>
    <col min="5158" max="5158" width="33" style="189" customWidth="1"/>
    <col min="5159" max="5160" width="14.42578125" style="189" customWidth="1"/>
    <col min="5161" max="5161" width="13.85546875" style="189" customWidth="1"/>
    <col min="5162" max="5162" width="15" style="189" customWidth="1"/>
    <col min="5163" max="5163" width="17.42578125" style="189" customWidth="1"/>
    <col min="5164" max="5164" width="3.140625" style="189" customWidth="1"/>
    <col min="5165" max="5378" width="11.42578125" style="189"/>
    <col min="5379" max="5379" width="3.140625" style="189" customWidth="1"/>
    <col min="5380" max="5395" width="3.5703125" style="189" customWidth="1"/>
    <col min="5396" max="5396" width="4.140625" style="189" customWidth="1"/>
    <col min="5397" max="5413" width="3.5703125" style="189" customWidth="1"/>
    <col min="5414" max="5414" width="33" style="189" customWidth="1"/>
    <col min="5415" max="5416" width="14.42578125" style="189" customWidth="1"/>
    <col min="5417" max="5417" width="13.85546875" style="189" customWidth="1"/>
    <col min="5418" max="5418" width="15" style="189" customWidth="1"/>
    <col min="5419" max="5419" width="17.42578125" style="189" customWidth="1"/>
    <col min="5420" max="5420" width="3.140625" style="189" customWidth="1"/>
    <col min="5421" max="5634" width="11.42578125" style="189"/>
    <col min="5635" max="5635" width="3.140625" style="189" customWidth="1"/>
    <col min="5636" max="5651" width="3.5703125" style="189" customWidth="1"/>
    <col min="5652" max="5652" width="4.140625" style="189" customWidth="1"/>
    <col min="5653" max="5669" width="3.5703125" style="189" customWidth="1"/>
    <col min="5670" max="5670" width="33" style="189" customWidth="1"/>
    <col min="5671" max="5672" width="14.42578125" style="189" customWidth="1"/>
    <col min="5673" max="5673" width="13.85546875" style="189" customWidth="1"/>
    <col min="5674" max="5674" width="15" style="189" customWidth="1"/>
    <col min="5675" max="5675" width="17.42578125" style="189" customWidth="1"/>
    <col min="5676" max="5676" width="3.140625" style="189" customWidth="1"/>
    <col min="5677" max="5890" width="11.42578125" style="189"/>
    <col min="5891" max="5891" width="3.140625" style="189" customWidth="1"/>
    <col min="5892" max="5907" width="3.5703125" style="189" customWidth="1"/>
    <col min="5908" max="5908" width="4.140625" style="189" customWidth="1"/>
    <col min="5909" max="5925" width="3.5703125" style="189" customWidth="1"/>
    <col min="5926" max="5926" width="33" style="189" customWidth="1"/>
    <col min="5927" max="5928" width="14.42578125" style="189" customWidth="1"/>
    <col min="5929" max="5929" width="13.85546875" style="189" customWidth="1"/>
    <col min="5930" max="5930" width="15" style="189" customWidth="1"/>
    <col min="5931" max="5931" width="17.42578125" style="189" customWidth="1"/>
    <col min="5932" max="5932" width="3.140625" style="189" customWidth="1"/>
    <col min="5933" max="6146" width="11.42578125" style="189"/>
    <col min="6147" max="6147" width="3.140625" style="189" customWidth="1"/>
    <col min="6148" max="6163" width="3.5703125" style="189" customWidth="1"/>
    <col min="6164" max="6164" width="4.140625" style="189" customWidth="1"/>
    <col min="6165" max="6181" width="3.5703125" style="189" customWidth="1"/>
    <col min="6182" max="6182" width="33" style="189" customWidth="1"/>
    <col min="6183" max="6184" width="14.42578125" style="189" customWidth="1"/>
    <col min="6185" max="6185" width="13.85546875" style="189" customWidth="1"/>
    <col min="6186" max="6186" width="15" style="189" customWidth="1"/>
    <col min="6187" max="6187" width="17.42578125" style="189" customWidth="1"/>
    <col min="6188" max="6188" width="3.140625" style="189" customWidth="1"/>
    <col min="6189" max="6402" width="11.42578125" style="189"/>
    <col min="6403" max="6403" width="3.140625" style="189" customWidth="1"/>
    <col min="6404" max="6419" width="3.5703125" style="189" customWidth="1"/>
    <col min="6420" max="6420" width="4.140625" style="189" customWidth="1"/>
    <col min="6421" max="6437" width="3.5703125" style="189" customWidth="1"/>
    <col min="6438" max="6438" width="33" style="189" customWidth="1"/>
    <col min="6439" max="6440" width="14.42578125" style="189" customWidth="1"/>
    <col min="6441" max="6441" width="13.85546875" style="189" customWidth="1"/>
    <col min="6442" max="6442" width="15" style="189" customWidth="1"/>
    <col min="6443" max="6443" width="17.42578125" style="189" customWidth="1"/>
    <col min="6444" max="6444" width="3.140625" style="189" customWidth="1"/>
    <col min="6445" max="6658" width="11.42578125" style="189"/>
    <col min="6659" max="6659" width="3.140625" style="189" customWidth="1"/>
    <col min="6660" max="6675" width="3.5703125" style="189" customWidth="1"/>
    <col min="6676" max="6676" width="4.140625" style="189" customWidth="1"/>
    <col min="6677" max="6693" width="3.5703125" style="189" customWidth="1"/>
    <col min="6694" max="6694" width="33" style="189" customWidth="1"/>
    <col min="6695" max="6696" width="14.42578125" style="189" customWidth="1"/>
    <col min="6697" max="6697" width="13.85546875" style="189" customWidth="1"/>
    <col min="6698" max="6698" width="15" style="189" customWidth="1"/>
    <col min="6699" max="6699" width="17.42578125" style="189" customWidth="1"/>
    <col min="6700" max="6700" width="3.140625" style="189" customWidth="1"/>
    <col min="6701" max="6914" width="11.42578125" style="189"/>
    <col min="6915" max="6915" width="3.140625" style="189" customWidth="1"/>
    <col min="6916" max="6931" width="3.5703125" style="189" customWidth="1"/>
    <col min="6932" max="6932" width="4.140625" style="189" customWidth="1"/>
    <col min="6933" max="6949" width="3.5703125" style="189" customWidth="1"/>
    <col min="6950" max="6950" width="33" style="189" customWidth="1"/>
    <col min="6951" max="6952" width="14.42578125" style="189" customWidth="1"/>
    <col min="6953" max="6953" width="13.85546875" style="189" customWidth="1"/>
    <col min="6954" max="6954" width="15" style="189" customWidth="1"/>
    <col min="6955" max="6955" width="17.42578125" style="189" customWidth="1"/>
    <col min="6956" max="6956" width="3.140625" style="189" customWidth="1"/>
    <col min="6957" max="7170" width="11.42578125" style="189"/>
    <col min="7171" max="7171" width="3.140625" style="189" customWidth="1"/>
    <col min="7172" max="7187" width="3.5703125" style="189" customWidth="1"/>
    <col min="7188" max="7188" width="4.140625" style="189" customWidth="1"/>
    <col min="7189" max="7205" width="3.5703125" style="189" customWidth="1"/>
    <col min="7206" max="7206" width="33" style="189" customWidth="1"/>
    <col min="7207" max="7208" width="14.42578125" style="189" customWidth="1"/>
    <col min="7209" max="7209" width="13.85546875" style="189" customWidth="1"/>
    <col min="7210" max="7210" width="15" style="189" customWidth="1"/>
    <col min="7211" max="7211" width="17.42578125" style="189" customWidth="1"/>
    <col min="7212" max="7212" width="3.140625" style="189" customWidth="1"/>
    <col min="7213" max="7426" width="11.42578125" style="189"/>
    <col min="7427" max="7427" width="3.140625" style="189" customWidth="1"/>
    <col min="7428" max="7443" width="3.5703125" style="189" customWidth="1"/>
    <col min="7444" max="7444" width="4.140625" style="189" customWidth="1"/>
    <col min="7445" max="7461" width="3.5703125" style="189" customWidth="1"/>
    <col min="7462" max="7462" width="33" style="189" customWidth="1"/>
    <col min="7463" max="7464" width="14.42578125" style="189" customWidth="1"/>
    <col min="7465" max="7465" width="13.85546875" style="189" customWidth="1"/>
    <col min="7466" max="7466" width="15" style="189" customWidth="1"/>
    <col min="7467" max="7467" width="17.42578125" style="189" customWidth="1"/>
    <col min="7468" max="7468" width="3.140625" style="189" customWidth="1"/>
    <col min="7469" max="7682" width="11.42578125" style="189"/>
    <col min="7683" max="7683" width="3.140625" style="189" customWidth="1"/>
    <col min="7684" max="7699" width="3.5703125" style="189" customWidth="1"/>
    <col min="7700" max="7700" width="4.140625" style="189" customWidth="1"/>
    <col min="7701" max="7717" width="3.5703125" style="189" customWidth="1"/>
    <col min="7718" max="7718" width="33" style="189" customWidth="1"/>
    <col min="7719" max="7720" width="14.42578125" style="189" customWidth="1"/>
    <col min="7721" max="7721" width="13.85546875" style="189" customWidth="1"/>
    <col min="7722" max="7722" width="15" style="189" customWidth="1"/>
    <col min="7723" max="7723" width="17.42578125" style="189" customWidth="1"/>
    <col min="7724" max="7724" width="3.140625" style="189" customWidth="1"/>
    <col min="7725" max="7938" width="11.42578125" style="189"/>
    <col min="7939" max="7939" width="3.140625" style="189" customWidth="1"/>
    <col min="7940" max="7955" width="3.5703125" style="189" customWidth="1"/>
    <col min="7956" max="7956" width="4.140625" style="189" customWidth="1"/>
    <col min="7957" max="7973" width="3.5703125" style="189" customWidth="1"/>
    <col min="7974" max="7974" width="33" style="189" customWidth="1"/>
    <col min="7975" max="7976" width="14.42578125" style="189" customWidth="1"/>
    <col min="7977" max="7977" width="13.85546875" style="189" customWidth="1"/>
    <col min="7978" max="7978" width="15" style="189" customWidth="1"/>
    <col min="7979" max="7979" width="17.42578125" style="189" customWidth="1"/>
    <col min="7980" max="7980" width="3.140625" style="189" customWidth="1"/>
    <col min="7981" max="8194" width="11.42578125" style="189"/>
    <col min="8195" max="8195" width="3.140625" style="189" customWidth="1"/>
    <col min="8196" max="8211" width="3.5703125" style="189" customWidth="1"/>
    <col min="8212" max="8212" width="4.140625" style="189" customWidth="1"/>
    <col min="8213" max="8229" width="3.5703125" style="189" customWidth="1"/>
    <col min="8230" max="8230" width="33" style="189" customWidth="1"/>
    <col min="8231" max="8232" width="14.42578125" style="189" customWidth="1"/>
    <col min="8233" max="8233" width="13.85546875" style="189" customWidth="1"/>
    <col min="8234" max="8234" width="15" style="189" customWidth="1"/>
    <col min="8235" max="8235" width="17.42578125" style="189" customWidth="1"/>
    <col min="8236" max="8236" width="3.140625" style="189" customWidth="1"/>
    <col min="8237" max="8450" width="11.42578125" style="189"/>
    <col min="8451" max="8451" width="3.140625" style="189" customWidth="1"/>
    <col min="8452" max="8467" width="3.5703125" style="189" customWidth="1"/>
    <col min="8468" max="8468" width="4.140625" style="189" customWidth="1"/>
    <col min="8469" max="8485" width="3.5703125" style="189" customWidth="1"/>
    <col min="8486" max="8486" width="33" style="189" customWidth="1"/>
    <col min="8487" max="8488" width="14.42578125" style="189" customWidth="1"/>
    <col min="8489" max="8489" width="13.85546875" style="189" customWidth="1"/>
    <col min="8490" max="8490" width="15" style="189" customWidth="1"/>
    <col min="8491" max="8491" width="17.42578125" style="189" customWidth="1"/>
    <col min="8492" max="8492" width="3.140625" style="189" customWidth="1"/>
    <col min="8493" max="8706" width="11.42578125" style="189"/>
    <col min="8707" max="8707" width="3.140625" style="189" customWidth="1"/>
    <col min="8708" max="8723" width="3.5703125" style="189" customWidth="1"/>
    <col min="8724" max="8724" width="4.140625" style="189" customWidth="1"/>
    <col min="8725" max="8741" width="3.5703125" style="189" customWidth="1"/>
    <col min="8742" max="8742" width="33" style="189" customWidth="1"/>
    <col min="8743" max="8744" width="14.42578125" style="189" customWidth="1"/>
    <col min="8745" max="8745" width="13.85546875" style="189" customWidth="1"/>
    <col min="8746" max="8746" width="15" style="189" customWidth="1"/>
    <col min="8747" max="8747" width="17.42578125" style="189" customWidth="1"/>
    <col min="8748" max="8748" width="3.140625" style="189" customWidth="1"/>
    <col min="8749" max="8962" width="11.42578125" style="189"/>
    <col min="8963" max="8963" width="3.140625" style="189" customWidth="1"/>
    <col min="8964" max="8979" width="3.5703125" style="189" customWidth="1"/>
    <col min="8980" max="8980" width="4.140625" style="189" customWidth="1"/>
    <col min="8981" max="8997" width="3.5703125" style="189" customWidth="1"/>
    <col min="8998" max="8998" width="33" style="189" customWidth="1"/>
    <col min="8999" max="9000" width="14.42578125" style="189" customWidth="1"/>
    <col min="9001" max="9001" width="13.85546875" style="189" customWidth="1"/>
    <col min="9002" max="9002" width="15" style="189" customWidth="1"/>
    <col min="9003" max="9003" width="17.42578125" style="189" customWidth="1"/>
    <col min="9004" max="9004" width="3.140625" style="189" customWidth="1"/>
    <col min="9005" max="9218" width="11.42578125" style="189"/>
    <col min="9219" max="9219" width="3.140625" style="189" customWidth="1"/>
    <col min="9220" max="9235" width="3.5703125" style="189" customWidth="1"/>
    <col min="9236" max="9236" width="4.140625" style="189" customWidth="1"/>
    <col min="9237" max="9253" width="3.5703125" style="189" customWidth="1"/>
    <col min="9254" max="9254" width="33" style="189" customWidth="1"/>
    <col min="9255" max="9256" width="14.42578125" style="189" customWidth="1"/>
    <col min="9257" max="9257" width="13.85546875" style="189" customWidth="1"/>
    <col min="9258" max="9258" width="15" style="189" customWidth="1"/>
    <col min="9259" max="9259" width="17.42578125" style="189" customWidth="1"/>
    <col min="9260" max="9260" width="3.140625" style="189" customWidth="1"/>
    <col min="9261" max="9474" width="11.42578125" style="189"/>
    <col min="9475" max="9475" width="3.140625" style="189" customWidth="1"/>
    <col min="9476" max="9491" width="3.5703125" style="189" customWidth="1"/>
    <col min="9492" max="9492" width="4.140625" style="189" customWidth="1"/>
    <col min="9493" max="9509" width="3.5703125" style="189" customWidth="1"/>
    <col min="9510" max="9510" width="33" style="189" customWidth="1"/>
    <col min="9511" max="9512" width="14.42578125" style="189" customWidth="1"/>
    <col min="9513" max="9513" width="13.85546875" style="189" customWidth="1"/>
    <col min="9514" max="9514" width="15" style="189" customWidth="1"/>
    <col min="9515" max="9515" width="17.42578125" style="189" customWidth="1"/>
    <col min="9516" max="9516" width="3.140625" style="189" customWidth="1"/>
    <col min="9517" max="9730" width="11.42578125" style="189"/>
    <col min="9731" max="9731" width="3.140625" style="189" customWidth="1"/>
    <col min="9732" max="9747" width="3.5703125" style="189" customWidth="1"/>
    <col min="9748" max="9748" width="4.140625" style="189" customWidth="1"/>
    <col min="9749" max="9765" width="3.5703125" style="189" customWidth="1"/>
    <col min="9766" max="9766" width="33" style="189" customWidth="1"/>
    <col min="9767" max="9768" width="14.42578125" style="189" customWidth="1"/>
    <col min="9769" max="9769" width="13.85546875" style="189" customWidth="1"/>
    <col min="9770" max="9770" width="15" style="189" customWidth="1"/>
    <col min="9771" max="9771" width="17.42578125" style="189" customWidth="1"/>
    <col min="9772" max="9772" width="3.140625" style="189" customWidth="1"/>
    <col min="9773" max="9986" width="11.42578125" style="189"/>
    <col min="9987" max="9987" width="3.140625" style="189" customWidth="1"/>
    <col min="9988" max="10003" width="3.5703125" style="189" customWidth="1"/>
    <col min="10004" max="10004" width="4.140625" style="189" customWidth="1"/>
    <col min="10005" max="10021" width="3.5703125" style="189" customWidth="1"/>
    <col min="10022" max="10022" width="33" style="189" customWidth="1"/>
    <col min="10023" max="10024" width="14.42578125" style="189" customWidth="1"/>
    <col min="10025" max="10025" width="13.85546875" style="189" customWidth="1"/>
    <col min="10026" max="10026" width="15" style="189" customWidth="1"/>
    <col min="10027" max="10027" width="17.42578125" style="189" customWidth="1"/>
    <col min="10028" max="10028" width="3.140625" style="189" customWidth="1"/>
    <col min="10029" max="10242" width="11.42578125" style="189"/>
    <col min="10243" max="10243" width="3.140625" style="189" customWidth="1"/>
    <col min="10244" max="10259" width="3.5703125" style="189" customWidth="1"/>
    <col min="10260" max="10260" width="4.140625" style="189" customWidth="1"/>
    <col min="10261" max="10277" width="3.5703125" style="189" customWidth="1"/>
    <col min="10278" max="10278" width="33" style="189" customWidth="1"/>
    <col min="10279" max="10280" width="14.42578125" style="189" customWidth="1"/>
    <col min="10281" max="10281" width="13.85546875" style="189" customWidth="1"/>
    <col min="10282" max="10282" width="15" style="189" customWidth="1"/>
    <col min="10283" max="10283" width="17.42578125" style="189" customWidth="1"/>
    <col min="10284" max="10284" width="3.140625" style="189" customWidth="1"/>
    <col min="10285" max="10498" width="11.42578125" style="189"/>
    <col min="10499" max="10499" width="3.140625" style="189" customWidth="1"/>
    <col min="10500" max="10515" width="3.5703125" style="189" customWidth="1"/>
    <col min="10516" max="10516" width="4.140625" style="189" customWidth="1"/>
    <col min="10517" max="10533" width="3.5703125" style="189" customWidth="1"/>
    <col min="10534" max="10534" width="33" style="189" customWidth="1"/>
    <col min="10535" max="10536" width="14.42578125" style="189" customWidth="1"/>
    <col min="10537" max="10537" width="13.85546875" style="189" customWidth="1"/>
    <col min="10538" max="10538" width="15" style="189" customWidth="1"/>
    <col min="10539" max="10539" width="17.42578125" style="189" customWidth="1"/>
    <col min="10540" max="10540" width="3.140625" style="189" customWidth="1"/>
    <col min="10541" max="10754" width="11.42578125" style="189"/>
    <col min="10755" max="10755" width="3.140625" style="189" customWidth="1"/>
    <col min="10756" max="10771" width="3.5703125" style="189" customWidth="1"/>
    <col min="10772" max="10772" width="4.140625" style="189" customWidth="1"/>
    <col min="10773" max="10789" width="3.5703125" style="189" customWidth="1"/>
    <col min="10790" max="10790" width="33" style="189" customWidth="1"/>
    <col min="10791" max="10792" width="14.42578125" style="189" customWidth="1"/>
    <col min="10793" max="10793" width="13.85546875" style="189" customWidth="1"/>
    <col min="10794" max="10794" width="15" style="189" customWidth="1"/>
    <col min="10795" max="10795" width="17.42578125" style="189" customWidth="1"/>
    <col min="10796" max="10796" width="3.140625" style="189" customWidth="1"/>
    <col min="10797" max="11010" width="11.42578125" style="189"/>
    <col min="11011" max="11011" width="3.140625" style="189" customWidth="1"/>
    <col min="11012" max="11027" width="3.5703125" style="189" customWidth="1"/>
    <col min="11028" max="11028" width="4.140625" style="189" customWidth="1"/>
    <col min="11029" max="11045" width="3.5703125" style="189" customWidth="1"/>
    <col min="11046" max="11046" width="33" style="189" customWidth="1"/>
    <col min="11047" max="11048" width="14.42578125" style="189" customWidth="1"/>
    <col min="11049" max="11049" width="13.85546875" style="189" customWidth="1"/>
    <col min="11050" max="11050" width="15" style="189" customWidth="1"/>
    <col min="11051" max="11051" width="17.42578125" style="189" customWidth="1"/>
    <col min="11052" max="11052" width="3.140625" style="189" customWidth="1"/>
    <col min="11053" max="11266" width="11.42578125" style="189"/>
    <col min="11267" max="11267" width="3.140625" style="189" customWidth="1"/>
    <col min="11268" max="11283" width="3.5703125" style="189" customWidth="1"/>
    <col min="11284" max="11284" width="4.140625" style="189" customWidth="1"/>
    <col min="11285" max="11301" width="3.5703125" style="189" customWidth="1"/>
    <col min="11302" max="11302" width="33" style="189" customWidth="1"/>
    <col min="11303" max="11304" width="14.42578125" style="189" customWidth="1"/>
    <col min="11305" max="11305" width="13.85546875" style="189" customWidth="1"/>
    <col min="11306" max="11306" width="15" style="189" customWidth="1"/>
    <col min="11307" max="11307" width="17.42578125" style="189" customWidth="1"/>
    <col min="11308" max="11308" width="3.140625" style="189" customWidth="1"/>
    <col min="11309" max="11522" width="11.42578125" style="189"/>
    <col min="11523" max="11523" width="3.140625" style="189" customWidth="1"/>
    <col min="11524" max="11539" width="3.5703125" style="189" customWidth="1"/>
    <col min="11540" max="11540" width="4.140625" style="189" customWidth="1"/>
    <col min="11541" max="11557" width="3.5703125" style="189" customWidth="1"/>
    <col min="11558" max="11558" width="33" style="189" customWidth="1"/>
    <col min="11559" max="11560" width="14.42578125" style="189" customWidth="1"/>
    <col min="11561" max="11561" width="13.85546875" style="189" customWidth="1"/>
    <col min="11562" max="11562" width="15" style="189" customWidth="1"/>
    <col min="11563" max="11563" width="17.42578125" style="189" customWidth="1"/>
    <col min="11564" max="11564" width="3.140625" style="189" customWidth="1"/>
    <col min="11565" max="11778" width="11.42578125" style="189"/>
    <col min="11779" max="11779" width="3.140625" style="189" customWidth="1"/>
    <col min="11780" max="11795" width="3.5703125" style="189" customWidth="1"/>
    <col min="11796" max="11796" width="4.140625" style="189" customWidth="1"/>
    <col min="11797" max="11813" width="3.5703125" style="189" customWidth="1"/>
    <col min="11814" max="11814" width="33" style="189" customWidth="1"/>
    <col min="11815" max="11816" width="14.42578125" style="189" customWidth="1"/>
    <col min="11817" max="11817" width="13.85546875" style="189" customWidth="1"/>
    <col min="11818" max="11818" width="15" style="189" customWidth="1"/>
    <col min="11819" max="11819" width="17.42578125" style="189" customWidth="1"/>
    <col min="11820" max="11820" width="3.140625" style="189" customWidth="1"/>
    <col min="11821" max="12034" width="11.42578125" style="189"/>
    <col min="12035" max="12035" width="3.140625" style="189" customWidth="1"/>
    <col min="12036" max="12051" width="3.5703125" style="189" customWidth="1"/>
    <col min="12052" max="12052" width="4.140625" style="189" customWidth="1"/>
    <col min="12053" max="12069" width="3.5703125" style="189" customWidth="1"/>
    <col min="12070" max="12070" width="33" style="189" customWidth="1"/>
    <col min="12071" max="12072" width="14.42578125" style="189" customWidth="1"/>
    <col min="12073" max="12073" width="13.85546875" style="189" customWidth="1"/>
    <col min="12074" max="12074" width="15" style="189" customWidth="1"/>
    <col min="12075" max="12075" width="17.42578125" style="189" customWidth="1"/>
    <col min="12076" max="12076" width="3.140625" style="189" customWidth="1"/>
    <col min="12077" max="12290" width="11.42578125" style="189"/>
    <col min="12291" max="12291" width="3.140625" style="189" customWidth="1"/>
    <col min="12292" max="12307" width="3.5703125" style="189" customWidth="1"/>
    <col min="12308" max="12308" width="4.140625" style="189" customWidth="1"/>
    <col min="12309" max="12325" width="3.5703125" style="189" customWidth="1"/>
    <col min="12326" max="12326" width="33" style="189" customWidth="1"/>
    <col min="12327" max="12328" width="14.42578125" style="189" customWidth="1"/>
    <col min="12329" max="12329" width="13.85546875" style="189" customWidth="1"/>
    <col min="12330" max="12330" width="15" style="189" customWidth="1"/>
    <col min="12331" max="12331" width="17.42578125" style="189" customWidth="1"/>
    <col min="12332" max="12332" width="3.140625" style="189" customWidth="1"/>
    <col min="12333" max="12546" width="11.42578125" style="189"/>
    <col min="12547" max="12547" width="3.140625" style="189" customWidth="1"/>
    <col min="12548" max="12563" width="3.5703125" style="189" customWidth="1"/>
    <col min="12564" max="12564" width="4.140625" style="189" customWidth="1"/>
    <col min="12565" max="12581" width="3.5703125" style="189" customWidth="1"/>
    <col min="12582" max="12582" width="33" style="189" customWidth="1"/>
    <col min="12583" max="12584" width="14.42578125" style="189" customWidth="1"/>
    <col min="12585" max="12585" width="13.85546875" style="189" customWidth="1"/>
    <col min="12586" max="12586" width="15" style="189" customWidth="1"/>
    <col min="12587" max="12587" width="17.42578125" style="189" customWidth="1"/>
    <col min="12588" max="12588" width="3.140625" style="189" customWidth="1"/>
    <col min="12589" max="12802" width="11.42578125" style="189"/>
    <col min="12803" max="12803" width="3.140625" style="189" customWidth="1"/>
    <col min="12804" max="12819" width="3.5703125" style="189" customWidth="1"/>
    <col min="12820" max="12820" width="4.140625" style="189" customWidth="1"/>
    <col min="12821" max="12837" width="3.5703125" style="189" customWidth="1"/>
    <col min="12838" max="12838" width="33" style="189" customWidth="1"/>
    <col min="12839" max="12840" width="14.42578125" style="189" customWidth="1"/>
    <col min="12841" max="12841" width="13.85546875" style="189" customWidth="1"/>
    <col min="12842" max="12842" width="15" style="189" customWidth="1"/>
    <col min="12843" max="12843" width="17.42578125" style="189" customWidth="1"/>
    <col min="12844" max="12844" width="3.140625" style="189" customWidth="1"/>
    <col min="12845" max="13058" width="11.42578125" style="189"/>
    <col min="13059" max="13059" width="3.140625" style="189" customWidth="1"/>
    <col min="13060" max="13075" width="3.5703125" style="189" customWidth="1"/>
    <col min="13076" max="13076" width="4.140625" style="189" customWidth="1"/>
    <col min="13077" max="13093" width="3.5703125" style="189" customWidth="1"/>
    <col min="13094" max="13094" width="33" style="189" customWidth="1"/>
    <col min="13095" max="13096" width="14.42578125" style="189" customWidth="1"/>
    <col min="13097" max="13097" width="13.85546875" style="189" customWidth="1"/>
    <col min="13098" max="13098" width="15" style="189" customWidth="1"/>
    <col min="13099" max="13099" width="17.42578125" style="189" customWidth="1"/>
    <col min="13100" max="13100" width="3.140625" style="189" customWidth="1"/>
    <col min="13101" max="13314" width="11.42578125" style="189"/>
    <col min="13315" max="13315" width="3.140625" style="189" customWidth="1"/>
    <col min="13316" max="13331" width="3.5703125" style="189" customWidth="1"/>
    <col min="13332" max="13332" width="4.140625" style="189" customWidth="1"/>
    <col min="13333" max="13349" width="3.5703125" style="189" customWidth="1"/>
    <col min="13350" max="13350" width="33" style="189" customWidth="1"/>
    <col min="13351" max="13352" width="14.42578125" style="189" customWidth="1"/>
    <col min="13353" max="13353" width="13.85546875" style="189" customWidth="1"/>
    <col min="13354" max="13354" width="15" style="189" customWidth="1"/>
    <col min="13355" max="13355" width="17.42578125" style="189" customWidth="1"/>
    <col min="13356" max="13356" width="3.140625" style="189" customWidth="1"/>
    <col min="13357" max="13570" width="11.42578125" style="189"/>
    <col min="13571" max="13571" width="3.140625" style="189" customWidth="1"/>
    <col min="13572" max="13587" width="3.5703125" style="189" customWidth="1"/>
    <col min="13588" max="13588" width="4.140625" style="189" customWidth="1"/>
    <col min="13589" max="13605" width="3.5703125" style="189" customWidth="1"/>
    <col min="13606" max="13606" width="33" style="189" customWidth="1"/>
    <col min="13607" max="13608" width="14.42578125" style="189" customWidth="1"/>
    <col min="13609" max="13609" width="13.85546875" style="189" customWidth="1"/>
    <col min="13610" max="13610" width="15" style="189" customWidth="1"/>
    <col min="13611" max="13611" width="17.42578125" style="189" customWidth="1"/>
    <col min="13612" max="13612" width="3.140625" style="189" customWidth="1"/>
    <col min="13613" max="13826" width="11.42578125" style="189"/>
    <col min="13827" max="13827" width="3.140625" style="189" customWidth="1"/>
    <col min="13828" max="13843" width="3.5703125" style="189" customWidth="1"/>
    <col min="13844" max="13844" width="4.140625" style="189" customWidth="1"/>
    <col min="13845" max="13861" width="3.5703125" style="189" customWidth="1"/>
    <col min="13862" max="13862" width="33" style="189" customWidth="1"/>
    <col min="13863" max="13864" width="14.42578125" style="189" customWidth="1"/>
    <col min="13865" max="13865" width="13.85546875" style="189" customWidth="1"/>
    <col min="13866" max="13866" width="15" style="189" customWidth="1"/>
    <col min="13867" max="13867" width="17.42578125" style="189" customWidth="1"/>
    <col min="13868" max="13868" width="3.140625" style="189" customWidth="1"/>
    <col min="13869" max="14082" width="11.42578125" style="189"/>
    <col min="14083" max="14083" width="3.140625" style="189" customWidth="1"/>
    <col min="14084" max="14099" width="3.5703125" style="189" customWidth="1"/>
    <col min="14100" max="14100" width="4.140625" style="189" customWidth="1"/>
    <col min="14101" max="14117" width="3.5703125" style="189" customWidth="1"/>
    <col min="14118" max="14118" width="33" style="189" customWidth="1"/>
    <col min="14119" max="14120" width="14.42578125" style="189" customWidth="1"/>
    <col min="14121" max="14121" width="13.85546875" style="189" customWidth="1"/>
    <col min="14122" max="14122" width="15" style="189" customWidth="1"/>
    <col min="14123" max="14123" width="17.42578125" style="189" customWidth="1"/>
    <col min="14124" max="14124" width="3.140625" style="189" customWidth="1"/>
    <col min="14125" max="14338" width="11.42578125" style="189"/>
    <col min="14339" max="14339" width="3.140625" style="189" customWidth="1"/>
    <col min="14340" max="14355" width="3.5703125" style="189" customWidth="1"/>
    <col min="14356" max="14356" width="4.140625" style="189" customWidth="1"/>
    <col min="14357" max="14373" width="3.5703125" style="189" customWidth="1"/>
    <col min="14374" max="14374" width="33" style="189" customWidth="1"/>
    <col min="14375" max="14376" width="14.42578125" style="189" customWidth="1"/>
    <col min="14377" max="14377" width="13.85546875" style="189" customWidth="1"/>
    <col min="14378" max="14378" width="15" style="189" customWidth="1"/>
    <col min="14379" max="14379" width="17.42578125" style="189" customWidth="1"/>
    <col min="14380" max="14380" width="3.140625" style="189" customWidth="1"/>
    <col min="14381" max="14594" width="11.42578125" style="189"/>
    <col min="14595" max="14595" width="3.140625" style="189" customWidth="1"/>
    <col min="14596" max="14611" width="3.5703125" style="189" customWidth="1"/>
    <col min="14612" max="14612" width="4.140625" style="189" customWidth="1"/>
    <col min="14613" max="14629" width="3.5703125" style="189" customWidth="1"/>
    <col min="14630" max="14630" width="33" style="189" customWidth="1"/>
    <col min="14631" max="14632" width="14.42578125" style="189" customWidth="1"/>
    <col min="14633" max="14633" width="13.85546875" style="189" customWidth="1"/>
    <col min="14634" max="14634" width="15" style="189" customWidth="1"/>
    <col min="14635" max="14635" width="17.42578125" style="189" customWidth="1"/>
    <col min="14636" max="14636" width="3.140625" style="189" customWidth="1"/>
    <col min="14637" max="14850" width="11.42578125" style="189"/>
    <col min="14851" max="14851" width="3.140625" style="189" customWidth="1"/>
    <col min="14852" max="14867" width="3.5703125" style="189" customWidth="1"/>
    <col min="14868" max="14868" width="4.140625" style="189" customWidth="1"/>
    <col min="14869" max="14885" width="3.5703125" style="189" customWidth="1"/>
    <col min="14886" max="14886" width="33" style="189" customWidth="1"/>
    <col min="14887" max="14888" width="14.42578125" style="189" customWidth="1"/>
    <col min="14889" max="14889" width="13.85546875" style="189" customWidth="1"/>
    <col min="14890" max="14890" width="15" style="189" customWidth="1"/>
    <col min="14891" max="14891" width="17.42578125" style="189" customWidth="1"/>
    <col min="14892" max="14892" width="3.140625" style="189" customWidth="1"/>
    <col min="14893" max="15106" width="11.42578125" style="189"/>
    <col min="15107" max="15107" width="3.140625" style="189" customWidth="1"/>
    <col min="15108" max="15123" width="3.5703125" style="189" customWidth="1"/>
    <col min="15124" max="15124" width="4.140625" style="189" customWidth="1"/>
    <col min="15125" max="15141" width="3.5703125" style="189" customWidth="1"/>
    <col min="15142" max="15142" width="33" style="189" customWidth="1"/>
    <col min="15143" max="15144" width="14.42578125" style="189" customWidth="1"/>
    <col min="15145" max="15145" width="13.85546875" style="189" customWidth="1"/>
    <col min="15146" max="15146" width="15" style="189" customWidth="1"/>
    <col min="15147" max="15147" width="17.42578125" style="189" customWidth="1"/>
    <col min="15148" max="15148" width="3.140625" style="189" customWidth="1"/>
    <col min="15149" max="15362" width="11.42578125" style="189"/>
    <col min="15363" max="15363" width="3.140625" style="189" customWidth="1"/>
    <col min="15364" max="15379" width="3.5703125" style="189" customWidth="1"/>
    <col min="15380" max="15380" width="4.140625" style="189" customWidth="1"/>
    <col min="15381" max="15397" width="3.5703125" style="189" customWidth="1"/>
    <col min="15398" max="15398" width="33" style="189" customWidth="1"/>
    <col min="15399" max="15400" width="14.42578125" style="189" customWidth="1"/>
    <col min="15401" max="15401" width="13.85546875" style="189" customWidth="1"/>
    <col min="15402" max="15402" width="15" style="189" customWidth="1"/>
    <col min="15403" max="15403" width="17.42578125" style="189" customWidth="1"/>
    <col min="15404" max="15404" width="3.140625" style="189" customWidth="1"/>
    <col min="15405" max="15618" width="11.42578125" style="189"/>
    <col min="15619" max="15619" width="3.140625" style="189" customWidth="1"/>
    <col min="15620" max="15635" width="3.5703125" style="189" customWidth="1"/>
    <col min="15636" max="15636" width="4.140625" style="189" customWidth="1"/>
    <col min="15637" max="15653" width="3.5703125" style="189" customWidth="1"/>
    <col min="15654" max="15654" width="33" style="189" customWidth="1"/>
    <col min="15655" max="15656" width="14.42578125" style="189" customWidth="1"/>
    <col min="15657" max="15657" width="13.85546875" style="189" customWidth="1"/>
    <col min="15658" max="15658" width="15" style="189" customWidth="1"/>
    <col min="15659" max="15659" width="17.42578125" style="189" customWidth="1"/>
    <col min="15660" max="15660" width="3.140625" style="189" customWidth="1"/>
    <col min="15661" max="15874" width="11.42578125" style="189"/>
    <col min="15875" max="15875" width="3.140625" style="189" customWidth="1"/>
    <col min="15876" max="15891" width="3.5703125" style="189" customWidth="1"/>
    <col min="15892" max="15892" width="4.140625" style="189" customWidth="1"/>
    <col min="15893" max="15909" width="3.5703125" style="189" customWidth="1"/>
    <col min="15910" max="15910" width="33" style="189" customWidth="1"/>
    <col min="15911" max="15912" width="14.42578125" style="189" customWidth="1"/>
    <col min="15913" max="15913" width="13.85546875" style="189" customWidth="1"/>
    <col min="15914" max="15914" width="15" style="189" customWidth="1"/>
    <col min="15915" max="15915" width="17.42578125" style="189" customWidth="1"/>
    <col min="15916" max="15916" width="3.140625" style="189" customWidth="1"/>
    <col min="15917" max="16130" width="11.42578125" style="189"/>
    <col min="16131" max="16131" width="3.140625" style="189" customWidth="1"/>
    <col min="16132" max="16147" width="3.5703125" style="189" customWidth="1"/>
    <col min="16148" max="16148" width="4.140625" style="189" customWidth="1"/>
    <col min="16149" max="16165" width="3.5703125" style="189" customWidth="1"/>
    <col min="16166" max="16166" width="33" style="189" customWidth="1"/>
    <col min="16167" max="16168" width="14.42578125" style="189" customWidth="1"/>
    <col min="16169" max="16169" width="13.85546875" style="189" customWidth="1"/>
    <col min="16170" max="16170" width="15" style="189" customWidth="1"/>
    <col min="16171" max="16171" width="17.42578125" style="189" customWidth="1"/>
    <col min="16172" max="16172" width="3.140625" style="189" customWidth="1"/>
    <col min="16173" max="16384" width="11.42578125" style="189"/>
  </cols>
  <sheetData>
    <row r="1" spans="1:45" s="2" customFormat="1" ht="15.75" thickBo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row>
    <row r="2" spans="1:45" ht="15.6" customHeight="1" x14ac:dyDescent="0.2">
      <c r="A2" s="3"/>
      <c r="B2" s="410" t="s">
        <v>0</v>
      </c>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c r="AK2" s="416"/>
      <c r="AL2" s="416"/>
      <c r="AM2" s="416"/>
      <c r="AN2" s="416"/>
      <c r="AO2" s="416"/>
      <c r="AP2" s="416"/>
      <c r="AQ2" s="417"/>
      <c r="AR2" s="3"/>
    </row>
    <row r="3" spans="1:45" ht="15.6" customHeight="1" x14ac:dyDescent="0.2">
      <c r="A3" s="3"/>
      <c r="B3" s="412"/>
      <c r="C3" s="413"/>
      <c r="D3" s="413"/>
      <c r="E3" s="413"/>
      <c r="F3" s="413"/>
      <c r="G3" s="413"/>
      <c r="H3" s="413"/>
      <c r="I3" s="413"/>
      <c r="J3" s="413"/>
      <c r="K3" s="413"/>
      <c r="L3" s="413"/>
      <c r="M3" s="413"/>
      <c r="N3" s="413"/>
      <c r="O3" s="413"/>
      <c r="P3" s="413"/>
      <c r="Q3" s="413"/>
      <c r="R3" s="413"/>
      <c r="S3" s="413"/>
      <c r="T3" s="413"/>
      <c r="U3" s="413"/>
      <c r="V3" s="413"/>
      <c r="W3" s="413"/>
      <c r="X3" s="413"/>
      <c r="Y3" s="413"/>
      <c r="Z3" s="413"/>
      <c r="AA3" s="413"/>
      <c r="AB3" s="413"/>
      <c r="AC3" s="413"/>
      <c r="AD3" s="413"/>
      <c r="AE3" s="413"/>
      <c r="AF3" s="413"/>
      <c r="AG3" s="413"/>
      <c r="AH3" s="413"/>
      <c r="AI3" s="413"/>
      <c r="AJ3" s="413"/>
      <c r="AK3" s="418"/>
      <c r="AL3" s="418"/>
      <c r="AM3" s="418"/>
      <c r="AN3" s="418"/>
      <c r="AO3" s="418"/>
      <c r="AP3" s="418"/>
      <c r="AQ3" s="419"/>
      <c r="AR3" s="3"/>
    </row>
    <row r="4" spans="1:45" ht="15.6" customHeight="1" thickBot="1" x14ac:dyDescent="0.25">
      <c r="A4" s="3"/>
      <c r="B4" s="414"/>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20"/>
      <c r="AL4" s="420"/>
      <c r="AM4" s="420"/>
      <c r="AN4" s="420"/>
      <c r="AO4" s="420"/>
      <c r="AP4" s="420"/>
      <c r="AQ4" s="421"/>
      <c r="AR4" s="3"/>
    </row>
    <row r="5" spans="1:45" s="6" customFormat="1" ht="32.450000000000003" customHeight="1" x14ac:dyDescent="0.25">
      <c r="A5" s="5"/>
      <c r="B5" s="422" t="s">
        <v>1</v>
      </c>
      <c r="C5" s="423"/>
      <c r="D5" s="423"/>
      <c r="E5" s="423"/>
      <c r="F5" s="423"/>
      <c r="G5" s="423"/>
      <c r="H5" s="423"/>
      <c r="I5" s="424"/>
      <c r="J5" s="425" t="s">
        <v>105</v>
      </c>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426"/>
      <c r="AK5" s="427"/>
      <c r="AL5" s="427"/>
      <c r="AM5" s="427"/>
      <c r="AN5" s="427"/>
      <c r="AO5" s="427"/>
      <c r="AP5" s="427"/>
      <c r="AQ5" s="409"/>
      <c r="AR5" s="5"/>
    </row>
    <row r="6" spans="1:45" s="6" customFormat="1" ht="15.75" x14ac:dyDescent="0.25">
      <c r="A6" s="7"/>
      <c r="B6" s="428" t="s">
        <v>2</v>
      </c>
      <c r="C6" s="429"/>
      <c r="D6" s="429"/>
      <c r="E6" s="429"/>
      <c r="F6" s="429"/>
      <c r="G6" s="429"/>
      <c r="H6" s="429"/>
      <c r="I6" s="430"/>
      <c r="J6" s="431" t="s">
        <v>104</v>
      </c>
      <c r="K6" s="432"/>
      <c r="L6" s="432"/>
      <c r="M6" s="432"/>
      <c r="N6" s="432"/>
      <c r="O6" s="432"/>
      <c r="P6" s="432"/>
      <c r="Q6" s="432"/>
      <c r="R6" s="432"/>
      <c r="S6" s="432"/>
      <c r="T6" s="432"/>
      <c r="U6" s="432"/>
      <c r="V6" s="432"/>
      <c r="W6" s="432"/>
      <c r="X6" s="432"/>
      <c r="Y6" s="432"/>
      <c r="Z6" s="432"/>
      <c r="AA6" s="432"/>
      <c r="AB6" s="432"/>
      <c r="AC6" s="432"/>
      <c r="AD6" s="432"/>
      <c r="AE6" s="433"/>
      <c r="AF6" s="434" t="s">
        <v>3</v>
      </c>
      <c r="AG6" s="432"/>
      <c r="AH6" s="432"/>
      <c r="AI6" s="433"/>
      <c r="AJ6" s="208" t="s">
        <v>133</v>
      </c>
      <c r="AK6" s="434" t="s">
        <v>4</v>
      </c>
      <c r="AL6" s="435"/>
      <c r="AM6" s="435"/>
      <c r="AN6" s="436"/>
      <c r="AO6" s="437" t="s">
        <v>108</v>
      </c>
      <c r="AP6" s="429"/>
      <c r="AQ6" s="438"/>
      <c r="AR6" s="7"/>
    </row>
    <row r="7" spans="1:45" s="6" customFormat="1" ht="15.75" x14ac:dyDescent="0.25">
      <c r="A7" s="7"/>
      <c r="B7" s="428" t="s">
        <v>5</v>
      </c>
      <c r="C7" s="429"/>
      <c r="D7" s="429"/>
      <c r="E7" s="429"/>
      <c r="F7" s="429"/>
      <c r="G7" s="429"/>
      <c r="H7" s="429"/>
      <c r="I7" s="430"/>
      <c r="J7" s="431" t="s">
        <v>77</v>
      </c>
      <c r="K7" s="432"/>
      <c r="L7" s="432"/>
      <c r="M7" s="432"/>
      <c r="N7" s="432"/>
      <c r="O7" s="432"/>
      <c r="P7" s="432"/>
      <c r="Q7" s="432"/>
      <c r="R7" s="432"/>
      <c r="S7" s="432"/>
      <c r="T7" s="432"/>
      <c r="U7" s="432"/>
      <c r="V7" s="432"/>
      <c r="W7" s="432"/>
      <c r="X7" s="432"/>
      <c r="Y7" s="432"/>
      <c r="Z7" s="432"/>
      <c r="AA7" s="432"/>
      <c r="AB7" s="432"/>
      <c r="AC7" s="432"/>
      <c r="AD7" s="432"/>
      <c r="AE7" s="433"/>
      <c r="AF7" s="434" t="s">
        <v>3</v>
      </c>
      <c r="AG7" s="432"/>
      <c r="AH7" s="432"/>
      <c r="AI7" s="433"/>
      <c r="AJ7" s="8" t="s">
        <v>106</v>
      </c>
      <c r="AK7" s="434" t="s">
        <v>6</v>
      </c>
      <c r="AL7" s="435"/>
      <c r="AM7" s="435"/>
      <c r="AN7" s="436"/>
      <c r="AO7" s="437" t="s">
        <v>107</v>
      </c>
      <c r="AP7" s="429"/>
      <c r="AQ7" s="438"/>
      <c r="AR7" s="7"/>
    </row>
    <row r="8" spans="1:45" s="6" customFormat="1" ht="15.75" x14ac:dyDescent="0.25">
      <c r="A8" s="7"/>
      <c r="B8" s="9"/>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1"/>
      <c r="AO8" s="10"/>
      <c r="AP8" s="408"/>
      <c r="AQ8" s="409"/>
      <c r="AR8" s="7"/>
    </row>
    <row r="9" spans="1:45" s="6" customFormat="1" ht="15.6" customHeight="1" x14ac:dyDescent="0.25">
      <c r="A9" s="7"/>
      <c r="B9" s="428" t="s">
        <v>7</v>
      </c>
      <c r="C9" s="429"/>
      <c r="D9" s="429"/>
      <c r="E9" s="429"/>
      <c r="F9" s="430"/>
      <c r="G9" s="434" t="s">
        <v>8</v>
      </c>
      <c r="H9" s="433"/>
      <c r="I9" s="442">
        <v>25</v>
      </c>
      <c r="J9" s="433"/>
      <c r="K9" s="434" t="s">
        <v>9</v>
      </c>
      <c r="L9" s="433"/>
      <c r="M9" s="442">
        <v>7</v>
      </c>
      <c r="N9" s="443"/>
      <c r="O9" s="434" t="s">
        <v>10</v>
      </c>
      <c r="P9" s="433"/>
      <c r="Q9" s="442">
        <v>2026</v>
      </c>
      <c r="R9" s="433"/>
      <c r="S9" s="10"/>
      <c r="T9" s="10"/>
      <c r="U9" s="10"/>
      <c r="V9" s="444"/>
      <c r="W9" s="445"/>
      <c r="X9" s="445"/>
      <c r="Y9" s="445"/>
      <c r="Z9" s="445"/>
      <c r="AA9" s="446"/>
      <c r="AB9" s="447"/>
      <c r="AC9" s="447"/>
      <c r="AD9" s="447"/>
      <c r="AE9" s="447"/>
      <c r="AF9" s="10"/>
      <c r="AG9" s="10"/>
      <c r="AH9" s="434" t="s">
        <v>11</v>
      </c>
      <c r="AI9" s="432"/>
      <c r="AJ9" s="433"/>
      <c r="AK9" s="448" t="s">
        <v>29</v>
      </c>
      <c r="AL9" s="449"/>
      <c r="AM9" s="449"/>
      <c r="AN9" s="449"/>
      <c r="AO9" s="449"/>
      <c r="AP9" s="449"/>
      <c r="AQ9" s="450"/>
      <c r="AR9" s="7"/>
    </row>
    <row r="10" spans="1:45" s="6" customFormat="1" ht="15.75" x14ac:dyDescent="0.25">
      <c r="A10" s="7"/>
      <c r="B10" s="12"/>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434" t="s">
        <v>12</v>
      </c>
      <c r="AI10" s="432"/>
      <c r="AJ10" s="433"/>
      <c r="AK10" s="439" t="s">
        <v>135</v>
      </c>
      <c r="AL10" s="440"/>
      <c r="AM10" s="440"/>
      <c r="AN10" s="440"/>
      <c r="AO10" s="440"/>
      <c r="AP10" s="440"/>
      <c r="AQ10" s="441"/>
      <c r="AR10" s="7"/>
    </row>
    <row r="11" spans="1:45" s="6" customFormat="1" ht="16.5" thickBot="1" x14ac:dyDescent="0.25">
      <c r="A11" s="7"/>
      <c r="B11" s="1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5"/>
      <c r="AR11" s="7"/>
    </row>
    <row r="12" spans="1:45" s="16" customFormat="1" ht="72.75" customHeight="1" thickBot="1" x14ac:dyDescent="0.3">
      <c r="A12" s="5"/>
      <c r="B12" s="451" t="s">
        <v>13</v>
      </c>
      <c r="C12" s="452"/>
      <c r="D12" s="452"/>
      <c r="E12" s="452"/>
      <c r="F12" s="452"/>
      <c r="G12" s="452"/>
      <c r="H12" s="453"/>
      <c r="I12" s="454" t="str">
        <f>+'ACTA DE OBRA No1'!C28</f>
        <v>Construcción de ANDÉN en concreto de 21 Mpa, espesor de 0.10m. Incluye suministro y transporte de los materiales, Malla electrosoldada D-84; juntas para andenes de 5X5 mm con cortadora de disco, soporte fondo de junta, sellante de juntas elastomérico de poliuretano, acabado escobillado y llaneado 0.10m en los bordes,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v>
      </c>
      <c r="J12" s="455"/>
      <c r="K12" s="455"/>
      <c r="L12" s="455"/>
      <c r="M12" s="455"/>
      <c r="N12" s="455"/>
      <c r="O12" s="455"/>
      <c r="P12" s="455"/>
      <c r="Q12" s="455"/>
      <c r="R12" s="455"/>
      <c r="S12" s="455"/>
      <c r="T12" s="455"/>
      <c r="U12" s="455"/>
      <c r="V12" s="455"/>
      <c r="W12" s="455"/>
      <c r="X12" s="455"/>
      <c r="Y12" s="455"/>
      <c r="Z12" s="455"/>
      <c r="AA12" s="455"/>
      <c r="AB12" s="455"/>
      <c r="AC12" s="455"/>
      <c r="AD12" s="455"/>
      <c r="AE12" s="455"/>
      <c r="AF12" s="455"/>
      <c r="AG12" s="455"/>
      <c r="AH12" s="455"/>
      <c r="AI12" s="455"/>
      <c r="AJ12" s="455"/>
      <c r="AK12" s="455"/>
      <c r="AL12" s="455"/>
      <c r="AM12" s="455"/>
      <c r="AN12" s="455"/>
      <c r="AO12" s="455"/>
      <c r="AP12" s="455"/>
      <c r="AQ12" s="456"/>
      <c r="AR12" s="5"/>
    </row>
    <row r="13" spans="1:45" s="16" customFormat="1" ht="31.15" customHeight="1" thickBot="1" x14ac:dyDescent="0.3">
      <c r="A13" s="5"/>
      <c r="B13" s="451" t="s">
        <v>14</v>
      </c>
      <c r="C13" s="452"/>
      <c r="D13" s="452"/>
      <c r="E13" s="452"/>
      <c r="F13" s="452"/>
      <c r="G13" s="452"/>
      <c r="H13" s="453"/>
      <c r="I13" s="457" t="s">
        <v>117</v>
      </c>
      <c r="J13" s="458"/>
      <c r="K13" s="458"/>
      <c r="L13" s="458"/>
      <c r="M13" s="458"/>
      <c r="N13" s="458"/>
      <c r="O13" s="458"/>
      <c r="P13" s="458"/>
      <c r="Q13" s="458"/>
      <c r="R13" s="458"/>
      <c r="S13" s="458"/>
      <c r="T13" s="458"/>
      <c r="U13" s="459"/>
      <c r="V13" s="460" t="s">
        <v>15</v>
      </c>
      <c r="W13" s="455"/>
      <c r="X13" s="455"/>
      <c r="Y13" s="455"/>
      <c r="Z13" s="455"/>
      <c r="AA13" s="455"/>
      <c r="AB13" s="455"/>
      <c r="AC13" s="455"/>
      <c r="AD13" s="455"/>
      <c r="AE13" s="461"/>
      <c r="AF13" s="462"/>
      <c r="AG13" s="455"/>
      <c r="AH13" s="455"/>
      <c r="AI13" s="455"/>
      <c r="AJ13" s="463"/>
      <c r="AK13" s="464" t="s">
        <v>16</v>
      </c>
      <c r="AL13" s="464"/>
      <c r="AM13" s="465"/>
      <c r="AN13" s="466">
        <f>+'ACTA DE OBRA No1'!B28</f>
        <v>3.04</v>
      </c>
      <c r="AO13" s="463"/>
      <c r="AP13" s="17" t="s">
        <v>134</v>
      </c>
      <c r="AQ13" s="18" t="str">
        <f>+'ACTA DE OBRA No1'!E28</f>
        <v>m2</v>
      </c>
      <c r="AR13" s="5"/>
    </row>
    <row r="14" spans="1:45" ht="16.5" thickBot="1" x14ac:dyDescent="0.3">
      <c r="A14" s="3"/>
      <c r="B14" s="467" t="s">
        <v>17</v>
      </c>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411"/>
      <c r="AE14" s="411"/>
      <c r="AF14" s="411"/>
      <c r="AG14" s="411"/>
      <c r="AH14" s="411"/>
      <c r="AI14" s="411"/>
      <c r="AJ14" s="468" t="s">
        <v>202</v>
      </c>
      <c r="AK14" s="470"/>
      <c r="AL14" s="470"/>
      <c r="AM14" s="470"/>
      <c r="AN14" s="471"/>
      <c r="AO14" s="472"/>
      <c r="AP14" s="473" t="s">
        <v>18</v>
      </c>
      <c r="AQ14" s="475" t="s">
        <v>19</v>
      </c>
      <c r="AR14" s="3"/>
    </row>
    <row r="15" spans="1:45" ht="28.5" customHeight="1" thickBot="1" x14ac:dyDescent="0.25">
      <c r="A15" s="3"/>
      <c r="B15" s="397"/>
      <c r="C15" s="398"/>
      <c r="D15" s="398"/>
      <c r="E15" s="398"/>
      <c r="F15" s="398"/>
      <c r="G15" s="398"/>
      <c r="H15" s="398"/>
      <c r="I15" s="398"/>
      <c r="J15" s="398"/>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9"/>
      <c r="AJ15" s="469"/>
      <c r="AK15" s="19" t="s">
        <v>114</v>
      </c>
      <c r="AL15" s="19" t="s">
        <v>20</v>
      </c>
      <c r="AM15" s="19" t="s">
        <v>27</v>
      </c>
      <c r="AN15" s="19" t="s">
        <v>28</v>
      </c>
      <c r="AO15" s="19" t="s">
        <v>21</v>
      </c>
      <c r="AP15" s="474"/>
      <c r="AQ15" s="476"/>
      <c r="AR15" s="3"/>
    </row>
    <row r="16" spans="1:45" ht="15.75" x14ac:dyDescent="0.2">
      <c r="A16" s="3"/>
      <c r="B16" s="400"/>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2"/>
      <c r="AJ16" s="238" t="s">
        <v>138</v>
      </c>
      <c r="AK16" s="239" t="s">
        <v>115</v>
      </c>
      <c r="AL16" s="198">
        <v>35</v>
      </c>
      <c r="AM16" s="198">
        <f>1.05-0.3</f>
        <v>0.75</v>
      </c>
      <c r="AN16" s="198"/>
      <c r="AO16" s="198">
        <f>AM16*AL16</f>
        <v>26.25</v>
      </c>
      <c r="AP16" s="239">
        <v>1</v>
      </c>
      <c r="AQ16" s="240">
        <f>ROUND(AO16*AP16,1)</f>
        <v>26.3</v>
      </c>
      <c r="AR16" s="3"/>
      <c r="AS16" s="236"/>
    </row>
    <row r="17" spans="1:47" s="219" customFormat="1" ht="15.75" x14ac:dyDescent="0.2">
      <c r="A17" s="3"/>
      <c r="B17" s="400"/>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2"/>
      <c r="AJ17" s="403"/>
      <c r="AK17" s="404"/>
      <c r="AL17" s="404"/>
      <c r="AM17" s="404"/>
      <c r="AN17" s="404"/>
      <c r="AO17" s="404"/>
      <c r="AP17" s="404"/>
      <c r="AQ17" s="405"/>
      <c r="AR17" s="3"/>
      <c r="AS17" s="236"/>
    </row>
    <row r="18" spans="1:47" ht="15.75" x14ac:dyDescent="0.2">
      <c r="A18" s="3"/>
      <c r="B18" s="400"/>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2"/>
      <c r="AJ18" s="238" t="s">
        <v>144</v>
      </c>
      <c r="AK18" s="239" t="s">
        <v>115</v>
      </c>
      <c r="AL18" s="198">
        <v>186.45</v>
      </c>
      <c r="AM18" s="198">
        <f t="shared" ref="AM18:AM23" si="0">1.05-0.3</f>
        <v>0.75</v>
      </c>
      <c r="AN18" s="198"/>
      <c r="AO18" s="198">
        <f t="shared" ref="AO18:AO23" si="1">AM18*AL18</f>
        <v>139.83749999999998</v>
      </c>
      <c r="AP18" s="239">
        <v>1</v>
      </c>
      <c r="AQ18" s="240">
        <f t="shared" ref="AQ18:AQ23" si="2">ROUND(AO18*AP18,1)</f>
        <v>139.80000000000001</v>
      </c>
      <c r="AR18" s="3"/>
      <c r="AS18" s="236"/>
    </row>
    <row r="19" spans="1:47" s="226" customFormat="1" ht="15.75" x14ac:dyDescent="0.2">
      <c r="A19" s="3"/>
      <c r="B19" s="400"/>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2"/>
      <c r="AJ19" s="238" t="s">
        <v>144</v>
      </c>
      <c r="AK19" s="239" t="s">
        <v>116</v>
      </c>
      <c r="AL19" s="198">
        <v>158.80000000000001</v>
      </c>
      <c r="AM19" s="198">
        <f>1.35-0.3</f>
        <v>1.05</v>
      </c>
      <c r="AN19" s="198"/>
      <c r="AO19" s="198">
        <f t="shared" ref="AO19" si="3">AM19*AL19</f>
        <v>166.74</v>
      </c>
      <c r="AP19" s="239">
        <v>1</v>
      </c>
      <c r="AQ19" s="240">
        <f t="shared" ref="AQ19" si="4">ROUND(AO19*AP19,1)</f>
        <v>166.7</v>
      </c>
      <c r="AR19" s="3"/>
      <c r="AS19" s="236"/>
    </row>
    <row r="20" spans="1:47" s="248" customFormat="1" ht="15.75" x14ac:dyDescent="0.2">
      <c r="A20" s="3"/>
      <c r="B20" s="400"/>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2"/>
      <c r="AJ20" s="238" t="s">
        <v>144</v>
      </c>
      <c r="AK20" s="239" t="s">
        <v>116</v>
      </c>
      <c r="AL20" s="198">
        <v>27.5</v>
      </c>
      <c r="AM20" s="198">
        <f>1.4-0.15-0.3</f>
        <v>0.95</v>
      </c>
      <c r="AN20" s="198"/>
      <c r="AO20" s="198">
        <f t="shared" ref="AO20" si="5">AM20*AL20</f>
        <v>26.125</v>
      </c>
      <c r="AP20" s="239">
        <v>1</v>
      </c>
      <c r="AQ20" s="240">
        <f t="shared" ref="AQ20" si="6">ROUND(AO20*AP20,1)</f>
        <v>26.1</v>
      </c>
      <c r="AR20" s="3"/>
      <c r="AS20" s="236"/>
    </row>
    <row r="21" spans="1:47" s="219" customFormat="1" ht="15.75" x14ac:dyDescent="0.2">
      <c r="A21" s="3"/>
      <c r="B21" s="400"/>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2"/>
      <c r="AJ21" s="403"/>
      <c r="AK21" s="404"/>
      <c r="AL21" s="404"/>
      <c r="AM21" s="404"/>
      <c r="AN21" s="404"/>
      <c r="AO21" s="404"/>
      <c r="AP21" s="404"/>
      <c r="AQ21" s="405"/>
      <c r="AR21" s="3"/>
    </row>
    <row r="22" spans="1:47" s="197" customFormat="1" ht="15.75" x14ac:dyDescent="0.2">
      <c r="A22" s="3"/>
      <c r="B22" s="400"/>
      <c r="C22" s="401"/>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1"/>
      <c r="AC22" s="401"/>
      <c r="AD22" s="401"/>
      <c r="AE22" s="401"/>
      <c r="AF22" s="401"/>
      <c r="AG22" s="401"/>
      <c r="AH22" s="401"/>
      <c r="AI22" s="402"/>
      <c r="AJ22" s="238" t="s">
        <v>151</v>
      </c>
      <c r="AK22" s="239" t="s">
        <v>115</v>
      </c>
      <c r="AL22" s="198">
        <v>44.6</v>
      </c>
      <c r="AM22" s="198">
        <f t="shared" si="0"/>
        <v>0.75</v>
      </c>
      <c r="AN22" s="198"/>
      <c r="AO22" s="198">
        <f t="shared" si="1"/>
        <v>33.450000000000003</v>
      </c>
      <c r="AP22" s="239">
        <v>1</v>
      </c>
      <c r="AQ22" s="240">
        <f t="shared" si="2"/>
        <v>33.5</v>
      </c>
      <c r="AR22" s="3"/>
      <c r="AS22" s="236"/>
    </row>
    <row r="23" spans="1:47" s="197" customFormat="1" ht="15.75" x14ac:dyDescent="0.2">
      <c r="A23" s="3"/>
      <c r="B23" s="400"/>
      <c r="C23" s="401"/>
      <c r="D23" s="401"/>
      <c r="E23" s="401"/>
      <c r="F23" s="401"/>
      <c r="G23" s="401"/>
      <c r="H23" s="401"/>
      <c r="I23" s="401"/>
      <c r="J23" s="401"/>
      <c r="K23" s="401"/>
      <c r="L23" s="401"/>
      <c r="M23" s="401"/>
      <c r="N23" s="401"/>
      <c r="O23" s="401"/>
      <c r="P23" s="401"/>
      <c r="Q23" s="401"/>
      <c r="R23" s="401"/>
      <c r="S23" s="401"/>
      <c r="T23" s="401"/>
      <c r="U23" s="401"/>
      <c r="V23" s="401"/>
      <c r="W23" s="401"/>
      <c r="X23" s="401"/>
      <c r="Y23" s="401"/>
      <c r="Z23" s="401"/>
      <c r="AA23" s="401"/>
      <c r="AB23" s="401"/>
      <c r="AC23" s="401"/>
      <c r="AD23" s="401"/>
      <c r="AE23" s="401"/>
      <c r="AF23" s="401"/>
      <c r="AG23" s="401"/>
      <c r="AH23" s="401"/>
      <c r="AI23" s="402"/>
      <c r="AJ23" s="238" t="s">
        <v>151</v>
      </c>
      <c r="AK23" s="239" t="s">
        <v>116</v>
      </c>
      <c r="AL23" s="198">
        <v>42.2</v>
      </c>
      <c r="AM23" s="198">
        <f t="shared" si="0"/>
        <v>0.75</v>
      </c>
      <c r="AN23" s="198"/>
      <c r="AO23" s="198">
        <f t="shared" si="1"/>
        <v>31.650000000000002</v>
      </c>
      <c r="AP23" s="239">
        <v>1</v>
      </c>
      <c r="AQ23" s="240">
        <f t="shared" si="2"/>
        <v>31.7</v>
      </c>
      <c r="AR23" s="3"/>
      <c r="AS23" s="236"/>
    </row>
    <row r="24" spans="1:47" s="218" customFormat="1" ht="15.75" x14ac:dyDescent="0.2">
      <c r="A24" s="3"/>
      <c r="B24" s="400"/>
      <c r="C24" s="401"/>
      <c r="D24" s="401"/>
      <c r="E24" s="401"/>
      <c r="F24" s="401"/>
      <c r="G24" s="401"/>
      <c r="H24" s="401"/>
      <c r="I24" s="401"/>
      <c r="J24" s="401"/>
      <c r="K24" s="401"/>
      <c r="L24" s="401"/>
      <c r="M24" s="401"/>
      <c r="N24" s="401"/>
      <c r="O24" s="401"/>
      <c r="P24" s="401"/>
      <c r="Q24" s="401"/>
      <c r="R24" s="401"/>
      <c r="S24" s="401"/>
      <c r="T24" s="401"/>
      <c r="U24" s="401"/>
      <c r="V24" s="401"/>
      <c r="W24" s="401"/>
      <c r="X24" s="401"/>
      <c r="Y24" s="401"/>
      <c r="Z24" s="401"/>
      <c r="AA24" s="401"/>
      <c r="AB24" s="401"/>
      <c r="AC24" s="401"/>
      <c r="AD24" s="401"/>
      <c r="AE24" s="401"/>
      <c r="AF24" s="401"/>
      <c r="AG24" s="401"/>
      <c r="AH24" s="401"/>
      <c r="AI24" s="402"/>
      <c r="AJ24" s="403"/>
      <c r="AK24" s="404"/>
      <c r="AL24" s="404"/>
      <c r="AM24" s="404"/>
      <c r="AN24" s="404"/>
      <c r="AO24" s="404"/>
      <c r="AP24" s="404"/>
      <c r="AQ24" s="405"/>
      <c r="AR24" s="3"/>
    </row>
    <row r="25" spans="1:47" s="218" customFormat="1" ht="15.75" x14ac:dyDescent="0.2">
      <c r="A25" s="3"/>
      <c r="B25" s="400"/>
      <c r="C25" s="401"/>
      <c r="D25" s="401"/>
      <c r="E25" s="401"/>
      <c r="F25" s="401"/>
      <c r="G25" s="401"/>
      <c r="H25" s="401"/>
      <c r="I25" s="401"/>
      <c r="J25" s="401"/>
      <c r="K25" s="401"/>
      <c r="L25" s="401"/>
      <c r="M25" s="401"/>
      <c r="N25" s="401"/>
      <c r="O25" s="401"/>
      <c r="P25" s="401"/>
      <c r="Q25" s="401"/>
      <c r="R25" s="401"/>
      <c r="S25" s="401"/>
      <c r="T25" s="401"/>
      <c r="U25" s="401"/>
      <c r="V25" s="401"/>
      <c r="W25" s="401"/>
      <c r="X25" s="401"/>
      <c r="Y25" s="401"/>
      <c r="Z25" s="401"/>
      <c r="AA25" s="401"/>
      <c r="AB25" s="401"/>
      <c r="AC25" s="401"/>
      <c r="AD25" s="401"/>
      <c r="AE25" s="401"/>
      <c r="AF25" s="401"/>
      <c r="AG25" s="401"/>
      <c r="AH25" s="401"/>
      <c r="AI25" s="402"/>
      <c r="AJ25" s="238" t="s">
        <v>167</v>
      </c>
      <c r="AK25" s="239" t="s">
        <v>115</v>
      </c>
      <c r="AL25" s="198">
        <v>6.1</v>
      </c>
      <c r="AM25" s="198">
        <f>1.35-0.3</f>
        <v>1.05</v>
      </c>
      <c r="AN25" s="198"/>
      <c r="AO25" s="198">
        <f>AM25*AL25</f>
        <v>6.4050000000000002</v>
      </c>
      <c r="AP25" s="239">
        <v>1</v>
      </c>
      <c r="AQ25" s="240">
        <f>ROUND(AO25*AP25,1)</f>
        <v>6.4</v>
      </c>
      <c r="AR25" s="3"/>
    </row>
    <row r="26" spans="1:47" s="218" customFormat="1" ht="15.75" x14ac:dyDescent="0.2">
      <c r="A26" s="3"/>
      <c r="B26" s="400"/>
      <c r="C26" s="401"/>
      <c r="D26" s="401"/>
      <c r="E26" s="401"/>
      <c r="F26" s="401"/>
      <c r="G26" s="401"/>
      <c r="H26" s="401"/>
      <c r="I26" s="401"/>
      <c r="J26" s="401"/>
      <c r="K26" s="401"/>
      <c r="L26" s="401"/>
      <c r="M26" s="401"/>
      <c r="N26" s="401"/>
      <c r="O26" s="401"/>
      <c r="P26" s="401"/>
      <c r="Q26" s="401"/>
      <c r="R26" s="401"/>
      <c r="S26" s="401"/>
      <c r="T26" s="401"/>
      <c r="U26" s="401"/>
      <c r="V26" s="401"/>
      <c r="W26" s="401"/>
      <c r="X26" s="401"/>
      <c r="Y26" s="401"/>
      <c r="Z26" s="401"/>
      <c r="AA26" s="401"/>
      <c r="AB26" s="401"/>
      <c r="AC26" s="401"/>
      <c r="AD26" s="401"/>
      <c r="AE26" s="401"/>
      <c r="AF26" s="401"/>
      <c r="AG26" s="401"/>
      <c r="AH26" s="401"/>
      <c r="AI26" s="402"/>
      <c r="AJ26" s="238" t="s">
        <v>168</v>
      </c>
      <c r="AK26" s="239" t="s">
        <v>115</v>
      </c>
      <c r="AL26" s="198">
        <v>13</v>
      </c>
      <c r="AM26" s="198">
        <f>1.81-0.15-0.3</f>
        <v>1.36</v>
      </c>
      <c r="AN26" s="198"/>
      <c r="AO26" s="198">
        <f t="shared" ref="AO26:AO29" si="7">AM26*AL26</f>
        <v>17.68</v>
      </c>
      <c r="AP26" s="239">
        <v>1</v>
      </c>
      <c r="AQ26" s="240">
        <f t="shared" ref="AQ26:AQ29" si="8">ROUND(AO26*AP26,1)</f>
        <v>17.7</v>
      </c>
      <c r="AR26" s="3"/>
    </row>
    <row r="27" spans="1:47" s="247" customFormat="1" ht="15.75" x14ac:dyDescent="0.2">
      <c r="A27" s="3"/>
      <c r="B27" s="400"/>
      <c r="C27" s="401"/>
      <c r="D27" s="401"/>
      <c r="E27" s="401"/>
      <c r="F27" s="401"/>
      <c r="G27" s="401"/>
      <c r="H27" s="401"/>
      <c r="I27" s="401"/>
      <c r="J27" s="401"/>
      <c r="K27" s="401"/>
      <c r="L27" s="401"/>
      <c r="M27" s="401"/>
      <c r="N27" s="401"/>
      <c r="O27" s="401"/>
      <c r="P27" s="401"/>
      <c r="Q27" s="401"/>
      <c r="R27" s="401"/>
      <c r="S27" s="401"/>
      <c r="T27" s="401"/>
      <c r="U27" s="401"/>
      <c r="V27" s="401"/>
      <c r="W27" s="401"/>
      <c r="X27" s="401"/>
      <c r="Y27" s="401"/>
      <c r="Z27" s="401"/>
      <c r="AA27" s="401"/>
      <c r="AB27" s="401"/>
      <c r="AC27" s="401"/>
      <c r="AD27" s="401"/>
      <c r="AE27" s="401"/>
      <c r="AF27" s="401"/>
      <c r="AG27" s="401"/>
      <c r="AH27" s="401"/>
      <c r="AI27" s="402"/>
      <c r="AJ27" s="238" t="s">
        <v>167</v>
      </c>
      <c r="AK27" s="239" t="s">
        <v>115</v>
      </c>
      <c r="AL27" s="198">
        <v>2.1</v>
      </c>
      <c r="AM27" s="198">
        <f>1.25-0.15-0.3</f>
        <v>0.8</v>
      </c>
      <c r="AN27" s="198"/>
      <c r="AO27" s="198">
        <f>AM27*AL27</f>
        <v>1.6800000000000002</v>
      </c>
      <c r="AP27" s="239">
        <v>1</v>
      </c>
      <c r="AQ27" s="240">
        <f>ROUND(AO27*AP27,1)</f>
        <v>1.7</v>
      </c>
      <c r="AR27" s="3"/>
    </row>
    <row r="28" spans="1:47" s="218" customFormat="1" ht="15.75" x14ac:dyDescent="0.2">
      <c r="A28" s="3"/>
      <c r="B28" s="400"/>
      <c r="C28" s="401"/>
      <c r="D28" s="401"/>
      <c r="E28" s="401"/>
      <c r="F28" s="401"/>
      <c r="G28" s="401"/>
      <c r="H28" s="401"/>
      <c r="I28" s="401"/>
      <c r="J28" s="401"/>
      <c r="K28" s="401"/>
      <c r="L28" s="401"/>
      <c r="M28" s="401"/>
      <c r="N28" s="401"/>
      <c r="O28" s="401"/>
      <c r="P28" s="401"/>
      <c r="Q28" s="401"/>
      <c r="R28" s="401"/>
      <c r="S28" s="401"/>
      <c r="T28" s="401"/>
      <c r="U28" s="401"/>
      <c r="V28" s="401"/>
      <c r="W28" s="401"/>
      <c r="X28" s="401"/>
      <c r="Y28" s="401"/>
      <c r="Z28" s="401"/>
      <c r="AA28" s="401"/>
      <c r="AB28" s="401"/>
      <c r="AC28" s="401"/>
      <c r="AD28" s="401"/>
      <c r="AE28" s="401"/>
      <c r="AF28" s="401"/>
      <c r="AG28" s="401"/>
      <c r="AH28" s="401"/>
      <c r="AI28" s="402"/>
      <c r="AJ28" s="238" t="s">
        <v>169</v>
      </c>
      <c r="AK28" s="239" t="s">
        <v>116</v>
      </c>
      <c r="AL28" s="223">
        <v>6.05</v>
      </c>
      <c r="AM28" s="223">
        <f>1.05-0.3</f>
        <v>0.75</v>
      </c>
      <c r="AN28" s="198"/>
      <c r="AO28" s="198">
        <f t="shared" si="7"/>
        <v>4.5374999999999996</v>
      </c>
      <c r="AP28" s="239">
        <v>1</v>
      </c>
      <c r="AQ28" s="240">
        <f t="shared" si="8"/>
        <v>4.5</v>
      </c>
      <c r="AR28" s="3"/>
    </row>
    <row r="29" spans="1:47" s="218" customFormat="1" ht="15.75" x14ac:dyDescent="0.2">
      <c r="A29" s="3"/>
      <c r="B29" s="400"/>
      <c r="C29" s="401"/>
      <c r="D29" s="401"/>
      <c r="E29" s="401"/>
      <c r="F29" s="401"/>
      <c r="G29" s="401"/>
      <c r="H29" s="401"/>
      <c r="I29" s="401"/>
      <c r="J29" s="401"/>
      <c r="K29" s="401"/>
      <c r="L29" s="401"/>
      <c r="M29" s="401"/>
      <c r="N29" s="401"/>
      <c r="O29" s="401"/>
      <c r="P29" s="401"/>
      <c r="Q29" s="401"/>
      <c r="R29" s="401"/>
      <c r="S29" s="401"/>
      <c r="T29" s="401"/>
      <c r="U29" s="401"/>
      <c r="V29" s="401"/>
      <c r="W29" s="401"/>
      <c r="X29" s="401"/>
      <c r="Y29" s="401"/>
      <c r="Z29" s="401"/>
      <c r="AA29" s="401"/>
      <c r="AB29" s="401"/>
      <c r="AC29" s="401"/>
      <c r="AD29" s="401"/>
      <c r="AE29" s="401"/>
      <c r="AF29" s="401"/>
      <c r="AG29" s="401"/>
      <c r="AH29" s="401"/>
      <c r="AI29" s="402"/>
      <c r="AJ29" s="238" t="s">
        <v>153</v>
      </c>
      <c r="AK29" s="239" t="s">
        <v>116</v>
      </c>
      <c r="AL29" s="198">
        <v>21.35</v>
      </c>
      <c r="AM29" s="198">
        <f>1.1-0.2</f>
        <v>0.90000000000000013</v>
      </c>
      <c r="AN29" s="198"/>
      <c r="AO29" s="198">
        <f t="shared" si="7"/>
        <v>19.215000000000003</v>
      </c>
      <c r="AP29" s="239">
        <v>1</v>
      </c>
      <c r="AQ29" s="240">
        <f t="shared" si="8"/>
        <v>19.2</v>
      </c>
      <c r="AR29" s="3"/>
    </row>
    <row r="30" spans="1:47" s="219" customFormat="1" ht="15.75" x14ac:dyDescent="0.2">
      <c r="A30" s="3"/>
      <c r="B30" s="400"/>
      <c r="C30" s="401"/>
      <c r="D30" s="401"/>
      <c r="E30" s="401"/>
      <c r="F30" s="401"/>
      <c r="G30" s="401"/>
      <c r="H30" s="401"/>
      <c r="I30" s="401"/>
      <c r="J30" s="401"/>
      <c r="K30" s="401"/>
      <c r="L30" s="401"/>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2"/>
      <c r="AJ30" s="403"/>
      <c r="AK30" s="404"/>
      <c r="AL30" s="404"/>
      <c r="AM30" s="404"/>
      <c r="AN30" s="404"/>
      <c r="AO30" s="404"/>
      <c r="AP30" s="404"/>
      <c r="AQ30" s="405"/>
      <c r="AR30" s="3"/>
    </row>
    <row r="31" spans="1:47" s="219" customFormat="1" ht="15.75" x14ac:dyDescent="0.2">
      <c r="A31" s="3"/>
      <c r="B31" s="400"/>
      <c r="C31" s="401"/>
      <c r="D31" s="401"/>
      <c r="E31" s="401"/>
      <c r="F31" s="401"/>
      <c r="G31" s="401"/>
      <c r="H31" s="401"/>
      <c r="I31" s="401"/>
      <c r="J31" s="401"/>
      <c r="K31" s="401"/>
      <c r="L31" s="401"/>
      <c r="M31" s="401"/>
      <c r="N31" s="401"/>
      <c r="O31" s="401"/>
      <c r="P31" s="401"/>
      <c r="Q31" s="401"/>
      <c r="R31" s="401"/>
      <c r="S31" s="401"/>
      <c r="T31" s="401"/>
      <c r="U31" s="401"/>
      <c r="V31" s="401"/>
      <c r="W31" s="401"/>
      <c r="X31" s="401"/>
      <c r="Y31" s="401"/>
      <c r="Z31" s="401"/>
      <c r="AA31" s="401"/>
      <c r="AB31" s="401"/>
      <c r="AC31" s="401"/>
      <c r="AD31" s="401"/>
      <c r="AE31" s="401"/>
      <c r="AF31" s="401"/>
      <c r="AG31" s="401"/>
      <c r="AH31" s="401"/>
      <c r="AI31" s="402"/>
      <c r="AJ31" s="238" t="s">
        <v>166</v>
      </c>
      <c r="AK31" s="239" t="s">
        <v>116</v>
      </c>
      <c r="AL31" s="198">
        <v>38</v>
      </c>
      <c r="AM31" s="198">
        <f>1.25-0.3</f>
        <v>0.95</v>
      </c>
      <c r="AN31" s="198"/>
      <c r="AO31" s="198">
        <f>AM31*AL31</f>
        <v>36.1</v>
      </c>
      <c r="AP31" s="239">
        <v>1</v>
      </c>
      <c r="AQ31" s="240">
        <f>ROUND(AO31*AP31,1)</f>
        <v>36.1</v>
      </c>
      <c r="AR31" s="3"/>
    </row>
    <row r="32" spans="1:47" s="218" customFormat="1" ht="15.75" x14ac:dyDescent="0.2">
      <c r="A32" s="3"/>
      <c r="B32" s="400"/>
      <c r="C32" s="401"/>
      <c r="D32" s="401"/>
      <c r="E32" s="401"/>
      <c r="F32" s="401"/>
      <c r="G32" s="401"/>
      <c r="H32" s="401"/>
      <c r="I32" s="401"/>
      <c r="J32" s="401"/>
      <c r="K32" s="401"/>
      <c r="L32" s="401"/>
      <c r="M32" s="401"/>
      <c r="N32" s="401"/>
      <c r="O32" s="401"/>
      <c r="P32" s="401"/>
      <c r="Q32" s="401"/>
      <c r="R32" s="401"/>
      <c r="S32" s="401"/>
      <c r="T32" s="401"/>
      <c r="U32" s="401"/>
      <c r="V32" s="401"/>
      <c r="W32" s="401"/>
      <c r="X32" s="401"/>
      <c r="Y32" s="401"/>
      <c r="Z32" s="401"/>
      <c r="AA32" s="401"/>
      <c r="AB32" s="401"/>
      <c r="AC32" s="401"/>
      <c r="AD32" s="401"/>
      <c r="AE32" s="401"/>
      <c r="AF32" s="401"/>
      <c r="AG32" s="401"/>
      <c r="AH32" s="401"/>
      <c r="AI32" s="402"/>
      <c r="AJ32" s="395" t="s">
        <v>152</v>
      </c>
      <c r="AK32" s="396"/>
      <c r="AL32" s="269">
        <f>SUM(AL16:AL31)</f>
        <v>581.15000000000009</v>
      </c>
      <c r="AM32" s="261" t="s">
        <v>50</v>
      </c>
      <c r="AN32" s="270"/>
      <c r="AO32" s="270"/>
      <c r="AP32" s="258" t="s">
        <v>22</v>
      </c>
      <c r="AQ32" s="259">
        <f>SUM(AQ16:AQ31)</f>
        <v>509.7</v>
      </c>
      <c r="AR32" s="3"/>
      <c r="AU32" s="253"/>
    </row>
    <row r="33" spans="1:49" s="218" customFormat="1" ht="15.75" x14ac:dyDescent="0.2">
      <c r="A33" s="3"/>
      <c r="B33" s="400"/>
      <c r="C33" s="401"/>
      <c r="D33" s="401"/>
      <c r="E33" s="401"/>
      <c r="F33" s="401"/>
      <c r="G33" s="401"/>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401"/>
      <c r="AF33" s="401"/>
      <c r="AG33" s="401"/>
      <c r="AH33" s="401"/>
      <c r="AI33" s="402"/>
      <c r="AJ33" s="238" t="s">
        <v>158</v>
      </c>
      <c r="AK33" s="239" t="s">
        <v>116</v>
      </c>
      <c r="AL33" s="198">
        <v>24.1</v>
      </c>
      <c r="AM33" s="198">
        <f>(1.36-0.15)-0.15-0.3</f>
        <v>0.76000000000000023</v>
      </c>
      <c r="AN33" s="198"/>
      <c r="AO33" s="198">
        <f t="shared" ref="AO33" si="9">AM33*AL33</f>
        <v>18.316000000000006</v>
      </c>
      <c r="AP33" s="239">
        <v>1</v>
      </c>
      <c r="AQ33" s="240">
        <f t="shared" ref="AQ33" si="10">ROUND(AO33*AP33,1)</f>
        <v>18.3</v>
      </c>
      <c r="AR33" s="3"/>
      <c r="AS33" s="236"/>
    </row>
    <row r="34" spans="1:49" s="237" customFormat="1" ht="15.75" x14ac:dyDescent="0.2">
      <c r="A34" s="3"/>
      <c r="B34" s="400"/>
      <c r="C34" s="401"/>
      <c r="D34" s="401"/>
      <c r="E34" s="401"/>
      <c r="F34" s="401"/>
      <c r="G34" s="401"/>
      <c r="H34" s="401"/>
      <c r="I34" s="401"/>
      <c r="J34" s="401"/>
      <c r="K34" s="401"/>
      <c r="L34" s="401"/>
      <c r="M34" s="401"/>
      <c r="N34" s="401"/>
      <c r="O34" s="401"/>
      <c r="P34" s="401"/>
      <c r="Q34" s="401"/>
      <c r="R34" s="401"/>
      <c r="S34" s="401"/>
      <c r="T34" s="401"/>
      <c r="U34" s="401"/>
      <c r="V34" s="401"/>
      <c r="W34" s="401"/>
      <c r="X34" s="401"/>
      <c r="Y34" s="401"/>
      <c r="Z34" s="401"/>
      <c r="AA34" s="401"/>
      <c r="AB34" s="401"/>
      <c r="AC34" s="401"/>
      <c r="AD34" s="401"/>
      <c r="AE34" s="401"/>
      <c r="AF34" s="401"/>
      <c r="AG34" s="401"/>
      <c r="AH34" s="401"/>
      <c r="AI34" s="402"/>
      <c r="AJ34" s="238" t="s">
        <v>158</v>
      </c>
      <c r="AK34" s="239" t="s">
        <v>116</v>
      </c>
      <c r="AL34" s="198">
        <v>99.6</v>
      </c>
      <c r="AM34" s="198">
        <f>(1.5-0.15)-0.15-0.3</f>
        <v>0.90000000000000013</v>
      </c>
      <c r="AN34" s="198"/>
      <c r="AO34" s="198">
        <f t="shared" ref="AO34" si="11">AM34*AL34</f>
        <v>89.640000000000015</v>
      </c>
      <c r="AP34" s="239">
        <v>1</v>
      </c>
      <c r="AQ34" s="240">
        <f t="shared" ref="AQ34:AQ35" si="12">ROUND(AO34*AP34,1)</f>
        <v>89.6</v>
      </c>
      <c r="AR34" s="3"/>
      <c r="AS34" s="236"/>
    </row>
    <row r="35" spans="1:49" s="248" customFormat="1" ht="15.75" x14ac:dyDescent="0.2">
      <c r="A35" s="3"/>
      <c r="B35" s="400"/>
      <c r="C35" s="401"/>
      <c r="D35" s="401"/>
      <c r="E35" s="401"/>
      <c r="F35" s="401"/>
      <c r="G35" s="401"/>
      <c r="H35" s="401"/>
      <c r="I35" s="401"/>
      <c r="J35" s="401"/>
      <c r="K35" s="401"/>
      <c r="L35" s="401"/>
      <c r="M35" s="401"/>
      <c r="N35" s="401"/>
      <c r="O35" s="401"/>
      <c r="P35" s="401"/>
      <c r="Q35" s="401"/>
      <c r="R35" s="401"/>
      <c r="S35" s="401"/>
      <c r="T35" s="401"/>
      <c r="U35" s="401"/>
      <c r="V35" s="401"/>
      <c r="W35" s="401"/>
      <c r="X35" s="401"/>
      <c r="Y35" s="401"/>
      <c r="Z35" s="401"/>
      <c r="AA35" s="401"/>
      <c r="AB35" s="401"/>
      <c r="AC35" s="401"/>
      <c r="AD35" s="401"/>
      <c r="AE35" s="401"/>
      <c r="AF35" s="401"/>
      <c r="AG35" s="401"/>
      <c r="AH35" s="401"/>
      <c r="AI35" s="402"/>
      <c r="AJ35" s="238" t="s">
        <v>247</v>
      </c>
      <c r="AK35" s="239" t="s">
        <v>116</v>
      </c>
      <c r="AL35" s="198">
        <v>21.8</v>
      </c>
      <c r="AM35" s="222">
        <f>1.55-0.15-0.3</f>
        <v>1.1000000000000001</v>
      </c>
      <c r="AN35" s="198"/>
      <c r="AO35" s="198">
        <f t="shared" ref="AO35" si="13">AM35*AL35</f>
        <v>23.980000000000004</v>
      </c>
      <c r="AP35" s="239">
        <v>1</v>
      </c>
      <c r="AQ35" s="240">
        <f t="shared" si="12"/>
        <v>24</v>
      </c>
      <c r="AR35" s="3"/>
      <c r="AS35" s="236"/>
    </row>
    <row r="36" spans="1:49" s="218" customFormat="1" ht="15.75" x14ac:dyDescent="0.2">
      <c r="A36" s="3"/>
      <c r="B36" s="400"/>
      <c r="C36" s="401"/>
      <c r="D36" s="401"/>
      <c r="E36" s="401"/>
      <c r="F36" s="401"/>
      <c r="G36" s="401"/>
      <c r="H36" s="401"/>
      <c r="I36" s="401"/>
      <c r="J36" s="401"/>
      <c r="K36" s="401"/>
      <c r="L36" s="401"/>
      <c r="M36" s="401"/>
      <c r="N36" s="401"/>
      <c r="O36" s="401"/>
      <c r="P36" s="401"/>
      <c r="Q36" s="401"/>
      <c r="R36" s="401"/>
      <c r="S36" s="401"/>
      <c r="T36" s="401"/>
      <c r="U36" s="401"/>
      <c r="V36" s="401"/>
      <c r="W36" s="401"/>
      <c r="X36" s="401"/>
      <c r="Y36" s="401"/>
      <c r="Z36" s="401"/>
      <c r="AA36" s="401"/>
      <c r="AB36" s="401"/>
      <c r="AC36" s="401"/>
      <c r="AD36" s="401"/>
      <c r="AE36" s="401"/>
      <c r="AF36" s="401"/>
      <c r="AG36" s="401"/>
      <c r="AH36" s="401"/>
      <c r="AI36" s="402"/>
      <c r="AJ36" s="395" t="s">
        <v>157</v>
      </c>
      <c r="AK36" s="396"/>
      <c r="AL36" s="271">
        <f>SUM(AL33:AL35)</f>
        <v>145.5</v>
      </c>
      <c r="AM36" s="261" t="s">
        <v>50</v>
      </c>
      <c r="AN36" s="270"/>
      <c r="AO36" s="270"/>
      <c r="AP36" s="258" t="s">
        <v>22</v>
      </c>
      <c r="AQ36" s="259">
        <f>SUM(AQ33:AQ35)</f>
        <v>131.89999999999998</v>
      </c>
      <c r="AR36" s="3"/>
      <c r="AT36" s="253"/>
      <c r="AU36" s="253"/>
    </row>
    <row r="37" spans="1:49" s="237" customFormat="1" ht="15.75" x14ac:dyDescent="0.2">
      <c r="A37" s="3"/>
      <c r="B37" s="400"/>
      <c r="C37" s="401"/>
      <c r="D37" s="401"/>
      <c r="E37" s="401"/>
      <c r="F37" s="401"/>
      <c r="G37" s="401"/>
      <c r="H37" s="401"/>
      <c r="I37" s="401"/>
      <c r="J37" s="401"/>
      <c r="K37" s="401"/>
      <c r="L37" s="401"/>
      <c r="M37" s="401"/>
      <c r="N37" s="401"/>
      <c r="O37" s="401"/>
      <c r="P37" s="401"/>
      <c r="Q37" s="401"/>
      <c r="R37" s="401"/>
      <c r="S37" s="401"/>
      <c r="T37" s="401"/>
      <c r="U37" s="401"/>
      <c r="V37" s="401"/>
      <c r="W37" s="401"/>
      <c r="X37" s="401"/>
      <c r="Y37" s="401"/>
      <c r="Z37" s="401"/>
      <c r="AA37" s="401"/>
      <c r="AB37" s="401"/>
      <c r="AC37" s="401"/>
      <c r="AD37" s="401"/>
      <c r="AE37" s="401"/>
      <c r="AF37" s="401"/>
      <c r="AG37" s="401"/>
      <c r="AH37" s="401"/>
      <c r="AI37" s="402"/>
      <c r="AJ37" s="238" t="s">
        <v>175</v>
      </c>
      <c r="AK37" s="239" t="s">
        <v>115</v>
      </c>
      <c r="AL37" s="198">
        <v>19.5</v>
      </c>
      <c r="AM37" s="198">
        <f>1.32-0.15-0.3</f>
        <v>0.87000000000000011</v>
      </c>
      <c r="AN37" s="198"/>
      <c r="AO37" s="198">
        <f t="shared" ref="AO37" si="14">AM37*AL37</f>
        <v>16.965000000000003</v>
      </c>
      <c r="AP37" s="239">
        <v>1</v>
      </c>
      <c r="AQ37" s="240">
        <f t="shared" ref="AQ37" si="15">ROUND(AO37*AP37,1)</f>
        <v>17</v>
      </c>
      <c r="AR37" s="3"/>
      <c r="AS37" s="236"/>
    </row>
    <row r="38" spans="1:49" s="237" customFormat="1" ht="16.5" thickBot="1" x14ac:dyDescent="0.25">
      <c r="A38" s="3"/>
      <c r="B38" s="504"/>
      <c r="C38" s="505"/>
      <c r="D38" s="505"/>
      <c r="E38" s="505"/>
      <c r="F38" s="505"/>
      <c r="G38" s="505"/>
      <c r="H38" s="505"/>
      <c r="I38" s="505"/>
      <c r="J38" s="505"/>
      <c r="K38" s="505"/>
      <c r="L38" s="505"/>
      <c r="M38" s="505"/>
      <c r="N38" s="505"/>
      <c r="O38" s="505"/>
      <c r="P38" s="505"/>
      <c r="Q38" s="505"/>
      <c r="R38" s="505"/>
      <c r="S38" s="505"/>
      <c r="T38" s="505"/>
      <c r="U38" s="505"/>
      <c r="V38" s="505"/>
      <c r="W38" s="505"/>
      <c r="X38" s="505"/>
      <c r="Y38" s="505"/>
      <c r="Z38" s="505"/>
      <c r="AA38" s="505"/>
      <c r="AB38" s="505"/>
      <c r="AC38" s="505"/>
      <c r="AD38" s="505"/>
      <c r="AE38" s="505"/>
      <c r="AF38" s="505"/>
      <c r="AG38" s="505"/>
      <c r="AH38" s="505"/>
      <c r="AI38" s="506"/>
      <c r="AJ38" s="406" t="s">
        <v>173</v>
      </c>
      <c r="AK38" s="407"/>
      <c r="AL38" s="246">
        <f>SUM(AL37)</f>
        <v>19.5</v>
      </c>
      <c r="AM38" s="243" t="s">
        <v>50</v>
      </c>
      <c r="AN38" s="245"/>
      <c r="AO38" s="245"/>
      <c r="AP38" s="220" t="s">
        <v>22</v>
      </c>
      <c r="AQ38" s="221">
        <f>SUM(AQ37)</f>
        <v>17</v>
      </c>
      <c r="AR38" s="3"/>
      <c r="AT38" s="253"/>
      <c r="AU38" s="253"/>
    </row>
    <row r="39" spans="1:49" ht="15.75" x14ac:dyDescent="0.25">
      <c r="A39" s="3"/>
      <c r="B39" s="480" t="s">
        <v>23</v>
      </c>
      <c r="C39" s="481"/>
      <c r="D39" s="481"/>
      <c r="E39" s="481"/>
      <c r="F39" s="481"/>
      <c r="G39" s="481"/>
      <c r="H39" s="481"/>
      <c r="I39" s="481"/>
      <c r="J39" s="481"/>
      <c r="K39" s="481"/>
      <c r="L39" s="481"/>
      <c r="M39" s="481"/>
      <c r="N39" s="481"/>
      <c r="O39" s="481"/>
      <c r="P39" s="481"/>
      <c r="Q39" s="481"/>
      <c r="R39" s="481"/>
      <c r="S39" s="481"/>
      <c r="T39" s="481"/>
      <c r="U39" s="481"/>
      <c r="V39" s="481"/>
      <c r="W39" s="481"/>
      <c r="X39" s="481"/>
      <c r="Y39" s="481"/>
      <c r="Z39" s="481"/>
      <c r="AA39" s="481"/>
      <c r="AB39" s="481"/>
      <c r="AC39" s="481"/>
      <c r="AD39" s="481"/>
      <c r="AE39" s="481"/>
      <c r="AF39" s="481"/>
      <c r="AG39" s="481"/>
      <c r="AH39" s="481"/>
      <c r="AI39" s="482"/>
      <c r="AJ39" s="510" t="s">
        <v>24</v>
      </c>
      <c r="AK39" s="511"/>
      <c r="AL39" s="511"/>
      <c r="AM39" s="511"/>
      <c r="AN39" s="511"/>
      <c r="AO39" s="511"/>
      <c r="AP39" s="512"/>
      <c r="AQ39" s="224">
        <f>+AQ32+AQ36+AQ38</f>
        <v>658.59999999999991</v>
      </c>
      <c r="AR39" s="3"/>
      <c r="AU39" s="255"/>
      <c r="AV39" s="252"/>
      <c r="AW39" s="254"/>
    </row>
    <row r="40" spans="1:49" ht="15.75" x14ac:dyDescent="0.25">
      <c r="A40" s="3"/>
      <c r="B40" s="483"/>
      <c r="C40" s="484"/>
      <c r="D40" s="484"/>
      <c r="E40" s="484"/>
      <c r="F40" s="484"/>
      <c r="G40" s="484"/>
      <c r="H40" s="484"/>
      <c r="I40" s="484"/>
      <c r="J40" s="484"/>
      <c r="K40" s="484"/>
      <c r="L40" s="484"/>
      <c r="M40" s="484"/>
      <c r="N40" s="484"/>
      <c r="O40" s="484"/>
      <c r="P40" s="484"/>
      <c r="Q40" s="484"/>
      <c r="R40" s="484"/>
      <c r="S40" s="484"/>
      <c r="T40" s="484"/>
      <c r="U40" s="484"/>
      <c r="V40" s="484"/>
      <c r="W40" s="484"/>
      <c r="X40" s="484"/>
      <c r="Y40" s="484"/>
      <c r="Z40" s="484"/>
      <c r="AA40" s="484"/>
      <c r="AB40" s="484"/>
      <c r="AC40" s="484"/>
      <c r="AD40" s="484"/>
      <c r="AE40" s="484"/>
      <c r="AF40" s="484"/>
      <c r="AG40" s="484"/>
      <c r="AH40" s="484"/>
      <c r="AI40" s="485"/>
      <c r="AJ40" s="492" t="s">
        <v>25</v>
      </c>
      <c r="AK40" s="493"/>
      <c r="AL40" s="493"/>
      <c r="AM40" s="493"/>
      <c r="AN40" s="493"/>
      <c r="AO40" s="493"/>
      <c r="AP40" s="494"/>
      <c r="AQ40" s="23">
        <v>0</v>
      </c>
      <c r="AR40" s="3"/>
    </row>
    <row r="41" spans="1:49" ht="16.5" thickBot="1" x14ac:dyDescent="0.3">
      <c r="A41" s="3"/>
      <c r="B41" s="486"/>
      <c r="C41" s="487"/>
      <c r="D41" s="487"/>
      <c r="E41" s="487"/>
      <c r="F41" s="487"/>
      <c r="G41" s="487"/>
      <c r="H41" s="487"/>
      <c r="I41" s="487"/>
      <c r="J41" s="487"/>
      <c r="K41" s="487"/>
      <c r="L41" s="487"/>
      <c r="M41" s="487"/>
      <c r="N41" s="487"/>
      <c r="O41" s="487"/>
      <c r="P41" s="487"/>
      <c r="Q41" s="487"/>
      <c r="R41" s="487"/>
      <c r="S41" s="487"/>
      <c r="T41" s="487"/>
      <c r="U41" s="487"/>
      <c r="V41" s="487"/>
      <c r="W41" s="487"/>
      <c r="X41" s="487"/>
      <c r="Y41" s="487"/>
      <c r="Z41" s="487"/>
      <c r="AA41" s="487"/>
      <c r="AB41" s="487"/>
      <c r="AC41" s="487"/>
      <c r="AD41" s="487"/>
      <c r="AE41" s="487"/>
      <c r="AF41" s="487"/>
      <c r="AG41" s="487"/>
      <c r="AH41" s="487"/>
      <c r="AI41" s="488"/>
      <c r="AJ41" s="495" t="s">
        <v>26</v>
      </c>
      <c r="AK41" s="496"/>
      <c r="AL41" s="496"/>
      <c r="AM41" s="496"/>
      <c r="AN41" s="496"/>
      <c r="AO41" s="496"/>
      <c r="AP41" s="497"/>
      <c r="AQ41" s="24">
        <f>ABS(AQ39+AQ40)</f>
        <v>658.59999999999991</v>
      </c>
      <c r="AR41" s="3"/>
    </row>
    <row r="42" spans="1:49" ht="15.6" customHeight="1" x14ac:dyDescent="0.2">
      <c r="A42" s="3"/>
      <c r="B42" s="498" t="s">
        <v>110</v>
      </c>
      <c r="C42" s="499"/>
      <c r="D42" s="499"/>
      <c r="E42" s="499"/>
      <c r="F42" s="499"/>
      <c r="G42" s="499"/>
      <c r="H42" s="499"/>
      <c r="I42" s="499"/>
      <c r="J42" s="499"/>
      <c r="K42" s="499"/>
      <c r="L42" s="499"/>
      <c r="M42" s="499"/>
      <c r="N42" s="499"/>
      <c r="O42" s="499"/>
      <c r="P42" s="499"/>
      <c r="Q42" s="499"/>
      <c r="R42" s="499"/>
      <c r="S42" s="499"/>
      <c r="T42" s="499"/>
      <c r="U42" s="499"/>
      <c r="V42" s="499"/>
      <c r="W42" s="499"/>
      <c r="X42" s="499"/>
      <c r="Y42" s="499"/>
      <c r="Z42" s="499"/>
      <c r="AA42" s="499"/>
      <c r="AB42" s="499"/>
      <c r="AC42" s="499"/>
      <c r="AD42" s="499"/>
      <c r="AE42" s="499"/>
      <c r="AF42" s="499"/>
      <c r="AG42" s="499"/>
      <c r="AH42" s="499"/>
      <c r="AI42" s="500"/>
      <c r="AJ42" s="501" t="s">
        <v>128</v>
      </c>
      <c r="AK42" s="502"/>
      <c r="AL42" s="502"/>
      <c r="AM42" s="502"/>
      <c r="AN42" s="502"/>
      <c r="AO42" s="502"/>
      <c r="AP42" s="502"/>
      <c r="AQ42" s="503"/>
      <c r="AR42" s="3"/>
    </row>
    <row r="43" spans="1:49" ht="48" customHeight="1" x14ac:dyDescent="0.2">
      <c r="A43" s="3"/>
      <c r="B43" s="498"/>
      <c r="C43" s="499"/>
      <c r="D43" s="499"/>
      <c r="E43" s="499"/>
      <c r="F43" s="499"/>
      <c r="G43" s="499"/>
      <c r="H43" s="499"/>
      <c r="I43" s="499"/>
      <c r="J43" s="499"/>
      <c r="K43" s="499"/>
      <c r="L43" s="499"/>
      <c r="M43" s="499"/>
      <c r="N43" s="499"/>
      <c r="O43" s="499"/>
      <c r="P43" s="499"/>
      <c r="Q43" s="499"/>
      <c r="R43" s="499"/>
      <c r="S43" s="499"/>
      <c r="T43" s="499"/>
      <c r="U43" s="499"/>
      <c r="V43" s="499"/>
      <c r="W43" s="499"/>
      <c r="X43" s="499"/>
      <c r="Y43" s="499"/>
      <c r="Z43" s="499"/>
      <c r="AA43" s="499"/>
      <c r="AB43" s="499"/>
      <c r="AC43" s="499"/>
      <c r="AD43" s="499"/>
      <c r="AE43" s="499"/>
      <c r="AF43" s="499"/>
      <c r="AG43" s="499"/>
      <c r="AH43" s="499"/>
      <c r="AI43" s="500"/>
      <c r="AJ43" s="501"/>
      <c r="AK43" s="502"/>
      <c r="AL43" s="502"/>
      <c r="AM43" s="502"/>
      <c r="AN43" s="502"/>
      <c r="AO43" s="502"/>
      <c r="AP43" s="502"/>
      <c r="AQ43" s="503"/>
      <c r="AR43" s="3"/>
    </row>
    <row r="44" spans="1:49" ht="15.75" thickBot="1" x14ac:dyDescent="0.25">
      <c r="A44" s="3"/>
      <c r="B44" s="477" t="s">
        <v>111</v>
      </c>
      <c r="C44" s="478"/>
      <c r="D44" s="478"/>
      <c r="E44" s="478"/>
      <c r="F44" s="478"/>
      <c r="G44" s="478"/>
      <c r="H44" s="478"/>
      <c r="I44" s="478"/>
      <c r="J44" s="478"/>
      <c r="K44" s="478"/>
      <c r="L44" s="478"/>
      <c r="M44" s="478"/>
      <c r="N44" s="478"/>
      <c r="O44" s="478"/>
      <c r="P44" s="478"/>
      <c r="Q44" s="478"/>
      <c r="R44" s="478"/>
      <c r="S44" s="478"/>
      <c r="T44" s="478"/>
      <c r="U44" s="478"/>
      <c r="V44" s="478"/>
      <c r="W44" s="478"/>
      <c r="X44" s="478"/>
      <c r="Y44" s="478"/>
      <c r="Z44" s="478"/>
      <c r="AA44" s="478"/>
      <c r="AB44" s="478"/>
      <c r="AC44" s="478"/>
      <c r="AD44" s="478"/>
      <c r="AE44" s="478"/>
      <c r="AF44" s="478"/>
      <c r="AG44" s="478"/>
      <c r="AH44" s="478"/>
      <c r="AI44" s="479"/>
      <c r="AJ44" s="477" t="s">
        <v>129</v>
      </c>
      <c r="AK44" s="478"/>
      <c r="AL44" s="478"/>
      <c r="AM44" s="478"/>
      <c r="AN44" s="478"/>
      <c r="AO44" s="478"/>
      <c r="AP44" s="478"/>
      <c r="AQ44" s="479"/>
      <c r="AR44" s="3"/>
    </row>
    <row r="45" spans="1:49" s="2" customFormat="1" ht="15" x14ac:dyDescent="0.2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row>
    <row r="46" spans="1:49" s="2" customFormat="1" ht="15"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row>
  </sheetData>
  <mergeCells count="57">
    <mergeCell ref="AJ38:AK38"/>
    <mergeCell ref="B44:AI44"/>
    <mergeCell ref="AJ44:AQ44"/>
    <mergeCell ref="B39:AI41"/>
    <mergeCell ref="AJ39:AP39"/>
    <mergeCell ref="AJ40:AP40"/>
    <mergeCell ref="AJ41:AP41"/>
    <mergeCell ref="B42:AI43"/>
    <mergeCell ref="AJ42:AQ43"/>
    <mergeCell ref="B15:AI38"/>
    <mergeCell ref="AJ24:AQ24"/>
    <mergeCell ref="AJ30:AQ30"/>
    <mergeCell ref="AJ17:AQ17"/>
    <mergeCell ref="AJ21:AQ21"/>
    <mergeCell ref="AJ32:AK32"/>
    <mergeCell ref="AJ36:AK36"/>
    <mergeCell ref="B14:AI14"/>
    <mergeCell ref="AJ14:AJ15"/>
    <mergeCell ref="AK14:AO14"/>
    <mergeCell ref="AP14:AP15"/>
    <mergeCell ref="AQ14:AQ15"/>
    <mergeCell ref="I12:AQ12"/>
    <mergeCell ref="B13:H13"/>
    <mergeCell ref="I13:U13"/>
    <mergeCell ref="V13:AE13"/>
    <mergeCell ref="AF13:AJ13"/>
    <mergeCell ref="AK13:AM13"/>
    <mergeCell ref="AN13:AO13"/>
    <mergeCell ref="B12:H12"/>
    <mergeCell ref="B7:I7"/>
    <mergeCell ref="J7:AE7"/>
    <mergeCell ref="AF7:AI7"/>
    <mergeCell ref="AK7:AN7"/>
    <mergeCell ref="AO7:AQ7"/>
    <mergeCell ref="B2:AJ4"/>
    <mergeCell ref="AK2:AQ4"/>
    <mergeCell ref="B5:I5"/>
    <mergeCell ref="J5:AQ5"/>
    <mergeCell ref="B6:I6"/>
    <mergeCell ref="J6:AE6"/>
    <mergeCell ref="AF6:AI6"/>
    <mergeCell ref="AK6:AN6"/>
    <mergeCell ref="AO6:AQ6"/>
    <mergeCell ref="AP8:AQ8"/>
    <mergeCell ref="AH10:AJ10"/>
    <mergeCell ref="AK10:AQ10"/>
    <mergeCell ref="B9:F9"/>
    <mergeCell ref="G9:H9"/>
    <mergeCell ref="I9:J9"/>
    <mergeCell ref="K9:L9"/>
    <mergeCell ref="M9:N9"/>
    <mergeCell ref="O9:P9"/>
    <mergeCell ref="Q9:R9"/>
    <mergeCell ref="V9:Z9"/>
    <mergeCell ref="AA9:AE9"/>
    <mergeCell ref="AH9:AJ9"/>
    <mergeCell ref="AK9:AQ9"/>
  </mergeCells>
  <printOptions horizontalCentered="1"/>
  <pageMargins left="0.39370078740157483" right="0.39370078740157483" top="0.39370078740157483" bottom="0.39370078740157483" header="0.31496062992125984" footer="0.31496062992125984"/>
  <pageSetup scale="48" fitToHeight="0" orientation="portrait" r:id="rId1"/>
  <ignoredErrors>
    <ignoredError sqref="AQ32 AQ36 AL36" formula="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37713-1D01-4AE7-8A4A-BA6D4EA0880C}">
  <sheetPr>
    <tabColor rgb="FF0070C0"/>
    <pageSetUpPr fitToPage="1"/>
  </sheetPr>
  <dimension ref="A1:AR25"/>
  <sheetViews>
    <sheetView view="pageBreakPreview" zoomScale="70" zoomScaleNormal="80" zoomScaleSheetLayoutView="70" workbookViewId="0">
      <selection activeCell="I9" sqref="I9:J9"/>
    </sheetView>
  </sheetViews>
  <sheetFormatPr baseColWidth="10" defaultRowHeight="12.75" x14ac:dyDescent="0.2"/>
  <cols>
    <col min="1" max="1" width="3.140625" style="2" customWidth="1"/>
    <col min="2" max="6" width="2.140625" style="242" customWidth="1"/>
    <col min="7" max="8" width="2.7109375" style="242" customWidth="1"/>
    <col min="9" max="10" width="2.85546875" style="242" customWidth="1"/>
    <col min="11" max="12" width="3.5703125" style="242" customWidth="1"/>
    <col min="13" max="14" width="2.85546875" style="242" customWidth="1"/>
    <col min="15" max="17" width="3.5703125" style="242" customWidth="1"/>
    <col min="18" max="18" width="4.140625" style="242" customWidth="1"/>
    <col min="19" max="21" width="1.7109375" style="242" customWidth="1"/>
    <col min="22" max="26" width="2.42578125" style="242" customWidth="1"/>
    <col min="27" max="31" width="1.28515625" style="242" customWidth="1"/>
    <col min="32" max="35" width="2.42578125" style="242" customWidth="1"/>
    <col min="36" max="36" width="25.28515625" style="242" customWidth="1"/>
    <col min="37" max="37" width="13.85546875" style="242" customWidth="1"/>
    <col min="38" max="38" width="10.140625" style="242" customWidth="1"/>
    <col min="39" max="39" width="12.85546875" style="242" customWidth="1"/>
    <col min="40" max="40" width="12" style="242" customWidth="1"/>
    <col min="41" max="41" width="11.7109375" style="242" customWidth="1"/>
    <col min="42" max="42" width="11.42578125" style="242" customWidth="1"/>
    <col min="43" max="43" width="14.28515625" style="242" customWidth="1"/>
    <col min="44" max="44" width="3.140625" style="2" customWidth="1"/>
    <col min="45" max="258" width="11.42578125" style="242"/>
    <col min="259" max="259" width="3.140625" style="242" customWidth="1"/>
    <col min="260" max="275" width="3.5703125" style="242" customWidth="1"/>
    <col min="276" max="276" width="4.140625" style="242" customWidth="1"/>
    <col min="277" max="293" width="3.5703125" style="242" customWidth="1"/>
    <col min="294" max="294" width="33" style="242" customWidth="1"/>
    <col min="295" max="296" width="14.42578125" style="242" customWidth="1"/>
    <col min="297" max="297" width="13.85546875" style="242" customWidth="1"/>
    <col min="298" max="298" width="15" style="242" customWidth="1"/>
    <col min="299" max="299" width="17.42578125" style="242" customWidth="1"/>
    <col min="300" max="300" width="3.140625" style="242" customWidth="1"/>
    <col min="301" max="514" width="11.42578125" style="242"/>
    <col min="515" max="515" width="3.140625" style="242" customWidth="1"/>
    <col min="516" max="531" width="3.5703125" style="242" customWidth="1"/>
    <col min="532" max="532" width="4.140625" style="242" customWidth="1"/>
    <col min="533" max="549" width="3.5703125" style="242" customWidth="1"/>
    <col min="550" max="550" width="33" style="242" customWidth="1"/>
    <col min="551" max="552" width="14.42578125" style="242" customWidth="1"/>
    <col min="553" max="553" width="13.85546875" style="242" customWidth="1"/>
    <col min="554" max="554" width="15" style="242" customWidth="1"/>
    <col min="555" max="555" width="17.42578125" style="242" customWidth="1"/>
    <col min="556" max="556" width="3.140625" style="242" customWidth="1"/>
    <col min="557" max="770" width="11.42578125" style="242"/>
    <col min="771" max="771" width="3.140625" style="242" customWidth="1"/>
    <col min="772" max="787" width="3.5703125" style="242" customWidth="1"/>
    <col min="788" max="788" width="4.140625" style="242" customWidth="1"/>
    <col min="789" max="805" width="3.5703125" style="242" customWidth="1"/>
    <col min="806" max="806" width="33" style="242" customWidth="1"/>
    <col min="807" max="808" width="14.42578125" style="242" customWidth="1"/>
    <col min="809" max="809" width="13.85546875" style="242" customWidth="1"/>
    <col min="810" max="810" width="15" style="242" customWidth="1"/>
    <col min="811" max="811" width="17.42578125" style="242" customWidth="1"/>
    <col min="812" max="812" width="3.140625" style="242" customWidth="1"/>
    <col min="813" max="1026" width="11.42578125" style="242"/>
    <col min="1027" max="1027" width="3.140625" style="242" customWidth="1"/>
    <col min="1028" max="1043" width="3.5703125" style="242" customWidth="1"/>
    <col min="1044" max="1044" width="4.140625" style="242" customWidth="1"/>
    <col min="1045" max="1061" width="3.5703125" style="242" customWidth="1"/>
    <col min="1062" max="1062" width="33" style="242" customWidth="1"/>
    <col min="1063" max="1064" width="14.42578125" style="242" customWidth="1"/>
    <col min="1065" max="1065" width="13.85546875" style="242" customWidth="1"/>
    <col min="1066" max="1066" width="15" style="242" customWidth="1"/>
    <col min="1067" max="1067" width="17.42578125" style="242" customWidth="1"/>
    <col min="1068" max="1068" width="3.140625" style="242" customWidth="1"/>
    <col min="1069" max="1282" width="11.42578125" style="242"/>
    <col min="1283" max="1283" width="3.140625" style="242" customWidth="1"/>
    <col min="1284" max="1299" width="3.5703125" style="242" customWidth="1"/>
    <col min="1300" max="1300" width="4.140625" style="242" customWidth="1"/>
    <col min="1301" max="1317" width="3.5703125" style="242" customWidth="1"/>
    <col min="1318" max="1318" width="33" style="242" customWidth="1"/>
    <col min="1319" max="1320" width="14.42578125" style="242" customWidth="1"/>
    <col min="1321" max="1321" width="13.85546875" style="242" customWidth="1"/>
    <col min="1322" max="1322" width="15" style="242" customWidth="1"/>
    <col min="1323" max="1323" width="17.42578125" style="242" customWidth="1"/>
    <col min="1324" max="1324" width="3.140625" style="242" customWidth="1"/>
    <col min="1325" max="1538" width="11.42578125" style="242"/>
    <col min="1539" max="1539" width="3.140625" style="242" customWidth="1"/>
    <col min="1540" max="1555" width="3.5703125" style="242" customWidth="1"/>
    <col min="1556" max="1556" width="4.140625" style="242" customWidth="1"/>
    <col min="1557" max="1573" width="3.5703125" style="242" customWidth="1"/>
    <col min="1574" max="1574" width="33" style="242" customWidth="1"/>
    <col min="1575" max="1576" width="14.42578125" style="242" customWidth="1"/>
    <col min="1577" max="1577" width="13.85546875" style="242" customWidth="1"/>
    <col min="1578" max="1578" width="15" style="242" customWidth="1"/>
    <col min="1579" max="1579" width="17.42578125" style="242" customWidth="1"/>
    <col min="1580" max="1580" width="3.140625" style="242" customWidth="1"/>
    <col min="1581" max="1794" width="11.42578125" style="242"/>
    <col min="1795" max="1795" width="3.140625" style="242" customWidth="1"/>
    <col min="1796" max="1811" width="3.5703125" style="242" customWidth="1"/>
    <col min="1812" max="1812" width="4.140625" style="242" customWidth="1"/>
    <col min="1813" max="1829" width="3.5703125" style="242" customWidth="1"/>
    <col min="1830" max="1830" width="33" style="242" customWidth="1"/>
    <col min="1831" max="1832" width="14.42578125" style="242" customWidth="1"/>
    <col min="1833" max="1833" width="13.85546875" style="242" customWidth="1"/>
    <col min="1834" max="1834" width="15" style="242" customWidth="1"/>
    <col min="1835" max="1835" width="17.42578125" style="242" customWidth="1"/>
    <col min="1836" max="1836" width="3.140625" style="242" customWidth="1"/>
    <col min="1837" max="2050" width="11.42578125" style="242"/>
    <col min="2051" max="2051" width="3.140625" style="242" customWidth="1"/>
    <col min="2052" max="2067" width="3.5703125" style="242" customWidth="1"/>
    <col min="2068" max="2068" width="4.140625" style="242" customWidth="1"/>
    <col min="2069" max="2085" width="3.5703125" style="242" customWidth="1"/>
    <col min="2086" max="2086" width="33" style="242" customWidth="1"/>
    <col min="2087" max="2088" width="14.42578125" style="242" customWidth="1"/>
    <col min="2089" max="2089" width="13.85546875" style="242" customWidth="1"/>
    <col min="2090" max="2090" width="15" style="242" customWidth="1"/>
    <col min="2091" max="2091" width="17.42578125" style="242" customWidth="1"/>
    <col min="2092" max="2092" width="3.140625" style="242" customWidth="1"/>
    <col min="2093" max="2306" width="11.42578125" style="242"/>
    <col min="2307" max="2307" width="3.140625" style="242" customWidth="1"/>
    <col min="2308" max="2323" width="3.5703125" style="242" customWidth="1"/>
    <col min="2324" max="2324" width="4.140625" style="242" customWidth="1"/>
    <col min="2325" max="2341" width="3.5703125" style="242" customWidth="1"/>
    <col min="2342" max="2342" width="33" style="242" customWidth="1"/>
    <col min="2343" max="2344" width="14.42578125" style="242" customWidth="1"/>
    <col min="2345" max="2345" width="13.85546875" style="242" customWidth="1"/>
    <col min="2346" max="2346" width="15" style="242" customWidth="1"/>
    <col min="2347" max="2347" width="17.42578125" style="242" customWidth="1"/>
    <col min="2348" max="2348" width="3.140625" style="242" customWidth="1"/>
    <col min="2349" max="2562" width="11.42578125" style="242"/>
    <col min="2563" max="2563" width="3.140625" style="242" customWidth="1"/>
    <col min="2564" max="2579" width="3.5703125" style="242" customWidth="1"/>
    <col min="2580" max="2580" width="4.140625" style="242" customWidth="1"/>
    <col min="2581" max="2597" width="3.5703125" style="242" customWidth="1"/>
    <col min="2598" max="2598" width="33" style="242" customWidth="1"/>
    <col min="2599" max="2600" width="14.42578125" style="242" customWidth="1"/>
    <col min="2601" max="2601" width="13.85546875" style="242" customWidth="1"/>
    <col min="2602" max="2602" width="15" style="242" customWidth="1"/>
    <col min="2603" max="2603" width="17.42578125" style="242" customWidth="1"/>
    <col min="2604" max="2604" width="3.140625" style="242" customWidth="1"/>
    <col min="2605" max="2818" width="11.42578125" style="242"/>
    <col min="2819" max="2819" width="3.140625" style="242" customWidth="1"/>
    <col min="2820" max="2835" width="3.5703125" style="242" customWidth="1"/>
    <col min="2836" max="2836" width="4.140625" style="242" customWidth="1"/>
    <col min="2837" max="2853" width="3.5703125" style="242" customWidth="1"/>
    <col min="2854" max="2854" width="33" style="242" customWidth="1"/>
    <col min="2855" max="2856" width="14.42578125" style="242" customWidth="1"/>
    <col min="2857" max="2857" width="13.85546875" style="242" customWidth="1"/>
    <col min="2858" max="2858" width="15" style="242" customWidth="1"/>
    <col min="2859" max="2859" width="17.42578125" style="242" customWidth="1"/>
    <col min="2860" max="2860" width="3.140625" style="242" customWidth="1"/>
    <col min="2861" max="3074" width="11.42578125" style="242"/>
    <col min="3075" max="3075" width="3.140625" style="242" customWidth="1"/>
    <col min="3076" max="3091" width="3.5703125" style="242" customWidth="1"/>
    <col min="3092" max="3092" width="4.140625" style="242" customWidth="1"/>
    <col min="3093" max="3109" width="3.5703125" style="242" customWidth="1"/>
    <col min="3110" max="3110" width="33" style="242" customWidth="1"/>
    <col min="3111" max="3112" width="14.42578125" style="242" customWidth="1"/>
    <col min="3113" max="3113" width="13.85546875" style="242" customWidth="1"/>
    <col min="3114" max="3114" width="15" style="242" customWidth="1"/>
    <col min="3115" max="3115" width="17.42578125" style="242" customWidth="1"/>
    <col min="3116" max="3116" width="3.140625" style="242" customWidth="1"/>
    <col min="3117" max="3330" width="11.42578125" style="242"/>
    <col min="3331" max="3331" width="3.140625" style="242" customWidth="1"/>
    <col min="3332" max="3347" width="3.5703125" style="242" customWidth="1"/>
    <col min="3348" max="3348" width="4.140625" style="242" customWidth="1"/>
    <col min="3349" max="3365" width="3.5703125" style="242" customWidth="1"/>
    <col min="3366" max="3366" width="33" style="242" customWidth="1"/>
    <col min="3367" max="3368" width="14.42578125" style="242" customWidth="1"/>
    <col min="3369" max="3369" width="13.85546875" style="242" customWidth="1"/>
    <col min="3370" max="3370" width="15" style="242" customWidth="1"/>
    <col min="3371" max="3371" width="17.42578125" style="242" customWidth="1"/>
    <col min="3372" max="3372" width="3.140625" style="242" customWidth="1"/>
    <col min="3373" max="3586" width="11.42578125" style="242"/>
    <col min="3587" max="3587" width="3.140625" style="242" customWidth="1"/>
    <col min="3588" max="3603" width="3.5703125" style="242" customWidth="1"/>
    <col min="3604" max="3604" width="4.140625" style="242" customWidth="1"/>
    <col min="3605" max="3621" width="3.5703125" style="242" customWidth="1"/>
    <col min="3622" max="3622" width="33" style="242" customWidth="1"/>
    <col min="3623" max="3624" width="14.42578125" style="242" customWidth="1"/>
    <col min="3625" max="3625" width="13.85546875" style="242" customWidth="1"/>
    <col min="3626" max="3626" width="15" style="242" customWidth="1"/>
    <col min="3627" max="3627" width="17.42578125" style="242" customWidth="1"/>
    <col min="3628" max="3628" width="3.140625" style="242" customWidth="1"/>
    <col min="3629" max="3842" width="11.42578125" style="242"/>
    <col min="3843" max="3843" width="3.140625" style="242" customWidth="1"/>
    <col min="3844" max="3859" width="3.5703125" style="242" customWidth="1"/>
    <col min="3860" max="3860" width="4.140625" style="242" customWidth="1"/>
    <col min="3861" max="3877" width="3.5703125" style="242" customWidth="1"/>
    <col min="3878" max="3878" width="33" style="242" customWidth="1"/>
    <col min="3879" max="3880" width="14.42578125" style="242" customWidth="1"/>
    <col min="3881" max="3881" width="13.85546875" style="242" customWidth="1"/>
    <col min="3882" max="3882" width="15" style="242" customWidth="1"/>
    <col min="3883" max="3883" width="17.42578125" style="242" customWidth="1"/>
    <col min="3884" max="3884" width="3.140625" style="242" customWidth="1"/>
    <col min="3885" max="4098" width="11.42578125" style="242"/>
    <col min="4099" max="4099" width="3.140625" style="242" customWidth="1"/>
    <col min="4100" max="4115" width="3.5703125" style="242" customWidth="1"/>
    <col min="4116" max="4116" width="4.140625" style="242" customWidth="1"/>
    <col min="4117" max="4133" width="3.5703125" style="242" customWidth="1"/>
    <col min="4134" max="4134" width="33" style="242" customWidth="1"/>
    <col min="4135" max="4136" width="14.42578125" style="242" customWidth="1"/>
    <col min="4137" max="4137" width="13.85546875" style="242" customWidth="1"/>
    <col min="4138" max="4138" width="15" style="242" customWidth="1"/>
    <col min="4139" max="4139" width="17.42578125" style="242" customWidth="1"/>
    <col min="4140" max="4140" width="3.140625" style="242" customWidth="1"/>
    <col min="4141" max="4354" width="11.42578125" style="242"/>
    <col min="4355" max="4355" width="3.140625" style="242" customWidth="1"/>
    <col min="4356" max="4371" width="3.5703125" style="242" customWidth="1"/>
    <col min="4372" max="4372" width="4.140625" style="242" customWidth="1"/>
    <col min="4373" max="4389" width="3.5703125" style="242" customWidth="1"/>
    <col min="4390" max="4390" width="33" style="242" customWidth="1"/>
    <col min="4391" max="4392" width="14.42578125" style="242" customWidth="1"/>
    <col min="4393" max="4393" width="13.85546875" style="242" customWidth="1"/>
    <col min="4394" max="4394" width="15" style="242" customWidth="1"/>
    <col min="4395" max="4395" width="17.42578125" style="242" customWidth="1"/>
    <col min="4396" max="4396" width="3.140625" style="242" customWidth="1"/>
    <col min="4397" max="4610" width="11.42578125" style="242"/>
    <col min="4611" max="4611" width="3.140625" style="242" customWidth="1"/>
    <col min="4612" max="4627" width="3.5703125" style="242" customWidth="1"/>
    <col min="4628" max="4628" width="4.140625" style="242" customWidth="1"/>
    <col min="4629" max="4645" width="3.5703125" style="242" customWidth="1"/>
    <col min="4646" max="4646" width="33" style="242" customWidth="1"/>
    <col min="4647" max="4648" width="14.42578125" style="242" customWidth="1"/>
    <col min="4649" max="4649" width="13.85546875" style="242" customWidth="1"/>
    <col min="4650" max="4650" width="15" style="242" customWidth="1"/>
    <col min="4651" max="4651" width="17.42578125" style="242" customWidth="1"/>
    <col min="4652" max="4652" width="3.140625" style="242" customWidth="1"/>
    <col min="4653" max="4866" width="11.42578125" style="242"/>
    <col min="4867" max="4867" width="3.140625" style="242" customWidth="1"/>
    <col min="4868" max="4883" width="3.5703125" style="242" customWidth="1"/>
    <col min="4884" max="4884" width="4.140625" style="242" customWidth="1"/>
    <col min="4885" max="4901" width="3.5703125" style="242" customWidth="1"/>
    <col min="4902" max="4902" width="33" style="242" customWidth="1"/>
    <col min="4903" max="4904" width="14.42578125" style="242" customWidth="1"/>
    <col min="4905" max="4905" width="13.85546875" style="242" customWidth="1"/>
    <col min="4906" max="4906" width="15" style="242" customWidth="1"/>
    <col min="4907" max="4907" width="17.42578125" style="242" customWidth="1"/>
    <col min="4908" max="4908" width="3.140625" style="242" customWidth="1"/>
    <col min="4909" max="5122" width="11.42578125" style="242"/>
    <col min="5123" max="5123" width="3.140625" style="242" customWidth="1"/>
    <col min="5124" max="5139" width="3.5703125" style="242" customWidth="1"/>
    <col min="5140" max="5140" width="4.140625" style="242" customWidth="1"/>
    <col min="5141" max="5157" width="3.5703125" style="242" customWidth="1"/>
    <col min="5158" max="5158" width="33" style="242" customWidth="1"/>
    <col min="5159" max="5160" width="14.42578125" style="242" customWidth="1"/>
    <col min="5161" max="5161" width="13.85546875" style="242" customWidth="1"/>
    <col min="5162" max="5162" width="15" style="242" customWidth="1"/>
    <col min="5163" max="5163" width="17.42578125" style="242" customWidth="1"/>
    <col min="5164" max="5164" width="3.140625" style="242" customWidth="1"/>
    <col min="5165" max="5378" width="11.42578125" style="242"/>
    <col min="5379" max="5379" width="3.140625" style="242" customWidth="1"/>
    <col min="5380" max="5395" width="3.5703125" style="242" customWidth="1"/>
    <col min="5396" max="5396" width="4.140625" style="242" customWidth="1"/>
    <col min="5397" max="5413" width="3.5703125" style="242" customWidth="1"/>
    <col min="5414" max="5414" width="33" style="242" customWidth="1"/>
    <col min="5415" max="5416" width="14.42578125" style="242" customWidth="1"/>
    <col min="5417" max="5417" width="13.85546875" style="242" customWidth="1"/>
    <col min="5418" max="5418" width="15" style="242" customWidth="1"/>
    <col min="5419" max="5419" width="17.42578125" style="242" customWidth="1"/>
    <col min="5420" max="5420" width="3.140625" style="242" customWidth="1"/>
    <col min="5421" max="5634" width="11.42578125" style="242"/>
    <col min="5635" max="5635" width="3.140625" style="242" customWidth="1"/>
    <col min="5636" max="5651" width="3.5703125" style="242" customWidth="1"/>
    <col min="5652" max="5652" width="4.140625" style="242" customWidth="1"/>
    <col min="5653" max="5669" width="3.5703125" style="242" customWidth="1"/>
    <col min="5670" max="5670" width="33" style="242" customWidth="1"/>
    <col min="5671" max="5672" width="14.42578125" style="242" customWidth="1"/>
    <col min="5673" max="5673" width="13.85546875" style="242" customWidth="1"/>
    <col min="5674" max="5674" width="15" style="242" customWidth="1"/>
    <col min="5675" max="5675" width="17.42578125" style="242" customWidth="1"/>
    <col min="5676" max="5676" width="3.140625" style="242" customWidth="1"/>
    <col min="5677" max="5890" width="11.42578125" style="242"/>
    <col min="5891" max="5891" width="3.140625" style="242" customWidth="1"/>
    <col min="5892" max="5907" width="3.5703125" style="242" customWidth="1"/>
    <col min="5908" max="5908" width="4.140625" style="242" customWidth="1"/>
    <col min="5909" max="5925" width="3.5703125" style="242" customWidth="1"/>
    <col min="5926" max="5926" width="33" style="242" customWidth="1"/>
    <col min="5927" max="5928" width="14.42578125" style="242" customWidth="1"/>
    <col min="5929" max="5929" width="13.85546875" style="242" customWidth="1"/>
    <col min="5930" max="5930" width="15" style="242" customWidth="1"/>
    <col min="5931" max="5931" width="17.42578125" style="242" customWidth="1"/>
    <col min="5932" max="5932" width="3.140625" style="242" customWidth="1"/>
    <col min="5933" max="6146" width="11.42578125" style="242"/>
    <col min="6147" max="6147" width="3.140625" style="242" customWidth="1"/>
    <col min="6148" max="6163" width="3.5703125" style="242" customWidth="1"/>
    <col min="6164" max="6164" width="4.140625" style="242" customWidth="1"/>
    <col min="6165" max="6181" width="3.5703125" style="242" customWidth="1"/>
    <col min="6182" max="6182" width="33" style="242" customWidth="1"/>
    <col min="6183" max="6184" width="14.42578125" style="242" customWidth="1"/>
    <col min="6185" max="6185" width="13.85546875" style="242" customWidth="1"/>
    <col min="6186" max="6186" width="15" style="242" customWidth="1"/>
    <col min="6187" max="6187" width="17.42578125" style="242" customWidth="1"/>
    <col min="6188" max="6188" width="3.140625" style="242" customWidth="1"/>
    <col min="6189" max="6402" width="11.42578125" style="242"/>
    <col min="6403" max="6403" width="3.140625" style="242" customWidth="1"/>
    <col min="6404" max="6419" width="3.5703125" style="242" customWidth="1"/>
    <col min="6420" max="6420" width="4.140625" style="242" customWidth="1"/>
    <col min="6421" max="6437" width="3.5703125" style="242" customWidth="1"/>
    <col min="6438" max="6438" width="33" style="242" customWidth="1"/>
    <col min="6439" max="6440" width="14.42578125" style="242" customWidth="1"/>
    <col min="6441" max="6441" width="13.85546875" style="242" customWidth="1"/>
    <col min="6442" max="6442" width="15" style="242" customWidth="1"/>
    <col min="6443" max="6443" width="17.42578125" style="242" customWidth="1"/>
    <col min="6444" max="6444" width="3.140625" style="242" customWidth="1"/>
    <col min="6445" max="6658" width="11.42578125" style="242"/>
    <col min="6659" max="6659" width="3.140625" style="242" customWidth="1"/>
    <col min="6660" max="6675" width="3.5703125" style="242" customWidth="1"/>
    <col min="6676" max="6676" width="4.140625" style="242" customWidth="1"/>
    <col min="6677" max="6693" width="3.5703125" style="242" customWidth="1"/>
    <col min="6694" max="6694" width="33" style="242" customWidth="1"/>
    <col min="6695" max="6696" width="14.42578125" style="242" customWidth="1"/>
    <col min="6697" max="6697" width="13.85546875" style="242" customWidth="1"/>
    <col min="6698" max="6698" width="15" style="242" customWidth="1"/>
    <col min="6699" max="6699" width="17.42578125" style="242" customWidth="1"/>
    <col min="6700" max="6700" width="3.140625" style="242" customWidth="1"/>
    <col min="6701" max="6914" width="11.42578125" style="242"/>
    <col min="6915" max="6915" width="3.140625" style="242" customWidth="1"/>
    <col min="6916" max="6931" width="3.5703125" style="242" customWidth="1"/>
    <col min="6932" max="6932" width="4.140625" style="242" customWidth="1"/>
    <col min="6933" max="6949" width="3.5703125" style="242" customWidth="1"/>
    <col min="6950" max="6950" width="33" style="242" customWidth="1"/>
    <col min="6951" max="6952" width="14.42578125" style="242" customWidth="1"/>
    <col min="6953" max="6953" width="13.85546875" style="242" customWidth="1"/>
    <col min="6954" max="6954" width="15" style="242" customWidth="1"/>
    <col min="6955" max="6955" width="17.42578125" style="242" customWidth="1"/>
    <col min="6956" max="6956" width="3.140625" style="242" customWidth="1"/>
    <col min="6957" max="7170" width="11.42578125" style="242"/>
    <col min="7171" max="7171" width="3.140625" style="242" customWidth="1"/>
    <col min="7172" max="7187" width="3.5703125" style="242" customWidth="1"/>
    <col min="7188" max="7188" width="4.140625" style="242" customWidth="1"/>
    <col min="7189" max="7205" width="3.5703125" style="242" customWidth="1"/>
    <col min="7206" max="7206" width="33" style="242" customWidth="1"/>
    <col min="7207" max="7208" width="14.42578125" style="242" customWidth="1"/>
    <col min="7209" max="7209" width="13.85546875" style="242" customWidth="1"/>
    <col min="7210" max="7210" width="15" style="242" customWidth="1"/>
    <col min="7211" max="7211" width="17.42578125" style="242" customWidth="1"/>
    <col min="7212" max="7212" width="3.140625" style="242" customWidth="1"/>
    <col min="7213" max="7426" width="11.42578125" style="242"/>
    <col min="7427" max="7427" width="3.140625" style="242" customWidth="1"/>
    <col min="7428" max="7443" width="3.5703125" style="242" customWidth="1"/>
    <col min="7444" max="7444" width="4.140625" style="242" customWidth="1"/>
    <col min="7445" max="7461" width="3.5703125" style="242" customWidth="1"/>
    <col min="7462" max="7462" width="33" style="242" customWidth="1"/>
    <col min="7463" max="7464" width="14.42578125" style="242" customWidth="1"/>
    <col min="7465" max="7465" width="13.85546875" style="242" customWidth="1"/>
    <col min="7466" max="7466" width="15" style="242" customWidth="1"/>
    <col min="7467" max="7467" width="17.42578125" style="242" customWidth="1"/>
    <col min="7468" max="7468" width="3.140625" style="242" customWidth="1"/>
    <col min="7469" max="7682" width="11.42578125" style="242"/>
    <col min="7683" max="7683" width="3.140625" style="242" customWidth="1"/>
    <col min="7684" max="7699" width="3.5703125" style="242" customWidth="1"/>
    <col min="7700" max="7700" width="4.140625" style="242" customWidth="1"/>
    <col min="7701" max="7717" width="3.5703125" style="242" customWidth="1"/>
    <col min="7718" max="7718" width="33" style="242" customWidth="1"/>
    <col min="7719" max="7720" width="14.42578125" style="242" customWidth="1"/>
    <col min="7721" max="7721" width="13.85546875" style="242" customWidth="1"/>
    <col min="7722" max="7722" width="15" style="242" customWidth="1"/>
    <col min="7723" max="7723" width="17.42578125" style="242" customWidth="1"/>
    <col min="7724" max="7724" width="3.140625" style="242" customWidth="1"/>
    <col min="7725" max="7938" width="11.42578125" style="242"/>
    <col min="7939" max="7939" width="3.140625" style="242" customWidth="1"/>
    <col min="7940" max="7955" width="3.5703125" style="242" customWidth="1"/>
    <col min="7956" max="7956" width="4.140625" style="242" customWidth="1"/>
    <col min="7957" max="7973" width="3.5703125" style="242" customWidth="1"/>
    <col min="7974" max="7974" width="33" style="242" customWidth="1"/>
    <col min="7975" max="7976" width="14.42578125" style="242" customWidth="1"/>
    <col min="7977" max="7977" width="13.85546875" style="242" customWidth="1"/>
    <col min="7978" max="7978" width="15" style="242" customWidth="1"/>
    <col min="7979" max="7979" width="17.42578125" style="242" customWidth="1"/>
    <col min="7980" max="7980" width="3.140625" style="242" customWidth="1"/>
    <col min="7981" max="8194" width="11.42578125" style="242"/>
    <col min="8195" max="8195" width="3.140625" style="242" customWidth="1"/>
    <col min="8196" max="8211" width="3.5703125" style="242" customWidth="1"/>
    <col min="8212" max="8212" width="4.140625" style="242" customWidth="1"/>
    <col min="8213" max="8229" width="3.5703125" style="242" customWidth="1"/>
    <col min="8230" max="8230" width="33" style="242" customWidth="1"/>
    <col min="8231" max="8232" width="14.42578125" style="242" customWidth="1"/>
    <col min="8233" max="8233" width="13.85546875" style="242" customWidth="1"/>
    <col min="8234" max="8234" width="15" style="242" customWidth="1"/>
    <col min="8235" max="8235" width="17.42578125" style="242" customWidth="1"/>
    <col min="8236" max="8236" width="3.140625" style="242" customWidth="1"/>
    <col min="8237" max="8450" width="11.42578125" style="242"/>
    <col min="8451" max="8451" width="3.140625" style="242" customWidth="1"/>
    <col min="8452" max="8467" width="3.5703125" style="242" customWidth="1"/>
    <col min="8468" max="8468" width="4.140625" style="242" customWidth="1"/>
    <col min="8469" max="8485" width="3.5703125" style="242" customWidth="1"/>
    <col min="8486" max="8486" width="33" style="242" customWidth="1"/>
    <col min="8487" max="8488" width="14.42578125" style="242" customWidth="1"/>
    <col min="8489" max="8489" width="13.85546875" style="242" customWidth="1"/>
    <col min="8490" max="8490" width="15" style="242" customWidth="1"/>
    <col min="8491" max="8491" width="17.42578125" style="242" customWidth="1"/>
    <col min="8492" max="8492" width="3.140625" style="242" customWidth="1"/>
    <col min="8493" max="8706" width="11.42578125" style="242"/>
    <col min="8707" max="8707" width="3.140625" style="242" customWidth="1"/>
    <col min="8708" max="8723" width="3.5703125" style="242" customWidth="1"/>
    <col min="8724" max="8724" width="4.140625" style="242" customWidth="1"/>
    <col min="8725" max="8741" width="3.5703125" style="242" customWidth="1"/>
    <col min="8742" max="8742" width="33" style="242" customWidth="1"/>
    <col min="8743" max="8744" width="14.42578125" style="242" customWidth="1"/>
    <col min="8745" max="8745" width="13.85546875" style="242" customWidth="1"/>
    <col min="8746" max="8746" width="15" style="242" customWidth="1"/>
    <col min="8747" max="8747" width="17.42578125" style="242" customWidth="1"/>
    <col min="8748" max="8748" width="3.140625" style="242" customWidth="1"/>
    <col min="8749" max="8962" width="11.42578125" style="242"/>
    <col min="8963" max="8963" width="3.140625" style="242" customWidth="1"/>
    <col min="8964" max="8979" width="3.5703125" style="242" customWidth="1"/>
    <col min="8980" max="8980" width="4.140625" style="242" customWidth="1"/>
    <col min="8981" max="8997" width="3.5703125" style="242" customWidth="1"/>
    <col min="8998" max="8998" width="33" style="242" customWidth="1"/>
    <col min="8999" max="9000" width="14.42578125" style="242" customWidth="1"/>
    <col min="9001" max="9001" width="13.85546875" style="242" customWidth="1"/>
    <col min="9002" max="9002" width="15" style="242" customWidth="1"/>
    <col min="9003" max="9003" width="17.42578125" style="242" customWidth="1"/>
    <col min="9004" max="9004" width="3.140625" style="242" customWidth="1"/>
    <col min="9005" max="9218" width="11.42578125" style="242"/>
    <col min="9219" max="9219" width="3.140625" style="242" customWidth="1"/>
    <col min="9220" max="9235" width="3.5703125" style="242" customWidth="1"/>
    <col min="9236" max="9236" width="4.140625" style="242" customWidth="1"/>
    <col min="9237" max="9253" width="3.5703125" style="242" customWidth="1"/>
    <col min="9254" max="9254" width="33" style="242" customWidth="1"/>
    <col min="9255" max="9256" width="14.42578125" style="242" customWidth="1"/>
    <col min="9257" max="9257" width="13.85546875" style="242" customWidth="1"/>
    <col min="9258" max="9258" width="15" style="242" customWidth="1"/>
    <col min="9259" max="9259" width="17.42578125" style="242" customWidth="1"/>
    <col min="9260" max="9260" width="3.140625" style="242" customWidth="1"/>
    <col min="9261" max="9474" width="11.42578125" style="242"/>
    <col min="9475" max="9475" width="3.140625" style="242" customWidth="1"/>
    <col min="9476" max="9491" width="3.5703125" style="242" customWidth="1"/>
    <col min="9492" max="9492" width="4.140625" style="242" customWidth="1"/>
    <col min="9493" max="9509" width="3.5703125" style="242" customWidth="1"/>
    <col min="9510" max="9510" width="33" style="242" customWidth="1"/>
    <col min="9511" max="9512" width="14.42578125" style="242" customWidth="1"/>
    <col min="9513" max="9513" width="13.85546875" style="242" customWidth="1"/>
    <col min="9514" max="9514" width="15" style="242" customWidth="1"/>
    <col min="9515" max="9515" width="17.42578125" style="242" customWidth="1"/>
    <col min="9516" max="9516" width="3.140625" style="242" customWidth="1"/>
    <col min="9517" max="9730" width="11.42578125" style="242"/>
    <col min="9731" max="9731" width="3.140625" style="242" customWidth="1"/>
    <col min="9732" max="9747" width="3.5703125" style="242" customWidth="1"/>
    <col min="9748" max="9748" width="4.140625" style="242" customWidth="1"/>
    <col min="9749" max="9765" width="3.5703125" style="242" customWidth="1"/>
    <col min="9766" max="9766" width="33" style="242" customWidth="1"/>
    <col min="9767" max="9768" width="14.42578125" style="242" customWidth="1"/>
    <col min="9769" max="9769" width="13.85546875" style="242" customWidth="1"/>
    <col min="9770" max="9770" width="15" style="242" customWidth="1"/>
    <col min="9771" max="9771" width="17.42578125" style="242" customWidth="1"/>
    <col min="9772" max="9772" width="3.140625" style="242" customWidth="1"/>
    <col min="9773" max="9986" width="11.42578125" style="242"/>
    <col min="9987" max="9987" width="3.140625" style="242" customWidth="1"/>
    <col min="9988" max="10003" width="3.5703125" style="242" customWidth="1"/>
    <col min="10004" max="10004" width="4.140625" style="242" customWidth="1"/>
    <col min="10005" max="10021" width="3.5703125" style="242" customWidth="1"/>
    <col min="10022" max="10022" width="33" style="242" customWidth="1"/>
    <col min="10023" max="10024" width="14.42578125" style="242" customWidth="1"/>
    <col min="10025" max="10025" width="13.85546875" style="242" customWidth="1"/>
    <col min="10026" max="10026" width="15" style="242" customWidth="1"/>
    <col min="10027" max="10027" width="17.42578125" style="242" customWidth="1"/>
    <col min="10028" max="10028" width="3.140625" style="242" customWidth="1"/>
    <col min="10029" max="10242" width="11.42578125" style="242"/>
    <col min="10243" max="10243" width="3.140625" style="242" customWidth="1"/>
    <col min="10244" max="10259" width="3.5703125" style="242" customWidth="1"/>
    <col min="10260" max="10260" width="4.140625" style="242" customWidth="1"/>
    <col min="10261" max="10277" width="3.5703125" style="242" customWidth="1"/>
    <col min="10278" max="10278" width="33" style="242" customWidth="1"/>
    <col min="10279" max="10280" width="14.42578125" style="242" customWidth="1"/>
    <col min="10281" max="10281" width="13.85546875" style="242" customWidth="1"/>
    <col min="10282" max="10282" width="15" style="242" customWidth="1"/>
    <col min="10283" max="10283" width="17.42578125" style="242" customWidth="1"/>
    <col min="10284" max="10284" width="3.140625" style="242" customWidth="1"/>
    <col min="10285" max="10498" width="11.42578125" style="242"/>
    <col min="10499" max="10499" width="3.140625" style="242" customWidth="1"/>
    <col min="10500" max="10515" width="3.5703125" style="242" customWidth="1"/>
    <col min="10516" max="10516" width="4.140625" style="242" customWidth="1"/>
    <col min="10517" max="10533" width="3.5703125" style="242" customWidth="1"/>
    <col min="10534" max="10534" width="33" style="242" customWidth="1"/>
    <col min="10535" max="10536" width="14.42578125" style="242" customWidth="1"/>
    <col min="10537" max="10537" width="13.85546875" style="242" customWidth="1"/>
    <col min="10538" max="10538" width="15" style="242" customWidth="1"/>
    <col min="10539" max="10539" width="17.42578125" style="242" customWidth="1"/>
    <col min="10540" max="10540" width="3.140625" style="242" customWidth="1"/>
    <col min="10541" max="10754" width="11.42578125" style="242"/>
    <col min="10755" max="10755" width="3.140625" style="242" customWidth="1"/>
    <col min="10756" max="10771" width="3.5703125" style="242" customWidth="1"/>
    <col min="10772" max="10772" width="4.140625" style="242" customWidth="1"/>
    <col min="10773" max="10789" width="3.5703125" style="242" customWidth="1"/>
    <col min="10790" max="10790" width="33" style="242" customWidth="1"/>
    <col min="10791" max="10792" width="14.42578125" style="242" customWidth="1"/>
    <col min="10793" max="10793" width="13.85546875" style="242" customWidth="1"/>
    <col min="10794" max="10794" width="15" style="242" customWidth="1"/>
    <col min="10795" max="10795" width="17.42578125" style="242" customWidth="1"/>
    <col min="10796" max="10796" width="3.140625" style="242" customWidth="1"/>
    <col min="10797" max="11010" width="11.42578125" style="242"/>
    <col min="11011" max="11011" width="3.140625" style="242" customWidth="1"/>
    <col min="11012" max="11027" width="3.5703125" style="242" customWidth="1"/>
    <col min="11028" max="11028" width="4.140625" style="242" customWidth="1"/>
    <col min="11029" max="11045" width="3.5703125" style="242" customWidth="1"/>
    <col min="11046" max="11046" width="33" style="242" customWidth="1"/>
    <col min="11047" max="11048" width="14.42578125" style="242" customWidth="1"/>
    <col min="11049" max="11049" width="13.85546875" style="242" customWidth="1"/>
    <col min="11050" max="11050" width="15" style="242" customWidth="1"/>
    <col min="11051" max="11051" width="17.42578125" style="242" customWidth="1"/>
    <col min="11052" max="11052" width="3.140625" style="242" customWidth="1"/>
    <col min="11053" max="11266" width="11.42578125" style="242"/>
    <col min="11267" max="11267" width="3.140625" style="242" customWidth="1"/>
    <col min="11268" max="11283" width="3.5703125" style="242" customWidth="1"/>
    <col min="11284" max="11284" width="4.140625" style="242" customWidth="1"/>
    <col min="11285" max="11301" width="3.5703125" style="242" customWidth="1"/>
    <col min="11302" max="11302" width="33" style="242" customWidth="1"/>
    <col min="11303" max="11304" width="14.42578125" style="242" customWidth="1"/>
    <col min="11305" max="11305" width="13.85546875" style="242" customWidth="1"/>
    <col min="11306" max="11306" width="15" style="242" customWidth="1"/>
    <col min="11307" max="11307" width="17.42578125" style="242" customWidth="1"/>
    <col min="11308" max="11308" width="3.140625" style="242" customWidth="1"/>
    <col min="11309" max="11522" width="11.42578125" style="242"/>
    <col min="11523" max="11523" width="3.140625" style="242" customWidth="1"/>
    <col min="11524" max="11539" width="3.5703125" style="242" customWidth="1"/>
    <col min="11540" max="11540" width="4.140625" style="242" customWidth="1"/>
    <col min="11541" max="11557" width="3.5703125" style="242" customWidth="1"/>
    <col min="11558" max="11558" width="33" style="242" customWidth="1"/>
    <col min="11559" max="11560" width="14.42578125" style="242" customWidth="1"/>
    <col min="11561" max="11561" width="13.85546875" style="242" customWidth="1"/>
    <col min="11562" max="11562" width="15" style="242" customWidth="1"/>
    <col min="11563" max="11563" width="17.42578125" style="242" customWidth="1"/>
    <col min="11564" max="11564" width="3.140625" style="242" customWidth="1"/>
    <col min="11565" max="11778" width="11.42578125" style="242"/>
    <col min="11779" max="11779" width="3.140625" style="242" customWidth="1"/>
    <col min="11780" max="11795" width="3.5703125" style="242" customWidth="1"/>
    <col min="11796" max="11796" width="4.140625" style="242" customWidth="1"/>
    <col min="11797" max="11813" width="3.5703125" style="242" customWidth="1"/>
    <col min="11814" max="11814" width="33" style="242" customWidth="1"/>
    <col min="11815" max="11816" width="14.42578125" style="242" customWidth="1"/>
    <col min="11817" max="11817" width="13.85546875" style="242" customWidth="1"/>
    <col min="11818" max="11818" width="15" style="242" customWidth="1"/>
    <col min="11819" max="11819" width="17.42578125" style="242" customWidth="1"/>
    <col min="11820" max="11820" width="3.140625" style="242" customWidth="1"/>
    <col min="11821" max="12034" width="11.42578125" style="242"/>
    <col min="12035" max="12035" width="3.140625" style="242" customWidth="1"/>
    <col min="12036" max="12051" width="3.5703125" style="242" customWidth="1"/>
    <col min="12052" max="12052" width="4.140625" style="242" customWidth="1"/>
    <col min="12053" max="12069" width="3.5703125" style="242" customWidth="1"/>
    <col min="12070" max="12070" width="33" style="242" customWidth="1"/>
    <col min="12071" max="12072" width="14.42578125" style="242" customWidth="1"/>
    <col min="12073" max="12073" width="13.85546875" style="242" customWidth="1"/>
    <col min="12074" max="12074" width="15" style="242" customWidth="1"/>
    <col min="12075" max="12075" width="17.42578125" style="242" customWidth="1"/>
    <col min="12076" max="12076" width="3.140625" style="242" customWidth="1"/>
    <col min="12077" max="12290" width="11.42578125" style="242"/>
    <col min="12291" max="12291" width="3.140625" style="242" customWidth="1"/>
    <col min="12292" max="12307" width="3.5703125" style="242" customWidth="1"/>
    <col min="12308" max="12308" width="4.140625" style="242" customWidth="1"/>
    <col min="12309" max="12325" width="3.5703125" style="242" customWidth="1"/>
    <col min="12326" max="12326" width="33" style="242" customWidth="1"/>
    <col min="12327" max="12328" width="14.42578125" style="242" customWidth="1"/>
    <col min="12329" max="12329" width="13.85546875" style="242" customWidth="1"/>
    <col min="12330" max="12330" width="15" style="242" customWidth="1"/>
    <col min="12331" max="12331" width="17.42578125" style="242" customWidth="1"/>
    <col min="12332" max="12332" width="3.140625" style="242" customWidth="1"/>
    <col min="12333" max="12546" width="11.42578125" style="242"/>
    <col min="12547" max="12547" width="3.140625" style="242" customWidth="1"/>
    <col min="12548" max="12563" width="3.5703125" style="242" customWidth="1"/>
    <col min="12564" max="12564" width="4.140625" style="242" customWidth="1"/>
    <col min="12565" max="12581" width="3.5703125" style="242" customWidth="1"/>
    <col min="12582" max="12582" width="33" style="242" customWidth="1"/>
    <col min="12583" max="12584" width="14.42578125" style="242" customWidth="1"/>
    <col min="12585" max="12585" width="13.85546875" style="242" customWidth="1"/>
    <col min="12586" max="12586" width="15" style="242" customWidth="1"/>
    <col min="12587" max="12587" width="17.42578125" style="242" customWidth="1"/>
    <col min="12588" max="12588" width="3.140625" style="242" customWidth="1"/>
    <col min="12589" max="12802" width="11.42578125" style="242"/>
    <col min="12803" max="12803" width="3.140625" style="242" customWidth="1"/>
    <col min="12804" max="12819" width="3.5703125" style="242" customWidth="1"/>
    <col min="12820" max="12820" width="4.140625" style="242" customWidth="1"/>
    <col min="12821" max="12837" width="3.5703125" style="242" customWidth="1"/>
    <col min="12838" max="12838" width="33" style="242" customWidth="1"/>
    <col min="12839" max="12840" width="14.42578125" style="242" customWidth="1"/>
    <col min="12841" max="12841" width="13.85546875" style="242" customWidth="1"/>
    <col min="12842" max="12842" width="15" style="242" customWidth="1"/>
    <col min="12843" max="12843" width="17.42578125" style="242" customWidth="1"/>
    <col min="12844" max="12844" width="3.140625" style="242" customWidth="1"/>
    <col min="12845" max="13058" width="11.42578125" style="242"/>
    <col min="13059" max="13059" width="3.140625" style="242" customWidth="1"/>
    <col min="13060" max="13075" width="3.5703125" style="242" customWidth="1"/>
    <col min="13076" max="13076" width="4.140625" style="242" customWidth="1"/>
    <col min="13077" max="13093" width="3.5703125" style="242" customWidth="1"/>
    <col min="13094" max="13094" width="33" style="242" customWidth="1"/>
    <col min="13095" max="13096" width="14.42578125" style="242" customWidth="1"/>
    <col min="13097" max="13097" width="13.85546875" style="242" customWidth="1"/>
    <col min="13098" max="13098" width="15" style="242" customWidth="1"/>
    <col min="13099" max="13099" width="17.42578125" style="242" customWidth="1"/>
    <col min="13100" max="13100" width="3.140625" style="242" customWidth="1"/>
    <col min="13101" max="13314" width="11.42578125" style="242"/>
    <col min="13315" max="13315" width="3.140625" style="242" customWidth="1"/>
    <col min="13316" max="13331" width="3.5703125" style="242" customWidth="1"/>
    <col min="13332" max="13332" width="4.140625" style="242" customWidth="1"/>
    <col min="13333" max="13349" width="3.5703125" style="242" customWidth="1"/>
    <col min="13350" max="13350" width="33" style="242" customWidth="1"/>
    <col min="13351" max="13352" width="14.42578125" style="242" customWidth="1"/>
    <col min="13353" max="13353" width="13.85546875" style="242" customWidth="1"/>
    <col min="13354" max="13354" width="15" style="242" customWidth="1"/>
    <col min="13355" max="13355" width="17.42578125" style="242" customWidth="1"/>
    <col min="13356" max="13356" width="3.140625" style="242" customWidth="1"/>
    <col min="13357" max="13570" width="11.42578125" style="242"/>
    <col min="13571" max="13571" width="3.140625" style="242" customWidth="1"/>
    <col min="13572" max="13587" width="3.5703125" style="242" customWidth="1"/>
    <col min="13588" max="13588" width="4.140625" style="242" customWidth="1"/>
    <col min="13589" max="13605" width="3.5703125" style="242" customWidth="1"/>
    <col min="13606" max="13606" width="33" style="242" customWidth="1"/>
    <col min="13607" max="13608" width="14.42578125" style="242" customWidth="1"/>
    <col min="13609" max="13609" width="13.85546875" style="242" customWidth="1"/>
    <col min="13610" max="13610" width="15" style="242" customWidth="1"/>
    <col min="13611" max="13611" width="17.42578125" style="242" customWidth="1"/>
    <col min="13612" max="13612" width="3.140625" style="242" customWidth="1"/>
    <col min="13613" max="13826" width="11.42578125" style="242"/>
    <col min="13827" max="13827" width="3.140625" style="242" customWidth="1"/>
    <col min="13828" max="13843" width="3.5703125" style="242" customWidth="1"/>
    <col min="13844" max="13844" width="4.140625" style="242" customWidth="1"/>
    <col min="13845" max="13861" width="3.5703125" style="242" customWidth="1"/>
    <col min="13862" max="13862" width="33" style="242" customWidth="1"/>
    <col min="13863" max="13864" width="14.42578125" style="242" customWidth="1"/>
    <col min="13865" max="13865" width="13.85546875" style="242" customWidth="1"/>
    <col min="13866" max="13866" width="15" style="242" customWidth="1"/>
    <col min="13867" max="13867" width="17.42578125" style="242" customWidth="1"/>
    <col min="13868" max="13868" width="3.140625" style="242" customWidth="1"/>
    <col min="13869" max="14082" width="11.42578125" style="242"/>
    <col min="14083" max="14083" width="3.140625" style="242" customWidth="1"/>
    <col min="14084" max="14099" width="3.5703125" style="242" customWidth="1"/>
    <col min="14100" max="14100" width="4.140625" style="242" customWidth="1"/>
    <col min="14101" max="14117" width="3.5703125" style="242" customWidth="1"/>
    <col min="14118" max="14118" width="33" style="242" customWidth="1"/>
    <col min="14119" max="14120" width="14.42578125" style="242" customWidth="1"/>
    <col min="14121" max="14121" width="13.85546875" style="242" customWidth="1"/>
    <col min="14122" max="14122" width="15" style="242" customWidth="1"/>
    <col min="14123" max="14123" width="17.42578125" style="242" customWidth="1"/>
    <col min="14124" max="14124" width="3.140625" style="242" customWidth="1"/>
    <col min="14125" max="14338" width="11.42578125" style="242"/>
    <col min="14339" max="14339" width="3.140625" style="242" customWidth="1"/>
    <col min="14340" max="14355" width="3.5703125" style="242" customWidth="1"/>
    <col min="14356" max="14356" width="4.140625" style="242" customWidth="1"/>
    <col min="14357" max="14373" width="3.5703125" style="242" customWidth="1"/>
    <col min="14374" max="14374" width="33" style="242" customWidth="1"/>
    <col min="14375" max="14376" width="14.42578125" style="242" customWidth="1"/>
    <col min="14377" max="14377" width="13.85546875" style="242" customWidth="1"/>
    <col min="14378" max="14378" width="15" style="242" customWidth="1"/>
    <col min="14379" max="14379" width="17.42578125" style="242" customWidth="1"/>
    <col min="14380" max="14380" width="3.140625" style="242" customWidth="1"/>
    <col min="14381" max="14594" width="11.42578125" style="242"/>
    <col min="14595" max="14595" width="3.140625" style="242" customWidth="1"/>
    <col min="14596" max="14611" width="3.5703125" style="242" customWidth="1"/>
    <col min="14612" max="14612" width="4.140625" style="242" customWidth="1"/>
    <col min="14613" max="14629" width="3.5703125" style="242" customWidth="1"/>
    <col min="14630" max="14630" width="33" style="242" customWidth="1"/>
    <col min="14631" max="14632" width="14.42578125" style="242" customWidth="1"/>
    <col min="14633" max="14633" width="13.85546875" style="242" customWidth="1"/>
    <col min="14634" max="14634" width="15" style="242" customWidth="1"/>
    <col min="14635" max="14635" width="17.42578125" style="242" customWidth="1"/>
    <col min="14636" max="14636" width="3.140625" style="242" customWidth="1"/>
    <col min="14637" max="14850" width="11.42578125" style="242"/>
    <col min="14851" max="14851" width="3.140625" style="242" customWidth="1"/>
    <col min="14852" max="14867" width="3.5703125" style="242" customWidth="1"/>
    <col min="14868" max="14868" width="4.140625" style="242" customWidth="1"/>
    <col min="14869" max="14885" width="3.5703125" style="242" customWidth="1"/>
    <col min="14886" max="14886" width="33" style="242" customWidth="1"/>
    <col min="14887" max="14888" width="14.42578125" style="242" customWidth="1"/>
    <col min="14889" max="14889" width="13.85546875" style="242" customWidth="1"/>
    <col min="14890" max="14890" width="15" style="242" customWidth="1"/>
    <col min="14891" max="14891" width="17.42578125" style="242" customWidth="1"/>
    <col min="14892" max="14892" width="3.140625" style="242" customWidth="1"/>
    <col min="14893" max="15106" width="11.42578125" style="242"/>
    <col min="15107" max="15107" width="3.140625" style="242" customWidth="1"/>
    <col min="15108" max="15123" width="3.5703125" style="242" customWidth="1"/>
    <col min="15124" max="15124" width="4.140625" style="242" customWidth="1"/>
    <col min="15125" max="15141" width="3.5703125" style="242" customWidth="1"/>
    <col min="15142" max="15142" width="33" style="242" customWidth="1"/>
    <col min="15143" max="15144" width="14.42578125" style="242" customWidth="1"/>
    <col min="15145" max="15145" width="13.85546875" style="242" customWidth="1"/>
    <col min="15146" max="15146" width="15" style="242" customWidth="1"/>
    <col min="15147" max="15147" width="17.42578125" style="242" customWidth="1"/>
    <col min="15148" max="15148" width="3.140625" style="242" customWidth="1"/>
    <col min="15149" max="15362" width="11.42578125" style="242"/>
    <col min="15363" max="15363" width="3.140625" style="242" customWidth="1"/>
    <col min="15364" max="15379" width="3.5703125" style="242" customWidth="1"/>
    <col min="15380" max="15380" width="4.140625" style="242" customWidth="1"/>
    <col min="15381" max="15397" width="3.5703125" style="242" customWidth="1"/>
    <col min="15398" max="15398" width="33" style="242" customWidth="1"/>
    <col min="15399" max="15400" width="14.42578125" style="242" customWidth="1"/>
    <col min="15401" max="15401" width="13.85546875" style="242" customWidth="1"/>
    <col min="15402" max="15402" width="15" style="242" customWidth="1"/>
    <col min="15403" max="15403" width="17.42578125" style="242" customWidth="1"/>
    <col min="15404" max="15404" width="3.140625" style="242" customWidth="1"/>
    <col min="15405" max="15618" width="11.42578125" style="242"/>
    <col min="15619" max="15619" width="3.140625" style="242" customWidth="1"/>
    <col min="15620" max="15635" width="3.5703125" style="242" customWidth="1"/>
    <col min="15636" max="15636" width="4.140625" style="242" customWidth="1"/>
    <col min="15637" max="15653" width="3.5703125" style="242" customWidth="1"/>
    <col min="15654" max="15654" width="33" style="242" customWidth="1"/>
    <col min="15655" max="15656" width="14.42578125" style="242" customWidth="1"/>
    <col min="15657" max="15657" width="13.85546875" style="242" customWidth="1"/>
    <col min="15658" max="15658" width="15" style="242" customWidth="1"/>
    <col min="15659" max="15659" width="17.42578125" style="242" customWidth="1"/>
    <col min="15660" max="15660" width="3.140625" style="242" customWidth="1"/>
    <col min="15661" max="15874" width="11.42578125" style="242"/>
    <col min="15875" max="15875" width="3.140625" style="242" customWidth="1"/>
    <col min="15876" max="15891" width="3.5703125" style="242" customWidth="1"/>
    <col min="15892" max="15892" width="4.140625" style="242" customWidth="1"/>
    <col min="15893" max="15909" width="3.5703125" style="242" customWidth="1"/>
    <col min="15910" max="15910" width="33" style="242" customWidth="1"/>
    <col min="15911" max="15912" width="14.42578125" style="242" customWidth="1"/>
    <col min="15913" max="15913" width="13.85546875" style="242" customWidth="1"/>
    <col min="15914" max="15914" width="15" style="242" customWidth="1"/>
    <col min="15915" max="15915" width="17.42578125" style="242" customWidth="1"/>
    <col min="15916" max="15916" width="3.140625" style="242" customWidth="1"/>
    <col min="15917" max="16130" width="11.42578125" style="242"/>
    <col min="16131" max="16131" width="3.140625" style="242" customWidth="1"/>
    <col min="16132" max="16147" width="3.5703125" style="242" customWidth="1"/>
    <col min="16148" max="16148" width="4.140625" style="242" customWidth="1"/>
    <col min="16149" max="16165" width="3.5703125" style="242" customWidth="1"/>
    <col min="16166" max="16166" width="33" style="242" customWidth="1"/>
    <col min="16167" max="16168" width="14.42578125" style="242" customWidth="1"/>
    <col min="16169" max="16169" width="13.85546875" style="242" customWidth="1"/>
    <col min="16170" max="16170" width="15" style="242" customWidth="1"/>
    <col min="16171" max="16171" width="17.42578125" style="242" customWidth="1"/>
    <col min="16172" max="16172" width="3.140625" style="242" customWidth="1"/>
    <col min="16173" max="16384" width="11.42578125" style="242"/>
  </cols>
  <sheetData>
    <row r="1" spans="1:44" s="2" customFormat="1" ht="15.75" thickBo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row>
    <row r="2" spans="1:44" ht="15.6" customHeight="1" x14ac:dyDescent="0.2">
      <c r="A2" s="3"/>
      <c r="B2" s="410" t="s">
        <v>0</v>
      </c>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c r="AK2" s="416"/>
      <c r="AL2" s="416"/>
      <c r="AM2" s="416"/>
      <c r="AN2" s="416"/>
      <c r="AO2" s="416"/>
      <c r="AP2" s="416"/>
      <c r="AQ2" s="417"/>
      <c r="AR2" s="3"/>
    </row>
    <row r="3" spans="1:44" ht="15.6" customHeight="1" x14ac:dyDescent="0.2">
      <c r="A3" s="3"/>
      <c r="B3" s="412"/>
      <c r="C3" s="413"/>
      <c r="D3" s="413"/>
      <c r="E3" s="413"/>
      <c r="F3" s="413"/>
      <c r="G3" s="413"/>
      <c r="H3" s="413"/>
      <c r="I3" s="413"/>
      <c r="J3" s="413"/>
      <c r="K3" s="413"/>
      <c r="L3" s="413"/>
      <c r="M3" s="413"/>
      <c r="N3" s="413"/>
      <c r="O3" s="413"/>
      <c r="P3" s="413"/>
      <c r="Q3" s="413"/>
      <c r="R3" s="413"/>
      <c r="S3" s="413"/>
      <c r="T3" s="413"/>
      <c r="U3" s="413"/>
      <c r="V3" s="413"/>
      <c r="W3" s="413"/>
      <c r="X3" s="413"/>
      <c r="Y3" s="413"/>
      <c r="Z3" s="413"/>
      <c r="AA3" s="413"/>
      <c r="AB3" s="413"/>
      <c r="AC3" s="413"/>
      <c r="AD3" s="413"/>
      <c r="AE3" s="413"/>
      <c r="AF3" s="413"/>
      <c r="AG3" s="413"/>
      <c r="AH3" s="413"/>
      <c r="AI3" s="413"/>
      <c r="AJ3" s="413"/>
      <c r="AK3" s="418"/>
      <c r="AL3" s="418"/>
      <c r="AM3" s="418"/>
      <c r="AN3" s="418"/>
      <c r="AO3" s="418"/>
      <c r="AP3" s="418"/>
      <c r="AQ3" s="419"/>
      <c r="AR3" s="3"/>
    </row>
    <row r="4" spans="1:44" ht="15.6" customHeight="1" thickBot="1" x14ac:dyDescent="0.25">
      <c r="A4" s="3"/>
      <c r="B4" s="414"/>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20"/>
      <c r="AL4" s="420"/>
      <c r="AM4" s="420"/>
      <c r="AN4" s="420"/>
      <c r="AO4" s="420"/>
      <c r="AP4" s="420"/>
      <c r="AQ4" s="421"/>
      <c r="AR4" s="3"/>
    </row>
    <row r="5" spans="1:44" s="6" customFormat="1" ht="32.450000000000003" customHeight="1" x14ac:dyDescent="0.25">
      <c r="A5" s="5"/>
      <c r="B5" s="422" t="s">
        <v>1</v>
      </c>
      <c r="C5" s="423"/>
      <c r="D5" s="423"/>
      <c r="E5" s="423"/>
      <c r="F5" s="423"/>
      <c r="G5" s="423"/>
      <c r="H5" s="423"/>
      <c r="I5" s="424"/>
      <c r="J5" s="425" t="s">
        <v>105</v>
      </c>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426"/>
      <c r="AK5" s="427"/>
      <c r="AL5" s="427"/>
      <c r="AM5" s="427"/>
      <c r="AN5" s="427"/>
      <c r="AO5" s="427"/>
      <c r="AP5" s="427"/>
      <c r="AQ5" s="409"/>
      <c r="AR5" s="5"/>
    </row>
    <row r="6" spans="1:44" s="6" customFormat="1" ht="15.75" x14ac:dyDescent="0.25">
      <c r="A6" s="7"/>
      <c r="B6" s="428" t="s">
        <v>2</v>
      </c>
      <c r="C6" s="429"/>
      <c r="D6" s="429"/>
      <c r="E6" s="429"/>
      <c r="F6" s="429"/>
      <c r="G6" s="429"/>
      <c r="H6" s="429"/>
      <c r="I6" s="430"/>
      <c r="J6" s="431" t="s">
        <v>104</v>
      </c>
      <c r="K6" s="432"/>
      <c r="L6" s="432"/>
      <c r="M6" s="432"/>
      <c r="N6" s="432"/>
      <c r="O6" s="432"/>
      <c r="P6" s="432"/>
      <c r="Q6" s="432"/>
      <c r="R6" s="432"/>
      <c r="S6" s="432"/>
      <c r="T6" s="432"/>
      <c r="U6" s="432"/>
      <c r="V6" s="432"/>
      <c r="W6" s="432"/>
      <c r="X6" s="432"/>
      <c r="Y6" s="432"/>
      <c r="Z6" s="432"/>
      <c r="AA6" s="432"/>
      <c r="AB6" s="432"/>
      <c r="AC6" s="432"/>
      <c r="AD6" s="432"/>
      <c r="AE6" s="433"/>
      <c r="AF6" s="434" t="s">
        <v>3</v>
      </c>
      <c r="AG6" s="432"/>
      <c r="AH6" s="432"/>
      <c r="AI6" s="433"/>
      <c r="AJ6" s="208" t="s">
        <v>133</v>
      </c>
      <c r="AK6" s="434" t="s">
        <v>4</v>
      </c>
      <c r="AL6" s="435"/>
      <c r="AM6" s="435"/>
      <c r="AN6" s="436"/>
      <c r="AO6" s="437" t="s">
        <v>108</v>
      </c>
      <c r="AP6" s="429"/>
      <c r="AQ6" s="438"/>
      <c r="AR6" s="7"/>
    </row>
    <row r="7" spans="1:44" s="6" customFormat="1" ht="15.75" x14ac:dyDescent="0.25">
      <c r="A7" s="7"/>
      <c r="B7" s="428" t="s">
        <v>5</v>
      </c>
      <c r="C7" s="429"/>
      <c r="D7" s="429"/>
      <c r="E7" s="429"/>
      <c r="F7" s="429"/>
      <c r="G7" s="429"/>
      <c r="H7" s="429"/>
      <c r="I7" s="430"/>
      <c r="J7" s="431" t="s">
        <v>77</v>
      </c>
      <c r="K7" s="432"/>
      <c r="L7" s="432"/>
      <c r="M7" s="432"/>
      <c r="N7" s="432"/>
      <c r="O7" s="432"/>
      <c r="P7" s="432"/>
      <c r="Q7" s="432"/>
      <c r="R7" s="432"/>
      <c r="S7" s="432"/>
      <c r="T7" s="432"/>
      <c r="U7" s="432"/>
      <c r="V7" s="432"/>
      <c r="W7" s="432"/>
      <c r="X7" s="432"/>
      <c r="Y7" s="432"/>
      <c r="Z7" s="432"/>
      <c r="AA7" s="432"/>
      <c r="AB7" s="432"/>
      <c r="AC7" s="432"/>
      <c r="AD7" s="432"/>
      <c r="AE7" s="433"/>
      <c r="AF7" s="434" t="s">
        <v>3</v>
      </c>
      <c r="AG7" s="432"/>
      <c r="AH7" s="432"/>
      <c r="AI7" s="433"/>
      <c r="AJ7" s="8" t="s">
        <v>106</v>
      </c>
      <c r="AK7" s="434" t="s">
        <v>6</v>
      </c>
      <c r="AL7" s="435"/>
      <c r="AM7" s="435"/>
      <c r="AN7" s="436"/>
      <c r="AO7" s="437" t="s">
        <v>107</v>
      </c>
      <c r="AP7" s="429"/>
      <c r="AQ7" s="438"/>
      <c r="AR7" s="7"/>
    </row>
    <row r="8" spans="1:44" s="6" customFormat="1" ht="15.75" x14ac:dyDescent="0.25">
      <c r="A8" s="7"/>
      <c r="B8" s="9"/>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1"/>
      <c r="AO8" s="10"/>
      <c r="AP8" s="408"/>
      <c r="AQ8" s="409"/>
      <c r="AR8" s="7"/>
    </row>
    <row r="9" spans="1:44" s="6" customFormat="1" ht="15.6" customHeight="1" x14ac:dyDescent="0.25">
      <c r="A9" s="7"/>
      <c r="B9" s="428" t="s">
        <v>7</v>
      </c>
      <c r="C9" s="429"/>
      <c r="D9" s="429"/>
      <c r="E9" s="429"/>
      <c r="F9" s="430"/>
      <c r="G9" s="434" t="s">
        <v>8</v>
      </c>
      <c r="H9" s="433"/>
      <c r="I9" s="442">
        <v>25</v>
      </c>
      <c r="J9" s="433"/>
      <c r="K9" s="434" t="s">
        <v>9</v>
      </c>
      <c r="L9" s="433"/>
      <c r="M9" s="442">
        <v>7</v>
      </c>
      <c r="N9" s="443"/>
      <c r="O9" s="434" t="s">
        <v>10</v>
      </c>
      <c r="P9" s="433"/>
      <c r="Q9" s="442">
        <v>2026</v>
      </c>
      <c r="R9" s="433"/>
      <c r="S9" s="10"/>
      <c r="T9" s="10"/>
      <c r="U9" s="10"/>
      <c r="V9" s="444"/>
      <c r="W9" s="445"/>
      <c r="X9" s="445"/>
      <c r="Y9" s="445"/>
      <c r="Z9" s="445"/>
      <c r="AA9" s="446"/>
      <c r="AB9" s="447"/>
      <c r="AC9" s="447"/>
      <c r="AD9" s="447"/>
      <c r="AE9" s="447"/>
      <c r="AF9" s="10"/>
      <c r="AG9" s="10"/>
      <c r="AH9" s="434" t="s">
        <v>11</v>
      </c>
      <c r="AI9" s="432"/>
      <c r="AJ9" s="433"/>
      <c r="AK9" s="448" t="s">
        <v>29</v>
      </c>
      <c r="AL9" s="449"/>
      <c r="AM9" s="449"/>
      <c r="AN9" s="449"/>
      <c r="AO9" s="449"/>
      <c r="AP9" s="449"/>
      <c r="AQ9" s="450"/>
      <c r="AR9" s="7"/>
    </row>
    <row r="10" spans="1:44" s="6" customFormat="1" ht="15.75" x14ac:dyDescent="0.25">
      <c r="A10" s="7"/>
      <c r="B10" s="12"/>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434" t="s">
        <v>12</v>
      </c>
      <c r="AI10" s="432"/>
      <c r="AJ10" s="433"/>
      <c r="AK10" s="439" t="s">
        <v>135</v>
      </c>
      <c r="AL10" s="440"/>
      <c r="AM10" s="440"/>
      <c r="AN10" s="440"/>
      <c r="AO10" s="440"/>
      <c r="AP10" s="440"/>
      <c r="AQ10" s="441"/>
      <c r="AR10" s="7"/>
    </row>
    <row r="11" spans="1:44" s="6" customFormat="1" ht="16.5" thickBot="1" x14ac:dyDescent="0.25">
      <c r="A11" s="7"/>
      <c r="B11" s="1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5"/>
      <c r="AR11" s="7"/>
    </row>
    <row r="12" spans="1:44" s="16" customFormat="1" ht="45.75" customHeight="1" thickBot="1" x14ac:dyDescent="0.3">
      <c r="A12" s="5"/>
      <c r="B12" s="451" t="s">
        <v>13</v>
      </c>
      <c r="C12" s="452"/>
      <c r="D12" s="452"/>
      <c r="E12" s="452"/>
      <c r="F12" s="452"/>
      <c r="G12" s="452"/>
      <c r="H12" s="453"/>
      <c r="I12" s="454" t="str">
        <f>+'ACTA DE OBRA No1'!C32</f>
        <v>Demolición de la tapa de concreto existente, incluye herraje metálico y construcción de una nueva tapa de concreto reforzado con una resistencia de 21 MPa, garantizando su adecuado ajuste y funcionalidad. Se incluyen actividades de preparación de superficie, limpieza y tratamiento del herraje, vaciado del concreto, curado y acabado final.</v>
      </c>
      <c r="J12" s="455"/>
      <c r="K12" s="455"/>
      <c r="L12" s="455"/>
      <c r="M12" s="455"/>
      <c r="N12" s="455"/>
      <c r="O12" s="455"/>
      <c r="P12" s="455"/>
      <c r="Q12" s="455"/>
      <c r="R12" s="455"/>
      <c r="S12" s="455"/>
      <c r="T12" s="455"/>
      <c r="U12" s="455"/>
      <c r="V12" s="455"/>
      <c r="W12" s="455"/>
      <c r="X12" s="455"/>
      <c r="Y12" s="455"/>
      <c r="Z12" s="455"/>
      <c r="AA12" s="455"/>
      <c r="AB12" s="455"/>
      <c r="AC12" s="455"/>
      <c r="AD12" s="455"/>
      <c r="AE12" s="455"/>
      <c r="AF12" s="455"/>
      <c r="AG12" s="455"/>
      <c r="AH12" s="455"/>
      <c r="AI12" s="455"/>
      <c r="AJ12" s="455"/>
      <c r="AK12" s="455"/>
      <c r="AL12" s="455"/>
      <c r="AM12" s="455"/>
      <c r="AN12" s="455"/>
      <c r="AO12" s="455"/>
      <c r="AP12" s="455"/>
      <c r="AQ12" s="456"/>
      <c r="AR12" s="5"/>
    </row>
    <row r="13" spans="1:44" s="16" customFormat="1" ht="31.15" customHeight="1" thickBot="1" x14ac:dyDescent="0.3">
      <c r="A13" s="5"/>
      <c r="B13" s="451" t="s">
        <v>14</v>
      </c>
      <c r="C13" s="452"/>
      <c r="D13" s="452"/>
      <c r="E13" s="452"/>
      <c r="F13" s="452"/>
      <c r="G13" s="452"/>
      <c r="H13" s="453"/>
      <c r="I13" s="457" t="s">
        <v>117</v>
      </c>
      <c r="J13" s="458"/>
      <c r="K13" s="458"/>
      <c r="L13" s="458"/>
      <c r="M13" s="458"/>
      <c r="N13" s="458"/>
      <c r="O13" s="458"/>
      <c r="P13" s="458"/>
      <c r="Q13" s="458"/>
      <c r="R13" s="458"/>
      <c r="S13" s="458"/>
      <c r="T13" s="458"/>
      <c r="U13" s="459"/>
      <c r="V13" s="460" t="s">
        <v>15</v>
      </c>
      <c r="W13" s="455"/>
      <c r="X13" s="455"/>
      <c r="Y13" s="455"/>
      <c r="Z13" s="455"/>
      <c r="AA13" s="455"/>
      <c r="AB13" s="455"/>
      <c r="AC13" s="455"/>
      <c r="AD13" s="455"/>
      <c r="AE13" s="461"/>
      <c r="AF13" s="462"/>
      <c r="AG13" s="455"/>
      <c r="AH13" s="455"/>
      <c r="AI13" s="455"/>
      <c r="AJ13" s="463"/>
      <c r="AK13" s="464" t="s">
        <v>16</v>
      </c>
      <c r="AL13" s="464"/>
      <c r="AM13" s="465"/>
      <c r="AN13" s="466">
        <f>+'ACTA DE OBRA No1'!B32</f>
        <v>6.38</v>
      </c>
      <c r="AO13" s="463"/>
      <c r="AP13" s="17" t="s">
        <v>134</v>
      </c>
      <c r="AQ13" s="18" t="str">
        <f>+'ACTA DE OBRA No1'!E32</f>
        <v>m2</v>
      </c>
      <c r="AR13" s="5"/>
    </row>
    <row r="14" spans="1:44" ht="16.5" thickBot="1" x14ac:dyDescent="0.3">
      <c r="A14" s="3"/>
      <c r="B14" s="467" t="s">
        <v>17</v>
      </c>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411"/>
      <c r="AE14" s="411"/>
      <c r="AF14" s="411"/>
      <c r="AG14" s="411"/>
      <c r="AH14" s="411"/>
      <c r="AI14" s="411"/>
      <c r="AJ14" s="468" t="s">
        <v>202</v>
      </c>
      <c r="AK14" s="470"/>
      <c r="AL14" s="470"/>
      <c r="AM14" s="470"/>
      <c r="AN14" s="471"/>
      <c r="AO14" s="472"/>
      <c r="AP14" s="473" t="s">
        <v>18</v>
      </c>
      <c r="AQ14" s="475" t="s">
        <v>19</v>
      </c>
      <c r="AR14" s="3"/>
    </row>
    <row r="15" spans="1:44" ht="28.5" customHeight="1" thickBot="1" x14ac:dyDescent="0.25">
      <c r="A15" s="3"/>
      <c r="B15" s="397"/>
      <c r="C15" s="398"/>
      <c r="D15" s="398"/>
      <c r="E15" s="398"/>
      <c r="F15" s="398"/>
      <c r="G15" s="398"/>
      <c r="H15" s="398"/>
      <c r="I15" s="398"/>
      <c r="J15" s="398"/>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9"/>
      <c r="AJ15" s="469"/>
      <c r="AK15" s="19" t="s">
        <v>114</v>
      </c>
      <c r="AL15" s="19" t="s">
        <v>20</v>
      </c>
      <c r="AM15" s="19" t="s">
        <v>27</v>
      </c>
      <c r="AN15" s="19" t="s">
        <v>28</v>
      </c>
      <c r="AO15" s="19" t="s">
        <v>21</v>
      </c>
      <c r="AP15" s="474"/>
      <c r="AQ15" s="476"/>
      <c r="AR15" s="3"/>
    </row>
    <row r="16" spans="1:44" ht="128.25" customHeight="1" x14ac:dyDescent="0.2">
      <c r="A16" s="3"/>
      <c r="B16" s="400"/>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2"/>
      <c r="AJ16" s="191" t="s">
        <v>211</v>
      </c>
      <c r="AK16" s="21" t="s">
        <v>115</v>
      </c>
      <c r="AL16" s="198">
        <v>0.4</v>
      </c>
      <c r="AM16" s="20">
        <v>1.2</v>
      </c>
      <c r="AN16" s="20"/>
      <c r="AO16" s="20">
        <f>AM16*AL16</f>
        <v>0.48</v>
      </c>
      <c r="AP16" s="21">
        <v>2</v>
      </c>
      <c r="AQ16" s="22">
        <f>ROUND(AO16*AP16,1)</f>
        <v>1</v>
      </c>
      <c r="AR16" s="3"/>
    </row>
    <row r="17" spans="1:44" ht="16.5" thickBot="1" x14ac:dyDescent="0.25">
      <c r="A17" s="3"/>
      <c r="B17" s="400"/>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2"/>
      <c r="AJ17" s="406" t="s">
        <v>152</v>
      </c>
      <c r="AK17" s="407"/>
      <c r="AL17" s="407"/>
      <c r="AM17" s="407"/>
      <c r="AN17" s="407"/>
      <c r="AO17" s="407"/>
      <c r="AP17" s="220" t="s">
        <v>22</v>
      </c>
      <c r="AQ17" s="221">
        <f>SUM(AQ16:AQ16)</f>
        <v>1</v>
      </c>
      <c r="AR17" s="3"/>
    </row>
    <row r="18" spans="1:44" ht="15.75" x14ac:dyDescent="0.25">
      <c r="A18" s="3"/>
      <c r="B18" s="480" t="s">
        <v>23</v>
      </c>
      <c r="C18" s="481"/>
      <c r="D18" s="481"/>
      <c r="E18" s="481"/>
      <c r="F18" s="481"/>
      <c r="G18" s="481"/>
      <c r="H18" s="481"/>
      <c r="I18" s="481"/>
      <c r="J18" s="481"/>
      <c r="K18" s="481"/>
      <c r="L18" s="481"/>
      <c r="M18" s="481"/>
      <c r="N18" s="481"/>
      <c r="O18" s="481"/>
      <c r="P18" s="481"/>
      <c r="Q18" s="481"/>
      <c r="R18" s="481"/>
      <c r="S18" s="481"/>
      <c r="T18" s="481"/>
      <c r="U18" s="481"/>
      <c r="V18" s="481"/>
      <c r="W18" s="481"/>
      <c r="X18" s="481"/>
      <c r="Y18" s="481"/>
      <c r="Z18" s="481"/>
      <c r="AA18" s="481"/>
      <c r="AB18" s="481"/>
      <c r="AC18" s="481"/>
      <c r="AD18" s="481"/>
      <c r="AE18" s="481"/>
      <c r="AF18" s="481"/>
      <c r="AG18" s="481"/>
      <c r="AH18" s="481"/>
      <c r="AI18" s="482"/>
      <c r="AJ18" s="510" t="s">
        <v>24</v>
      </c>
      <c r="AK18" s="511"/>
      <c r="AL18" s="511"/>
      <c r="AM18" s="511"/>
      <c r="AN18" s="511"/>
      <c r="AO18" s="511"/>
      <c r="AP18" s="512"/>
      <c r="AQ18" s="224">
        <f>+AQ17</f>
        <v>1</v>
      </c>
      <c r="AR18" s="3"/>
    </row>
    <row r="19" spans="1:44" ht="15.75" x14ac:dyDescent="0.25">
      <c r="A19" s="3"/>
      <c r="B19" s="483"/>
      <c r="C19" s="484"/>
      <c r="D19" s="484"/>
      <c r="E19" s="484"/>
      <c r="F19" s="484"/>
      <c r="G19" s="484"/>
      <c r="H19" s="484"/>
      <c r="I19" s="484"/>
      <c r="J19" s="484"/>
      <c r="K19" s="484"/>
      <c r="L19" s="484"/>
      <c r="M19" s="484"/>
      <c r="N19" s="484"/>
      <c r="O19" s="484"/>
      <c r="P19" s="484"/>
      <c r="Q19" s="484"/>
      <c r="R19" s="484"/>
      <c r="S19" s="484"/>
      <c r="T19" s="484"/>
      <c r="U19" s="484"/>
      <c r="V19" s="484"/>
      <c r="W19" s="484"/>
      <c r="X19" s="484"/>
      <c r="Y19" s="484"/>
      <c r="Z19" s="484"/>
      <c r="AA19" s="484"/>
      <c r="AB19" s="484"/>
      <c r="AC19" s="484"/>
      <c r="AD19" s="484"/>
      <c r="AE19" s="484"/>
      <c r="AF19" s="484"/>
      <c r="AG19" s="484"/>
      <c r="AH19" s="484"/>
      <c r="AI19" s="485"/>
      <c r="AJ19" s="492" t="s">
        <v>25</v>
      </c>
      <c r="AK19" s="493"/>
      <c r="AL19" s="493"/>
      <c r="AM19" s="493"/>
      <c r="AN19" s="493"/>
      <c r="AO19" s="493"/>
      <c r="AP19" s="494"/>
      <c r="AQ19" s="23">
        <v>0</v>
      </c>
      <c r="AR19" s="3"/>
    </row>
    <row r="20" spans="1:44" ht="16.5" thickBot="1" x14ac:dyDescent="0.3">
      <c r="A20" s="3"/>
      <c r="B20" s="486"/>
      <c r="C20" s="487"/>
      <c r="D20" s="487"/>
      <c r="E20" s="487"/>
      <c r="F20" s="487"/>
      <c r="G20" s="487"/>
      <c r="H20" s="487"/>
      <c r="I20" s="487"/>
      <c r="J20" s="487"/>
      <c r="K20" s="487"/>
      <c r="L20" s="487"/>
      <c r="M20" s="487"/>
      <c r="N20" s="487"/>
      <c r="O20" s="487"/>
      <c r="P20" s="487"/>
      <c r="Q20" s="487"/>
      <c r="R20" s="487"/>
      <c r="S20" s="487"/>
      <c r="T20" s="487"/>
      <c r="U20" s="487"/>
      <c r="V20" s="487"/>
      <c r="W20" s="487"/>
      <c r="X20" s="487"/>
      <c r="Y20" s="487"/>
      <c r="Z20" s="487"/>
      <c r="AA20" s="487"/>
      <c r="AB20" s="487"/>
      <c r="AC20" s="487"/>
      <c r="AD20" s="487"/>
      <c r="AE20" s="487"/>
      <c r="AF20" s="487"/>
      <c r="AG20" s="487"/>
      <c r="AH20" s="487"/>
      <c r="AI20" s="488"/>
      <c r="AJ20" s="495" t="s">
        <v>26</v>
      </c>
      <c r="AK20" s="496"/>
      <c r="AL20" s="496"/>
      <c r="AM20" s="496"/>
      <c r="AN20" s="496"/>
      <c r="AO20" s="496"/>
      <c r="AP20" s="497"/>
      <c r="AQ20" s="24">
        <f>ABS(AQ18+AQ19)</f>
        <v>1</v>
      </c>
      <c r="AR20" s="3"/>
    </row>
    <row r="21" spans="1:44" ht="15.6" customHeight="1" x14ac:dyDescent="0.2">
      <c r="A21" s="3"/>
      <c r="B21" s="498" t="s">
        <v>110</v>
      </c>
      <c r="C21" s="499"/>
      <c r="D21" s="499"/>
      <c r="E21" s="499"/>
      <c r="F21" s="499"/>
      <c r="G21" s="499"/>
      <c r="H21" s="499"/>
      <c r="I21" s="499"/>
      <c r="J21" s="499"/>
      <c r="K21" s="499"/>
      <c r="L21" s="499"/>
      <c r="M21" s="499"/>
      <c r="N21" s="499"/>
      <c r="O21" s="499"/>
      <c r="P21" s="499"/>
      <c r="Q21" s="499"/>
      <c r="R21" s="499"/>
      <c r="S21" s="499"/>
      <c r="T21" s="499"/>
      <c r="U21" s="499"/>
      <c r="V21" s="499"/>
      <c r="W21" s="499"/>
      <c r="X21" s="499"/>
      <c r="Y21" s="499"/>
      <c r="Z21" s="499"/>
      <c r="AA21" s="499"/>
      <c r="AB21" s="499"/>
      <c r="AC21" s="499"/>
      <c r="AD21" s="499"/>
      <c r="AE21" s="499"/>
      <c r="AF21" s="499"/>
      <c r="AG21" s="499"/>
      <c r="AH21" s="499"/>
      <c r="AI21" s="500"/>
      <c r="AJ21" s="501" t="s">
        <v>128</v>
      </c>
      <c r="AK21" s="502"/>
      <c r="AL21" s="502"/>
      <c r="AM21" s="502"/>
      <c r="AN21" s="502"/>
      <c r="AO21" s="502"/>
      <c r="AP21" s="502"/>
      <c r="AQ21" s="503"/>
      <c r="AR21" s="3"/>
    </row>
    <row r="22" spans="1:44" ht="48" customHeight="1" x14ac:dyDescent="0.2">
      <c r="A22" s="3"/>
      <c r="B22" s="498"/>
      <c r="C22" s="499"/>
      <c r="D22" s="499"/>
      <c r="E22" s="499"/>
      <c r="F22" s="499"/>
      <c r="G22" s="499"/>
      <c r="H22" s="499"/>
      <c r="I22" s="499"/>
      <c r="J22" s="499"/>
      <c r="K22" s="499"/>
      <c r="L22" s="499"/>
      <c r="M22" s="499"/>
      <c r="N22" s="499"/>
      <c r="O22" s="499"/>
      <c r="P22" s="499"/>
      <c r="Q22" s="499"/>
      <c r="R22" s="499"/>
      <c r="S22" s="499"/>
      <c r="T22" s="499"/>
      <c r="U22" s="499"/>
      <c r="V22" s="499"/>
      <c r="W22" s="499"/>
      <c r="X22" s="499"/>
      <c r="Y22" s="499"/>
      <c r="Z22" s="499"/>
      <c r="AA22" s="499"/>
      <c r="AB22" s="499"/>
      <c r="AC22" s="499"/>
      <c r="AD22" s="499"/>
      <c r="AE22" s="499"/>
      <c r="AF22" s="499"/>
      <c r="AG22" s="499"/>
      <c r="AH22" s="499"/>
      <c r="AI22" s="500"/>
      <c r="AJ22" s="501"/>
      <c r="AK22" s="502"/>
      <c r="AL22" s="502"/>
      <c r="AM22" s="502"/>
      <c r="AN22" s="502"/>
      <c r="AO22" s="502"/>
      <c r="AP22" s="502"/>
      <c r="AQ22" s="503"/>
      <c r="AR22" s="3"/>
    </row>
    <row r="23" spans="1:44" ht="15.75" thickBot="1" x14ac:dyDescent="0.25">
      <c r="A23" s="3"/>
      <c r="B23" s="477" t="s">
        <v>111</v>
      </c>
      <c r="C23" s="478"/>
      <c r="D23" s="478"/>
      <c r="E23" s="478"/>
      <c r="F23" s="478"/>
      <c r="G23" s="478"/>
      <c r="H23" s="478"/>
      <c r="I23" s="478"/>
      <c r="J23" s="478"/>
      <c r="K23" s="478"/>
      <c r="L23" s="478"/>
      <c r="M23" s="478"/>
      <c r="N23" s="478"/>
      <c r="O23" s="478"/>
      <c r="P23" s="478"/>
      <c r="Q23" s="478"/>
      <c r="R23" s="478"/>
      <c r="S23" s="478"/>
      <c r="T23" s="478"/>
      <c r="U23" s="478"/>
      <c r="V23" s="478"/>
      <c r="W23" s="478"/>
      <c r="X23" s="478"/>
      <c r="Y23" s="478"/>
      <c r="Z23" s="478"/>
      <c r="AA23" s="478"/>
      <c r="AB23" s="478"/>
      <c r="AC23" s="478"/>
      <c r="AD23" s="478"/>
      <c r="AE23" s="478"/>
      <c r="AF23" s="478"/>
      <c r="AG23" s="478"/>
      <c r="AH23" s="478"/>
      <c r="AI23" s="479"/>
      <c r="AJ23" s="477" t="s">
        <v>129</v>
      </c>
      <c r="AK23" s="478"/>
      <c r="AL23" s="478"/>
      <c r="AM23" s="478"/>
      <c r="AN23" s="478"/>
      <c r="AO23" s="478"/>
      <c r="AP23" s="478"/>
      <c r="AQ23" s="479"/>
      <c r="AR23" s="3"/>
    </row>
    <row r="24" spans="1:44" s="2" customFormat="1" ht="15" x14ac:dyDescent="0.25">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row>
    <row r="25" spans="1:44" s="2" customFormat="1" ht="15" x14ac:dyDescent="0.25">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row>
  </sheetData>
  <mergeCells count="51">
    <mergeCell ref="AP8:AQ8"/>
    <mergeCell ref="B2:AJ4"/>
    <mergeCell ref="AK2:AQ4"/>
    <mergeCell ref="B5:I5"/>
    <mergeCell ref="J5:AQ5"/>
    <mergeCell ref="B6:I6"/>
    <mergeCell ref="J6:AE6"/>
    <mergeCell ref="AF6:AI6"/>
    <mergeCell ref="AK6:AN6"/>
    <mergeCell ref="AO6:AQ6"/>
    <mergeCell ref="B7:I7"/>
    <mergeCell ref="J7:AE7"/>
    <mergeCell ref="AF7:AI7"/>
    <mergeCell ref="AK7:AN7"/>
    <mergeCell ref="AO7:AQ7"/>
    <mergeCell ref="AH10:AJ10"/>
    <mergeCell ref="AK10:AQ10"/>
    <mergeCell ref="B9:F9"/>
    <mergeCell ref="G9:H9"/>
    <mergeCell ref="I9:J9"/>
    <mergeCell ref="K9:L9"/>
    <mergeCell ref="M9:N9"/>
    <mergeCell ref="O9:P9"/>
    <mergeCell ref="Q9:R9"/>
    <mergeCell ref="V9:Z9"/>
    <mergeCell ref="AA9:AE9"/>
    <mergeCell ref="AH9:AJ9"/>
    <mergeCell ref="AK9:AQ9"/>
    <mergeCell ref="B12:H12"/>
    <mergeCell ref="I12:AQ12"/>
    <mergeCell ref="B13:H13"/>
    <mergeCell ref="I13:U13"/>
    <mergeCell ref="V13:AE13"/>
    <mergeCell ref="AF13:AJ13"/>
    <mergeCell ref="AK13:AM13"/>
    <mergeCell ref="AN13:AO13"/>
    <mergeCell ref="B14:AI14"/>
    <mergeCell ref="AJ14:AJ15"/>
    <mergeCell ref="AK14:AO14"/>
    <mergeCell ref="AP14:AP15"/>
    <mergeCell ref="AQ14:AQ15"/>
    <mergeCell ref="B15:AI17"/>
    <mergeCell ref="B21:AI22"/>
    <mergeCell ref="AJ21:AQ22"/>
    <mergeCell ref="B23:AI23"/>
    <mergeCell ref="AJ23:AQ23"/>
    <mergeCell ref="AJ17:AO17"/>
    <mergeCell ref="B18:AI20"/>
    <mergeCell ref="AJ18:AP18"/>
    <mergeCell ref="AJ19:AP19"/>
    <mergeCell ref="AJ20:AP20"/>
  </mergeCells>
  <printOptions horizontalCentered="1"/>
  <pageMargins left="0.39370078740157483" right="0.39370078740157483" top="0.39370078740157483" bottom="0.39370078740157483" header="0.31496062992125984" footer="0.31496062992125984"/>
  <pageSetup scale="48" fitToHeight="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AB48E-C775-43E8-8289-70C2F2E12A5B}">
  <sheetPr>
    <tabColor rgb="FF0070C0"/>
    <pageSetUpPr fitToPage="1"/>
  </sheetPr>
  <dimension ref="A1:AS28"/>
  <sheetViews>
    <sheetView view="pageBreakPreview" zoomScale="70" zoomScaleNormal="80" zoomScaleSheetLayoutView="70" workbookViewId="0">
      <selection activeCell="AV19" sqref="AV19"/>
    </sheetView>
  </sheetViews>
  <sheetFormatPr baseColWidth="10" defaultRowHeight="12.75" x14ac:dyDescent="0.2"/>
  <cols>
    <col min="1" max="1" width="3.140625" style="2" customWidth="1"/>
    <col min="2" max="6" width="2.140625" style="278" customWidth="1"/>
    <col min="7" max="8" width="2.7109375" style="278" customWidth="1"/>
    <col min="9" max="10" width="2.85546875" style="278" customWidth="1"/>
    <col min="11" max="12" width="3.5703125" style="278" customWidth="1"/>
    <col min="13" max="14" width="2.85546875" style="278" customWidth="1"/>
    <col min="15" max="17" width="3.5703125" style="278" customWidth="1"/>
    <col min="18" max="18" width="4.140625" style="278" customWidth="1"/>
    <col min="19" max="21" width="1.7109375" style="278" customWidth="1"/>
    <col min="22" max="26" width="2.42578125" style="278" customWidth="1"/>
    <col min="27" max="31" width="1.28515625" style="278" customWidth="1"/>
    <col min="32" max="35" width="2.42578125" style="278" customWidth="1"/>
    <col min="36" max="36" width="25.28515625" style="278" customWidth="1"/>
    <col min="37" max="37" width="13.85546875" style="278" customWidth="1"/>
    <col min="38" max="38" width="10.140625" style="278" customWidth="1"/>
    <col min="39" max="39" width="12.85546875" style="278" customWidth="1"/>
    <col min="40" max="40" width="12" style="278" customWidth="1"/>
    <col min="41" max="41" width="11.7109375" style="278" customWidth="1"/>
    <col min="42" max="42" width="11.42578125" style="278" customWidth="1"/>
    <col min="43" max="43" width="14.28515625" style="278" customWidth="1"/>
    <col min="44" max="44" width="3.140625" style="2" customWidth="1"/>
    <col min="45" max="45" width="11.42578125" style="236"/>
    <col min="46" max="258" width="11.42578125" style="278"/>
    <col min="259" max="259" width="3.140625" style="278" customWidth="1"/>
    <col min="260" max="275" width="3.5703125" style="278" customWidth="1"/>
    <col min="276" max="276" width="4.140625" style="278" customWidth="1"/>
    <col min="277" max="293" width="3.5703125" style="278" customWidth="1"/>
    <col min="294" max="294" width="33" style="278" customWidth="1"/>
    <col min="295" max="296" width="14.42578125" style="278" customWidth="1"/>
    <col min="297" max="297" width="13.85546875" style="278" customWidth="1"/>
    <col min="298" max="298" width="15" style="278" customWidth="1"/>
    <col min="299" max="299" width="17.42578125" style="278" customWidth="1"/>
    <col min="300" max="300" width="3.140625" style="278" customWidth="1"/>
    <col min="301" max="514" width="11.42578125" style="278"/>
    <col min="515" max="515" width="3.140625" style="278" customWidth="1"/>
    <col min="516" max="531" width="3.5703125" style="278" customWidth="1"/>
    <col min="532" max="532" width="4.140625" style="278" customWidth="1"/>
    <col min="533" max="549" width="3.5703125" style="278" customWidth="1"/>
    <col min="550" max="550" width="33" style="278" customWidth="1"/>
    <col min="551" max="552" width="14.42578125" style="278" customWidth="1"/>
    <col min="553" max="553" width="13.85546875" style="278" customWidth="1"/>
    <col min="554" max="554" width="15" style="278" customWidth="1"/>
    <col min="555" max="555" width="17.42578125" style="278" customWidth="1"/>
    <col min="556" max="556" width="3.140625" style="278" customWidth="1"/>
    <col min="557" max="770" width="11.42578125" style="278"/>
    <col min="771" max="771" width="3.140625" style="278" customWidth="1"/>
    <col min="772" max="787" width="3.5703125" style="278" customWidth="1"/>
    <col min="788" max="788" width="4.140625" style="278" customWidth="1"/>
    <col min="789" max="805" width="3.5703125" style="278" customWidth="1"/>
    <col min="806" max="806" width="33" style="278" customWidth="1"/>
    <col min="807" max="808" width="14.42578125" style="278" customWidth="1"/>
    <col min="809" max="809" width="13.85546875" style="278" customWidth="1"/>
    <col min="810" max="810" width="15" style="278" customWidth="1"/>
    <col min="811" max="811" width="17.42578125" style="278" customWidth="1"/>
    <col min="812" max="812" width="3.140625" style="278" customWidth="1"/>
    <col min="813" max="1026" width="11.42578125" style="278"/>
    <col min="1027" max="1027" width="3.140625" style="278" customWidth="1"/>
    <col min="1028" max="1043" width="3.5703125" style="278" customWidth="1"/>
    <col min="1044" max="1044" width="4.140625" style="278" customWidth="1"/>
    <col min="1045" max="1061" width="3.5703125" style="278" customWidth="1"/>
    <col min="1062" max="1062" width="33" style="278" customWidth="1"/>
    <col min="1063" max="1064" width="14.42578125" style="278" customWidth="1"/>
    <col min="1065" max="1065" width="13.85546875" style="278" customWidth="1"/>
    <col min="1066" max="1066" width="15" style="278" customWidth="1"/>
    <col min="1067" max="1067" width="17.42578125" style="278" customWidth="1"/>
    <col min="1068" max="1068" width="3.140625" style="278" customWidth="1"/>
    <col min="1069" max="1282" width="11.42578125" style="278"/>
    <col min="1283" max="1283" width="3.140625" style="278" customWidth="1"/>
    <col min="1284" max="1299" width="3.5703125" style="278" customWidth="1"/>
    <col min="1300" max="1300" width="4.140625" style="278" customWidth="1"/>
    <col min="1301" max="1317" width="3.5703125" style="278" customWidth="1"/>
    <col min="1318" max="1318" width="33" style="278" customWidth="1"/>
    <col min="1319" max="1320" width="14.42578125" style="278" customWidth="1"/>
    <col min="1321" max="1321" width="13.85546875" style="278" customWidth="1"/>
    <col min="1322" max="1322" width="15" style="278" customWidth="1"/>
    <col min="1323" max="1323" width="17.42578125" style="278" customWidth="1"/>
    <col min="1324" max="1324" width="3.140625" style="278" customWidth="1"/>
    <col min="1325" max="1538" width="11.42578125" style="278"/>
    <col min="1539" max="1539" width="3.140625" style="278" customWidth="1"/>
    <col min="1540" max="1555" width="3.5703125" style="278" customWidth="1"/>
    <col min="1556" max="1556" width="4.140625" style="278" customWidth="1"/>
    <col min="1557" max="1573" width="3.5703125" style="278" customWidth="1"/>
    <col min="1574" max="1574" width="33" style="278" customWidth="1"/>
    <col min="1575" max="1576" width="14.42578125" style="278" customWidth="1"/>
    <col min="1577" max="1577" width="13.85546875" style="278" customWidth="1"/>
    <col min="1578" max="1578" width="15" style="278" customWidth="1"/>
    <col min="1579" max="1579" width="17.42578125" style="278" customWidth="1"/>
    <col min="1580" max="1580" width="3.140625" style="278" customWidth="1"/>
    <col min="1581" max="1794" width="11.42578125" style="278"/>
    <col min="1795" max="1795" width="3.140625" style="278" customWidth="1"/>
    <col min="1796" max="1811" width="3.5703125" style="278" customWidth="1"/>
    <col min="1812" max="1812" width="4.140625" style="278" customWidth="1"/>
    <col min="1813" max="1829" width="3.5703125" style="278" customWidth="1"/>
    <col min="1830" max="1830" width="33" style="278" customWidth="1"/>
    <col min="1831" max="1832" width="14.42578125" style="278" customWidth="1"/>
    <col min="1833" max="1833" width="13.85546875" style="278" customWidth="1"/>
    <col min="1834" max="1834" width="15" style="278" customWidth="1"/>
    <col min="1835" max="1835" width="17.42578125" style="278" customWidth="1"/>
    <col min="1836" max="1836" width="3.140625" style="278" customWidth="1"/>
    <col min="1837" max="2050" width="11.42578125" style="278"/>
    <col min="2051" max="2051" width="3.140625" style="278" customWidth="1"/>
    <col min="2052" max="2067" width="3.5703125" style="278" customWidth="1"/>
    <col min="2068" max="2068" width="4.140625" style="278" customWidth="1"/>
    <col min="2069" max="2085" width="3.5703125" style="278" customWidth="1"/>
    <col min="2086" max="2086" width="33" style="278" customWidth="1"/>
    <col min="2087" max="2088" width="14.42578125" style="278" customWidth="1"/>
    <col min="2089" max="2089" width="13.85546875" style="278" customWidth="1"/>
    <col min="2090" max="2090" width="15" style="278" customWidth="1"/>
    <col min="2091" max="2091" width="17.42578125" style="278" customWidth="1"/>
    <col min="2092" max="2092" width="3.140625" style="278" customWidth="1"/>
    <col min="2093" max="2306" width="11.42578125" style="278"/>
    <col min="2307" max="2307" width="3.140625" style="278" customWidth="1"/>
    <col min="2308" max="2323" width="3.5703125" style="278" customWidth="1"/>
    <col min="2324" max="2324" width="4.140625" style="278" customWidth="1"/>
    <col min="2325" max="2341" width="3.5703125" style="278" customWidth="1"/>
    <col min="2342" max="2342" width="33" style="278" customWidth="1"/>
    <col min="2343" max="2344" width="14.42578125" style="278" customWidth="1"/>
    <col min="2345" max="2345" width="13.85546875" style="278" customWidth="1"/>
    <col min="2346" max="2346" width="15" style="278" customWidth="1"/>
    <col min="2347" max="2347" width="17.42578125" style="278" customWidth="1"/>
    <col min="2348" max="2348" width="3.140625" style="278" customWidth="1"/>
    <col min="2349" max="2562" width="11.42578125" style="278"/>
    <col min="2563" max="2563" width="3.140625" style="278" customWidth="1"/>
    <col min="2564" max="2579" width="3.5703125" style="278" customWidth="1"/>
    <col min="2580" max="2580" width="4.140625" style="278" customWidth="1"/>
    <col min="2581" max="2597" width="3.5703125" style="278" customWidth="1"/>
    <col min="2598" max="2598" width="33" style="278" customWidth="1"/>
    <col min="2599" max="2600" width="14.42578125" style="278" customWidth="1"/>
    <col min="2601" max="2601" width="13.85546875" style="278" customWidth="1"/>
    <col min="2602" max="2602" width="15" style="278" customWidth="1"/>
    <col min="2603" max="2603" width="17.42578125" style="278" customWidth="1"/>
    <col min="2604" max="2604" width="3.140625" style="278" customWidth="1"/>
    <col min="2605" max="2818" width="11.42578125" style="278"/>
    <col min="2819" max="2819" width="3.140625" style="278" customWidth="1"/>
    <col min="2820" max="2835" width="3.5703125" style="278" customWidth="1"/>
    <col min="2836" max="2836" width="4.140625" style="278" customWidth="1"/>
    <col min="2837" max="2853" width="3.5703125" style="278" customWidth="1"/>
    <col min="2854" max="2854" width="33" style="278" customWidth="1"/>
    <col min="2855" max="2856" width="14.42578125" style="278" customWidth="1"/>
    <col min="2857" max="2857" width="13.85546875" style="278" customWidth="1"/>
    <col min="2858" max="2858" width="15" style="278" customWidth="1"/>
    <col min="2859" max="2859" width="17.42578125" style="278" customWidth="1"/>
    <col min="2860" max="2860" width="3.140625" style="278" customWidth="1"/>
    <col min="2861" max="3074" width="11.42578125" style="278"/>
    <col min="3075" max="3075" width="3.140625" style="278" customWidth="1"/>
    <col min="3076" max="3091" width="3.5703125" style="278" customWidth="1"/>
    <col min="3092" max="3092" width="4.140625" style="278" customWidth="1"/>
    <col min="3093" max="3109" width="3.5703125" style="278" customWidth="1"/>
    <col min="3110" max="3110" width="33" style="278" customWidth="1"/>
    <col min="3111" max="3112" width="14.42578125" style="278" customWidth="1"/>
    <col min="3113" max="3113" width="13.85546875" style="278" customWidth="1"/>
    <col min="3114" max="3114" width="15" style="278" customWidth="1"/>
    <col min="3115" max="3115" width="17.42578125" style="278" customWidth="1"/>
    <col min="3116" max="3116" width="3.140625" style="278" customWidth="1"/>
    <col min="3117" max="3330" width="11.42578125" style="278"/>
    <col min="3331" max="3331" width="3.140625" style="278" customWidth="1"/>
    <col min="3332" max="3347" width="3.5703125" style="278" customWidth="1"/>
    <col min="3348" max="3348" width="4.140625" style="278" customWidth="1"/>
    <col min="3349" max="3365" width="3.5703125" style="278" customWidth="1"/>
    <col min="3366" max="3366" width="33" style="278" customWidth="1"/>
    <col min="3367" max="3368" width="14.42578125" style="278" customWidth="1"/>
    <col min="3369" max="3369" width="13.85546875" style="278" customWidth="1"/>
    <col min="3370" max="3370" width="15" style="278" customWidth="1"/>
    <col min="3371" max="3371" width="17.42578125" style="278" customWidth="1"/>
    <col min="3372" max="3372" width="3.140625" style="278" customWidth="1"/>
    <col min="3373" max="3586" width="11.42578125" style="278"/>
    <col min="3587" max="3587" width="3.140625" style="278" customWidth="1"/>
    <col min="3588" max="3603" width="3.5703125" style="278" customWidth="1"/>
    <col min="3604" max="3604" width="4.140625" style="278" customWidth="1"/>
    <col min="3605" max="3621" width="3.5703125" style="278" customWidth="1"/>
    <col min="3622" max="3622" width="33" style="278" customWidth="1"/>
    <col min="3623" max="3624" width="14.42578125" style="278" customWidth="1"/>
    <col min="3625" max="3625" width="13.85546875" style="278" customWidth="1"/>
    <col min="3626" max="3626" width="15" style="278" customWidth="1"/>
    <col min="3627" max="3627" width="17.42578125" style="278" customWidth="1"/>
    <col min="3628" max="3628" width="3.140625" style="278" customWidth="1"/>
    <col min="3629" max="3842" width="11.42578125" style="278"/>
    <col min="3843" max="3843" width="3.140625" style="278" customWidth="1"/>
    <col min="3844" max="3859" width="3.5703125" style="278" customWidth="1"/>
    <col min="3860" max="3860" width="4.140625" style="278" customWidth="1"/>
    <col min="3861" max="3877" width="3.5703125" style="278" customWidth="1"/>
    <col min="3878" max="3878" width="33" style="278" customWidth="1"/>
    <col min="3879" max="3880" width="14.42578125" style="278" customWidth="1"/>
    <col min="3881" max="3881" width="13.85546875" style="278" customWidth="1"/>
    <col min="3882" max="3882" width="15" style="278" customWidth="1"/>
    <col min="3883" max="3883" width="17.42578125" style="278" customWidth="1"/>
    <col min="3884" max="3884" width="3.140625" style="278" customWidth="1"/>
    <col min="3885" max="4098" width="11.42578125" style="278"/>
    <col min="4099" max="4099" width="3.140625" style="278" customWidth="1"/>
    <col min="4100" max="4115" width="3.5703125" style="278" customWidth="1"/>
    <col min="4116" max="4116" width="4.140625" style="278" customWidth="1"/>
    <col min="4117" max="4133" width="3.5703125" style="278" customWidth="1"/>
    <col min="4134" max="4134" width="33" style="278" customWidth="1"/>
    <col min="4135" max="4136" width="14.42578125" style="278" customWidth="1"/>
    <col min="4137" max="4137" width="13.85546875" style="278" customWidth="1"/>
    <col min="4138" max="4138" width="15" style="278" customWidth="1"/>
    <col min="4139" max="4139" width="17.42578125" style="278" customWidth="1"/>
    <col min="4140" max="4140" width="3.140625" style="278" customWidth="1"/>
    <col min="4141" max="4354" width="11.42578125" style="278"/>
    <col min="4355" max="4355" width="3.140625" style="278" customWidth="1"/>
    <col min="4356" max="4371" width="3.5703125" style="278" customWidth="1"/>
    <col min="4372" max="4372" width="4.140625" style="278" customWidth="1"/>
    <col min="4373" max="4389" width="3.5703125" style="278" customWidth="1"/>
    <col min="4390" max="4390" width="33" style="278" customWidth="1"/>
    <col min="4391" max="4392" width="14.42578125" style="278" customWidth="1"/>
    <col min="4393" max="4393" width="13.85546875" style="278" customWidth="1"/>
    <col min="4394" max="4394" width="15" style="278" customWidth="1"/>
    <col min="4395" max="4395" width="17.42578125" style="278" customWidth="1"/>
    <col min="4396" max="4396" width="3.140625" style="278" customWidth="1"/>
    <col min="4397" max="4610" width="11.42578125" style="278"/>
    <col min="4611" max="4611" width="3.140625" style="278" customWidth="1"/>
    <col min="4612" max="4627" width="3.5703125" style="278" customWidth="1"/>
    <col min="4628" max="4628" width="4.140625" style="278" customWidth="1"/>
    <col min="4629" max="4645" width="3.5703125" style="278" customWidth="1"/>
    <col min="4646" max="4646" width="33" style="278" customWidth="1"/>
    <col min="4647" max="4648" width="14.42578125" style="278" customWidth="1"/>
    <col min="4649" max="4649" width="13.85546875" style="278" customWidth="1"/>
    <col min="4650" max="4650" width="15" style="278" customWidth="1"/>
    <col min="4651" max="4651" width="17.42578125" style="278" customWidth="1"/>
    <col min="4652" max="4652" width="3.140625" style="278" customWidth="1"/>
    <col min="4653" max="4866" width="11.42578125" style="278"/>
    <col min="4867" max="4867" width="3.140625" style="278" customWidth="1"/>
    <col min="4868" max="4883" width="3.5703125" style="278" customWidth="1"/>
    <col min="4884" max="4884" width="4.140625" style="278" customWidth="1"/>
    <col min="4885" max="4901" width="3.5703125" style="278" customWidth="1"/>
    <col min="4902" max="4902" width="33" style="278" customWidth="1"/>
    <col min="4903" max="4904" width="14.42578125" style="278" customWidth="1"/>
    <col min="4905" max="4905" width="13.85546875" style="278" customWidth="1"/>
    <col min="4906" max="4906" width="15" style="278" customWidth="1"/>
    <col min="4907" max="4907" width="17.42578125" style="278" customWidth="1"/>
    <col min="4908" max="4908" width="3.140625" style="278" customWidth="1"/>
    <col min="4909" max="5122" width="11.42578125" style="278"/>
    <col min="5123" max="5123" width="3.140625" style="278" customWidth="1"/>
    <col min="5124" max="5139" width="3.5703125" style="278" customWidth="1"/>
    <col min="5140" max="5140" width="4.140625" style="278" customWidth="1"/>
    <col min="5141" max="5157" width="3.5703125" style="278" customWidth="1"/>
    <col min="5158" max="5158" width="33" style="278" customWidth="1"/>
    <col min="5159" max="5160" width="14.42578125" style="278" customWidth="1"/>
    <col min="5161" max="5161" width="13.85546875" style="278" customWidth="1"/>
    <col min="5162" max="5162" width="15" style="278" customWidth="1"/>
    <col min="5163" max="5163" width="17.42578125" style="278" customWidth="1"/>
    <col min="5164" max="5164" width="3.140625" style="278" customWidth="1"/>
    <col min="5165" max="5378" width="11.42578125" style="278"/>
    <col min="5379" max="5379" width="3.140625" style="278" customWidth="1"/>
    <col min="5380" max="5395" width="3.5703125" style="278" customWidth="1"/>
    <col min="5396" max="5396" width="4.140625" style="278" customWidth="1"/>
    <col min="5397" max="5413" width="3.5703125" style="278" customWidth="1"/>
    <col min="5414" max="5414" width="33" style="278" customWidth="1"/>
    <col min="5415" max="5416" width="14.42578125" style="278" customWidth="1"/>
    <col min="5417" max="5417" width="13.85546875" style="278" customWidth="1"/>
    <col min="5418" max="5418" width="15" style="278" customWidth="1"/>
    <col min="5419" max="5419" width="17.42578125" style="278" customWidth="1"/>
    <col min="5420" max="5420" width="3.140625" style="278" customWidth="1"/>
    <col min="5421" max="5634" width="11.42578125" style="278"/>
    <col min="5635" max="5635" width="3.140625" style="278" customWidth="1"/>
    <col min="5636" max="5651" width="3.5703125" style="278" customWidth="1"/>
    <col min="5652" max="5652" width="4.140625" style="278" customWidth="1"/>
    <col min="5653" max="5669" width="3.5703125" style="278" customWidth="1"/>
    <col min="5670" max="5670" width="33" style="278" customWidth="1"/>
    <col min="5671" max="5672" width="14.42578125" style="278" customWidth="1"/>
    <col min="5673" max="5673" width="13.85546875" style="278" customWidth="1"/>
    <col min="5674" max="5674" width="15" style="278" customWidth="1"/>
    <col min="5675" max="5675" width="17.42578125" style="278" customWidth="1"/>
    <col min="5676" max="5676" width="3.140625" style="278" customWidth="1"/>
    <col min="5677" max="5890" width="11.42578125" style="278"/>
    <col min="5891" max="5891" width="3.140625" style="278" customWidth="1"/>
    <col min="5892" max="5907" width="3.5703125" style="278" customWidth="1"/>
    <col min="5908" max="5908" width="4.140625" style="278" customWidth="1"/>
    <col min="5909" max="5925" width="3.5703125" style="278" customWidth="1"/>
    <col min="5926" max="5926" width="33" style="278" customWidth="1"/>
    <col min="5927" max="5928" width="14.42578125" style="278" customWidth="1"/>
    <col min="5929" max="5929" width="13.85546875" style="278" customWidth="1"/>
    <col min="5930" max="5930" width="15" style="278" customWidth="1"/>
    <col min="5931" max="5931" width="17.42578125" style="278" customWidth="1"/>
    <col min="5932" max="5932" width="3.140625" style="278" customWidth="1"/>
    <col min="5933" max="6146" width="11.42578125" style="278"/>
    <col min="6147" max="6147" width="3.140625" style="278" customWidth="1"/>
    <col min="6148" max="6163" width="3.5703125" style="278" customWidth="1"/>
    <col min="6164" max="6164" width="4.140625" style="278" customWidth="1"/>
    <col min="6165" max="6181" width="3.5703125" style="278" customWidth="1"/>
    <col min="6182" max="6182" width="33" style="278" customWidth="1"/>
    <col min="6183" max="6184" width="14.42578125" style="278" customWidth="1"/>
    <col min="6185" max="6185" width="13.85546875" style="278" customWidth="1"/>
    <col min="6186" max="6186" width="15" style="278" customWidth="1"/>
    <col min="6187" max="6187" width="17.42578125" style="278" customWidth="1"/>
    <col min="6188" max="6188" width="3.140625" style="278" customWidth="1"/>
    <col min="6189" max="6402" width="11.42578125" style="278"/>
    <col min="6403" max="6403" width="3.140625" style="278" customWidth="1"/>
    <col min="6404" max="6419" width="3.5703125" style="278" customWidth="1"/>
    <col min="6420" max="6420" width="4.140625" style="278" customWidth="1"/>
    <col min="6421" max="6437" width="3.5703125" style="278" customWidth="1"/>
    <col min="6438" max="6438" width="33" style="278" customWidth="1"/>
    <col min="6439" max="6440" width="14.42578125" style="278" customWidth="1"/>
    <col min="6441" max="6441" width="13.85546875" style="278" customWidth="1"/>
    <col min="6442" max="6442" width="15" style="278" customWidth="1"/>
    <col min="6443" max="6443" width="17.42578125" style="278" customWidth="1"/>
    <col min="6444" max="6444" width="3.140625" style="278" customWidth="1"/>
    <col min="6445" max="6658" width="11.42578125" style="278"/>
    <col min="6659" max="6659" width="3.140625" style="278" customWidth="1"/>
    <col min="6660" max="6675" width="3.5703125" style="278" customWidth="1"/>
    <col min="6676" max="6676" width="4.140625" style="278" customWidth="1"/>
    <col min="6677" max="6693" width="3.5703125" style="278" customWidth="1"/>
    <col min="6694" max="6694" width="33" style="278" customWidth="1"/>
    <col min="6695" max="6696" width="14.42578125" style="278" customWidth="1"/>
    <col min="6697" max="6697" width="13.85546875" style="278" customWidth="1"/>
    <col min="6698" max="6698" width="15" style="278" customWidth="1"/>
    <col min="6699" max="6699" width="17.42578125" style="278" customWidth="1"/>
    <col min="6700" max="6700" width="3.140625" style="278" customWidth="1"/>
    <col min="6701" max="6914" width="11.42578125" style="278"/>
    <col min="6915" max="6915" width="3.140625" style="278" customWidth="1"/>
    <col min="6916" max="6931" width="3.5703125" style="278" customWidth="1"/>
    <col min="6932" max="6932" width="4.140625" style="278" customWidth="1"/>
    <col min="6933" max="6949" width="3.5703125" style="278" customWidth="1"/>
    <col min="6950" max="6950" width="33" style="278" customWidth="1"/>
    <col min="6951" max="6952" width="14.42578125" style="278" customWidth="1"/>
    <col min="6953" max="6953" width="13.85546875" style="278" customWidth="1"/>
    <col min="6954" max="6954" width="15" style="278" customWidth="1"/>
    <col min="6955" max="6955" width="17.42578125" style="278" customWidth="1"/>
    <col min="6956" max="6956" width="3.140625" style="278" customWidth="1"/>
    <col min="6957" max="7170" width="11.42578125" style="278"/>
    <col min="7171" max="7171" width="3.140625" style="278" customWidth="1"/>
    <col min="7172" max="7187" width="3.5703125" style="278" customWidth="1"/>
    <col min="7188" max="7188" width="4.140625" style="278" customWidth="1"/>
    <col min="7189" max="7205" width="3.5703125" style="278" customWidth="1"/>
    <col min="7206" max="7206" width="33" style="278" customWidth="1"/>
    <col min="7207" max="7208" width="14.42578125" style="278" customWidth="1"/>
    <col min="7209" max="7209" width="13.85546875" style="278" customWidth="1"/>
    <col min="7210" max="7210" width="15" style="278" customWidth="1"/>
    <col min="7211" max="7211" width="17.42578125" style="278" customWidth="1"/>
    <col min="7212" max="7212" width="3.140625" style="278" customWidth="1"/>
    <col min="7213" max="7426" width="11.42578125" style="278"/>
    <col min="7427" max="7427" width="3.140625" style="278" customWidth="1"/>
    <col min="7428" max="7443" width="3.5703125" style="278" customWidth="1"/>
    <col min="7444" max="7444" width="4.140625" style="278" customWidth="1"/>
    <col min="7445" max="7461" width="3.5703125" style="278" customWidth="1"/>
    <col min="7462" max="7462" width="33" style="278" customWidth="1"/>
    <col min="7463" max="7464" width="14.42578125" style="278" customWidth="1"/>
    <col min="7465" max="7465" width="13.85546875" style="278" customWidth="1"/>
    <col min="7466" max="7466" width="15" style="278" customWidth="1"/>
    <col min="7467" max="7467" width="17.42578125" style="278" customWidth="1"/>
    <col min="7468" max="7468" width="3.140625" style="278" customWidth="1"/>
    <col min="7469" max="7682" width="11.42578125" style="278"/>
    <col min="7683" max="7683" width="3.140625" style="278" customWidth="1"/>
    <col min="7684" max="7699" width="3.5703125" style="278" customWidth="1"/>
    <col min="7700" max="7700" width="4.140625" style="278" customWidth="1"/>
    <col min="7701" max="7717" width="3.5703125" style="278" customWidth="1"/>
    <col min="7718" max="7718" width="33" style="278" customWidth="1"/>
    <col min="7719" max="7720" width="14.42578125" style="278" customWidth="1"/>
    <col min="7721" max="7721" width="13.85546875" style="278" customWidth="1"/>
    <col min="7722" max="7722" width="15" style="278" customWidth="1"/>
    <col min="7723" max="7723" width="17.42578125" style="278" customWidth="1"/>
    <col min="7724" max="7724" width="3.140625" style="278" customWidth="1"/>
    <col min="7725" max="7938" width="11.42578125" style="278"/>
    <col min="7939" max="7939" width="3.140625" style="278" customWidth="1"/>
    <col min="7940" max="7955" width="3.5703125" style="278" customWidth="1"/>
    <col min="7956" max="7956" width="4.140625" style="278" customWidth="1"/>
    <col min="7957" max="7973" width="3.5703125" style="278" customWidth="1"/>
    <col min="7974" max="7974" width="33" style="278" customWidth="1"/>
    <col min="7975" max="7976" width="14.42578125" style="278" customWidth="1"/>
    <col min="7977" max="7977" width="13.85546875" style="278" customWidth="1"/>
    <col min="7978" max="7978" width="15" style="278" customWidth="1"/>
    <col min="7979" max="7979" width="17.42578125" style="278" customWidth="1"/>
    <col min="7980" max="7980" width="3.140625" style="278" customWidth="1"/>
    <col min="7981" max="8194" width="11.42578125" style="278"/>
    <col min="8195" max="8195" width="3.140625" style="278" customWidth="1"/>
    <col min="8196" max="8211" width="3.5703125" style="278" customWidth="1"/>
    <col min="8212" max="8212" width="4.140625" style="278" customWidth="1"/>
    <col min="8213" max="8229" width="3.5703125" style="278" customWidth="1"/>
    <col min="8230" max="8230" width="33" style="278" customWidth="1"/>
    <col min="8231" max="8232" width="14.42578125" style="278" customWidth="1"/>
    <col min="8233" max="8233" width="13.85546875" style="278" customWidth="1"/>
    <col min="8234" max="8234" width="15" style="278" customWidth="1"/>
    <col min="8235" max="8235" width="17.42578125" style="278" customWidth="1"/>
    <col min="8236" max="8236" width="3.140625" style="278" customWidth="1"/>
    <col min="8237" max="8450" width="11.42578125" style="278"/>
    <col min="8451" max="8451" width="3.140625" style="278" customWidth="1"/>
    <col min="8452" max="8467" width="3.5703125" style="278" customWidth="1"/>
    <col min="8468" max="8468" width="4.140625" style="278" customWidth="1"/>
    <col min="8469" max="8485" width="3.5703125" style="278" customWidth="1"/>
    <col min="8486" max="8486" width="33" style="278" customWidth="1"/>
    <col min="8487" max="8488" width="14.42578125" style="278" customWidth="1"/>
    <col min="8489" max="8489" width="13.85546875" style="278" customWidth="1"/>
    <col min="8490" max="8490" width="15" style="278" customWidth="1"/>
    <col min="8491" max="8491" width="17.42578125" style="278" customWidth="1"/>
    <col min="8492" max="8492" width="3.140625" style="278" customWidth="1"/>
    <col min="8493" max="8706" width="11.42578125" style="278"/>
    <col min="8707" max="8707" width="3.140625" style="278" customWidth="1"/>
    <col min="8708" max="8723" width="3.5703125" style="278" customWidth="1"/>
    <col min="8724" max="8724" width="4.140625" style="278" customWidth="1"/>
    <col min="8725" max="8741" width="3.5703125" style="278" customWidth="1"/>
    <col min="8742" max="8742" width="33" style="278" customWidth="1"/>
    <col min="8743" max="8744" width="14.42578125" style="278" customWidth="1"/>
    <col min="8745" max="8745" width="13.85546875" style="278" customWidth="1"/>
    <col min="8746" max="8746" width="15" style="278" customWidth="1"/>
    <col min="8747" max="8747" width="17.42578125" style="278" customWidth="1"/>
    <col min="8748" max="8748" width="3.140625" style="278" customWidth="1"/>
    <col min="8749" max="8962" width="11.42578125" style="278"/>
    <col min="8963" max="8963" width="3.140625" style="278" customWidth="1"/>
    <col min="8964" max="8979" width="3.5703125" style="278" customWidth="1"/>
    <col min="8980" max="8980" width="4.140625" style="278" customWidth="1"/>
    <col min="8981" max="8997" width="3.5703125" style="278" customWidth="1"/>
    <col min="8998" max="8998" width="33" style="278" customWidth="1"/>
    <col min="8999" max="9000" width="14.42578125" style="278" customWidth="1"/>
    <col min="9001" max="9001" width="13.85546875" style="278" customWidth="1"/>
    <col min="9002" max="9002" width="15" style="278" customWidth="1"/>
    <col min="9003" max="9003" width="17.42578125" style="278" customWidth="1"/>
    <col min="9004" max="9004" width="3.140625" style="278" customWidth="1"/>
    <col min="9005" max="9218" width="11.42578125" style="278"/>
    <col min="9219" max="9219" width="3.140625" style="278" customWidth="1"/>
    <col min="9220" max="9235" width="3.5703125" style="278" customWidth="1"/>
    <col min="9236" max="9236" width="4.140625" style="278" customWidth="1"/>
    <col min="9237" max="9253" width="3.5703125" style="278" customWidth="1"/>
    <col min="9254" max="9254" width="33" style="278" customWidth="1"/>
    <col min="9255" max="9256" width="14.42578125" style="278" customWidth="1"/>
    <col min="9257" max="9257" width="13.85546875" style="278" customWidth="1"/>
    <col min="9258" max="9258" width="15" style="278" customWidth="1"/>
    <col min="9259" max="9259" width="17.42578125" style="278" customWidth="1"/>
    <col min="9260" max="9260" width="3.140625" style="278" customWidth="1"/>
    <col min="9261" max="9474" width="11.42578125" style="278"/>
    <col min="9475" max="9475" width="3.140625" style="278" customWidth="1"/>
    <col min="9476" max="9491" width="3.5703125" style="278" customWidth="1"/>
    <col min="9492" max="9492" width="4.140625" style="278" customWidth="1"/>
    <col min="9493" max="9509" width="3.5703125" style="278" customWidth="1"/>
    <col min="9510" max="9510" width="33" style="278" customWidth="1"/>
    <col min="9511" max="9512" width="14.42578125" style="278" customWidth="1"/>
    <col min="9513" max="9513" width="13.85546875" style="278" customWidth="1"/>
    <col min="9514" max="9514" width="15" style="278" customWidth="1"/>
    <col min="9515" max="9515" width="17.42578125" style="278" customWidth="1"/>
    <col min="9516" max="9516" width="3.140625" style="278" customWidth="1"/>
    <col min="9517" max="9730" width="11.42578125" style="278"/>
    <col min="9731" max="9731" width="3.140625" style="278" customWidth="1"/>
    <col min="9732" max="9747" width="3.5703125" style="278" customWidth="1"/>
    <col min="9748" max="9748" width="4.140625" style="278" customWidth="1"/>
    <col min="9749" max="9765" width="3.5703125" style="278" customWidth="1"/>
    <col min="9766" max="9766" width="33" style="278" customWidth="1"/>
    <col min="9767" max="9768" width="14.42578125" style="278" customWidth="1"/>
    <col min="9769" max="9769" width="13.85546875" style="278" customWidth="1"/>
    <col min="9770" max="9770" width="15" style="278" customWidth="1"/>
    <col min="9771" max="9771" width="17.42578125" style="278" customWidth="1"/>
    <col min="9772" max="9772" width="3.140625" style="278" customWidth="1"/>
    <col min="9773" max="9986" width="11.42578125" style="278"/>
    <col min="9987" max="9987" width="3.140625" style="278" customWidth="1"/>
    <col min="9988" max="10003" width="3.5703125" style="278" customWidth="1"/>
    <col min="10004" max="10004" width="4.140625" style="278" customWidth="1"/>
    <col min="10005" max="10021" width="3.5703125" style="278" customWidth="1"/>
    <col min="10022" max="10022" width="33" style="278" customWidth="1"/>
    <col min="10023" max="10024" width="14.42578125" style="278" customWidth="1"/>
    <col min="10025" max="10025" width="13.85546875" style="278" customWidth="1"/>
    <col min="10026" max="10026" width="15" style="278" customWidth="1"/>
    <col min="10027" max="10027" width="17.42578125" style="278" customWidth="1"/>
    <col min="10028" max="10028" width="3.140625" style="278" customWidth="1"/>
    <col min="10029" max="10242" width="11.42578125" style="278"/>
    <col min="10243" max="10243" width="3.140625" style="278" customWidth="1"/>
    <col min="10244" max="10259" width="3.5703125" style="278" customWidth="1"/>
    <col min="10260" max="10260" width="4.140625" style="278" customWidth="1"/>
    <col min="10261" max="10277" width="3.5703125" style="278" customWidth="1"/>
    <col min="10278" max="10278" width="33" style="278" customWidth="1"/>
    <col min="10279" max="10280" width="14.42578125" style="278" customWidth="1"/>
    <col min="10281" max="10281" width="13.85546875" style="278" customWidth="1"/>
    <col min="10282" max="10282" width="15" style="278" customWidth="1"/>
    <col min="10283" max="10283" width="17.42578125" style="278" customWidth="1"/>
    <col min="10284" max="10284" width="3.140625" style="278" customWidth="1"/>
    <col min="10285" max="10498" width="11.42578125" style="278"/>
    <col min="10499" max="10499" width="3.140625" style="278" customWidth="1"/>
    <col min="10500" max="10515" width="3.5703125" style="278" customWidth="1"/>
    <col min="10516" max="10516" width="4.140625" style="278" customWidth="1"/>
    <col min="10517" max="10533" width="3.5703125" style="278" customWidth="1"/>
    <col min="10534" max="10534" width="33" style="278" customWidth="1"/>
    <col min="10535" max="10536" width="14.42578125" style="278" customWidth="1"/>
    <col min="10537" max="10537" width="13.85546875" style="278" customWidth="1"/>
    <col min="10538" max="10538" width="15" style="278" customWidth="1"/>
    <col min="10539" max="10539" width="17.42578125" style="278" customWidth="1"/>
    <col min="10540" max="10540" width="3.140625" style="278" customWidth="1"/>
    <col min="10541" max="10754" width="11.42578125" style="278"/>
    <col min="10755" max="10755" width="3.140625" style="278" customWidth="1"/>
    <col min="10756" max="10771" width="3.5703125" style="278" customWidth="1"/>
    <col min="10772" max="10772" width="4.140625" style="278" customWidth="1"/>
    <col min="10773" max="10789" width="3.5703125" style="278" customWidth="1"/>
    <col min="10790" max="10790" width="33" style="278" customWidth="1"/>
    <col min="10791" max="10792" width="14.42578125" style="278" customWidth="1"/>
    <col min="10793" max="10793" width="13.85546875" style="278" customWidth="1"/>
    <col min="10794" max="10794" width="15" style="278" customWidth="1"/>
    <col min="10795" max="10795" width="17.42578125" style="278" customWidth="1"/>
    <col min="10796" max="10796" width="3.140625" style="278" customWidth="1"/>
    <col min="10797" max="11010" width="11.42578125" style="278"/>
    <col min="11011" max="11011" width="3.140625" style="278" customWidth="1"/>
    <col min="11012" max="11027" width="3.5703125" style="278" customWidth="1"/>
    <col min="11028" max="11028" width="4.140625" style="278" customWidth="1"/>
    <col min="11029" max="11045" width="3.5703125" style="278" customWidth="1"/>
    <col min="11046" max="11046" width="33" style="278" customWidth="1"/>
    <col min="11047" max="11048" width="14.42578125" style="278" customWidth="1"/>
    <col min="11049" max="11049" width="13.85546875" style="278" customWidth="1"/>
    <col min="11050" max="11050" width="15" style="278" customWidth="1"/>
    <col min="11051" max="11051" width="17.42578125" style="278" customWidth="1"/>
    <col min="11052" max="11052" width="3.140625" style="278" customWidth="1"/>
    <col min="11053" max="11266" width="11.42578125" style="278"/>
    <col min="11267" max="11267" width="3.140625" style="278" customWidth="1"/>
    <col min="11268" max="11283" width="3.5703125" style="278" customWidth="1"/>
    <col min="11284" max="11284" width="4.140625" style="278" customWidth="1"/>
    <col min="11285" max="11301" width="3.5703125" style="278" customWidth="1"/>
    <col min="11302" max="11302" width="33" style="278" customWidth="1"/>
    <col min="11303" max="11304" width="14.42578125" style="278" customWidth="1"/>
    <col min="11305" max="11305" width="13.85546875" style="278" customWidth="1"/>
    <col min="11306" max="11306" width="15" style="278" customWidth="1"/>
    <col min="11307" max="11307" width="17.42578125" style="278" customWidth="1"/>
    <col min="11308" max="11308" width="3.140625" style="278" customWidth="1"/>
    <col min="11309" max="11522" width="11.42578125" style="278"/>
    <col min="11523" max="11523" width="3.140625" style="278" customWidth="1"/>
    <col min="11524" max="11539" width="3.5703125" style="278" customWidth="1"/>
    <col min="11540" max="11540" width="4.140625" style="278" customWidth="1"/>
    <col min="11541" max="11557" width="3.5703125" style="278" customWidth="1"/>
    <col min="11558" max="11558" width="33" style="278" customWidth="1"/>
    <col min="11559" max="11560" width="14.42578125" style="278" customWidth="1"/>
    <col min="11561" max="11561" width="13.85546875" style="278" customWidth="1"/>
    <col min="11562" max="11562" width="15" style="278" customWidth="1"/>
    <col min="11563" max="11563" width="17.42578125" style="278" customWidth="1"/>
    <col min="11564" max="11564" width="3.140625" style="278" customWidth="1"/>
    <col min="11565" max="11778" width="11.42578125" style="278"/>
    <col min="11779" max="11779" width="3.140625" style="278" customWidth="1"/>
    <col min="11780" max="11795" width="3.5703125" style="278" customWidth="1"/>
    <col min="11796" max="11796" width="4.140625" style="278" customWidth="1"/>
    <col min="11797" max="11813" width="3.5703125" style="278" customWidth="1"/>
    <col min="11814" max="11814" width="33" style="278" customWidth="1"/>
    <col min="11815" max="11816" width="14.42578125" style="278" customWidth="1"/>
    <col min="11817" max="11817" width="13.85546875" style="278" customWidth="1"/>
    <col min="11818" max="11818" width="15" style="278" customWidth="1"/>
    <col min="11819" max="11819" width="17.42578125" style="278" customWidth="1"/>
    <col min="11820" max="11820" width="3.140625" style="278" customWidth="1"/>
    <col min="11821" max="12034" width="11.42578125" style="278"/>
    <col min="12035" max="12035" width="3.140625" style="278" customWidth="1"/>
    <col min="12036" max="12051" width="3.5703125" style="278" customWidth="1"/>
    <col min="12052" max="12052" width="4.140625" style="278" customWidth="1"/>
    <col min="12053" max="12069" width="3.5703125" style="278" customWidth="1"/>
    <col min="12070" max="12070" width="33" style="278" customWidth="1"/>
    <col min="12071" max="12072" width="14.42578125" style="278" customWidth="1"/>
    <col min="12073" max="12073" width="13.85546875" style="278" customWidth="1"/>
    <col min="12074" max="12074" width="15" style="278" customWidth="1"/>
    <col min="12075" max="12075" width="17.42578125" style="278" customWidth="1"/>
    <col min="12076" max="12076" width="3.140625" style="278" customWidth="1"/>
    <col min="12077" max="12290" width="11.42578125" style="278"/>
    <col min="12291" max="12291" width="3.140625" style="278" customWidth="1"/>
    <col min="12292" max="12307" width="3.5703125" style="278" customWidth="1"/>
    <col min="12308" max="12308" width="4.140625" style="278" customWidth="1"/>
    <col min="12309" max="12325" width="3.5703125" style="278" customWidth="1"/>
    <col min="12326" max="12326" width="33" style="278" customWidth="1"/>
    <col min="12327" max="12328" width="14.42578125" style="278" customWidth="1"/>
    <col min="12329" max="12329" width="13.85546875" style="278" customWidth="1"/>
    <col min="12330" max="12330" width="15" style="278" customWidth="1"/>
    <col min="12331" max="12331" width="17.42578125" style="278" customWidth="1"/>
    <col min="12332" max="12332" width="3.140625" style="278" customWidth="1"/>
    <col min="12333" max="12546" width="11.42578125" style="278"/>
    <col min="12547" max="12547" width="3.140625" style="278" customWidth="1"/>
    <col min="12548" max="12563" width="3.5703125" style="278" customWidth="1"/>
    <col min="12564" max="12564" width="4.140625" style="278" customWidth="1"/>
    <col min="12565" max="12581" width="3.5703125" style="278" customWidth="1"/>
    <col min="12582" max="12582" width="33" style="278" customWidth="1"/>
    <col min="12583" max="12584" width="14.42578125" style="278" customWidth="1"/>
    <col min="12585" max="12585" width="13.85546875" style="278" customWidth="1"/>
    <col min="12586" max="12586" width="15" style="278" customWidth="1"/>
    <col min="12587" max="12587" width="17.42578125" style="278" customWidth="1"/>
    <col min="12588" max="12588" width="3.140625" style="278" customWidth="1"/>
    <col min="12589" max="12802" width="11.42578125" style="278"/>
    <col min="12803" max="12803" width="3.140625" style="278" customWidth="1"/>
    <col min="12804" max="12819" width="3.5703125" style="278" customWidth="1"/>
    <col min="12820" max="12820" width="4.140625" style="278" customWidth="1"/>
    <col min="12821" max="12837" width="3.5703125" style="278" customWidth="1"/>
    <col min="12838" max="12838" width="33" style="278" customWidth="1"/>
    <col min="12839" max="12840" width="14.42578125" style="278" customWidth="1"/>
    <col min="12841" max="12841" width="13.85546875" style="278" customWidth="1"/>
    <col min="12842" max="12842" width="15" style="278" customWidth="1"/>
    <col min="12843" max="12843" width="17.42578125" style="278" customWidth="1"/>
    <col min="12844" max="12844" width="3.140625" style="278" customWidth="1"/>
    <col min="12845" max="13058" width="11.42578125" style="278"/>
    <col min="13059" max="13059" width="3.140625" style="278" customWidth="1"/>
    <col min="13060" max="13075" width="3.5703125" style="278" customWidth="1"/>
    <col min="13076" max="13076" width="4.140625" style="278" customWidth="1"/>
    <col min="13077" max="13093" width="3.5703125" style="278" customWidth="1"/>
    <col min="13094" max="13094" width="33" style="278" customWidth="1"/>
    <col min="13095" max="13096" width="14.42578125" style="278" customWidth="1"/>
    <col min="13097" max="13097" width="13.85546875" style="278" customWidth="1"/>
    <col min="13098" max="13098" width="15" style="278" customWidth="1"/>
    <col min="13099" max="13099" width="17.42578125" style="278" customWidth="1"/>
    <col min="13100" max="13100" width="3.140625" style="278" customWidth="1"/>
    <col min="13101" max="13314" width="11.42578125" style="278"/>
    <col min="13315" max="13315" width="3.140625" style="278" customWidth="1"/>
    <col min="13316" max="13331" width="3.5703125" style="278" customWidth="1"/>
    <col min="13332" max="13332" width="4.140625" style="278" customWidth="1"/>
    <col min="13333" max="13349" width="3.5703125" style="278" customWidth="1"/>
    <col min="13350" max="13350" width="33" style="278" customWidth="1"/>
    <col min="13351" max="13352" width="14.42578125" style="278" customWidth="1"/>
    <col min="13353" max="13353" width="13.85546875" style="278" customWidth="1"/>
    <col min="13354" max="13354" width="15" style="278" customWidth="1"/>
    <col min="13355" max="13355" width="17.42578125" style="278" customWidth="1"/>
    <col min="13356" max="13356" width="3.140625" style="278" customWidth="1"/>
    <col min="13357" max="13570" width="11.42578125" style="278"/>
    <col min="13571" max="13571" width="3.140625" style="278" customWidth="1"/>
    <col min="13572" max="13587" width="3.5703125" style="278" customWidth="1"/>
    <col min="13588" max="13588" width="4.140625" style="278" customWidth="1"/>
    <col min="13589" max="13605" width="3.5703125" style="278" customWidth="1"/>
    <col min="13606" max="13606" width="33" style="278" customWidth="1"/>
    <col min="13607" max="13608" width="14.42578125" style="278" customWidth="1"/>
    <col min="13609" max="13609" width="13.85546875" style="278" customWidth="1"/>
    <col min="13610" max="13610" width="15" style="278" customWidth="1"/>
    <col min="13611" max="13611" width="17.42578125" style="278" customWidth="1"/>
    <col min="13612" max="13612" width="3.140625" style="278" customWidth="1"/>
    <col min="13613" max="13826" width="11.42578125" style="278"/>
    <col min="13827" max="13827" width="3.140625" style="278" customWidth="1"/>
    <col min="13828" max="13843" width="3.5703125" style="278" customWidth="1"/>
    <col min="13844" max="13844" width="4.140625" style="278" customWidth="1"/>
    <col min="13845" max="13861" width="3.5703125" style="278" customWidth="1"/>
    <col min="13862" max="13862" width="33" style="278" customWidth="1"/>
    <col min="13863" max="13864" width="14.42578125" style="278" customWidth="1"/>
    <col min="13865" max="13865" width="13.85546875" style="278" customWidth="1"/>
    <col min="13866" max="13866" width="15" style="278" customWidth="1"/>
    <col min="13867" max="13867" width="17.42578125" style="278" customWidth="1"/>
    <col min="13868" max="13868" width="3.140625" style="278" customWidth="1"/>
    <col min="13869" max="14082" width="11.42578125" style="278"/>
    <col min="14083" max="14083" width="3.140625" style="278" customWidth="1"/>
    <col min="14084" max="14099" width="3.5703125" style="278" customWidth="1"/>
    <col min="14100" max="14100" width="4.140625" style="278" customWidth="1"/>
    <col min="14101" max="14117" width="3.5703125" style="278" customWidth="1"/>
    <col min="14118" max="14118" width="33" style="278" customWidth="1"/>
    <col min="14119" max="14120" width="14.42578125" style="278" customWidth="1"/>
    <col min="14121" max="14121" width="13.85546875" style="278" customWidth="1"/>
    <col min="14122" max="14122" width="15" style="278" customWidth="1"/>
    <col min="14123" max="14123" width="17.42578125" style="278" customWidth="1"/>
    <col min="14124" max="14124" width="3.140625" style="278" customWidth="1"/>
    <col min="14125" max="14338" width="11.42578125" style="278"/>
    <col min="14339" max="14339" width="3.140625" style="278" customWidth="1"/>
    <col min="14340" max="14355" width="3.5703125" style="278" customWidth="1"/>
    <col min="14356" max="14356" width="4.140625" style="278" customWidth="1"/>
    <col min="14357" max="14373" width="3.5703125" style="278" customWidth="1"/>
    <col min="14374" max="14374" width="33" style="278" customWidth="1"/>
    <col min="14375" max="14376" width="14.42578125" style="278" customWidth="1"/>
    <col min="14377" max="14377" width="13.85546875" style="278" customWidth="1"/>
    <col min="14378" max="14378" width="15" style="278" customWidth="1"/>
    <col min="14379" max="14379" width="17.42578125" style="278" customWidth="1"/>
    <col min="14380" max="14380" width="3.140625" style="278" customWidth="1"/>
    <col min="14381" max="14594" width="11.42578125" style="278"/>
    <col min="14595" max="14595" width="3.140625" style="278" customWidth="1"/>
    <col min="14596" max="14611" width="3.5703125" style="278" customWidth="1"/>
    <col min="14612" max="14612" width="4.140625" style="278" customWidth="1"/>
    <col min="14613" max="14629" width="3.5703125" style="278" customWidth="1"/>
    <col min="14630" max="14630" width="33" style="278" customWidth="1"/>
    <col min="14631" max="14632" width="14.42578125" style="278" customWidth="1"/>
    <col min="14633" max="14633" width="13.85546875" style="278" customWidth="1"/>
    <col min="14634" max="14634" width="15" style="278" customWidth="1"/>
    <col min="14635" max="14635" width="17.42578125" style="278" customWidth="1"/>
    <col min="14636" max="14636" width="3.140625" style="278" customWidth="1"/>
    <col min="14637" max="14850" width="11.42578125" style="278"/>
    <col min="14851" max="14851" width="3.140625" style="278" customWidth="1"/>
    <col min="14852" max="14867" width="3.5703125" style="278" customWidth="1"/>
    <col min="14868" max="14868" width="4.140625" style="278" customWidth="1"/>
    <col min="14869" max="14885" width="3.5703125" style="278" customWidth="1"/>
    <col min="14886" max="14886" width="33" style="278" customWidth="1"/>
    <col min="14887" max="14888" width="14.42578125" style="278" customWidth="1"/>
    <col min="14889" max="14889" width="13.85546875" style="278" customWidth="1"/>
    <col min="14890" max="14890" width="15" style="278" customWidth="1"/>
    <col min="14891" max="14891" width="17.42578125" style="278" customWidth="1"/>
    <col min="14892" max="14892" width="3.140625" style="278" customWidth="1"/>
    <col min="14893" max="15106" width="11.42578125" style="278"/>
    <col min="15107" max="15107" width="3.140625" style="278" customWidth="1"/>
    <col min="15108" max="15123" width="3.5703125" style="278" customWidth="1"/>
    <col min="15124" max="15124" width="4.140625" style="278" customWidth="1"/>
    <col min="15125" max="15141" width="3.5703125" style="278" customWidth="1"/>
    <col min="15142" max="15142" width="33" style="278" customWidth="1"/>
    <col min="15143" max="15144" width="14.42578125" style="278" customWidth="1"/>
    <col min="15145" max="15145" width="13.85546875" style="278" customWidth="1"/>
    <col min="15146" max="15146" width="15" style="278" customWidth="1"/>
    <col min="15147" max="15147" width="17.42578125" style="278" customWidth="1"/>
    <col min="15148" max="15148" width="3.140625" style="278" customWidth="1"/>
    <col min="15149" max="15362" width="11.42578125" style="278"/>
    <col min="15363" max="15363" width="3.140625" style="278" customWidth="1"/>
    <col min="15364" max="15379" width="3.5703125" style="278" customWidth="1"/>
    <col min="15380" max="15380" width="4.140625" style="278" customWidth="1"/>
    <col min="15381" max="15397" width="3.5703125" style="278" customWidth="1"/>
    <col min="15398" max="15398" width="33" style="278" customWidth="1"/>
    <col min="15399" max="15400" width="14.42578125" style="278" customWidth="1"/>
    <col min="15401" max="15401" width="13.85546875" style="278" customWidth="1"/>
    <col min="15402" max="15402" width="15" style="278" customWidth="1"/>
    <col min="15403" max="15403" width="17.42578125" style="278" customWidth="1"/>
    <col min="15404" max="15404" width="3.140625" style="278" customWidth="1"/>
    <col min="15405" max="15618" width="11.42578125" style="278"/>
    <col min="15619" max="15619" width="3.140625" style="278" customWidth="1"/>
    <col min="15620" max="15635" width="3.5703125" style="278" customWidth="1"/>
    <col min="15636" max="15636" width="4.140625" style="278" customWidth="1"/>
    <col min="15637" max="15653" width="3.5703125" style="278" customWidth="1"/>
    <col min="15654" max="15654" width="33" style="278" customWidth="1"/>
    <col min="15655" max="15656" width="14.42578125" style="278" customWidth="1"/>
    <col min="15657" max="15657" width="13.85546875" style="278" customWidth="1"/>
    <col min="15658" max="15658" width="15" style="278" customWidth="1"/>
    <col min="15659" max="15659" width="17.42578125" style="278" customWidth="1"/>
    <col min="15660" max="15660" width="3.140625" style="278" customWidth="1"/>
    <col min="15661" max="15874" width="11.42578125" style="278"/>
    <col min="15875" max="15875" width="3.140625" style="278" customWidth="1"/>
    <col min="15876" max="15891" width="3.5703125" style="278" customWidth="1"/>
    <col min="15892" max="15892" width="4.140625" style="278" customWidth="1"/>
    <col min="15893" max="15909" width="3.5703125" style="278" customWidth="1"/>
    <col min="15910" max="15910" width="33" style="278" customWidth="1"/>
    <col min="15911" max="15912" width="14.42578125" style="278" customWidth="1"/>
    <col min="15913" max="15913" width="13.85546875" style="278" customWidth="1"/>
    <col min="15914" max="15914" width="15" style="278" customWidth="1"/>
    <col min="15915" max="15915" width="17.42578125" style="278" customWidth="1"/>
    <col min="15916" max="15916" width="3.140625" style="278" customWidth="1"/>
    <col min="15917" max="16130" width="11.42578125" style="278"/>
    <col min="16131" max="16131" width="3.140625" style="278" customWidth="1"/>
    <col min="16132" max="16147" width="3.5703125" style="278" customWidth="1"/>
    <col min="16148" max="16148" width="4.140625" style="278" customWidth="1"/>
    <col min="16149" max="16165" width="3.5703125" style="278" customWidth="1"/>
    <col min="16166" max="16166" width="33" style="278" customWidth="1"/>
    <col min="16167" max="16168" width="14.42578125" style="278" customWidth="1"/>
    <col min="16169" max="16169" width="13.85546875" style="278" customWidth="1"/>
    <col min="16170" max="16170" width="15" style="278" customWidth="1"/>
    <col min="16171" max="16171" width="17.42578125" style="278" customWidth="1"/>
    <col min="16172" max="16172" width="3.140625" style="278" customWidth="1"/>
    <col min="16173" max="16384" width="11.42578125" style="278"/>
  </cols>
  <sheetData>
    <row r="1" spans="1:45" s="2" customFormat="1" ht="15.75" thickBo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249"/>
    </row>
    <row r="2" spans="1:45" ht="15.6" customHeight="1" x14ac:dyDescent="0.2">
      <c r="A2" s="3"/>
      <c r="B2" s="410" t="s">
        <v>0</v>
      </c>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c r="AK2" s="416"/>
      <c r="AL2" s="416"/>
      <c r="AM2" s="416"/>
      <c r="AN2" s="416"/>
      <c r="AO2" s="416"/>
      <c r="AP2" s="416"/>
      <c r="AQ2" s="417"/>
      <c r="AR2" s="3"/>
    </row>
    <row r="3" spans="1:45" ht="15.6" customHeight="1" x14ac:dyDescent="0.2">
      <c r="A3" s="3"/>
      <c r="B3" s="412"/>
      <c r="C3" s="413"/>
      <c r="D3" s="413"/>
      <c r="E3" s="413"/>
      <c r="F3" s="413"/>
      <c r="G3" s="413"/>
      <c r="H3" s="413"/>
      <c r="I3" s="413"/>
      <c r="J3" s="413"/>
      <c r="K3" s="413"/>
      <c r="L3" s="413"/>
      <c r="M3" s="413"/>
      <c r="N3" s="413"/>
      <c r="O3" s="413"/>
      <c r="P3" s="413"/>
      <c r="Q3" s="413"/>
      <c r="R3" s="413"/>
      <c r="S3" s="413"/>
      <c r="T3" s="413"/>
      <c r="U3" s="413"/>
      <c r="V3" s="413"/>
      <c r="W3" s="413"/>
      <c r="X3" s="413"/>
      <c r="Y3" s="413"/>
      <c r="Z3" s="413"/>
      <c r="AA3" s="413"/>
      <c r="AB3" s="413"/>
      <c r="AC3" s="413"/>
      <c r="AD3" s="413"/>
      <c r="AE3" s="413"/>
      <c r="AF3" s="413"/>
      <c r="AG3" s="413"/>
      <c r="AH3" s="413"/>
      <c r="AI3" s="413"/>
      <c r="AJ3" s="413"/>
      <c r="AK3" s="418"/>
      <c r="AL3" s="418"/>
      <c r="AM3" s="418"/>
      <c r="AN3" s="418"/>
      <c r="AO3" s="418"/>
      <c r="AP3" s="418"/>
      <c r="AQ3" s="419"/>
      <c r="AR3" s="3"/>
    </row>
    <row r="4" spans="1:45" ht="15.6" customHeight="1" thickBot="1" x14ac:dyDescent="0.25">
      <c r="A4" s="3"/>
      <c r="B4" s="414"/>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20"/>
      <c r="AL4" s="420"/>
      <c r="AM4" s="420"/>
      <c r="AN4" s="420"/>
      <c r="AO4" s="420"/>
      <c r="AP4" s="420"/>
      <c r="AQ4" s="421"/>
      <c r="AR4" s="3"/>
    </row>
    <row r="5" spans="1:45" s="6" customFormat="1" ht="32.450000000000003" customHeight="1" x14ac:dyDescent="0.25">
      <c r="A5" s="5"/>
      <c r="B5" s="422" t="s">
        <v>1</v>
      </c>
      <c r="C5" s="423"/>
      <c r="D5" s="423"/>
      <c r="E5" s="423"/>
      <c r="F5" s="423"/>
      <c r="G5" s="423"/>
      <c r="H5" s="423"/>
      <c r="I5" s="424"/>
      <c r="J5" s="425" t="s">
        <v>105</v>
      </c>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426"/>
      <c r="AK5" s="427"/>
      <c r="AL5" s="427"/>
      <c r="AM5" s="427"/>
      <c r="AN5" s="427"/>
      <c r="AO5" s="427"/>
      <c r="AP5" s="427"/>
      <c r="AQ5" s="409"/>
      <c r="AR5" s="5"/>
      <c r="AS5" s="250"/>
    </row>
    <row r="6" spans="1:45" s="6" customFormat="1" ht="15.75" x14ac:dyDescent="0.25">
      <c r="A6" s="7"/>
      <c r="B6" s="428" t="s">
        <v>2</v>
      </c>
      <c r="C6" s="429"/>
      <c r="D6" s="429"/>
      <c r="E6" s="429"/>
      <c r="F6" s="429"/>
      <c r="G6" s="429"/>
      <c r="H6" s="429"/>
      <c r="I6" s="430"/>
      <c r="J6" s="431" t="s">
        <v>104</v>
      </c>
      <c r="K6" s="432"/>
      <c r="L6" s="432"/>
      <c r="M6" s="432"/>
      <c r="N6" s="432"/>
      <c r="O6" s="432"/>
      <c r="P6" s="432"/>
      <c r="Q6" s="432"/>
      <c r="R6" s="432"/>
      <c r="S6" s="432"/>
      <c r="T6" s="432"/>
      <c r="U6" s="432"/>
      <c r="V6" s="432"/>
      <c r="W6" s="432"/>
      <c r="X6" s="432"/>
      <c r="Y6" s="432"/>
      <c r="Z6" s="432"/>
      <c r="AA6" s="432"/>
      <c r="AB6" s="432"/>
      <c r="AC6" s="432"/>
      <c r="AD6" s="432"/>
      <c r="AE6" s="433"/>
      <c r="AF6" s="434" t="s">
        <v>3</v>
      </c>
      <c r="AG6" s="432"/>
      <c r="AH6" s="432"/>
      <c r="AI6" s="433"/>
      <c r="AJ6" s="208" t="s">
        <v>133</v>
      </c>
      <c r="AK6" s="434" t="s">
        <v>4</v>
      </c>
      <c r="AL6" s="435"/>
      <c r="AM6" s="435"/>
      <c r="AN6" s="436"/>
      <c r="AO6" s="437" t="s">
        <v>108</v>
      </c>
      <c r="AP6" s="429"/>
      <c r="AQ6" s="438"/>
      <c r="AR6" s="7"/>
      <c r="AS6" s="250"/>
    </row>
    <row r="7" spans="1:45" s="6" customFormat="1" ht="15.75" x14ac:dyDescent="0.25">
      <c r="A7" s="7"/>
      <c r="B7" s="428" t="s">
        <v>5</v>
      </c>
      <c r="C7" s="429"/>
      <c r="D7" s="429"/>
      <c r="E7" s="429"/>
      <c r="F7" s="429"/>
      <c r="G7" s="429"/>
      <c r="H7" s="429"/>
      <c r="I7" s="430"/>
      <c r="J7" s="431" t="s">
        <v>77</v>
      </c>
      <c r="K7" s="432"/>
      <c r="L7" s="432"/>
      <c r="M7" s="432"/>
      <c r="N7" s="432"/>
      <c r="O7" s="432"/>
      <c r="P7" s="432"/>
      <c r="Q7" s="432"/>
      <c r="R7" s="432"/>
      <c r="S7" s="432"/>
      <c r="T7" s="432"/>
      <c r="U7" s="432"/>
      <c r="V7" s="432"/>
      <c r="W7" s="432"/>
      <c r="X7" s="432"/>
      <c r="Y7" s="432"/>
      <c r="Z7" s="432"/>
      <c r="AA7" s="432"/>
      <c r="AB7" s="432"/>
      <c r="AC7" s="432"/>
      <c r="AD7" s="432"/>
      <c r="AE7" s="433"/>
      <c r="AF7" s="434" t="s">
        <v>3</v>
      </c>
      <c r="AG7" s="432"/>
      <c r="AH7" s="432"/>
      <c r="AI7" s="433"/>
      <c r="AJ7" s="8" t="s">
        <v>106</v>
      </c>
      <c r="AK7" s="434" t="s">
        <v>6</v>
      </c>
      <c r="AL7" s="435"/>
      <c r="AM7" s="435"/>
      <c r="AN7" s="436"/>
      <c r="AO7" s="437" t="s">
        <v>107</v>
      </c>
      <c r="AP7" s="429"/>
      <c r="AQ7" s="438"/>
      <c r="AR7" s="7"/>
      <c r="AS7" s="250"/>
    </row>
    <row r="8" spans="1:45" s="6" customFormat="1" ht="15.75" x14ac:dyDescent="0.25">
      <c r="A8" s="7"/>
      <c r="B8" s="9"/>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1"/>
      <c r="AO8" s="10"/>
      <c r="AP8" s="408"/>
      <c r="AQ8" s="409"/>
      <c r="AR8" s="7"/>
      <c r="AS8" s="250"/>
    </row>
    <row r="9" spans="1:45" s="6" customFormat="1" ht="15.6" customHeight="1" x14ac:dyDescent="0.25">
      <c r="A9" s="7"/>
      <c r="B9" s="428" t="s">
        <v>7</v>
      </c>
      <c r="C9" s="429"/>
      <c r="D9" s="429"/>
      <c r="E9" s="429"/>
      <c r="F9" s="430"/>
      <c r="G9" s="434" t="s">
        <v>8</v>
      </c>
      <c r="H9" s="433"/>
      <c r="I9" s="442">
        <v>25</v>
      </c>
      <c r="J9" s="433"/>
      <c r="K9" s="434" t="s">
        <v>9</v>
      </c>
      <c r="L9" s="433"/>
      <c r="M9" s="442">
        <v>7</v>
      </c>
      <c r="N9" s="443"/>
      <c r="O9" s="434" t="s">
        <v>10</v>
      </c>
      <c r="P9" s="433"/>
      <c r="Q9" s="442">
        <v>2026</v>
      </c>
      <c r="R9" s="433"/>
      <c r="S9" s="10"/>
      <c r="T9" s="10"/>
      <c r="U9" s="10"/>
      <c r="V9" s="444"/>
      <c r="W9" s="445"/>
      <c r="X9" s="445"/>
      <c r="Y9" s="445"/>
      <c r="Z9" s="445"/>
      <c r="AA9" s="446"/>
      <c r="AB9" s="447"/>
      <c r="AC9" s="447"/>
      <c r="AD9" s="447"/>
      <c r="AE9" s="447"/>
      <c r="AF9" s="10"/>
      <c r="AG9" s="10"/>
      <c r="AH9" s="434" t="s">
        <v>11</v>
      </c>
      <c r="AI9" s="432"/>
      <c r="AJ9" s="433"/>
      <c r="AK9" s="448" t="s">
        <v>29</v>
      </c>
      <c r="AL9" s="449"/>
      <c r="AM9" s="449"/>
      <c r="AN9" s="449"/>
      <c r="AO9" s="449"/>
      <c r="AP9" s="449"/>
      <c r="AQ9" s="450"/>
      <c r="AR9" s="7"/>
      <c r="AS9" s="250"/>
    </row>
    <row r="10" spans="1:45" s="6" customFormat="1" ht="15.75" x14ac:dyDescent="0.25">
      <c r="A10" s="7"/>
      <c r="B10" s="12"/>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434" t="s">
        <v>12</v>
      </c>
      <c r="AI10" s="432"/>
      <c r="AJ10" s="433"/>
      <c r="AK10" s="439" t="s">
        <v>135</v>
      </c>
      <c r="AL10" s="440"/>
      <c r="AM10" s="440"/>
      <c r="AN10" s="440"/>
      <c r="AO10" s="440"/>
      <c r="AP10" s="440"/>
      <c r="AQ10" s="441"/>
      <c r="AR10" s="7"/>
      <c r="AS10" s="250"/>
    </row>
    <row r="11" spans="1:45" s="6" customFormat="1" ht="16.5" thickBot="1" x14ac:dyDescent="0.25">
      <c r="A11" s="7"/>
      <c r="B11" s="1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5"/>
      <c r="AR11" s="7"/>
      <c r="AS11" s="250"/>
    </row>
    <row r="12" spans="1:45" s="16" customFormat="1" ht="45" customHeight="1" thickBot="1" x14ac:dyDescent="0.3">
      <c r="A12" s="5"/>
      <c r="B12" s="451" t="s">
        <v>13</v>
      </c>
      <c r="C12" s="452"/>
      <c r="D12" s="452"/>
      <c r="E12" s="452"/>
      <c r="F12" s="452"/>
      <c r="G12" s="452"/>
      <c r="H12" s="453"/>
      <c r="I12" s="454" t="str">
        <f>+'ACTA DE OBRA No1'!C34</f>
        <v>Corte con pulidora en la articulación entre un andén de concreto y fachadas existentes para creación de junta de aislamiento, que absorba los movimientos estructurales diferenciales evitando que vibraciones por posterior demolición de los andenes fracturen los acabados de la fachada.  Espesor hasta 4"</v>
      </c>
      <c r="J12" s="455"/>
      <c r="K12" s="455"/>
      <c r="L12" s="455"/>
      <c r="M12" s="455"/>
      <c r="N12" s="455"/>
      <c r="O12" s="455"/>
      <c r="P12" s="455"/>
      <c r="Q12" s="455"/>
      <c r="R12" s="455"/>
      <c r="S12" s="455"/>
      <c r="T12" s="455"/>
      <c r="U12" s="455"/>
      <c r="V12" s="455"/>
      <c r="W12" s="455"/>
      <c r="X12" s="455"/>
      <c r="Y12" s="455"/>
      <c r="Z12" s="455"/>
      <c r="AA12" s="455"/>
      <c r="AB12" s="455"/>
      <c r="AC12" s="455"/>
      <c r="AD12" s="455"/>
      <c r="AE12" s="455"/>
      <c r="AF12" s="455"/>
      <c r="AG12" s="455"/>
      <c r="AH12" s="455"/>
      <c r="AI12" s="455"/>
      <c r="AJ12" s="455"/>
      <c r="AK12" s="455"/>
      <c r="AL12" s="455"/>
      <c r="AM12" s="455"/>
      <c r="AN12" s="455"/>
      <c r="AO12" s="455"/>
      <c r="AP12" s="455"/>
      <c r="AQ12" s="456"/>
      <c r="AR12" s="5"/>
      <c r="AS12" s="251"/>
    </row>
    <row r="13" spans="1:45" s="16" customFormat="1" ht="31.15" customHeight="1" thickBot="1" x14ac:dyDescent="0.3">
      <c r="A13" s="5"/>
      <c r="B13" s="451" t="s">
        <v>14</v>
      </c>
      <c r="C13" s="452"/>
      <c r="D13" s="452"/>
      <c r="E13" s="452"/>
      <c r="F13" s="452"/>
      <c r="G13" s="452"/>
      <c r="H13" s="453"/>
      <c r="I13" s="457" t="s">
        <v>201</v>
      </c>
      <c r="J13" s="458"/>
      <c r="K13" s="458"/>
      <c r="L13" s="458"/>
      <c r="M13" s="458"/>
      <c r="N13" s="458"/>
      <c r="O13" s="458"/>
      <c r="P13" s="458"/>
      <c r="Q13" s="458"/>
      <c r="R13" s="458"/>
      <c r="S13" s="458"/>
      <c r="T13" s="458"/>
      <c r="U13" s="459"/>
      <c r="V13" s="460" t="s">
        <v>15</v>
      </c>
      <c r="W13" s="455"/>
      <c r="X13" s="455"/>
      <c r="Y13" s="455"/>
      <c r="Z13" s="455"/>
      <c r="AA13" s="455"/>
      <c r="AB13" s="455"/>
      <c r="AC13" s="455"/>
      <c r="AD13" s="455"/>
      <c r="AE13" s="461"/>
      <c r="AF13" s="462"/>
      <c r="AG13" s="455"/>
      <c r="AH13" s="455"/>
      <c r="AI13" s="455"/>
      <c r="AJ13" s="463"/>
      <c r="AK13" s="464" t="s">
        <v>16</v>
      </c>
      <c r="AL13" s="464"/>
      <c r="AM13" s="465"/>
      <c r="AN13" s="466" t="str">
        <f>+'ACTA DE OBRA No1'!B34</f>
        <v>OE-1</v>
      </c>
      <c r="AO13" s="463"/>
      <c r="AP13" s="17" t="s">
        <v>134</v>
      </c>
      <c r="AQ13" s="18" t="str">
        <f>+'ACTA DE OBRA No1'!E34</f>
        <v>m</v>
      </c>
      <c r="AR13" s="5"/>
      <c r="AS13" s="251"/>
    </row>
    <row r="14" spans="1:45" ht="16.5" thickBot="1" x14ac:dyDescent="0.3">
      <c r="A14" s="3"/>
      <c r="B14" s="467" t="s">
        <v>17</v>
      </c>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411"/>
      <c r="AE14" s="411"/>
      <c r="AF14" s="411"/>
      <c r="AG14" s="411"/>
      <c r="AH14" s="411"/>
      <c r="AI14" s="411"/>
      <c r="AJ14" s="468" t="s">
        <v>202</v>
      </c>
      <c r="AK14" s="470"/>
      <c r="AL14" s="470"/>
      <c r="AM14" s="470"/>
      <c r="AN14" s="471"/>
      <c r="AO14" s="472"/>
      <c r="AP14" s="473" t="s">
        <v>18</v>
      </c>
      <c r="AQ14" s="475" t="s">
        <v>19</v>
      </c>
      <c r="AR14" s="3"/>
    </row>
    <row r="15" spans="1:45" ht="28.5" customHeight="1" thickBot="1" x14ac:dyDescent="0.25">
      <c r="A15" s="3"/>
      <c r="B15" s="397"/>
      <c r="C15" s="398"/>
      <c r="D15" s="398"/>
      <c r="E15" s="398"/>
      <c r="F15" s="398"/>
      <c r="G15" s="398"/>
      <c r="H15" s="398"/>
      <c r="I15" s="398"/>
      <c r="J15" s="398"/>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9"/>
      <c r="AJ15" s="469"/>
      <c r="AK15" s="19" t="s">
        <v>114</v>
      </c>
      <c r="AL15" s="19" t="s">
        <v>20</v>
      </c>
      <c r="AM15" s="19" t="s">
        <v>27</v>
      </c>
      <c r="AN15" s="19" t="s">
        <v>28</v>
      </c>
      <c r="AO15" s="19" t="s">
        <v>21</v>
      </c>
      <c r="AP15" s="474"/>
      <c r="AQ15" s="476"/>
      <c r="AR15" s="3"/>
    </row>
    <row r="16" spans="1:45" ht="162.75" customHeight="1" x14ac:dyDescent="0.2">
      <c r="A16" s="3"/>
      <c r="B16" s="400"/>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2"/>
      <c r="AJ16" s="238" t="s">
        <v>241</v>
      </c>
      <c r="AK16" s="239" t="s">
        <v>116</v>
      </c>
      <c r="AL16" s="198">
        <v>11.6</v>
      </c>
      <c r="AM16" s="198"/>
      <c r="AN16" s="198"/>
      <c r="AO16" s="198"/>
      <c r="AP16" s="239">
        <v>1</v>
      </c>
      <c r="AQ16" s="240">
        <f t="shared" ref="AQ16" si="0">+ROUND(AL16,1)</f>
        <v>11.6</v>
      </c>
      <c r="AR16" s="3"/>
    </row>
    <row r="17" spans="1:45" ht="15.75" x14ac:dyDescent="0.2">
      <c r="A17" s="3"/>
      <c r="B17" s="400"/>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2"/>
      <c r="AJ17" s="395" t="s">
        <v>157</v>
      </c>
      <c r="AK17" s="396"/>
      <c r="AL17" s="396"/>
      <c r="AM17" s="396"/>
      <c r="AN17" s="396"/>
      <c r="AO17" s="396"/>
      <c r="AP17" s="258" t="s">
        <v>22</v>
      </c>
      <c r="AQ17" s="259">
        <f>SUM(AQ16:AQ16)</f>
        <v>11.6</v>
      </c>
      <c r="AR17" s="3"/>
    </row>
    <row r="18" spans="1:45" ht="84.75" customHeight="1" x14ac:dyDescent="0.2">
      <c r="A18" s="3"/>
      <c r="B18" s="400"/>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2"/>
      <c r="AJ18" s="238" t="s">
        <v>240</v>
      </c>
      <c r="AK18" s="239" t="s">
        <v>115</v>
      </c>
      <c r="AL18" s="198">
        <v>2.9</v>
      </c>
      <c r="AM18" s="198"/>
      <c r="AN18" s="198"/>
      <c r="AO18" s="198"/>
      <c r="AP18" s="239">
        <v>1</v>
      </c>
      <c r="AQ18" s="240">
        <f t="shared" ref="AQ18" si="1">+ROUND(AL18,1)</f>
        <v>2.9</v>
      </c>
      <c r="AR18" s="3"/>
    </row>
    <row r="19" spans="1:45" ht="84.75" customHeight="1" x14ac:dyDescent="0.2">
      <c r="A19" s="3"/>
      <c r="B19" s="400"/>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2"/>
      <c r="AJ19" s="238" t="s">
        <v>242</v>
      </c>
      <c r="AK19" s="239" t="s">
        <v>115</v>
      </c>
      <c r="AL19" s="198">
        <v>3.5</v>
      </c>
      <c r="AM19" s="198"/>
      <c r="AN19" s="198"/>
      <c r="AO19" s="198"/>
      <c r="AP19" s="239">
        <v>1</v>
      </c>
      <c r="AQ19" s="240">
        <f t="shared" ref="AQ19" si="2">+ROUND(AL19,1)</f>
        <v>3.5</v>
      </c>
      <c r="AR19" s="3"/>
      <c r="AS19" s="212"/>
    </row>
    <row r="20" spans="1:45" ht="16.5" thickBot="1" x14ac:dyDescent="0.25">
      <c r="A20" s="3"/>
      <c r="B20" s="504"/>
      <c r="C20" s="505"/>
      <c r="D20" s="505"/>
      <c r="E20" s="505"/>
      <c r="F20" s="505"/>
      <c r="G20" s="505"/>
      <c r="H20" s="505"/>
      <c r="I20" s="505"/>
      <c r="J20" s="505"/>
      <c r="K20" s="505"/>
      <c r="L20" s="505"/>
      <c r="M20" s="505"/>
      <c r="N20" s="505"/>
      <c r="O20" s="505"/>
      <c r="P20" s="505"/>
      <c r="Q20" s="505"/>
      <c r="R20" s="505"/>
      <c r="S20" s="505"/>
      <c r="T20" s="505"/>
      <c r="U20" s="505"/>
      <c r="V20" s="505"/>
      <c r="W20" s="505"/>
      <c r="X20" s="505"/>
      <c r="Y20" s="505"/>
      <c r="Z20" s="505"/>
      <c r="AA20" s="505"/>
      <c r="AB20" s="505"/>
      <c r="AC20" s="505"/>
      <c r="AD20" s="505"/>
      <c r="AE20" s="505"/>
      <c r="AF20" s="505"/>
      <c r="AG20" s="505"/>
      <c r="AH20" s="505"/>
      <c r="AI20" s="506"/>
      <c r="AJ20" s="406" t="s">
        <v>173</v>
      </c>
      <c r="AK20" s="407"/>
      <c r="AL20" s="407"/>
      <c r="AM20" s="407"/>
      <c r="AN20" s="407"/>
      <c r="AO20" s="407"/>
      <c r="AP20" s="220" t="s">
        <v>22</v>
      </c>
      <c r="AQ20" s="221">
        <f>SUM(AQ18:AQ19)</f>
        <v>6.4</v>
      </c>
      <c r="AR20" s="3"/>
    </row>
    <row r="21" spans="1:45" ht="15.75" x14ac:dyDescent="0.25">
      <c r="A21" s="3"/>
      <c r="B21" s="480" t="s">
        <v>23</v>
      </c>
      <c r="C21" s="481"/>
      <c r="D21" s="481"/>
      <c r="E21" s="481"/>
      <c r="F21" s="481"/>
      <c r="G21" s="481"/>
      <c r="H21" s="481"/>
      <c r="I21" s="481"/>
      <c r="J21" s="481"/>
      <c r="K21" s="481"/>
      <c r="L21" s="481"/>
      <c r="M21" s="481"/>
      <c r="N21" s="481"/>
      <c r="O21" s="481"/>
      <c r="P21" s="481"/>
      <c r="Q21" s="481"/>
      <c r="R21" s="481"/>
      <c r="S21" s="481"/>
      <c r="T21" s="481"/>
      <c r="U21" s="481"/>
      <c r="V21" s="481"/>
      <c r="W21" s="481"/>
      <c r="X21" s="481"/>
      <c r="Y21" s="481"/>
      <c r="Z21" s="481"/>
      <c r="AA21" s="481"/>
      <c r="AB21" s="481"/>
      <c r="AC21" s="481"/>
      <c r="AD21" s="481"/>
      <c r="AE21" s="481"/>
      <c r="AF21" s="481"/>
      <c r="AG21" s="481"/>
      <c r="AH21" s="481"/>
      <c r="AI21" s="482"/>
      <c r="AJ21" s="510" t="s">
        <v>24</v>
      </c>
      <c r="AK21" s="511"/>
      <c r="AL21" s="511"/>
      <c r="AM21" s="511"/>
      <c r="AN21" s="511"/>
      <c r="AO21" s="511"/>
      <c r="AP21" s="512"/>
      <c r="AQ21" s="224">
        <f>+AQ17+AQ20</f>
        <v>18</v>
      </c>
      <c r="AR21" s="3"/>
    </row>
    <row r="22" spans="1:45" ht="15.75" x14ac:dyDescent="0.25">
      <c r="A22" s="3"/>
      <c r="B22" s="483"/>
      <c r="C22" s="484"/>
      <c r="D22" s="484"/>
      <c r="E22" s="484"/>
      <c r="F22" s="484"/>
      <c r="G22" s="484"/>
      <c r="H22" s="484"/>
      <c r="I22" s="484"/>
      <c r="J22" s="484"/>
      <c r="K22" s="484"/>
      <c r="L22" s="484"/>
      <c r="M22" s="484"/>
      <c r="N22" s="484"/>
      <c r="O22" s="484"/>
      <c r="P22" s="484"/>
      <c r="Q22" s="484"/>
      <c r="R22" s="484"/>
      <c r="S22" s="484"/>
      <c r="T22" s="484"/>
      <c r="U22" s="484"/>
      <c r="V22" s="484"/>
      <c r="W22" s="484"/>
      <c r="X22" s="484"/>
      <c r="Y22" s="484"/>
      <c r="Z22" s="484"/>
      <c r="AA22" s="484"/>
      <c r="AB22" s="484"/>
      <c r="AC22" s="484"/>
      <c r="AD22" s="484"/>
      <c r="AE22" s="484"/>
      <c r="AF22" s="484"/>
      <c r="AG22" s="484"/>
      <c r="AH22" s="484"/>
      <c r="AI22" s="485"/>
      <c r="AJ22" s="492" t="s">
        <v>25</v>
      </c>
      <c r="AK22" s="493"/>
      <c r="AL22" s="493"/>
      <c r="AM22" s="493"/>
      <c r="AN22" s="493"/>
      <c r="AO22" s="493"/>
      <c r="AP22" s="494"/>
      <c r="AQ22" s="23">
        <v>0</v>
      </c>
      <c r="AR22" s="3"/>
    </row>
    <row r="23" spans="1:45" ht="16.5" thickBot="1" x14ac:dyDescent="0.3">
      <c r="A23" s="3"/>
      <c r="B23" s="486"/>
      <c r="C23" s="487"/>
      <c r="D23" s="487"/>
      <c r="E23" s="487"/>
      <c r="F23" s="487"/>
      <c r="G23" s="487"/>
      <c r="H23" s="487"/>
      <c r="I23" s="487"/>
      <c r="J23" s="487"/>
      <c r="K23" s="487"/>
      <c r="L23" s="487"/>
      <c r="M23" s="487"/>
      <c r="N23" s="487"/>
      <c r="O23" s="487"/>
      <c r="P23" s="487"/>
      <c r="Q23" s="487"/>
      <c r="R23" s="487"/>
      <c r="S23" s="487"/>
      <c r="T23" s="487"/>
      <c r="U23" s="487"/>
      <c r="V23" s="487"/>
      <c r="W23" s="487"/>
      <c r="X23" s="487"/>
      <c r="Y23" s="487"/>
      <c r="Z23" s="487"/>
      <c r="AA23" s="487"/>
      <c r="AB23" s="487"/>
      <c r="AC23" s="487"/>
      <c r="AD23" s="487"/>
      <c r="AE23" s="487"/>
      <c r="AF23" s="487"/>
      <c r="AG23" s="487"/>
      <c r="AH23" s="487"/>
      <c r="AI23" s="488"/>
      <c r="AJ23" s="495" t="s">
        <v>26</v>
      </c>
      <c r="AK23" s="496"/>
      <c r="AL23" s="496"/>
      <c r="AM23" s="496"/>
      <c r="AN23" s="496"/>
      <c r="AO23" s="496"/>
      <c r="AP23" s="497"/>
      <c r="AQ23" s="24">
        <f>ABS(AQ21+AQ22)</f>
        <v>18</v>
      </c>
      <c r="AR23" s="3"/>
    </row>
    <row r="24" spans="1:45" ht="15.6" customHeight="1" x14ac:dyDescent="0.2">
      <c r="A24" s="3"/>
      <c r="B24" s="498" t="s">
        <v>110</v>
      </c>
      <c r="C24" s="499"/>
      <c r="D24" s="499"/>
      <c r="E24" s="499"/>
      <c r="F24" s="499"/>
      <c r="G24" s="499"/>
      <c r="H24" s="499"/>
      <c r="I24" s="499"/>
      <c r="J24" s="499"/>
      <c r="K24" s="499"/>
      <c r="L24" s="499"/>
      <c r="M24" s="499"/>
      <c r="N24" s="499"/>
      <c r="O24" s="499"/>
      <c r="P24" s="499"/>
      <c r="Q24" s="499"/>
      <c r="R24" s="499"/>
      <c r="S24" s="499"/>
      <c r="T24" s="499"/>
      <c r="U24" s="499"/>
      <c r="V24" s="499"/>
      <c r="W24" s="499"/>
      <c r="X24" s="499"/>
      <c r="Y24" s="499"/>
      <c r="Z24" s="499"/>
      <c r="AA24" s="499"/>
      <c r="AB24" s="499"/>
      <c r="AC24" s="499"/>
      <c r="AD24" s="499"/>
      <c r="AE24" s="499"/>
      <c r="AF24" s="499"/>
      <c r="AG24" s="499"/>
      <c r="AH24" s="499"/>
      <c r="AI24" s="500"/>
      <c r="AJ24" s="501" t="s">
        <v>128</v>
      </c>
      <c r="AK24" s="502"/>
      <c r="AL24" s="502"/>
      <c r="AM24" s="502"/>
      <c r="AN24" s="502"/>
      <c r="AO24" s="502"/>
      <c r="AP24" s="502"/>
      <c r="AQ24" s="503"/>
      <c r="AR24" s="3"/>
    </row>
    <row r="25" spans="1:45" ht="48" customHeight="1" x14ac:dyDescent="0.2">
      <c r="A25" s="3"/>
      <c r="B25" s="498"/>
      <c r="C25" s="499"/>
      <c r="D25" s="499"/>
      <c r="E25" s="499"/>
      <c r="F25" s="499"/>
      <c r="G25" s="499"/>
      <c r="H25" s="499"/>
      <c r="I25" s="499"/>
      <c r="J25" s="499"/>
      <c r="K25" s="499"/>
      <c r="L25" s="499"/>
      <c r="M25" s="499"/>
      <c r="N25" s="499"/>
      <c r="O25" s="499"/>
      <c r="P25" s="499"/>
      <c r="Q25" s="499"/>
      <c r="R25" s="499"/>
      <c r="S25" s="499"/>
      <c r="T25" s="499"/>
      <c r="U25" s="499"/>
      <c r="V25" s="499"/>
      <c r="W25" s="499"/>
      <c r="X25" s="499"/>
      <c r="Y25" s="499"/>
      <c r="Z25" s="499"/>
      <c r="AA25" s="499"/>
      <c r="AB25" s="499"/>
      <c r="AC25" s="499"/>
      <c r="AD25" s="499"/>
      <c r="AE25" s="499"/>
      <c r="AF25" s="499"/>
      <c r="AG25" s="499"/>
      <c r="AH25" s="499"/>
      <c r="AI25" s="500"/>
      <c r="AJ25" s="501"/>
      <c r="AK25" s="502"/>
      <c r="AL25" s="502"/>
      <c r="AM25" s="502"/>
      <c r="AN25" s="502"/>
      <c r="AO25" s="502"/>
      <c r="AP25" s="502"/>
      <c r="AQ25" s="503"/>
      <c r="AR25" s="3"/>
    </row>
    <row r="26" spans="1:45" ht="15.75" thickBot="1" x14ac:dyDescent="0.25">
      <c r="A26" s="3"/>
      <c r="B26" s="477" t="s">
        <v>111</v>
      </c>
      <c r="C26" s="478"/>
      <c r="D26" s="478"/>
      <c r="E26" s="478"/>
      <c r="F26" s="478"/>
      <c r="G26" s="478"/>
      <c r="H26" s="478"/>
      <c r="I26" s="478"/>
      <c r="J26" s="478"/>
      <c r="K26" s="478"/>
      <c r="L26" s="478"/>
      <c r="M26" s="478"/>
      <c r="N26" s="478"/>
      <c r="O26" s="478"/>
      <c r="P26" s="478"/>
      <c r="Q26" s="478"/>
      <c r="R26" s="478"/>
      <c r="S26" s="478"/>
      <c r="T26" s="478"/>
      <c r="U26" s="478"/>
      <c r="V26" s="478"/>
      <c r="W26" s="478"/>
      <c r="X26" s="478"/>
      <c r="Y26" s="478"/>
      <c r="Z26" s="478"/>
      <c r="AA26" s="478"/>
      <c r="AB26" s="478"/>
      <c r="AC26" s="478"/>
      <c r="AD26" s="478"/>
      <c r="AE26" s="478"/>
      <c r="AF26" s="478"/>
      <c r="AG26" s="478"/>
      <c r="AH26" s="478"/>
      <c r="AI26" s="479"/>
      <c r="AJ26" s="477" t="s">
        <v>129</v>
      </c>
      <c r="AK26" s="478"/>
      <c r="AL26" s="478"/>
      <c r="AM26" s="478"/>
      <c r="AN26" s="478"/>
      <c r="AO26" s="478"/>
      <c r="AP26" s="478"/>
      <c r="AQ26" s="479"/>
      <c r="AR26" s="3"/>
    </row>
    <row r="27" spans="1:45" s="2" customFormat="1" ht="15" x14ac:dyDescent="0.25">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249"/>
    </row>
    <row r="28" spans="1:45" s="2" customFormat="1" ht="15" x14ac:dyDescent="0.25">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249"/>
    </row>
  </sheetData>
  <mergeCells count="52">
    <mergeCell ref="AP8:AQ8"/>
    <mergeCell ref="B2:AJ4"/>
    <mergeCell ref="AK2:AQ4"/>
    <mergeCell ref="B5:I5"/>
    <mergeCell ref="J5:AQ5"/>
    <mergeCell ref="B6:I6"/>
    <mergeCell ref="J6:AE6"/>
    <mergeCell ref="AF6:AI6"/>
    <mergeCell ref="AK6:AN6"/>
    <mergeCell ref="AO6:AQ6"/>
    <mergeCell ref="B7:I7"/>
    <mergeCell ref="J7:AE7"/>
    <mergeCell ref="AF7:AI7"/>
    <mergeCell ref="AK7:AN7"/>
    <mergeCell ref="AO7:AQ7"/>
    <mergeCell ref="AH10:AJ10"/>
    <mergeCell ref="AK10:AQ10"/>
    <mergeCell ref="B9:F9"/>
    <mergeCell ref="G9:H9"/>
    <mergeCell ref="I9:J9"/>
    <mergeCell ref="K9:L9"/>
    <mergeCell ref="M9:N9"/>
    <mergeCell ref="O9:P9"/>
    <mergeCell ref="Q9:R9"/>
    <mergeCell ref="V9:Z9"/>
    <mergeCell ref="AA9:AE9"/>
    <mergeCell ref="AH9:AJ9"/>
    <mergeCell ref="AK9:AQ9"/>
    <mergeCell ref="B12:H12"/>
    <mergeCell ref="I12:AQ12"/>
    <mergeCell ref="B13:H13"/>
    <mergeCell ref="I13:U13"/>
    <mergeCell ref="V13:AE13"/>
    <mergeCell ref="AF13:AJ13"/>
    <mergeCell ref="AK13:AM13"/>
    <mergeCell ref="AN13:AO13"/>
    <mergeCell ref="B14:AI14"/>
    <mergeCell ref="AJ14:AJ15"/>
    <mergeCell ref="AK14:AO14"/>
    <mergeCell ref="AP14:AP15"/>
    <mergeCell ref="AQ14:AQ15"/>
    <mergeCell ref="B15:AI20"/>
    <mergeCell ref="B24:AI25"/>
    <mergeCell ref="AJ24:AQ25"/>
    <mergeCell ref="B26:AI26"/>
    <mergeCell ref="AJ26:AQ26"/>
    <mergeCell ref="AJ17:AO17"/>
    <mergeCell ref="AJ20:AO20"/>
    <mergeCell ref="B21:AI23"/>
    <mergeCell ref="AJ21:AP21"/>
    <mergeCell ref="AJ22:AP22"/>
    <mergeCell ref="AJ23:AP23"/>
  </mergeCells>
  <printOptions horizontalCentered="1"/>
  <pageMargins left="0.39370078740157483" right="0.39370078740157483" top="0.39370078740157483" bottom="0.39370078740157483" header="0.31496062992125984" footer="0.31496062992125984"/>
  <pageSetup scale="48" fitToHeight="0" orientation="portrait" r:id="rId1"/>
  <ignoredErrors>
    <ignoredError sqref="AQ17" formula="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76787-4CAB-4C63-87E4-50E9BC56586D}">
  <sheetPr>
    <tabColor rgb="FF0070C0"/>
    <pageSetUpPr fitToPage="1"/>
  </sheetPr>
  <dimension ref="A1:AT30"/>
  <sheetViews>
    <sheetView view="pageBreakPreview" zoomScale="70" zoomScaleNormal="80" zoomScaleSheetLayoutView="70" workbookViewId="0">
      <selection activeCell="AU19" sqref="AU19"/>
    </sheetView>
  </sheetViews>
  <sheetFormatPr baseColWidth="10" defaultRowHeight="12.75" x14ac:dyDescent="0.2"/>
  <cols>
    <col min="1" max="1" width="3.140625" style="2" customWidth="1"/>
    <col min="2" max="6" width="2.140625" style="278" customWidth="1"/>
    <col min="7" max="8" width="2.7109375" style="278" customWidth="1"/>
    <col min="9" max="10" width="2.85546875" style="278" customWidth="1"/>
    <col min="11" max="12" width="3.5703125" style="278" customWidth="1"/>
    <col min="13" max="14" width="2.85546875" style="278" customWidth="1"/>
    <col min="15" max="17" width="3.5703125" style="278" customWidth="1"/>
    <col min="18" max="18" width="4.140625" style="278" customWidth="1"/>
    <col min="19" max="21" width="1.7109375" style="278" customWidth="1"/>
    <col min="22" max="26" width="2.42578125" style="278" customWidth="1"/>
    <col min="27" max="31" width="1.28515625" style="278" customWidth="1"/>
    <col min="32" max="35" width="2.42578125" style="278" customWidth="1"/>
    <col min="36" max="36" width="25.28515625" style="278" customWidth="1"/>
    <col min="37" max="37" width="13.85546875" style="278" customWidth="1"/>
    <col min="38" max="38" width="10.140625" style="278" customWidth="1"/>
    <col min="39" max="39" width="12.85546875" style="278" customWidth="1"/>
    <col min="40" max="40" width="12" style="278" customWidth="1"/>
    <col min="41" max="41" width="11.7109375" style="278" customWidth="1"/>
    <col min="42" max="42" width="11.42578125" style="278" customWidth="1"/>
    <col min="43" max="43" width="14.28515625" style="278" customWidth="1"/>
    <col min="44" max="44" width="3.140625" style="2" customWidth="1"/>
    <col min="45" max="258" width="11.42578125" style="278"/>
    <col min="259" max="259" width="3.140625" style="278" customWidth="1"/>
    <col min="260" max="275" width="3.5703125" style="278" customWidth="1"/>
    <col min="276" max="276" width="4.140625" style="278" customWidth="1"/>
    <col min="277" max="293" width="3.5703125" style="278" customWidth="1"/>
    <col min="294" max="294" width="33" style="278" customWidth="1"/>
    <col min="295" max="296" width="14.42578125" style="278" customWidth="1"/>
    <col min="297" max="297" width="13.85546875" style="278" customWidth="1"/>
    <col min="298" max="298" width="15" style="278" customWidth="1"/>
    <col min="299" max="299" width="17.42578125" style="278" customWidth="1"/>
    <col min="300" max="300" width="3.140625" style="278" customWidth="1"/>
    <col min="301" max="514" width="11.42578125" style="278"/>
    <col min="515" max="515" width="3.140625" style="278" customWidth="1"/>
    <col min="516" max="531" width="3.5703125" style="278" customWidth="1"/>
    <col min="532" max="532" width="4.140625" style="278" customWidth="1"/>
    <col min="533" max="549" width="3.5703125" style="278" customWidth="1"/>
    <col min="550" max="550" width="33" style="278" customWidth="1"/>
    <col min="551" max="552" width="14.42578125" style="278" customWidth="1"/>
    <col min="553" max="553" width="13.85546875" style="278" customWidth="1"/>
    <col min="554" max="554" width="15" style="278" customWidth="1"/>
    <col min="555" max="555" width="17.42578125" style="278" customWidth="1"/>
    <col min="556" max="556" width="3.140625" style="278" customWidth="1"/>
    <col min="557" max="770" width="11.42578125" style="278"/>
    <col min="771" max="771" width="3.140625" style="278" customWidth="1"/>
    <col min="772" max="787" width="3.5703125" style="278" customWidth="1"/>
    <col min="788" max="788" width="4.140625" style="278" customWidth="1"/>
    <col min="789" max="805" width="3.5703125" style="278" customWidth="1"/>
    <col min="806" max="806" width="33" style="278" customWidth="1"/>
    <col min="807" max="808" width="14.42578125" style="278" customWidth="1"/>
    <col min="809" max="809" width="13.85546875" style="278" customWidth="1"/>
    <col min="810" max="810" width="15" style="278" customWidth="1"/>
    <col min="811" max="811" width="17.42578125" style="278" customWidth="1"/>
    <col min="812" max="812" width="3.140625" style="278" customWidth="1"/>
    <col min="813" max="1026" width="11.42578125" style="278"/>
    <col min="1027" max="1027" width="3.140625" style="278" customWidth="1"/>
    <col min="1028" max="1043" width="3.5703125" style="278" customWidth="1"/>
    <col min="1044" max="1044" width="4.140625" style="278" customWidth="1"/>
    <col min="1045" max="1061" width="3.5703125" style="278" customWidth="1"/>
    <col min="1062" max="1062" width="33" style="278" customWidth="1"/>
    <col min="1063" max="1064" width="14.42578125" style="278" customWidth="1"/>
    <col min="1065" max="1065" width="13.85546875" style="278" customWidth="1"/>
    <col min="1066" max="1066" width="15" style="278" customWidth="1"/>
    <col min="1067" max="1067" width="17.42578125" style="278" customWidth="1"/>
    <col min="1068" max="1068" width="3.140625" style="278" customWidth="1"/>
    <col min="1069" max="1282" width="11.42578125" style="278"/>
    <col min="1283" max="1283" width="3.140625" style="278" customWidth="1"/>
    <col min="1284" max="1299" width="3.5703125" style="278" customWidth="1"/>
    <col min="1300" max="1300" width="4.140625" style="278" customWidth="1"/>
    <col min="1301" max="1317" width="3.5703125" style="278" customWidth="1"/>
    <col min="1318" max="1318" width="33" style="278" customWidth="1"/>
    <col min="1319" max="1320" width="14.42578125" style="278" customWidth="1"/>
    <col min="1321" max="1321" width="13.85546875" style="278" customWidth="1"/>
    <col min="1322" max="1322" width="15" style="278" customWidth="1"/>
    <col min="1323" max="1323" width="17.42578125" style="278" customWidth="1"/>
    <col min="1324" max="1324" width="3.140625" style="278" customWidth="1"/>
    <col min="1325" max="1538" width="11.42578125" style="278"/>
    <col min="1539" max="1539" width="3.140625" style="278" customWidth="1"/>
    <col min="1540" max="1555" width="3.5703125" style="278" customWidth="1"/>
    <col min="1556" max="1556" width="4.140625" style="278" customWidth="1"/>
    <col min="1557" max="1573" width="3.5703125" style="278" customWidth="1"/>
    <col min="1574" max="1574" width="33" style="278" customWidth="1"/>
    <col min="1575" max="1576" width="14.42578125" style="278" customWidth="1"/>
    <col min="1577" max="1577" width="13.85546875" style="278" customWidth="1"/>
    <col min="1578" max="1578" width="15" style="278" customWidth="1"/>
    <col min="1579" max="1579" width="17.42578125" style="278" customWidth="1"/>
    <col min="1580" max="1580" width="3.140625" style="278" customWidth="1"/>
    <col min="1581" max="1794" width="11.42578125" style="278"/>
    <col min="1795" max="1795" width="3.140625" style="278" customWidth="1"/>
    <col min="1796" max="1811" width="3.5703125" style="278" customWidth="1"/>
    <col min="1812" max="1812" width="4.140625" style="278" customWidth="1"/>
    <col min="1813" max="1829" width="3.5703125" style="278" customWidth="1"/>
    <col min="1830" max="1830" width="33" style="278" customWidth="1"/>
    <col min="1831" max="1832" width="14.42578125" style="278" customWidth="1"/>
    <col min="1833" max="1833" width="13.85546875" style="278" customWidth="1"/>
    <col min="1834" max="1834" width="15" style="278" customWidth="1"/>
    <col min="1835" max="1835" width="17.42578125" style="278" customWidth="1"/>
    <col min="1836" max="1836" width="3.140625" style="278" customWidth="1"/>
    <col min="1837" max="2050" width="11.42578125" style="278"/>
    <col min="2051" max="2051" width="3.140625" style="278" customWidth="1"/>
    <col min="2052" max="2067" width="3.5703125" style="278" customWidth="1"/>
    <col min="2068" max="2068" width="4.140625" style="278" customWidth="1"/>
    <col min="2069" max="2085" width="3.5703125" style="278" customWidth="1"/>
    <col min="2086" max="2086" width="33" style="278" customWidth="1"/>
    <col min="2087" max="2088" width="14.42578125" style="278" customWidth="1"/>
    <col min="2089" max="2089" width="13.85546875" style="278" customWidth="1"/>
    <col min="2090" max="2090" width="15" style="278" customWidth="1"/>
    <col min="2091" max="2091" width="17.42578125" style="278" customWidth="1"/>
    <col min="2092" max="2092" width="3.140625" style="278" customWidth="1"/>
    <col min="2093" max="2306" width="11.42578125" style="278"/>
    <col min="2307" max="2307" width="3.140625" style="278" customWidth="1"/>
    <col min="2308" max="2323" width="3.5703125" style="278" customWidth="1"/>
    <col min="2324" max="2324" width="4.140625" style="278" customWidth="1"/>
    <col min="2325" max="2341" width="3.5703125" style="278" customWidth="1"/>
    <col min="2342" max="2342" width="33" style="278" customWidth="1"/>
    <col min="2343" max="2344" width="14.42578125" style="278" customWidth="1"/>
    <col min="2345" max="2345" width="13.85546875" style="278" customWidth="1"/>
    <col min="2346" max="2346" width="15" style="278" customWidth="1"/>
    <col min="2347" max="2347" width="17.42578125" style="278" customWidth="1"/>
    <col min="2348" max="2348" width="3.140625" style="278" customWidth="1"/>
    <col min="2349" max="2562" width="11.42578125" style="278"/>
    <col min="2563" max="2563" width="3.140625" style="278" customWidth="1"/>
    <col min="2564" max="2579" width="3.5703125" style="278" customWidth="1"/>
    <col min="2580" max="2580" width="4.140625" style="278" customWidth="1"/>
    <col min="2581" max="2597" width="3.5703125" style="278" customWidth="1"/>
    <col min="2598" max="2598" width="33" style="278" customWidth="1"/>
    <col min="2599" max="2600" width="14.42578125" style="278" customWidth="1"/>
    <col min="2601" max="2601" width="13.85546875" style="278" customWidth="1"/>
    <col min="2602" max="2602" width="15" style="278" customWidth="1"/>
    <col min="2603" max="2603" width="17.42578125" style="278" customWidth="1"/>
    <col min="2604" max="2604" width="3.140625" style="278" customWidth="1"/>
    <col min="2605" max="2818" width="11.42578125" style="278"/>
    <col min="2819" max="2819" width="3.140625" style="278" customWidth="1"/>
    <col min="2820" max="2835" width="3.5703125" style="278" customWidth="1"/>
    <col min="2836" max="2836" width="4.140625" style="278" customWidth="1"/>
    <col min="2837" max="2853" width="3.5703125" style="278" customWidth="1"/>
    <col min="2854" max="2854" width="33" style="278" customWidth="1"/>
    <col min="2855" max="2856" width="14.42578125" style="278" customWidth="1"/>
    <col min="2857" max="2857" width="13.85546875" style="278" customWidth="1"/>
    <col min="2858" max="2858" width="15" style="278" customWidth="1"/>
    <col min="2859" max="2859" width="17.42578125" style="278" customWidth="1"/>
    <col min="2860" max="2860" width="3.140625" style="278" customWidth="1"/>
    <col min="2861" max="3074" width="11.42578125" style="278"/>
    <col min="3075" max="3075" width="3.140625" style="278" customWidth="1"/>
    <col min="3076" max="3091" width="3.5703125" style="278" customWidth="1"/>
    <col min="3092" max="3092" width="4.140625" style="278" customWidth="1"/>
    <col min="3093" max="3109" width="3.5703125" style="278" customWidth="1"/>
    <col min="3110" max="3110" width="33" style="278" customWidth="1"/>
    <col min="3111" max="3112" width="14.42578125" style="278" customWidth="1"/>
    <col min="3113" max="3113" width="13.85546875" style="278" customWidth="1"/>
    <col min="3114" max="3114" width="15" style="278" customWidth="1"/>
    <col min="3115" max="3115" width="17.42578125" style="278" customWidth="1"/>
    <col min="3116" max="3116" width="3.140625" style="278" customWidth="1"/>
    <col min="3117" max="3330" width="11.42578125" style="278"/>
    <col min="3331" max="3331" width="3.140625" style="278" customWidth="1"/>
    <col min="3332" max="3347" width="3.5703125" style="278" customWidth="1"/>
    <col min="3348" max="3348" width="4.140625" style="278" customWidth="1"/>
    <col min="3349" max="3365" width="3.5703125" style="278" customWidth="1"/>
    <col min="3366" max="3366" width="33" style="278" customWidth="1"/>
    <col min="3367" max="3368" width="14.42578125" style="278" customWidth="1"/>
    <col min="3369" max="3369" width="13.85546875" style="278" customWidth="1"/>
    <col min="3370" max="3370" width="15" style="278" customWidth="1"/>
    <col min="3371" max="3371" width="17.42578125" style="278" customWidth="1"/>
    <col min="3372" max="3372" width="3.140625" style="278" customWidth="1"/>
    <col min="3373" max="3586" width="11.42578125" style="278"/>
    <col min="3587" max="3587" width="3.140625" style="278" customWidth="1"/>
    <col min="3588" max="3603" width="3.5703125" style="278" customWidth="1"/>
    <col min="3604" max="3604" width="4.140625" style="278" customWidth="1"/>
    <col min="3605" max="3621" width="3.5703125" style="278" customWidth="1"/>
    <col min="3622" max="3622" width="33" style="278" customWidth="1"/>
    <col min="3623" max="3624" width="14.42578125" style="278" customWidth="1"/>
    <col min="3625" max="3625" width="13.85546875" style="278" customWidth="1"/>
    <col min="3626" max="3626" width="15" style="278" customWidth="1"/>
    <col min="3627" max="3627" width="17.42578125" style="278" customWidth="1"/>
    <col min="3628" max="3628" width="3.140625" style="278" customWidth="1"/>
    <col min="3629" max="3842" width="11.42578125" style="278"/>
    <col min="3843" max="3843" width="3.140625" style="278" customWidth="1"/>
    <col min="3844" max="3859" width="3.5703125" style="278" customWidth="1"/>
    <col min="3860" max="3860" width="4.140625" style="278" customWidth="1"/>
    <col min="3861" max="3877" width="3.5703125" style="278" customWidth="1"/>
    <col min="3878" max="3878" width="33" style="278" customWidth="1"/>
    <col min="3879" max="3880" width="14.42578125" style="278" customWidth="1"/>
    <col min="3881" max="3881" width="13.85546875" style="278" customWidth="1"/>
    <col min="3882" max="3882" width="15" style="278" customWidth="1"/>
    <col min="3883" max="3883" width="17.42578125" style="278" customWidth="1"/>
    <col min="3884" max="3884" width="3.140625" style="278" customWidth="1"/>
    <col min="3885" max="4098" width="11.42578125" style="278"/>
    <col min="4099" max="4099" width="3.140625" style="278" customWidth="1"/>
    <col min="4100" max="4115" width="3.5703125" style="278" customWidth="1"/>
    <col min="4116" max="4116" width="4.140625" style="278" customWidth="1"/>
    <col min="4117" max="4133" width="3.5703125" style="278" customWidth="1"/>
    <col min="4134" max="4134" width="33" style="278" customWidth="1"/>
    <col min="4135" max="4136" width="14.42578125" style="278" customWidth="1"/>
    <col min="4137" max="4137" width="13.85546875" style="278" customWidth="1"/>
    <col min="4138" max="4138" width="15" style="278" customWidth="1"/>
    <col min="4139" max="4139" width="17.42578125" style="278" customWidth="1"/>
    <col min="4140" max="4140" width="3.140625" style="278" customWidth="1"/>
    <col min="4141" max="4354" width="11.42578125" style="278"/>
    <col min="4355" max="4355" width="3.140625" style="278" customWidth="1"/>
    <col min="4356" max="4371" width="3.5703125" style="278" customWidth="1"/>
    <col min="4372" max="4372" width="4.140625" style="278" customWidth="1"/>
    <col min="4373" max="4389" width="3.5703125" style="278" customWidth="1"/>
    <col min="4390" max="4390" width="33" style="278" customWidth="1"/>
    <col min="4391" max="4392" width="14.42578125" style="278" customWidth="1"/>
    <col min="4393" max="4393" width="13.85546875" style="278" customWidth="1"/>
    <col min="4394" max="4394" width="15" style="278" customWidth="1"/>
    <col min="4395" max="4395" width="17.42578125" style="278" customWidth="1"/>
    <col min="4396" max="4396" width="3.140625" style="278" customWidth="1"/>
    <col min="4397" max="4610" width="11.42578125" style="278"/>
    <col min="4611" max="4611" width="3.140625" style="278" customWidth="1"/>
    <col min="4612" max="4627" width="3.5703125" style="278" customWidth="1"/>
    <col min="4628" max="4628" width="4.140625" style="278" customWidth="1"/>
    <col min="4629" max="4645" width="3.5703125" style="278" customWidth="1"/>
    <col min="4646" max="4646" width="33" style="278" customWidth="1"/>
    <col min="4647" max="4648" width="14.42578125" style="278" customWidth="1"/>
    <col min="4649" max="4649" width="13.85546875" style="278" customWidth="1"/>
    <col min="4650" max="4650" width="15" style="278" customWidth="1"/>
    <col min="4651" max="4651" width="17.42578125" style="278" customWidth="1"/>
    <col min="4652" max="4652" width="3.140625" style="278" customWidth="1"/>
    <col min="4653" max="4866" width="11.42578125" style="278"/>
    <col min="4867" max="4867" width="3.140625" style="278" customWidth="1"/>
    <col min="4868" max="4883" width="3.5703125" style="278" customWidth="1"/>
    <col min="4884" max="4884" width="4.140625" style="278" customWidth="1"/>
    <col min="4885" max="4901" width="3.5703125" style="278" customWidth="1"/>
    <col min="4902" max="4902" width="33" style="278" customWidth="1"/>
    <col min="4903" max="4904" width="14.42578125" style="278" customWidth="1"/>
    <col min="4905" max="4905" width="13.85546875" style="278" customWidth="1"/>
    <col min="4906" max="4906" width="15" style="278" customWidth="1"/>
    <col min="4907" max="4907" width="17.42578125" style="278" customWidth="1"/>
    <col min="4908" max="4908" width="3.140625" style="278" customWidth="1"/>
    <col min="4909" max="5122" width="11.42578125" style="278"/>
    <col min="5123" max="5123" width="3.140625" style="278" customWidth="1"/>
    <col min="5124" max="5139" width="3.5703125" style="278" customWidth="1"/>
    <col min="5140" max="5140" width="4.140625" style="278" customWidth="1"/>
    <col min="5141" max="5157" width="3.5703125" style="278" customWidth="1"/>
    <col min="5158" max="5158" width="33" style="278" customWidth="1"/>
    <col min="5159" max="5160" width="14.42578125" style="278" customWidth="1"/>
    <col min="5161" max="5161" width="13.85546875" style="278" customWidth="1"/>
    <col min="5162" max="5162" width="15" style="278" customWidth="1"/>
    <col min="5163" max="5163" width="17.42578125" style="278" customWidth="1"/>
    <col min="5164" max="5164" width="3.140625" style="278" customWidth="1"/>
    <col min="5165" max="5378" width="11.42578125" style="278"/>
    <col min="5379" max="5379" width="3.140625" style="278" customWidth="1"/>
    <col min="5380" max="5395" width="3.5703125" style="278" customWidth="1"/>
    <col min="5396" max="5396" width="4.140625" style="278" customWidth="1"/>
    <col min="5397" max="5413" width="3.5703125" style="278" customWidth="1"/>
    <col min="5414" max="5414" width="33" style="278" customWidth="1"/>
    <col min="5415" max="5416" width="14.42578125" style="278" customWidth="1"/>
    <col min="5417" max="5417" width="13.85546875" style="278" customWidth="1"/>
    <col min="5418" max="5418" width="15" style="278" customWidth="1"/>
    <col min="5419" max="5419" width="17.42578125" style="278" customWidth="1"/>
    <col min="5420" max="5420" width="3.140625" style="278" customWidth="1"/>
    <col min="5421" max="5634" width="11.42578125" style="278"/>
    <col min="5635" max="5635" width="3.140625" style="278" customWidth="1"/>
    <col min="5636" max="5651" width="3.5703125" style="278" customWidth="1"/>
    <col min="5652" max="5652" width="4.140625" style="278" customWidth="1"/>
    <col min="5653" max="5669" width="3.5703125" style="278" customWidth="1"/>
    <col min="5670" max="5670" width="33" style="278" customWidth="1"/>
    <col min="5671" max="5672" width="14.42578125" style="278" customWidth="1"/>
    <col min="5673" max="5673" width="13.85546875" style="278" customWidth="1"/>
    <col min="5674" max="5674" width="15" style="278" customWidth="1"/>
    <col min="5675" max="5675" width="17.42578125" style="278" customWidth="1"/>
    <col min="5676" max="5676" width="3.140625" style="278" customWidth="1"/>
    <col min="5677" max="5890" width="11.42578125" style="278"/>
    <col min="5891" max="5891" width="3.140625" style="278" customWidth="1"/>
    <col min="5892" max="5907" width="3.5703125" style="278" customWidth="1"/>
    <col min="5908" max="5908" width="4.140625" style="278" customWidth="1"/>
    <col min="5909" max="5925" width="3.5703125" style="278" customWidth="1"/>
    <col min="5926" max="5926" width="33" style="278" customWidth="1"/>
    <col min="5927" max="5928" width="14.42578125" style="278" customWidth="1"/>
    <col min="5929" max="5929" width="13.85546875" style="278" customWidth="1"/>
    <col min="5930" max="5930" width="15" style="278" customWidth="1"/>
    <col min="5931" max="5931" width="17.42578125" style="278" customWidth="1"/>
    <col min="5932" max="5932" width="3.140625" style="278" customWidth="1"/>
    <col min="5933" max="6146" width="11.42578125" style="278"/>
    <col min="6147" max="6147" width="3.140625" style="278" customWidth="1"/>
    <col min="6148" max="6163" width="3.5703125" style="278" customWidth="1"/>
    <col min="6164" max="6164" width="4.140625" style="278" customWidth="1"/>
    <col min="6165" max="6181" width="3.5703125" style="278" customWidth="1"/>
    <col min="6182" max="6182" width="33" style="278" customWidth="1"/>
    <col min="6183" max="6184" width="14.42578125" style="278" customWidth="1"/>
    <col min="6185" max="6185" width="13.85546875" style="278" customWidth="1"/>
    <col min="6186" max="6186" width="15" style="278" customWidth="1"/>
    <col min="6187" max="6187" width="17.42578125" style="278" customWidth="1"/>
    <col min="6188" max="6188" width="3.140625" style="278" customWidth="1"/>
    <col min="6189" max="6402" width="11.42578125" style="278"/>
    <col min="6403" max="6403" width="3.140625" style="278" customWidth="1"/>
    <col min="6404" max="6419" width="3.5703125" style="278" customWidth="1"/>
    <col min="6420" max="6420" width="4.140625" style="278" customWidth="1"/>
    <col min="6421" max="6437" width="3.5703125" style="278" customWidth="1"/>
    <col min="6438" max="6438" width="33" style="278" customWidth="1"/>
    <col min="6439" max="6440" width="14.42578125" style="278" customWidth="1"/>
    <col min="6441" max="6441" width="13.85546875" style="278" customWidth="1"/>
    <col min="6442" max="6442" width="15" style="278" customWidth="1"/>
    <col min="6443" max="6443" width="17.42578125" style="278" customWidth="1"/>
    <col min="6444" max="6444" width="3.140625" style="278" customWidth="1"/>
    <col min="6445" max="6658" width="11.42578125" style="278"/>
    <col min="6659" max="6659" width="3.140625" style="278" customWidth="1"/>
    <col min="6660" max="6675" width="3.5703125" style="278" customWidth="1"/>
    <col min="6676" max="6676" width="4.140625" style="278" customWidth="1"/>
    <col min="6677" max="6693" width="3.5703125" style="278" customWidth="1"/>
    <col min="6694" max="6694" width="33" style="278" customWidth="1"/>
    <col min="6695" max="6696" width="14.42578125" style="278" customWidth="1"/>
    <col min="6697" max="6697" width="13.85546875" style="278" customWidth="1"/>
    <col min="6698" max="6698" width="15" style="278" customWidth="1"/>
    <col min="6699" max="6699" width="17.42578125" style="278" customWidth="1"/>
    <col min="6700" max="6700" width="3.140625" style="278" customWidth="1"/>
    <col min="6701" max="6914" width="11.42578125" style="278"/>
    <col min="6915" max="6915" width="3.140625" style="278" customWidth="1"/>
    <col min="6916" max="6931" width="3.5703125" style="278" customWidth="1"/>
    <col min="6932" max="6932" width="4.140625" style="278" customWidth="1"/>
    <col min="6933" max="6949" width="3.5703125" style="278" customWidth="1"/>
    <col min="6950" max="6950" width="33" style="278" customWidth="1"/>
    <col min="6951" max="6952" width="14.42578125" style="278" customWidth="1"/>
    <col min="6953" max="6953" width="13.85546875" style="278" customWidth="1"/>
    <col min="6954" max="6954" width="15" style="278" customWidth="1"/>
    <col min="6955" max="6955" width="17.42578125" style="278" customWidth="1"/>
    <col min="6956" max="6956" width="3.140625" style="278" customWidth="1"/>
    <col min="6957" max="7170" width="11.42578125" style="278"/>
    <col min="7171" max="7171" width="3.140625" style="278" customWidth="1"/>
    <col min="7172" max="7187" width="3.5703125" style="278" customWidth="1"/>
    <col min="7188" max="7188" width="4.140625" style="278" customWidth="1"/>
    <col min="7189" max="7205" width="3.5703125" style="278" customWidth="1"/>
    <col min="7206" max="7206" width="33" style="278" customWidth="1"/>
    <col min="7207" max="7208" width="14.42578125" style="278" customWidth="1"/>
    <col min="7209" max="7209" width="13.85546875" style="278" customWidth="1"/>
    <col min="7210" max="7210" width="15" style="278" customWidth="1"/>
    <col min="7211" max="7211" width="17.42578125" style="278" customWidth="1"/>
    <col min="7212" max="7212" width="3.140625" style="278" customWidth="1"/>
    <col min="7213" max="7426" width="11.42578125" style="278"/>
    <col min="7427" max="7427" width="3.140625" style="278" customWidth="1"/>
    <col min="7428" max="7443" width="3.5703125" style="278" customWidth="1"/>
    <col min="7444" max="7444" width="4.140625" style="278" customWidth="1"/>
    <col min="7445" max="7461" width="3.5703125" style="278" customWidth="1"/>
    <col min="7462" max="7462" width="33" style="278" customWidth="1"/>
    <col min="7463" max="7464" width="14.42578125" style="278" customWidth="1"/>
    <col min="7465" max="7465" width="13.85546875" style="278" customWidth="1"/>
    <col min="7466" max="7466" width="15" style="278" customWidth="1"/>
    <col min="7467" max="7467" width="17.42578125" style="278" customWidth="1"/>
    <col min="7468" max="7468" width="3.140625" style="278" customWidth="1"/>
    <col min="7469" max="7682" width="11.42578125" style="278"/>
    <col min="7683" max="7683" width="3.140625" style="278" customWidth="1"/>
    <col min="7684" max="7699" width="3.5703125" style="278" customWidth="1"/>
    <col min="7700" max="7700" width="4.140625" style="278" customWidth="1"/>
    <col min="7701" max="7717" width="3.5703125" style="278" customWidth="1"/>
    <col min="7718" max="7718" width="33" style="278" customWidth="1"/>
    <col min="7719" max="7720" width="14.42578125" style="278" customWidth="1"/>
    <col min="7721" max="7721" width="13.85546875" style="278" customWidth="1"/>
    <col min="7722" max="7722" width="15" style="278" customWidth="1"/>
    <col min="7723" max="7723" width="17.42578125" style="278" customWidth="1"/>
    <col min="7724" max="7724" width="3.140625" style="278" customWidth="1"/>
    <col min="7725" max="7938" width="11.42578125" style="278"/>
    <col min="7939" max="7939" width="3.140625" style="278" customWidth="1"/>
    <col min="7940" max="7955" width="3.5703125" style="278" customWidth="1"/>
    <col min="7956" max="7956" width="4.140625" style="278" customWidth="1"/>
    <col min="7957" max="7973" width="3.5703125" style="278" customWidth="1"/>
    <col min="7974" max="7974" width="33" style="278" customWidth="1"/>
    <col min="7975" max="7976" width="14.42578125" style="278" customWidth="1"/>
    <col min="7977" max="7977" width="13.85546875" style="278" customWidth="1"/>
    <col min="7978" max="7978" width="15" style="278" customWidth="1"/>
    <col min="7979" max="7979" width="17.42578125" style="278" customWidth="1"/>
    <col min="7980" max="7980" width="3.140625" style="278" customWidth="1"/>
    <col min="7981" max="8194" width="11.42578125" style="278"/>
    <col min="8195" max="8195" width="3.140625" style="278" customWidth="1"/>
    <col min="8196" max="8211" width="3.5703125" style="278" customWidth="1"/>
    <col min="8212" max="8212" width="4.140625" style="278" customWidth="1"/>
    <col min="8213" max="8229" width="3.5703125" style="278" customWidth="1"/>
    <col min="8230" max="8230" width="33" style="278" customWidth="1"/>
    <col min="8231" max="8232" width="14.42578125" style="278" customWidth="1"/>
    <col min="8233" max="8233" width="13.85546875" style="278" customWidth="1"/>
    <col min="8234" max="8234" width="15" style="278" customWidth="1"/>
    <col min="8235" max="8235" width="17.42578125" style="278" customWidth="1"/>
    <col min="8236" max="8236" width="3.140625" style="278" customWidth="1"/>
    <col min="8237" max="8450" width="11.42578125" style="278"/>
    <col min="8451" max="8451" width="3.140625" style="278" customWidth="1"/>
    <col min="8452" max="8467" width="3.5703125" style="278" customWidth="1"/>
    <col min="8468" max="8468" width="4.140625" style="278" customWidth="1"/>
    <col min="8469" max="8485" width="3.5703125" style="278" customWidth="1"/>
    <col min="8486" max="8486" width="33" style="278" customWidth="1"/>
    <col min="8487" max="8488" width="14.42578125" style="278" customWidth="1"/>
    <col min="8489" max="8489" width="13.85546875" style="278" customWidth="1"/>
    <col min="8490" max="8490" width="15" style="278" customWidth="1"/>
    <col min="8491" max="8491" width="17.42578125" style="278" customWidth="1"/>
    <col min="8492" max="8492" width="3.140625" style="278" customWidth="1"/>
    <col min="8493" max="8706" width="11.42578125" style="278"/>
    <col min="8707" max="8707" width="3.140625" style="278" customWidth="1"/>
    <col min="8708" max="8723" width="3.5703125" style="278" customWidth="1"/>
    <col min="8724" max="8724" width="4.140625" style="278" customWidth="1"/>
    <col min="8725" max="8741" width="3.5703125" style="278" customWidth="1"/>
    <col min="8742" max="8742" width="33" style="278" customWidth="1"/>
    <col min="8743" max="8744" width="14.42578125" style="278" customWidth="1"/>
    <col min="8745" max="8745" width="13.85546875" style="278" customWidth="1"/>
    <col min="8746" max="8746" width="15" style="278" customWidth="1"/>
    <col min="8747" max="8747" width="17.42578125" style="278" customWidth="1"/>
    <col min="8748" max="8748" width="3.140625" style="278" customWidth="1"/>
    <col min="8749" max="8962" width="11.42578125" style="278"/>
    <col min="8963" max="8963" width="3.140625" style="278" customWidth="1"/>
    <col min="8964" max="8979" width="3.5703125" style="278" customWidth="1"/>
    <col min="8980" max="8980" width="4.140625" style="278" customWidth="1"/>
    <col min="8981" max="8997" width="3.5703125" style="278" customWidth="1"/>
    <col min="8998" max="8998" width="33" style="278" customWidth="1"/>
    <col min="8999" max="9000" width="14.42578125" style="278" customWidth="1"/>
    <col min="9001" max="9001" width="13.85546875" style="278" customWidth="1"/>
    <col min="9002" max="9002" width="15" style="278" customWidth="1"/>
    <col min="9003" max="9003" width="17.42578125" style="278" customWidth="1"/>
    <col min="9004" max="9004" width="3.140625" style="278" customWidth="1"/>
    <col min="9005" max="9218" width="11.42578125" style="278"/>
    <col min="9219" max="9219" width="3.140625" style="278" customWidth="1"/>
    <col min="9220" max="9235" width="3.5703125" style="278" customWidth="1"/>
    <col min="9236" max="9236" width="4.140625" style="278" customWidth="1"/>
    <col min="9237" max="9253" width="3.5703125" style="278" customWidth="1"/>
    <col min="9254" max="9254" width="33" style="278" customWidth="1"/>
    <col min="9255" max="9256" width="14.42578125" style="278" customWidth="1"/>
    <col min="9257" max="9257" width="13.85546875" style="278" customWidth="1"/>
    <col min="9258" max="9258" width="15" style="278" customWidth="1"/>
    <col min="9259" max="9259" width="17.42578125" style="278" customWidth="1"/>
    <col min="9260" max="9260" width="3.140625" style="278" customWidth="1"/>
    <col min="9261" max="9474" width="11.42578125" style="278"/>
    <col min="9475" max="9475" width="3.140625" style="278" customWidth="1"/>
    <col min="9476" max="9491" width="3.5703125" style="278" customWidth="1"/>
    <col min="9492" max="9492" width="4.140625" style="278" customWidth="1"/>
    <col min="9493" max="9509" width="3.5703125" style="278" customWidth="1"/>
    <col min="9510" max="9510" width="33" style="278" customWidth="1"/>
    <col min="9511" max="9512" width="14.42578125" style="278" customWidth="1"/>
    <col min="9513" max="9513" width="13.85546875" style="278" customWidth="1"/>
    <col min="9514" max="9514" width="15" style="278" customWidth="1"/>
    <col min="9515" max="9515" width="17.42578125" style="278" customWidth="1"/>
    <col min="9516" max="9516" width="3.140625" style="278" customWidth="1"/>
    <col min="9517" max="9730" width="11.42578125" style="278"/>
    <col min="9731" max="9731" width="3.140625" style="278" customWidth="1"/>
    <col min="9732" max="9747" width="3.5703125" style="278" customWidth="1"/>
    <col min="9748" max="9748" width="4.140625" style="278" customWidth="1"/>
    <col min="9749" max="9765" width="3.5703125" style="278" customWidth="1"/>
    <col min="9766" max="9766" width="33" style="278" customWidth="1"/>
    <col min="9767" max="9768" width="14.42578125" style="278" customWidth="1"/>
    <col min="9769" max="9769" width="13.85546875" style="278" customWidth="1"/>
    <col min="9770" max="9770" width="15" style="278" customWidth="1"/>
    <col min="9771" max="9771" width="17.42578125" style="278" customWidth="1"/>
    <col min="9772" max="9772" width="3.140625" style="278" customWidth="1"/>
    <col min="9773" max="9986" width="11.42578125" style="278"/>
    <col min="9987" max="9987" width="3.140625" style="278" customWidth="1"/>
    <col min="9988" max="10003" width="3.5703125" style="278" customWidth="1"/>
    <col min="10004" max="10004" width="4.140625" style="278" customWidth="1"/>
    <col min="10005" max="10021" width="3.5703125" style="278" customWidth="1"/>
    <col min="10022" max="10022" width="33" style="278" customWidth="1"/>
    <col min="10023" max="10024" width="14.42578125" style="278" customWidth="1"/>
    <col min="10025" max="10025" width="13.85546875" style="278" customWidth="1"/>
    <col min="10026" max="10026" width="15" style="278" customWidth="1"/>
    <col min="10027" max="10027" width="17.42578125" style="278" customWidth="1"/>
    <col min="10028" max="10028" width="3.140625" style="278" customWidth="1"/>
    <col min="10029" max="10242" width="11.42578125" style="278"/>
    <col min="10243" max="10243" width="3.140625" style="278" customWidth="1"/>
    <col min="10244" max="10259" width="3.5703125" style="278" customWidth="1"/>
    <col min="10260" max="10260" width="4.140625" style="278" customWidth="1"/>
    <col min="10261" max="10277" width="3.5703125" style="278" customWidth="1"/>
    <col min="10278" max="10278" width="33" style="278" customWidth="1"/>
    <col min="10279" max="10280" width="14.42578125" style="278" customWidth="1"/>
    <col min="10281" max="10281" width="13.85546875" style="278" customWidth="1"/>
    <col min="10282" max="10282" width="15" style="278" customWidth="1"/>
    <col min="10283" max="10283" width="17.42578125" style="278" customWidth="1"/>
    <col min="10284" max="10284" width="3.140625" style="278" customWidth="1"/>
    <col min="10285" max="10498" width="11.42578125" style="278"/>
    <col min="10499" max="10499" width="3.140625" style="278" customWidth="1"/>
    <col min="10500" max="10515" width="3.5703125" style="278" customWidth="1"/>
    <col min="10516" max="10516" width="4.140625" style="278" customWidth="1"/>
    <col min="10517" max="10533" width="3.5703125" style="278" customWidth="1"/>
    <col min="10534" max="10534" width="33" style="278" customWidth="1"/>
    <col min="10535" max="10536" width="14.42578125" style="278" customWidth="1"/>
    <col min="10537" max="10537" width="13.85546875" style="278" customWidth="1"/>
    <col min="10538" max="10538" width="15" style="278" customWidth="1"/>
    <col min="10539" max="10539" width="17.42578125" style="278" customWidth="1"/>
    <col min="10540" max="10540" width="3.140625" style="278" customWidth="1"/>
    <col min="10541" max="10754" width="11.42578125" style="278"/>
    <col min="10755" max="10755" width="3.140625" style="278" customWidth="1"/>
    <col min="10756" max="10771" width="3.5703125" style="278" customWidth="1"/>
    <col min="10772" max="10772" width="4.140625" style="278" customWidth="1"/>
    <col min="10773" max="10789" width="3.5703125" style="278" customWidth="1"/>
    <col min="10790" max="10790" width="33" style="278" customWidth="1"/>
    <col min="10791" max="10792" width="14.42578125" style="278" customWidth="1"/>
    <col min="10793" max="10793" width="13.85546875" style="278" customWidth="1"/>
    <col min="10794" max="10794" width="15" style="278" customWidth="1"/>
    <col min="10795" max="10795" width="17.42578125" style="278" customWidth="1"/>
    <col min="10796" max="10796" width="3.140625" style="278" customWidth="1"/>
    <col min="10797" max="11010" width="11.42578125" style="278"/>
    <col min="11011" max="11011" width="3.140625" style="278" customWidth="1"/>
    <col min="11012" max="11027" width="3.5703125" style="278" customWidth="1"/>
    <col min="11028" max="11028" width="4.140625" style="278" customWidth="1"/>
    <col min="11029" max="11045" width="3.5703125" style="278" customWidth="1"/>
    <col min="11046" max="11046" width="33" style="278" customWidth="1"/>
    <col min="11047" max="11048" width="14.42578125" style="278" customWidth="1"/>
    <col min="11049" max="11049" width="13.85546875" style="278" customWidth="1"/>
    <col min="11050" max="11050" width="15" style="278" customWidth="1"/>
    <col min="11051" max="11051" width="17.42578125" style="278" customWidth="1"/>
    <col min="11052" max="11052" width="3.140625" style="278" customWidth="1"/>
    <col min="11053" max="11266" width="11.42578125" style="278"/>
    <col min="11267" max="11267" width="3.140625" style="278" customWidth="1"/>
    <col min="11268" max="11283" width="3.5703125" style="278" customWidth="1"/>
    <col min="11284" max="11284" width="4.140625" style="278" customWidth="1"/>
    <col min="11285" max="11301" width="3.5703125" style="278" customWidth="1"/>
    <col min="11302" max="11302" width="33" style="278" customWidth="1"/>
    <col min="11303" max="11304" width="14.42578125" style="278" customWidth="1"/>
    <col min="11305" max="11305" width="13.85546875" style="278" customWidth="1"/>
    <col min="11306" max="11306" width="15" style="278" customWidth="1"/>
    <col min="11307" max="11307" width="17.42578125" style="278" customWidth="1"/>
    <col min="11308" max="11308" width="3.140625" style="278" customWidth="1"/>
    <col min="11309" max="11522" width="11.42578125" style="278"/>
    <col min="11523" max="11523" width="3.140625" style="278" customWidth="1"/>
    <col min="11524" max="11539" width="3.5703125" style="278" customWidth="1"/>
    <col min="11540" max="11540" width="4.140625" style="278" customWidth="1"/>
    <col min="11541" max="11557" width="3.5703125" style="278" customWidth="1"/>
    <col min="11558" max="11558" width="33" style="278" customWidth="1"/>
    <col min="11559" max="11560" width="14.42578125" style="278" customWidth="1"/>
    <col min="11561" max="11561" width="13.85546875" style="278" customWidth="1"/>
    <col min="11562" max="11562" width="15" style="278" customWidth="1"/>
    <col min="11563" max="11563" width="17.42578125" style="278" customWidth="1"/>
    <col min="11564" max="11564" width="3.140625" style="278" customWidth="1"/>
    <col min="11565" max="11778" width="11.42578125" style="278"/>
    <col min="11779" max="11779" width="3.140625" style="278" customWidth="1"/>
    <col min="11780" max="11795" width="3.5703125" style="278" customWidth="1"/>
    <col min="11796" max="11796" width="4.140625" style="278" customWidth="1"/>
    <col min="11797" max="11813" width="3.5703125" style="278" customWidth="1"/>
    <col min="11814" max="11814" width="33" style="278" customWidth="1"/>
    <col min="11815" max="11816" width="14.42578125" style="278" customWidth="1"/>
    <col min="11817" max="11817" width="13.85546875" style="278" customWidth="1"/>
    <col min="11818" max="11818" width="15" style="278" customWidth="1"/>
    <col min="11819" max="11819" width="17.42578125" style="278" customWidth="1"/>
    <col min="11820" max="11820" width="3.140625" style="278" customWidth="1"/>
    <col min="11821" max="12034" width="11.42578125" style="278"/>
    <col min="12035" max="12035" width="3.140625" style="278" customWidth="1"/>
    <col min="12036" max="12051" width="3.5703125" style="278" customWidth="1"/>
    <col min="12052" max="12052" width="4.140625" style="278" customWidth="1"/>
    <col min="12053" max="12069" width="3.5703125" style="278" customWidth="1"/>
    <col min="12070" max="12070" width="33" style="278" customWidth="1"/>
    <col min="12071" max="12072" width="14.42578125" style="278" customWidth="1"/>
    <col min="12073" max="12073" width="13.85546875" style="278" customWidth="1"/>
    <col min="12074" max="12074" width="15" style="278" customWidth="1"/>
    <col min="12075" max="12075" width="17.42578125" style="278" customWidth="1"/>
    <col min="12076" max="12076" width="3.140625" style="278" customWidth="1"/>
    <col min="12077" max="12290" width="11.42578125" style="278"/>
    <col min="12291" max="12291" width="3.140625" style="278" customWidth="1"/>
    <col min="12292" max="12307" width="3.5703125" style="278" customWidth="1"/>
    <col min="12308" max="12308" width="4.140625" style="278" customWidth="1"/>
    <col min="12309" max="12325" width="3.5703125" style="278" customWidth="1"/>
    <col min="12326" max="12326" width="33" style="278" customWidth="1"/>
    <col min="12327" max="12328" width="14.42578125" style="278" customWidth="1"/>
    <col min="12329" max="12329" width="13.85546875" style="278" customWidth="1"/>
    <col min="12330" max="12330" width="15" style="278" customWidth="1"/>
    <col min="12331" max="12331" width="17.42578125" style="278" customWidth="1"/>
    <col min="12332" max="12332" width="3.140625" style="278" customWidth="1"/>
    <col min="12333" max="12546" width="11.42578125" style="278"/>
    <col min="12547" max="12547" width="3.140625" style="278" customWidth="1"/>
    <col min="12548" max="12563" width="3.5703125" style="278" customWidth="1"/>
    <col min="12564" max="12564" width="4.140625" style="278" customWidth="1"/>
    <col min="12565" max="12581" width="3.5703125" style="278" customWidth="1"/>
    <col min="12582" max="12582" width="33" style="278" customWidth="1"/>
    <col min="12583" max="12584" width="14.42578125" style="278" customWidth="1"/>
    <col min="12585" max="12585" width="13.85546875" style="278" customWidth="1"/>
    <col min="12586" max="12586" width="15" style="278" customWidth="1"/>
    <col min="12587" max="12587" width="17.42578125" style="278" customWidth="1"/>
    <col min="12588" max="12588" width="3.140625" style="278" customWidth="1"/>
    <col min="12589" max="12802" width="11.42578125" style="278"/>
    <col min="12803" max="12803" width="3.140625" style="278" customWidth="1"/>
    <col min="12804" max="12819" width="3.5703125" style="278" customWidth="1"/>
    <col min="12820" max="12820" width="4.140625" style="278" customWidth="1"/>
    <col min="12821" max="12837" width="3.5703125" style="278" customWidth="1"/>
    <col min="12838" max="12838" width="33" style="278" customWidth="1"/>
    <col min="12839" max="12840" width="14.42578125" style="278" customWidth="1"/>
    <col min="12841" max="12841" width="13.85546875" style="278" customWidth="1"/>
    <col min="12842" max="12842" width="15" style="278" customWidth="1"/>
    <col min="12843" max="12843" width="17.42578125" style="278" customWidth="1"/>
    <col min="12844" max="12844" width="3.140625" style="278" customWidth="1"/>
    <col min="12845" max="13058" width="11.42578125" style="278"/>
    <col min="13059" max="13059" width="3.140625" style="278" customWidth="1"/>
    <col min="13060" max="13075" width="3.5703125" style="278" customWidth="1"/>
    <col min="13076" max="13076" width="4.140625" style="278" customWidth="1"/>
    <col min="13077" max="13093" width="3.5703125" style="278" customWidth="1"/>
    <col min="13094" max="13094" width="33" style="278" customWidth="1"/>
    <col min="13095" max="13096" width="14.42578125" style="278" customWidth="1"/>
    <col min="13097" max="13097" width="13.85546875" style="278" customWidth="1"/>
    <col min="13098" max="13098" width="15" style="278" customWidth="1"/>
    <col min="13099" max="13099" width="17.42578125" style="278" customWidth="1"/>
    <col min="13100" max="13100" width="3.140625" style="278" customWidth="1"/>
    <col min="13101" max="13314" width="11.42578125" style="278"/>
    <col min="13315" max="13315" width="3.140625" style="278" customWidth="1"/>
    <col min="13316" max="13331" width="3.5703125" style="278" customWidth="1"/>
    <col min="13332" max="13332" width="4.140625" style="278" customWidth="1"/>
    <col min="13333" max="13349" width="3.5703125" style="278" customWidth="1"/>
    <col min="13350" max="13350" width="33" style="278" customWidth="1"/>
    <col min="13351" max="13352" width="14.42578125" style="278" customWidth="1"/>
    <col min="13353" max="13353" width="13.85546875" style="278" customWidth="1"/>
    <col min="13354" max="13354" width="15" style="278" customWidth="1"/>
    <col min="13355" max="13355" width="17.42578125" style="278" customWidth="1"/>
    <col min="13356" max="13356" width="3.140625" style="278" customWidth="1"/>
    <col min="13357" max="13570" width="11.42578125" style="278"/>
    <col min="13571" max="13571" width="3.140625" style="278" customWidth="1"/>
    <col min="13572" max="13587" width="3.5703125" style="278" customWidth="1"/>
    <col min="13588" max="13588" width="4.140625" style="278" customWidth="1"/>
    <col min="13589" max="13605" width="3.5703125" style="278" customWidth="1"/>
    <col min="13606" max="13606" width="33" style="278" customWidth="1"/>
    <col min="13607" max="13608" width="14.42578125" style="278" customWidth="1"/>
    <col min="13609" max="13609" width="13.85546875" style="278" customWidth="1"/>
    <col min="13610" max="13610" width="15" style="278" customWidth="1"/>
    <col min="13611" max="13611" width="17.42578125" style="278" customWidth="1"/>
    <col min="13612" max="13612" width="3.140625" style="278" customWidth="1"/>
    <col min="13613" max="13826" width="11.42578125" style="278"/>
    <col min="13827" max="13827" width="3.140625" style="278" customWidth="1"/>
    <col min="13828" max="13843" width="3.5703125" style="278" customWidth="1"/>
    <col min="13844" max="13844" width="4.140625" style="278" customWidth="1"/>
    <col min="13845" max="13861" width="3.5703125" style="278" customWidth="1"/>
    <col min="13862" max="13862" width="33" style="278" customWidth="1"/>
    <col min="13863" max="13864" width="14.42578125" style="278" customWidth="1"/>
    <col min="13865" max="13865" width="13.85546875" style="278" customWidth="1"/>
    <col min="13866" max="13866" width="15" style="278" customWidth="1"/>
    <col min="13867" max="13867" width="17.42578125" style="278" customWidth="1"/>
    <col min="13868" max="13868" width="3.140625" style="278" customWidth="1"/>
    <col min="13869" max="14082" width="11.42578125" style="278"/>
    <col min="14083" max="14083" width="3.140625" style="278" customWidth="1"/>
    <col min="14084" max="14099" width="3.5703125" style="278" customWidth="1"/>
    <col min="14100" max="14100" width="4.140625" style="278" customWidth="1"/>
    <col min="14101" max="14117" width="3.5703125" style="278" customWidth="1"/>
    <col min="14118" max="14118" width="33" style="278" customWidth="1"/>
    <col min="14119" max="14120" width="14.42578125" style="278" customWidth="1"/>
    <col min="14121" max="14121" width="13.85546875" style="278" customWidth="1"/>
    <col min="14122" max="14122" width="15" style="278" customWidth="1"/>
    <col min="14123" max="14123" width="17.42578125" style="278" customWidth="1"/>
    <col min="14124" max="14124" width="3.140625" style="278" customWidth="1"/>
    <col min="14125" max="14338" width="11.42578125" style="278"/>
    <col min="14339" max="14339" width="3.140625" style="278" customWidth="1"/>
    <col min="14340" max="14355" width="3.5703125" style="278" customWidth="1"/>
    <col min="14356" max="14356" width="4.140625" style="278" customWidth="1"/>
    <col min="14357" max="14373" width="3.5703125" style="278" customWidth="1"/>
    <col min="14374" max="14374" width="33" style="278" customWidth="1"/>
    <col min="14375" max="14376" width="14.42578125" style="278" customWidth="1"/>
    <col min="14377" max="14377" width="13.85546875" style="278" customWidth="1"/>
    <col min="14378" max="14378" width="15" style="278" customWidth="1"/>
    <col min="14379" max="14379" width="17.42578125" style="278" customWidth="1"/>
    <col min="14380" max="14380" width="3.140625" style="278" customWidth="1"/>
    <col min="14381" max="14594" width="11.42578125" style="278"/>
    <col min="14595" max="14595" width="3.140625" style="278" customWidth="1"/>
    <col min="14596" max="14611" width="3.5703125" style="278" customWidth="1"/>
    <col min="14612" max="14612" width="4.140625" style="278" customWidth="1"/>
    <col min="14613" max="14629" width="3.5703125" style="278" customWidth="1"/>
    <col min="14630" max="14630" width="33" style="278" customWidth="1"/>
    <col min="14631" max="14632" width="14.42578125" style="278" customWidth="1"/>
    <col min="14633" max="14633" width="13.85546875" style="278" customWidth="1"/>
    <col min="14634" max="14634" width="15" style="278" customWidth="1"/>
    <col min="14635" max="14635" width="17.42578125" style="278" customWidth="1"/>
    <col min="14636" max="14636" width="3.140625" style="278" customWidth="1"/>
    <col min="14637" max="14850" width="11.42578125" style="278"/>
    <col min="14851" max="14851" width="3.140625" style="278" customWidth="1"/>
    <col min="14852" max="14867" width="3.5703125" style="278" customWidth="1"/>
    <col min="14868" max="14868" width="4.140625" style="278" customWidth="1"/>
    <col min="14869" max="14885" width="3.5703125" style="278" customWidth="1"/>
    <col min="14886" max="14886" width="33" style="278" customWidth="1"/>
    <col min="14887" max="14888" width="14.42578125" style="278" customWidth="1"/>
    <col min="14889" max="14889" width="13.85546875" style="278" customWidth="1"/>
    <col min="14890" max="14890" width="15" style="278" customWidth="1"/>
    <col min="14891" max="14891" width="17.42578125" style="278" customWidth="1"/>
    <col min="14892" max="14892" width="3.140625" style="278" customWidth="1"/>
    <col min="14893" max="15106" width="11.42578125" style="278"/>
    <col min="15107" max="15107" width="3.140625" style="278" customWidth="1"/>
    <col min="15108" max="15123" width="3.5703125" style="278" customWidth="1"/>
    <col min="15124" max="15124" width="4.140625" style="278" customWidth="1"/>
    <col min="15125" max="15141" width="3.5703125" style="278" customWidth="1"/>
    <col min="15142" max="15142" width="33" style="278" customWidth="1"/>
    <col min="15143" max="15144" width="14.42578125" style="278" customWidth="1"/>
    <col min="15145" max="15145" width="13.85546875" style="278" customWidth="1"/>
    <col min="15146" max="15146" width="15" style="278" customWidth="1"/>
    <col min="15147" max="15147" width="17.42578125" style="278" customWidth="1"/>
    <col min="15148" max="15148" width="3.140625" style="278" customWidth="1"/>
    <col min="15149" max="15362" width="11.42578125" style="278"/>
    <col min="15363" max="15363" width="3.140625" style="278" customWidth="1"/>
    <col min="15364" max="15379" width="3.5703125" style="278" customWidth="1"/>
    <col min="15380" max="15380" width="4.140625" style="278" customWidth="1"/>
    <col min="15381" max="15397" width="3.5703125" style="278" customWidth="1"/>
    <col min="15398" max="15398" width="33" style="278" customWidth="1"/>
    <col min="15399" max="15400" width="14.42578125" style="278" customWidth="1"/>
    <col min="15401" max="15401" width="13.85546875" style="278" customWidth="1"/>
    <col min="15402" max="15402" width="15" style="278" customWidth="1"/>
    <col min="15403" max="15403" width="17.42578125" style="278" customWidth="1"/>
    <col min="15404" max="15404" width="3.140625" style="278" customWidth="1"/>
    <col min="15405" max="15618" width="11.42578125" style="278"/>
    <col min="15619" max="15619" width="3.140625" style="278" customWidth="1"/>
    <col min="15620" max="15635" width="3.5703125" style="278" customWidth="1"/>
    <col min="15636" max="15636" width="4.140625" style="278" customWidth="1"/>
    <col min="15637" max="15653" width="3.5703125" style="278" customWidth="1"/>
    <col min="15654" max="15654" width="33" style="278" customWidth="1"/>
    <col min="15655" max="15656" width="14.42578125" style="278" customWidth="1"/>
    <col min="15657" max="15657" width="13.85546875" style="278" customWidth="1"/>
    <col min="15658" max="15658" width="15" style="278" customWidth="1"/>
    <col min="15659" max="15659" width="17.42578125" style="278" customWidth="1"/>
    <col min="15660" max="15660" width="3.140625" style="278" customWidth="1"/>
    <col min="15661" max="15874" width="11.42578125" style="278"/>
    <col min="15875" max="15875" width="3.140625" style="278" customWidth="1"/>
    <col min="15876" max="15891" width="3.5703125" style="278" customWidth="1"/>
    <col min="15892" max="15892" width="4.140625" style="278" customWidth="1"/>
    <col min="15893" max="15909" width="3.5703125" style="278" customWidth="1"/>
    <col min="15910" max="15910" width="33" style="278" customWidth="1"/>
    <col min="15911" max="15912" width="14.42578125" style="278" customWidth="1"/>
    <col min="15913" max="15913" width="13.85546875" style="278" customWidth="1"/>
    <col min="15914" max="15914" width="15" style="278" customWidth="1"/>
    <col min="15915" max="15915" width="17.42578125" style="278" customWidth="1"/>
    <col min="15916" max="15916" width="3.140625" style="278" customWidth="1"/>
    <col min="15917" max="16130" width="11.42578125" style="278"/>
    <col min="16131" max="16131" width="3.140625" style="278" customWidth="1"/>
    <col min="16132" max="16147" width="3.5703125" style="278" customWidth="1"/>
    <col min="16148" max="16148" width="4.140625" style="278" customWidth="1"/>
    <col min="16149" max="16165" width="3.5703125" style="278" customWidth="1"/>
    <col min="16166" max="16166" width="33" style="278" customWidth="1"/>
    <col min="16167" max="16168" width="14.42578125" style="278" customWidth="1"/>
    <col min="16169" max="16169" width="13.85546875" style="278" customWidth="1"/>
    <col min="16170" max="16170" width="15" style="278" customWidth="1"/>
    <col min="16171" max="16171" width="17.42578125" style="278" customWidth="1"/>
    <col min="16172" max="16172" width="3.140625" style="278" customWidth="1"/>
    <col min="16173" max="16384" width="11.42578125" style="278"/>
  </cols>
  <sheetData>
    <row r="1" spans="1:45" s="2" customFormat="1" ht="15.75" thickBo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row>
    <row r="2" spans="1:45" ht="15.6" customHeight="1" x14ac:dyDescent="0.2">
      <c r="A2" s="3"/>
      <c r="B2" s="410" t="s">
        <v>0</v>
      </c>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c r="AK2" s="416"/>
      <c r="AL2" s="416"/>
      <c r="AM2" s="416"/>
      <c r="AN2" s="416"/>
      <c r="AO2" s="416"/>
      <c r="AP2" s="416"/>
      <c r="AQ2" s="417"/>
      <c r="AR2" s="3"/>
    </row>
    <row r="3" spans="1:45" ht="15.6" customHeight="1" x14ac:dyDescent="0.2">
      <c r="A3" s="3"/>
      <c r="B3" s="412"/>
      <c r="C3" s="413"/>
      <c r="D3" s="413"/>
      <c r="E3" s="413"/>
      <c r="F3" s="413"/>
      <c r="G3" s="413"/>
      <c r="H3" s="413"/>
      <c r="I3" s="413"/>
      <c r="J3" s="413"/>
      <c r="K3" s="413"/>
      <c r="L3" s="413"/>
      <c r="M3" s="413"/>
      <c r="N3" s="413"/>
      <c r="O3" s="413"/>
      <c r="P3" s="413"/>
      <c r="Q3" s="413"/>
      <c r="R3" s="413"/>
      <c r="S3" s="413"/>
      <c r="T3" s="413"/>
      <c r="U3" s="413"/>
      <c r="V3" s="413"/>
      <c r="W3" s="413"/>
      <c r="X3" s="413"/>
      <c r="Y3" s="413"/>
      <c r="Z3" s="413"/>
      <c r="AA3" s="413"/>
      <c r="AB3" s="413"/>
      <c r="AC3" s="413"/>
      <c r="AD3" s="413"/>
      <c r="AE3" s="413"/>
      <c r="AF3" s="413"/>
      <c r="AG3" s="413"/>
      <c r="AH3" s="413"/>
      <c r="AI3" s="413"/>
      <c r="AJ3" s="413"/>
      <c r="AK3" s="418"/>
      <c r="AL3" s="418"/>
      <c r="AM3" s="418"/>
      <c r="AN3" s="418"/>
      <c r="AO3" s="418"/>
      <c r="AP3" s="418"/>
      <c r="AQ3" s="419"/>
      <c r="AR3" s="3"/>
    </row>
    <row r="4" spans="1:45" ht="15.6" customHeight="1" thickBot="1" x14ac:dyDescent="0.25">
      <c r="A4" s="3"/>
      <c r="B4" s="414"/>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20"/>
      <c r="AL4" s="420"/>
      <c r="AM4" s="420"/>
      <c r="AN4" s="420"/>
      <c r="AO4" s="420"/>
      <c r="AP4" s="420"/>
      <c r="AQ4" s="421"/>
      <c r="AR4" s="3"/>
    </row>
    <row r="5" spans="1:45" s="6" customFormat="1" ht="32.450000000000003" customHeight="1" x14ac:dyDescent="0.25">
      <c r="A5" s="5"/>
      <c r="B5" s="422" t="s">
        <v>1</v>
      </c>
      <c r="C5" s="423"/>
      <c r="D5" s="423"/>
      <c r="E5" s="423"/>
      <c r="F5" s="423"/>
      <c r="G5" s="423"/>
      <c r="H5" s="423"/>
      <c r="I5" s="424"/>
      <c r="J5" s="425" t="s">
        <v>105</v>
      </c>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426"/>
      <c r="AK5" s="427"/>
      <c r="AL5" s="427"/>
      <c r="AM5" s="427"/>
      <c r="AN5" s="427"/>
      <c r="AO5" s="427"/>
      <c r="AP5" s="427"/>
      <c r="AQ5" s="409"/>
      <c r="AR5" s="5"/>
    </row>
    <row r="6" spans="1:45" s="6" customFormat="1" ht="15.75" x14ac:dyDescent="0.25">
      <c r="A6" s="7"/>
      <c r="B6" s="428" t="s">
        <v>2</v>
      </c>
      <c r="C6" s="429"/>
      <c r="D6" s="429"/>
      <c r="E6" s="429"/>
      <c r="F6" s="429"/>
      <c r="G6" s="429"/>
      <c r="H6" s="429"/>
      <c r="I6" s="430"/>
      <c r="J6" s="431" t="s">
        <v>104</v>
      </c>
      <c r="K6" s="432"/>
      <c r="L6" s="432"/>
      <c r="M6" s="432"/>
      <c r="N6" s="432"/>
      <c r="O6" s="432"/>
      <c r="P6" s="432"/>
      <c r="Q6" s="432"/>
      <c r="R6" s="432"/>
      <c r="S6" s="432"/>
      <c r="T6" s="432"/>
      <c r="U6" s="432"/>
      <c r="V6" s="432"/>
      <c r="W6" s="432"/>
      <c r="X6" s="432"/>
      <c r="Y6" s="432"/>
      <c r="Z6" s="432"/>
      <c r="AA6" s="432"/>
      <c r="AB6" s="432"/>
      <c r="AC6" s="432"/>
      <c r="AD6" s="432"/>
      <c r="AE6" s="433"/>
      <c r="AF6" s="434" t="s">
        <v>3</v>
      </c>
      <c r="AG6" s="432"/>
      <c r="AH6" s="432"/>
      <c r="AI6" s="433"/>
      <c r="AJ6" s="208" t="s">
        <v>133</v>
      </c>
      <c r="AK6" s="434" t="s">
        <v>4</v>
      </c>
      <c r="AL6" s="435"/>
      <c r="AM6" s="435"/>
      <c r="AN6" s="436"/>
      <c r="AO6" s="437" t="s">
        <v>108</v>
      </c>
      <c r="AP6" s="429"/>
      <c r="AQ6" s="438"/>
      <c r="AR6" s="7"/>
    </row>
    <row r="7" spans="1:45" s="6" customFormat="1" ht="15.75" x14ac:dyDescent="0.25">
      <c r="A7" s="7"/>
      <c r="B7" s="428" t="s">
        <v>5</v>
      </c>
      <c r="C7" s="429"/>
      <c r="D7" s="429"/>
      <c r="E7" s="429"/>
      <c r="F7" s="429"/>
      <c r="G7" s="429"/>
      <c r="H7" s="429"/>
      <c r="I7" s="430"/>
      <c r="J7" s="431" t="s">
        <v>77</v>
      </c>
      <c r="K7" s="432"/>
      <c r="L7" s="432"/>
      <c r="M7" s="432"/>
      <c r="N7" s="432"/>
      <c r="O7" s="432"/>
      <c r="P7" s="432"/>
      <c r="Q7" s="432"/>
      <c r="R7" s="432"/>
      <c r="S7" s="432"/>
      <c r="T7" s="432"/>
      <c r="U7" s="432"/>
      <c r="V7" s="432"/>
      <c r="W7" s="432"/>
      <c r="X7" s="432"/>
      <c r="Y7" s="432"/>
      <c r="Z7" s="432"/>
      <c r="AA7" s="432"/>
      <c r="AB7" s="432"/>
      <c r="AC7" s="432"/>
      <c r="AD7" s="432"/>
      <c r="AE7" s="433"/>
      <c r="AF7" s="434" t="s">
        <v>3</v>
      </c>
      <c r="AG7" s="432"/>
      <c r="AH7" s="432"/>
      <c r="AI7" s="433"/>
      <c r="AJ7" s="8" t="s">
        <v>106</v>
      </c>
      <c r="AK7" s="434" t="s">
        <v>6</v>
      </c>
      <c r="AL7" s="435"/>
      <c r="AM7" s="435"/>
      <c r="AN7" s="436"/>
      <c r="AO7" s="437" t="s">
        <v>107</v>
      </c>
      <c r="AP7" s="429"/>
      <c r="AQ7" s="438"/>
      <c r="AR7" s="7"/>
    </row>
    <row r="8" spans="1:45" s="6" customFormat="1" ht="15.75" x14ac:dyDescent="0.25">
      <c r="A8" s="7"/>
      <c r="B8" s="9"/>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1"/>
      <c r="AO8" s="10"/>
      <c r="AP8" s="408"/>
      <c r="AQ8" s="409"/>
      <c r="AR8" s="7"/>
    </row>
    <row r="9" spans="1:45" s="6" customFormat="1" ht="15.6" customHeight="1" x14ac:dyDescent="0.25">
      <c r="A9" s="7"/>
      <c r="B9" s="428" t="s">
        <v>7</v>
      </c>
      <c r="C9" s="429"/>
      <c r="D9" s="429"/>
      <c r="E9" s="429"/>
      <c r="F9" s="430"/>
      <c r="G9" s="434" t="s">
        <v>8</v>
      </c>
      <c r="H9" s="433"/>
      <c r="I9" s="442">
        <v>24</v>
      </c>
      <c r="J9" s="433"/>
      <c r="K9" s="434" t="s">
        <v>9</v>
      </c>
      <c r="L9" s="433"/>
      <c r="M9" s="442">
        <v>7</v>
      </c>
      <c r="N9" s="443"/>
      <c r="O9" s="434" t="s">
        <v>10</v>
      </c>
      <c r="P9" s="433"/>
      <c r="Q9" s="442">
        <v>2026</v>
      </c>
      <c r="R9" s="433"/>
      <c r="S9" s="10"/>
      <c r="T9" s="10"/>
      <c r="U9" s="10"/>
      <c r="V9" s="444"/>
      <c r="W9" s="445"/>
      <c r="X9" s="445"/>
      <c r="Y9" s="445"/>
      <c r="Z9" s="445"/>
      <c r="AA9" s="446"/>
      <c r="AB9" s="447"/>
      <c r="AC9" s="447"/>
      <c r="AD9" s="447"/>
      <c r="AE9" s="447"/>
      <c r="AF9" s="10"/>
      <c r="AG9" s="10"/>
      <c r="AH9" s="434" t="s">
        <v>11</v>
      </c>
      <c r="AI9" s="432"/>
      <c r="AJ9" s="433"/>
      <c r="AK9" s="448" t="s">
        <v>29</v>
      </c>
      <c r="AL9" s="449"/>
      <c r="AM9" s="449"/>
      <c r="AN9" s="449"/>
      <c r="AO9" s="449"/>
      <c r="AP9" s="449"/>
      <c r="AQ9" s="450"/>
      <c r="AR9" s="7"/>
    </row>
    <row r="10" spans="1:45" s="6" customFormat="1" ht="15.75" x14ac:dyDescent="0.25">
      <c r="A10" s="7"/>
      <c r="B10" s="12"/>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434" t="s">
        <v>12</v>
      </c>
      <c r="AI10" s="432"/>
      <c r="AJ10" s="433"/>
      <c r="AK10" s="439" t="s">
        <v>135</v>
      </c>
      <c r="AL10" s="440"/>
      <c r="AM10" s="440"/>
      <c r="AN10" s="440"/>
      <c r="AO10" s="440"/>
      <c r="AP10" s="440"/>
      <c r="AQ10" s="441"/>
      <c r="AR10" s="7"/>
    </row>
    <row r="11" spans="1:45" s="6" customFormat="1" ht="16.5" thickBot="1" x14ac:dyDescent="0.25">
      <c r="A11" s="7"/>
      <c r="B11" s="1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5"/>
      <c r="AR11" s="7"/>
    </row>
    <row r="12" spans="1:45" s="16" customFormat="1" ht="60.75" customHeight="1" thickBot="1" x14ac:dyDescent="0.3">
      <c r="A12" s="5"/>
      <c r="B12" s="451" t="s">
        <v>13</v>
      </c>
      <c r="C12" s="452"/>
      <c r="D12" s="452"/>
      <c r="E12" s="452"/>
      <c r="F12" s="452"/>
      <c r="G12" s="452"/>
      <c r="H12" s="453"/>
      <c r="I12" s="454" t="str">
        <f>+'ACTA DE OBRA No1'!C35</f>
        <v>Construcción de la losa vehicular concreto de 21 Mpa, espesor de 0.15 m para rampa de acceso ubicada en la franja de andén peatonal acceso a garajes o predios o en aquellos puntos que por su uso requieran un reforzamiento adicional. El ítem incluye el acero de refuerzo en parilla con varilla de 1/2” cada 0.20 m en las dos direcciones, Malla electrosoldada D-84, acabado escobillado y llaneado 0.10m en los bordes, y todos los demás elementos necesarios para su correcta construcción</v>
      </c>
      <c r="J12" s="455"/>
      <c r="K12" s="455"/>
      <c r="L12" s="455"/>
      <c r="M12" s="455"/>
      <c r="N12" s="455"/>
      <c r="O12" s="455"/>
      <c r="P12" s="455"/>
      <c r="Q12" s="455"/>
      <c r="R12" s="455"/>
      <c r="S12" s="455"/>
      <c r="T12" s="455"/>
      <c r="U12" s="455"/>
      <c r="V12" s="455"/>
      <c r="W12" s="455"/>
      <c r="X12" s="455"/>
      <c r="Y12" s="455"/>
      <c r="Z12" s="455"/>
      <c r="AA12" s="455"/>
      <c r="AB12" s="455"/>
      <c r="AC12" s="455"/>
      <c r="AD12" s="455"/>
      <c r="AE12" s="455"/>
      <c r="AF12" s="455"/>
      <c r="AG12" s="455"/>
      <c r="AH12" s="455"/>
      <c r="AI12" s="455"/>
      <c r="AJ12" s="455"/>
      <c r="AK12" s="455"/>
      <c r="AL12" s="455"/>
      <c r="AM12" s="455"/>
      <c r="AN12" s="455"/>
      <c r="AO12" s="455"/>
      <c r="AP12" s="455"/>
      <c r="AQ12" s="456"/>
      <c r="AR12" s="5"/>
    </row>
    <row r="13" spans="1:45" s="16" customFormat="1" ht="31.15" customHeight="1" thickBot="1" x14ac:dyDescent="0.3">
      <c r="A13" s="5"/>
      <c r="B13" s="451" t="s">
        <v>14</v>
      </c>
      <c r="C13" s="452"/>
      <c r="D13" s="452"/>
      <c r="E13" s="452"/>
      <c r="F13" s="452"/>
      <c r="G13" s="452"/>
      <c r="H13" s="453"/>
      <c r="I13" s="457" t="s">
        <v>201</v>
      </c>
      <c r="J13" s="458"/>
      <c r="K13" s="458"/>
      <c r="L13" s="458"/>
      <c r="M13" s="458"/>
      <c r="N13" s="458"/>
      <c r="O13" s="458"/>
      <c r="P13" s="458"/>
      <c r="Q13" s="458"/>
      <c r="R13" s="458"/>
      <c r="S13" s="458"/>
      <c r="T13" s="458"/>
      <c r="U13" s="459"/>
      <c r="V13" s="460" t="s">
        <v>15</v>
      </c>
      <c r="W13" s="455"/>
      <c r="X13" s="455"/>
      <c r="Y13" s="455"/>
      <c r="Z13" s="455"/>
      <c r="AA13" s="455"/>
      <c r="AB13" s="455"/>
      <c r="AC13" s="455"/>
      <c r="AD13" s="455"/>
      <c r="AE13" s="461"/>
      <c r="AF13" s="462"/>
      <c r="AG13" s="455"/>
      <c r="AH13" s="455"/>
      <c r="AI13" s="455"/>
      <c r="AJ13" s="463"/>
      <c r="AK13" s="464" t="s">
        <v>16</v>
      </c>
      <c r="AL13" s="464"/>
      <c r="AM13" s="465"/>
      <c r="AN13" s="466" t="str">
        <f>+'ACTA DE OBRA No1'!B35</f>
        <v>OE-2</v>
      </c>
      <c r="AO13" s="463"/>
      <c r="AP13" s="17" t="s">
        <v>134</v>
      </c>
      <c r="AQ13" s="18" t="str">
        <f>+'ACTA DE OBRA No1'!E35</f>
        <v>m2</v>
      </c>
      <c r="AR13" s="5"/>
    </row>
    <row r="14" spans="1:45" ht="16.5" thickBot="1" x14ac:dyDescent="0.3">
      <c r="A14" s="3"/>
      <c r="B14" s="467" t="s">
        <v>17</v>
      </c>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411"/>
      <c r="AE14" s="411"/>
      <c r="AF14" s="411"/>
      <c r="AG14" s="411"/>
      <c r="AH14" s="411"/>
      <c r="AI14" s="411"/>
      <c r="AJ14" s="468" t="s">
        <v>202</v>
      </c>
      <c r="AK14" s="470"/>
      <c r="AL14" s="470"/>
      <c r="AM14" s="470"/>
      <c r="AN14" s="471"/>
      <c r="AO14" s="472"/>
      <c r="AP14" s="473" t="s">
        <v>18</v>
      </c>
      <c r="AQ14" s="475" t="s">
        <v>19</v>
      </c>
      <c r="AR14" s="3"/>
    </row>
    <row r="15" spans="1:45" ht="28.5" customHeight="1" thickBot="1" x14ac:dyDescent="0.25">
      <c r="A15" s="3"/>
      <c r="B15" s="397"/>
      <c r="C15" s="398"/>
      <c r="D15" s="398"/>
      <c r="E15" s="398"/>
      <c r="F15" s="398"/>
      <c r="G15" s="398"/>
      <c r="H15" s="398"/>
      <c r="I15" s="398"/>
      <c r="J15" s="398"/>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9"/>
      <c r="AJ15" s="469"/>
      <c r="AK15" s="19" t="s">
        <v>114</v>
      </c>
      <c r="AL15" s="19" t="s">
        <v>20</v>
      </c>
      <c r="AM15" s="19" t="s">
        <v>27</v>
      </c>
      <c r="AN15" s="19" t="s">
        <v>28</v>
      </c>
      <c r="AO15" s="19" t="s">
        <v>21</v>
      </c>
      <c r="AP15" s="474"/>
      <c r="AQ15" s="476"/>
      <c r="AR15" s="3"/>
    </row>
    <row r="16" spans="1:45" ht="60.75" customHeight="1" x14ac:dyDescent="0.2">
      <c r="A16" s="3"/>
      <c r="B16" s="400"/>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2"/>
      <c r="AJ16" s="191" t="s">
        <v>158</v>
      </c>
      <c r="AK16" s="21" t="s">
        <v>116</v>
      </c>
      <c r="AL16" s="198">
        <v>31.6</v>
      </c>
      <c r="AM16" s="198">
        <f>1.45-0.15-0.3</f>
        <v>1</v>
      </c>
      <c r="AN16" s="20"/>
      <c r="AO16" s="20">
        <f t="shared" ref="AO16:AO17" si="0">AM16*AL16</f>
        <v>31.6</v>
      </c>
      <c r="AP16" s="21">
        <v>1</v>
      </c>
      <c r="AQ16" s="22">
        <f t="shared" ref="AQ16:AQ17" si="1">ROUND(AO16*AP16,1)</f>
        <v>31.6</v>
      </c>
      <c r="AR16" s="3"/>
      <c r="AS16" s="236"/>
    </row>
    <row r="17" spans="1:46" ht="60.75" customHeight="1" x14ac:dyDescent="0.2">
      <c r="A17" s="3"/>
      <c r="B17" s="400"/>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2"/>
      <c r="AJ17" s="191" t="s">
        <v>158</v>
      </c>
      <c r="AK17" s="21" t="s">
        <v>116</v>
      </c>
      <c r="AL17" s="198">
        <v>15.8</v>
      </c>
      <c r="AM17" s="198">
        <f>1.5-0.15-0.3</f>
        <v>1.05</v>
      </c>
      <c r="AN17" s="20"/>
      <c r="AO17" s="20">
        <f t="shared" si="0"/>
        <v>16.59</v>
      </c>
      <c r="AP17" s="21">
        <v>1</v>
      </c>
      <c r="AQ17" s="22">
        <f t="shared" si="1"/>
        <v>16.600000000000001</v>
      </c>
      <c r="AR17" s="3"/>
      <c r="AS17" s="236"/>
    </row>
    <row r="18" spans="1:46" ht="15.75" x14ac:dyDescent="0.2">
      <c r="A18" s="3"/>
      <c r="B18" s="400"/>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2"/>
      <c r="AJ18" s="406" t="s">
        <v>157</v>
      </c>
      <c r="AK18" s="407"/>
      <c r="AL18" s="246">
        <f>SUM(AL16:AL17)</f>
        <v>47.400000000000006</v>
      </c>
      <c r="AM18" s="279" t="s">
        <v>50</v>
      </c>
      <c r="AN18" s="245"/>
      <c r="AO18" s="245"/>
      <c r="AP18" s="220" t="s">
        <v>22</v>
      </c>
      <c r="AQ18" s="221">
        <f>SUM(AQ16:AQ17)</f>
        <v>48.2</v>
      </c>
      <c r="AR18" s="3"/>
      <c r="AT18" s="253"/>
    </row>
    <row r="19" spans="1:46" ht="53.25" customHeight="1" x14ac:dyDescent="0.2">
      <c r="A19" s="3"/>
      <c r="B19" s="400"/>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2"/>
      <c r="AJ19" s="191" t="s">
        <v>175</v>
      </c>
      <c r="AK19" s="21" t="s">
        <v>115</v>
      </c>
      <c r="AL19" s="198">
        <v>9.3000000000000007</v>
      </c>
      <c r="AM19" s="198">
        <f>1.32-0.15-0.3</f>
        <v>0.87000000000000011</v>
      </c>
      <c r="AN19" s="20"/>
      <c r="AO19" s="20">
        <f t="shared" ref="AO19:AO21" si="2">AM19*AL19</f>
        <v>8.0910000000000011</v>
      </c>
      <c r="AP19" s="21">
        <v>1</v>
      </c>
      <c r="AQ19" s="22">
        <f t="shared" ref="AQ19:AQ21" si="3">ROUND(AO19*AP19,1)</f>
        <v>8.1</v>
      </c>
      <c r="AR19" s="3"/>
      <c r="AS19" s="236"/>
    </row>
    <row r="20" spans="1:46" ht="53.25" customHeight="1" x14ac:dyDescent="0.2">
      <c r="A20" s="3"/>
      <c r="B20" s="400"/>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2"/>
      <c r="AJ20" s="191" t="s">
        <v>175</v>
      </c>
      <c r="AK20" s="21" t="s">
        <v>115</v>
      </c>
      <c r="AL20" s="198">
        <v>4.0999999999999996</v>
      </c>
      <c r="AM20" s="198">
        <f>1.16-0.15-0.3</f>
        <v>0.71</v>
      </c>
      <c r="AN20" s="280"/>
      <c r="AO20" s="20">
        <f t="shared" si="2"/>
        <v>2.9109999999999996</v>
      </c>
      <c r="AP20" s="21">
        <v>1</v>
      </c>
      <c r="AQ20" s="22">
        <f t="shared" si="3"/>
        <v>2.9</v>
      </c>
      <c r="AR20" s="3"/>
      <c r="AS20" s="236"/>
    </row>
    <row r="21" spans="1:46" ht="53.25" customHeight="1" x14ac:dyDescent="0.2">
      <c r="A21" s="3"/>
      <c r="B21" s="400"/>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2"/>
      <c r="AJ21" s="191" t="s">
        <v>175</v>
      </c>
      <c r="AK21" s="21" t="s">
        <v>115</v>
      </c>
      <c r="AL21" s="198">
        <v>18.600000000000001</v>
      </c>
      <c r="AM21" s="198">
        <f>1.36-0.15-0.3</f>
        <v>0.91000000000000014</v>
      </c>
      <c r="AN21" s="280"/>
      <c r="AO21" s="20">
        <f t="shared" si="2"/>
        <v>16.926000000000005</v>
      </c>
      <c r="AP21" s="21">
        <v>1</v>
      </c>
      <c r="AQ21" s="22">
        <f t="shared" si="3"/>
        <v>16.899999999999999</v>
      </c>
      <c r="AR21" s="3"/>
      <c r="AS21" s="236"/>
    </row>
    <row r="22" spans="1:46" ht="16.5" thickBot="1" x14ac:dyDescent="0.25">
      <c r="A22" s="3"/>
      <c r="B22" s="504"/>
      <c r="C22" s="505"/>
      <c r="D22" s="505"/>
      <c r="E22" s="505"/>
      <c r="F22" s="505"/>
      <c r="G22" s="505"/>
      <c r="H22" s="505"/>
      <c r="I22" s="505"/>
      <c r="J22" s="505"/>
      <c r="K22" s="505"/>
      <c r="L22" s="505"/>
      <c r="M22" s="505"/>
      <c r="N22" s="505"/>
      <c r="O22" s="505"/>
      <c r="P22" s="505"/>
      <c r="Q22" s="505"/>
      <c r="R22" s="505"/>
      <c r="S22" s="505"/>
      <c r="T22" s="505"/>
      <c r="U22" s="505"/>
      <c r="V22" s="505"/>
      <c r="W22" s="505"/>
      <c r="X22" s="505"/>
      <c r="Y22" s="505"/>
      <c r="Z22" s="505"/>
      <c r="AA22" s="505"/>
      <c r="AB22" s="505"/>
      <c r="AC22" s="505"/>
      <c r="AD22" s="505"/>
      <c r="AE22" s="505"/>
      <c r="AF22" s="505"/>
      <c r="AG22" s="505"/>
      <c r="AH22" s="505"/>
      <c r="AI22" s="506"/>
      <c r="AJ22" s="406" t="s">
        <v>173</v>
      </c>
      <c r="AK22" s="407"/>
      <c r="AL22" s="246">
        <f>SUM(AL19:AL21)</f>
        <v>32</v>
      </c>
      <c r="AM22" s="279" t="s">
        <v>50</v>
      </c>
      <c r="AN22" s="245"/>
      <c r="AO22" s="245"/>
      <c r="AP22" s="220" t="s">
        <v>22</v>
      </c>
      <c r="AQ22" s="221">
        <f>SUM(AQ19:AQ21)</f>
        <v>27.9</v>
      </c>
      <c r="AR22" s="3"/>
      <c r="AT22" s="253"/>
    </row>
    <row r="23" spans="1:46" ht="15.75" x14ac:dyDescent="0.25">
      <c r="A23" s="3"/>
      <c r="B23" s="480" t="s">
        <v>23</v>
      </c>
      <c r="C23" s="481"/>
      <c r="D23" s="481"/>
      <c r="E23" s="481"/>
      <c r="F23" s="481"/>
      <c r="G23" s="481"/>
      <c r="H23" s="481"/>
      <c r="I23" s="481"/>
      <c r="J23" s="481"/>
      <c r="K23" s="481"/>
      <c r="L23" s="481"/>
      <c r="M23" s="481"/>
      <c r="N23" s="481"/>
      <c r="O23" s="481"/>
      <c r="P23" s="481"/>
      <c r="Q23" s="481"/>
      <c r="R23" s="481"/>
      <c r="S23" s="481"/>
      <c r="T23" s="481"/>
      <c r="U23" s="481"/>
      <c r="V23" s="481"/>
      <c r="W23" s="481"/>
      <c r="X23" s="481"/>
      <c r="Y23" s="481"/>
      <c r="Z23" s="481"/>
      <c r="AA23" s="481"/>
      <c r="AB23" s="481"/>
      <c r="AC23" s="481"/>
      <c r="AD23" s="481"/>
      <c r="AE23" s="481"/>
      <c r="AF23" s="481"/>
      <c r="AG23" s="481"/>
      <c r="AH23" s="481"/>
      <c r="AI23" s="482"/>
      <c r="AJ23" s="510" t="s">
        <v>24</v>
      </c>
      <c r="AK23" s="511"/>
      <c r="AL23" s="511"/>
      <c r="AM23" s="511"/>
      <c r="AN23" s="511"/>
      <c r="AO23" s="511"/>
      <c r="AP23" s="512"/>
      <c r="AQ23" s="224">
        <f>+AQ18+AQ22</f>
        <v>76.099999999999994</v>
      </c>
      <c r="AR23" s="3"/>
    </row>
    <row r="24" spans="1:46" ht="15.75" x14ac:dyDescent="0.25">
      <c r="A24" s="3"/>
      <c r="B24" s="483"/>
      <c r="C24" s="484"/>
      <c r="D24" s="484"/>
      <c r="E24" s="484"/>
      <c r="F24" s="484"/>
      <c r="G24" s="484"/>
      <c r="H24" s="484"/>
      <c r="I24" s="484"/>
      <c r="J24" s="484"/>
      <c r="K24" s="484"/>
      <c r="L24" s="484"/>
      <c r="M24" s="484"/>
      <c r="N24" s="484"/>
      <c r="O24" s="484"/>
      <c r="P24" s="484"/>
      <c r="Q24" s="484"/>
      <c r="R24" s="484"/>
      <c r="S24" s="484"/>
      <c r="T24" s="484"/>
      <c r="U24" s="484"/>
      <c r="V24" s="484"/>
      <c r="W24" s="484"/>
      <c r="X24" s="484"/>
      <c r="Y24" s="484"/>
      <c r="Z24" s="484"/>
      <c r="AA24" s="484"/>
      <c r="AB24" s="484"/>
      <c r="AC24" s="484"/>
      <c r="AD24" s="484"/>
      <c r="AE24" s="484"/>
      <c r="AF24" s="484"/>
      <c r="AG24" s="484"/>
      <c r="AH24" s="484"/>
      <c r="AI24" s="485"/>
      <c r="AJ24" s="492" t="s">
        <v>25</v>
      </c>
      <c r="AK24" s="493"/>
      <c r="AL24" s="493"/>
      <c r="AM24" s="493"/>
      <c r="AN24" s="493"/>
      <c r="AO24" s="493"/>
      <c r="AP24" s="494"/>
      <c r="AQ24" s="23">
        <v>0</v>
      </c>
      <c r="AR24" s="3"/>
    </row>
    <row r="25" spans="1:46" ht="16.5" thickBot="1" x14ac:dyDescent="0.3">
      <c r="A25" s="3"/>
      <c r="B25" s="486"/>
      <c r="C25" s="487"/>
      <c r="D25" s="487"/>
      <c r="E25" s="487"/>
      <c r="F25" s="487"/>
      <c r="G25" s="487"/>
      <c r="H25" s="487"/>
      <c r="I25" s="487"/>
      <c r="J25" s="487"/>
      <c r="K25" s="487"/>
      <c r="L25" s="487"/>
      <c r="M25" s="487"/>
      <c r="N25" s="487"/>
      <c r="O25" s="487"/>
      <c r="P25" s="487"/>
      <c r="Q25" s="487"/>
      <c r="R25" s="487"/>
      <c r="S25" s="487"/>
      <c r="T25" s="487"/>
      <c r="U25" s="487"/>
      <c r="V25" s="487"/>
      <c r="W25" s="487"/>
      <c r="X25" s="487"/>
      <c r="Y25" s="487"/>
      <c r="Z25" s="487"/>
      <c r="AA25" s="487"/>
      <c r="AB25" s="487"/>
      <c r="AC25" s="487"/>
      <c r="AD25" s="487"/>
      <c r="AE25" s="487"/>
      <c r="AF25" s="487"/>
      <c r="AG25" s="487"/>
      <c r="AH25" s="487"/>
      <c r="AI25" s="488"/>
      <c r="AJ25" s="495" t="s">
        <v>26</v>
      </c>
      <c r="AK25" s="496"/>
      <c r="AL25" s="496"/>
      <c r="AM25" s="496"/>
      <c r="AN25" s="496"/>
      <c r="AO25" s="496"/>
      <c r="AP25" s="497"/>
      <c r="AQ25" s="24">
        <f>ABS(AQ23+AQ24)</f>
        <v>76.099999999999994</v>
      </c>
      <c r="AR25" s="3"/>
    </row>
    <row r="26" spans="1:46" ht="15.6" customHeight="1" x14ac:dyDescent="0.2">
      <c r="A26" s="3"/>
      <c r="B26" s="498" t="s">
        <v>110</v>
      </c>
      <c r="C26" s="499"/>
      <c r="D26" s="499"/>
      <c r="E26" s="499"/>
      <c r="F26" s="499"/>
      <c r="G26" s="499"/>
      <c r="H26" s="499"/>
      <c r="I26" s="499"/>
      <c r="J26" s="499"/>
      <c r="K26" s="499"/>
      <c r="L26" s="499"/>
      <c r="M26" s="499"/>
      <c r="N26" s="499"/>
      <c r="O26" s="499"/>
      <c r="P26" s="499"/>
      <c r="Q26" s="499"/>
      <c r="R26" s="499"/>
      <c r="S26" s="499"/>
      <c r="T26" s="499"/>
      <c r="U26" s="499"/>
      <c r="V26" s="499"/>
      <c r="W26" s="499"/>
      <c r="X26" s="499"/>
      <c r="Y26" s="499"/>
      <c r="Z26" s="499"/>
      <c r="AA26" s="499"/>
      <c r="AB26" s="499"/>
      <c r="AC26" s="499"/>
      <c r="AD26" s="499"/>
      <c r="AE26" s="499"/>
      <c r="AF26" s="499"/>
      <c r="AG26" s="499"/>
      <c r="AH26" s="499"/>
      <c r="AI26" s="500"/>
      <c r="AJ26" s="501" t="s">
        <v>128</v>
      </c>
      <c r="AK26" s="502"/>
      <c r="AL26" s="502"/>
      <c r="AM26" s="502"/>
      <c r="AN26" s="502"/>
      <c r="AO26" s="502"/>
      <c r="AP26" s="502"/>
      <c r="AQ26" s="503"/>
      <c r="AR26" s="3"/>
    </row>
    <row r="27" spans="1:46" ht="48" customHeight="1" x14ac:dyDescent="0.2">
      <c r="A27" s="3"/>
      <c r="B27" s="498"/>
      <c r="C27" s="499"/>
      <c r="D27" s="499"/>
      <c r="E27" s="499"/>
      <c r="F27" s="499"/>
      <c r="G27" s="499"/>
      <c r="H27" s="499"/>
      <c r="I27" s="499"/>
      <c r="J27" s="499"/>
      <c r="K27" s="499"/>
      <c r="L27" s="499"/>
      <c r="M27" s="499"/>
      <c r="N27" s="499"/>
      <c r="O27" s="499"/>
      <c r="P27" s="499"/>
      <c r="Q27" s="499"/>
      <c r="R27" s="499"/>
      <c r="S27" s="499"/>
      <c r="T27" s="499"/>
      <c r="U27" s="499"/>
      <c r="V27" s="499"/>
      <c r="W27" s="499"/>
      <c r="X27" s="499"/>
      <c r="Y27" s="499"/>
      <c r="Z27" s="499"/>
      <c r="AA27" s="499"/>
      <c r="AB27" s="499"/>
      <c r="AC27" s="499"/>
      <c r="AD27" s="499"/>
      <c r="AE27" s="499"/>
      <c r="AF27" s="499"/>
      <c r="AG27" s="499"/>
      <c r="AH27" s="499"/>
      <c r="AI27" s="500"/>
      <c r="AJ27" s="501"/>
      <c r="AK27" s="502"/>
      <c r="AL27" s="502"/>
      <c r="AM27" s="502"/>
      <c r="AN27" s="502"/>
      <c r="AO27" s="502"/>
      <c r="AP27" s="502"/>
      <c r="AQ27" s="503"/>
      <c r="AR27" s="3"/>
    </row>
    <row r="28" spans="1:46" ht="15.75" thickBot="1" x14ac:dyDescent="0.25">
      <c r="A28" s="3"/>
      <c r="B28" s="477" t="s">
        <v>111</v>
      </c>
      <c r="C28" s="478"/>
      <c r="D28" s="478"/>
      <c r="E28" s="478"/>
      <c r="F28" s="478"/>
      <c r="G28" s="478"/>
      <c r="H28" s="478"/>
      <c r="I28" s="478"/>
      <c r="J28" s="478"/>
      <c r="K28" s="478"/>
      <c r="L28" s="478"/>
      <c r="M28" s="478"/>
      <c r="N28" s="478"/>
      <c r="O28" s="478"/>
      <c r="P28" s="478"/>
      <c r="Q28" s="478"/>
      <c r="R28" s="478"/>
      <c r="S28" s="478"/>
      <c r="T28" s="478"/>
      <c r="U28" s="478"/>
      <c r="V28" s="478"/>
      <c r="W28" s="478"/>
      <c r="X28" s="478"/>
      <c r="Y28" s="478"/>
      <c r="Z28" s="478"/>
      <c r="AA28" s="478"/>
      <c r="AB28" s="478"/>
      <c r="AC28" s="478"/>
      <c r="AD28" s="478"/>
      <c r="AE28" s="478"/>
      <c r="AF28" s="478"/>
      <c r="AG28" s="478"/>
      <c r="AH28" s="478"/>
      <c r="AI28" s="479"/>
      <c r="AJ28" s="477" t="s">
        <v>129</v>
      </c>
      <c r="AK28" s="478"/>
      <c r="AL28" s="478"/>
      <c r="AM28" s="478"/>
      <c r="AN28" s="478"/>
      <c r="AO28" s="478"/>
      <c r="AP28" s="478"/>
      <c r="AQ28" s="479"/>
      <c r="AR28" s="3"/>
    </row>
    <row r="29" spans="1:46" s="2" customFormat="1" ht="15" x14ac:dyDescent="0.25">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row>
    <row r="30" spans="1:46" s="2" customFormat="1" ht="15" x14ac:dyDescent="0.2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row>
  </sheetData>
  <mergeCells count="52">
    <mergeCell ref="AP8:AQ8"/>
    <mergeCell ref="B2:AJ4"/>
    <mergeCell ref="AK2:AQ4"/>
    <mergeCell ref="B5:I5"/>
    <mergeCell ref="J5:AQ5"/>
    <mergeCell ref="B6:I6"/>
    <mergeCell ref="J6:AE6"/>
    <mergeCell ref="AF6:AI6"/>
    <mergeCell ref="AK6:AN6"/>
    <mergeCell ref="AO6:AQ6"/>
    <mergeCell ref="B7:I7"/>
    <mergeCell ref="J7:AE7"/>
    <mergeCell ref="AF7:AI7"/>
    <mergeCell ref="AK7:AN7"/>
    <mergeCell ref="AO7:AQ7"/>
    <mergeCell ref="AH10:AJ10"/>
    <mergeCell ref="AK10:AQ10"/>
    <mergeCell ref="B9:F9"/>
    <mergeCell ref="G9:H9"/>
    <mergeCell ref="I9:J9"/>
    <mergeCell ref="K9:L9"/>
    <mergeCell ref="M9:N9"/>
    <mergeCell ref="O9:P9"/>
    <mergeCell ref="Q9:R9"/>
    <mergeCell ref="V9:Z9"/>
    <mergeCell ref="AA9:AE9"/>
    <mergeCell ref="AH9:AJ9"/>
    <mergeCell ref="AK9:AQ9"/>
    <mergeCell ref="B12:H12"/>
    <mergeCell ref="I12:AQ12"/>
    <mergeCell ref="B13:H13"/>
    <mergeCell ref="I13:U13"/>
    <mergeCell ref="V13:AE13"/>
    <mergeCell ref="AF13:AJ13"/>
    <mergeCell ref="AK13:AM13"/>
    <mergeCell ref="AN13:AO13"/>
    <mergeCell ref="B14:AI14"/>
    <mergeCell ref="AJ14:AJ15"/>
    <mergeCell ref="AK14:AO14"/>
    <mergeCell ref="AP14:AP15"/>
    <mergeCell ref="AQ14:AQ15"/>
    <mergeCell ref="B15:AI22"/>
    <mergeCell ref="AJ18:AK18"/>
    <mergeCell ref="AJ22:AK22"/>
    <mergeCell ref="B28:AI28"/>
    <mergeCell ref="AJ28:AQ28"/>
    <mergeCell ref="B23:AI25"/>
    <mergeCell ref="AJ23:AP23"/>
    <mergeCell ref="AJ24:AP24"/>
    <mergeCell ref="AJ25:AP25"/>
    <mergeCell ref="B26:AI27"/>
    <mergeCell ref="AJ26:AQ27"/>
  </mergeCells>
  <printOptions horizontalCentered="1"/>
  <pageMargins left="0.39370078740157483" right="0.39370078740157483" top="0.39370078740157483" bottom="0.39370078740157483" header="0.31496062992125984" footer="0.31496062992125984"/>
  <pageSetup scale="48" fitToHeight="0" orientation="portrait" r:id="rId1"/>
  <ignoredErrors>
    <ignoredError sqref="AQ18 AL18" formula="1"/>
  </ignoredError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4DAC5-58DC-49C6-B59B-DCE96D258B17}">
  <sheetPr>
    <tabColor rgb="FF0070C0"/>
    <pageSetUpPr fitToPage="1"/>
  </sheetPr>
  <dimension ref="A1:AS30"/>
  <sheetViews>
    <sheetView view="pageBreakPreview" zoomScale="70" zoomScaleNormal="80" zoomScaleSheetLayoutView="70" workbookViewId="0">
      <selection activeCell="AS19" sqref="AS19"/>
    </sheetView>
  </sheetViews>
  <sheetFormatPr baseColWidth="10" defaultRowHeight="12.75" x14ac:dyDescent="0.2"/>
  <cols>
    <col min="1" max="1" width="3.140625" style="2" customWidth="1"/>
    <col min="2" max="6" width="2.140625" style="278" customWidth="1"/>
    <col min="7" max="8" width="2.7109375" style="278" customWidth="1"/>
    <col min="9" max="10" width="2.85546875" style="278" customWidth="1"/>
    <col min="11" max="12" width="3.5703125" style="278" customWidth="1"/>
    <col min="13" max="14" width="2.85546875" style="278" customWidth="1"/>
    <col min="15" max="17" width="3.5703125" style="278" customWidth="1"/>
    <col min="18" max="18" width="4.140625" style="278" customWidth="1"/>
    <col min="19" max="21" width="1.7109375" style="278" customWidth="1"/>
    <col min="22" max="26" width="2.42578125" style="278" customWidth="1"/>
    <col min="27" max="31" width="1.28515625" style="278" customWidth="1"/>
    <col min="32" max="35" width="2.42578125" style="278" customWidth="1"/>
    <col min="36" max="36" width="25.28515625" style="278" customWidth="1"/>
    <col min="37" max="37" width="13.85546875" style="278" customWidth="1"/>
    <col min="38" max="38" width="10.140625" style="278" customWidth="1"/>
    <col min="39" max="39" width="12.85546875" style="278" customWidth="1"/>
    <col min="40" max="40" width="12" style="278" customWidth="1"/>
    <col min="41" max="41" width="11.7109375" style="278" customWidth="1"/>
    <col min="42" max="42" width="11.42578125" style="278" customWidth="1"/>
    <col min="43" max="43" width="14.28515625" style="278" customWidth="1"/>
    <col min="44" max="44" width="3.140625" style="2" customWidth="1"/>
    <col min="45" max="45" width="11.42578125" style="236"/>
    <col min="46" max="258" width="11.42578125" style="278"/>
    <col min="259" max="259" width="3.140625" style="278" customWidth="1"/>
    <col min="260" max="275" width="3.5703125" style="278" customWidth="1"/>
    <col min="276" max="276" width="4.140625" style="278" customWidth="1"/>
    <col min="277" max="293" width="3.5703125" style="278" customWidth="1"/>
    <col min="294" max="294" width="33" style="278" customWidth="1"/>
    <col min="295" max="296" width="14.42578125" style="278" customWidth="1"/>
    <col min="297" max="297" width="13.85546875" style="278" customWidth="1"/>
    <col min="298" max="298" width="15" style="278" customWidth="1"/>
    <col min="299" max="299" width="17.42578125" style="278" customWidth="1"/>
    <col min="300" max="300" width="3.140625" style="278" customWidth="1"/>
    <col min="301" max="514" width="11.42578125" style="278"/>
    <col min="515" max="515" width="3.140625" style="278" customWidth="1"/>
    <col min="516" max="531" width="3.5703125" style="278" customWidth="1"/>
    <col min="532" max="532" width="4.140625" style="278" customWidth="1"/>
    <col min="533" max="549" width="3.5703125" style="278" customWidth="1"/>
    <col min="550" max="550" width="33" style="278" customWidth="1"/>
    <col min="551" max="552" width="14.42578125" style="278" customWidth="1"/>
    <col min="553" max="553" width="13.85546875" style="278" customWidth="1"/>
    <col min="554" max="554" width="15" style="278" customWidth="1"/>
    <col min="555" max="555" width="17.42578125" style="278" customWidth="1"/>
    <col min="556" max="556" width="3.140625" style="278" customWidth="1"/>
    <col min="557" max="770" width="11.42578125" style="278"/>
    <col min="771" max="771" width="3.140625" style="278" customWidth="1"/>
    <col min="772" max="787" width="3.5703125" style="278" customWidth="1"/>
    <col min="788" max="788" width="4.140625" style="278" customWidth="1"/>
    <col min="789" max="805" width="3.5703125" style="278" customWidth="1"/>
    <col min="806" max="806" width="33" style="278" customWidth="1"/>
    <col min="807" max="808" width="14.42578125" style="278" customWidth="1"/>
    <col min="809" max="809" width="13.85546875" style="278" customWidth="1"/>
    <col min="810" max="810" width="15" style="278" customWidth="1"/>
    <col min="811" max="811" width="17.42578125" style="278" customWidth="1"/>
    <col min="812" max="812" width="3.140625" style="278" customWidth="1"/>
    <col min="813" max="1026" width="11.42578125" style="278"/>
    <col min="1027" max="1027" width="3.140625" style="278" customWidth="1"/>
    <col min="1028" max="1043" width="3.5703125" style="278" customWidth="1"/>
    <col min="1044" max="1044" width="4.140625" style="278" customWidth="1"/>
    <col min="1045" max="1061" width="3.5703125" style="278" customWidth="1"/>
    <col min="1062" max="1062" width="33" style="278" customWidth="1"/>
    <col min="1063" max="1064" width="14.42578125" style="278" customWidth="1"/>
    <col min="1065" max="1065" width="13.85546875" style="278" customWidth="1"/>
    <col min="1066" max="1066" width="15" style="278" customWidth="1"/>
    <col min="1067" max="1067" width="17.42578125" style="278" customWidth="1"/>
    <col min="1068" max="1068" width="3.140625" style="278" customWidth="1"/>
    <col min="1069" max="1282" width="11.42578125" style="278"/>
    <col min="1283" max="1283" width="3.140625" style="278" customWidth="1"/>
    <col min="1284" max="1299" width="3.5703125" style="278" customWidth="1"/>
    <col min="1300" max="1300" width="4.140625" style="278" customWidth="1"/>
    <col min="1301" max="1317" width="3.5703125" style="278" customWidth="1"/>
    <col min="1318" max="1318" width="33" style="278" customWidth="1"/>
    <col min="1319" max="1320" width="14.42578125" style="278" customWidth="1"/>
    <col min="1321" max="1321" width="13.85546875" style="278" customWidth="1"/>
    <col min="1322" max="1322" width="15" style="278" customWidth="1"/>
    <col min="1323" max="1323" width="17.42578125" style="278" customWidth="1"/>
    <col min="1324" max="1324" width="3.140625" style="278" customWidth="1"/>
    <col min="1325" max="1538" width="11.42578125" style="278"/>
    <col min="1539" max="1539" width="3.140625" style="278" customWidth="1"/>
    <col min="1540" max="1555" width="3.5703125" style="278" customWidth="1"/>
    <col min="1556" max="1556" width="4.140625" style="278" customWidth="1"/>
    <col min="1557" max="1573" width="3.5703125" style="278" customWidth="1"/>
    <col min="1574" max="1574" width="33" style="278" customWidth="1"/>
    <col min="1575" max="1576" width="14.42578125" style="278" customWidth="1"/>
    <col min="1577" max="1577" width="13.85546875" style="278" customWidth="1"/>
    <col min="1578" max="1578" width="15" style="278" customWidth="1"/>
    <col min="1579" max="1579" width="17.42578125" style="278" customWidth="1"/>
    <col min="1580" max="1580" width="3.140625" style="278" customWidth="1"/>
    <col min="1581" max="1794" width="11.42578125" style="278"/>
    <col min="1795" max="1795" width="3.140625" style="278" customWidth="1"/>
    <col min="1796" max="1811" width="3.5703125" style="278" customWidth="1"/>
    <col min="1812" max="1812" width="4.140625" style="278" customWidth="1"/>
    <col min="1813" max="1829" width="3.5703125" style="278" customWidth="1"/>
    <col min="1830" max="1830" width="33" style="278" customWidth="1"/>
    <col min="1831" max="1832" width="14.42578125" style="278" customWidth="1"/>
    <col min="1833" max="1833" width="13.85546875" style="278" customWidth="1"/>
    <col min="1834" max="1834" width="15" style="278" customWidth="1"/>
    <col min="1835" max="1835" width="17.42578125" style="278" customWidth="1"/>
    <col min="1836" max="1836" width="3.140625" style="278" customWidth="1"/>
    <col min="1837" max="2050" width="11.42578125" style="278"/>
    <col min="2051" max="2051" width="3.140625" style="278" customWidth="1"/>
    <col min="2052" max="2067" width="3.5703125" style="278" customWidth="1"/>
    <col min="2068" max="2068" width="4.140625" style="278" customWidth="1"/>
    <col min="2069" max="2085" width="3.5703125" style="278" customWidth="1"/>
    <col min="2086" max="2086" width="33" style="278" customWidth="1"/>
    <col min="2087" max="2088" width="14.42578125" style="278" customWidth="1"/>
    <col min="2089" max="2089" width="13.85546875" style="278" customWidth="1"/>
    <col min="2090" max="2090" width="15" style="278" customWidth="1"/>
    <col min="2091" max="2091" width="17.42578125" style="278" customWidth="1"/>
    <col min="2092" max="2092" width="3.140625" style="278" customWidth="1"/>
    <col min="2093" max="2306" width="11.42578125" style="278"/>
    <col min="2307" max="2307" width="3.140625" style="278" customWidth="1"/>
    <col min="2308" max="2323" width="3.5703125" style="278" customWidth="1"/>
    <col min="2324" max="2324" width="4.140625" style="278" customWidth="1"/>
    <col min="2325" max="2341" width="3.5703125" style="278" customWidth="1"/>
    <col min="2342" max="2342" width="33" style="278" customWidth="1"/>
    <col min="2343" max="2344" width="14.42578125" style="278" customWidth="1"/>
    <col min="2345" max="2345" width="13.85546875" style="278" customWidth="1"/>
    <col min="2346" max="2346" width="15" style="278" customWidth="1"/>
    <col min="2347" max="2347" width="17.42578125" style="278" customWidth="1"/>
    <col min="2348" max="2348" width="3.140625" style="278" customWidth="1"/>
    <col min="2349" max="2562" width="11.42578125" style="278"/>
    <col min="2563" max="2563" width="3.140625" style="278" customWidth="1"/>
    <col min="2564" max="2579" width="3.5703125" style="278" customWidth="1"/>
    <col min="2580" max="2580" width="4.140625" style="278" customWidth="1"/>
    <col min="2581" max="2597" width="3.5703125" style="278" customWidth="1"/>
    <col min="2598" max="2598" width="33" style="278" customWidth="1"/>
    <col min="2599" max="2600" width="14.42578125" style="278" customWidth="1"/>
    <col min="2601" max="2601" width="13.85546875" style="278" customWidth="1"/>
    <col min="2602" max="2602" width="15" style="278" customWidth="1"/>
    <col min="2603" max="2603" width="17.42578125" style="278" customWidth="1"/>
    <col min="2604" max="2604" width="3.140625" style="278" customWidth="1"/>
    <col min="2605" max="2818" width="11.42578125" style="278"/>
    <col min="2819" max="2819" width="3.140625" style="278" customWidth="1"/>
    <col min="2820" max="2835" width="3.5703125" style="278" customWidth="1"/>
    <col min="2836" max="2836" width="4.140625" style="278" customWidth="1"/>
    <col min="2837" max="2853" width="3.5703125" style="278" customWidth="1"/>
    <col min="2854" max="2854" width="33" style="278" customWidth="1"/>
    <col min="2855" max="2856" width="14.42578125" style="278" customWidth="1"/>
    <col min="2857" max="2857" width="13.85546875" style="278" customWidth="1"/>
    <col min="2858" max="2858" width="15" style="278" customWidth="1"/>
    <col min="2859" max="2859" width="17.42578125" style="278" customWidth="1"/>
    <col min="2860" max="2860" width="3.140625" style="278" customWidth="1"/>
    <col min="2861" max="3074" width="11.42578125" style="278"/>
    <col min="3075" max="3075" width="3.140625" style="278" customWidth="1"/>
    <col min="3076" max="3091" width="3.5703125" style="278" customWidth="1"/>
    <col min="3092" max="3092" width="4.140625" style="278" customWidth="1"/>
    <col min="3093" max="3109" width="3.5703125" style="278" customWidth="1"/>
    <col min="3110" max="3110" width="33" style="278" customWidth="1"/>
    <col min="3111" max="3112" width="14.42578125" style="278" customWidth="1"/>
    <col min="3113" max="3113" width="13.85546875" style="278" customWidth="1"/>
    <col min="3114" max="3114" width="15" style="278" customWidth="1"/>
    <col min="3115" max="3115" width="17.42578125" style="278" customWidth="1"/>
    <col min="3116" max="3116" width="3.140625" style="278" customWidth="1"/>
    <col min="3117" max="3330" width="11.42578125" style="278"/>
    <col min="3331" max="3331" width="3.140625" style="278" customWidth="1"/>
    <col min="3332" max="3347" width="3.5703125" style="278" customWidth="1"/>
    <col min="3348" max="3348" width="4.140625" style="278" customWidth="1"/>
    <col min="3349" max="3365" width="3.5703125" style="278" customWidth="1"/>
    <col min="3366" max="3366" width="33" style="278" customWidth="1"/>
    <col min="3367" max="3368" width="14.42578125" style="278" customWidth="1"/>
    <col min="3369" max="3369" width="13.85546875" style="278" customWidth="1"/>
    <col min="3370" max="3370" width="15" style="278" customWidth="1"/>
    <col min="3371" max="3371" width="17.42578125" style="278" customWidth="1"/>
    <col min="3372" max="3372" width="3.140625" style="278" customWidth="1"/>
    <col min="3373" max="3586" width="11.42578125" style="278"/>
    <col min="3587" max="3587" width="3.140625" style="278" customWidth="1"/>
    <col min="3588" max="3603" width="3.5703125" style="278" customWidth="1"/>
    <col min="3604" max="3604" width="4.140625" style="278" customWidth="1"/>
    <col min="3605" max="3621" width="3.5703125" style="278" customWidth="1"/>
    <col min="3622" max="3622" width="33" style="278" customWidth="1"/>
    <col min="3623" max="3624" width="14.42578125" style="278" customWidth="1"/>
    <col min="3625" max="3625" width="13.85546875" style="278" customWidth="1"/>
    <col min="3626" max="3626" width="15" style="278" customWidth="1"/>
    <col min="3627" max="3627" width="17.42578125" style="278" customWidth="1"/>
    <col min="3628" max="3628" width="3.140625" style="278" customWidth="1"/>
    <col min="3629" max="3842" width="11.42578125" style="278"/>
    <col min="3843" max="3843" width="3.140625" style="278" customWidth="1"/>
    <col min="3844" max="3859" width="3.5703125" style="278" customWidth="1"/>
    <col min="3860" max="3860" width="4.140625" style="278" customWidth="1"/>
    <col min="3861" max="3877" width="3.5703125" style="278" customWidth="1"/>
    <col min="3878" max="3878" width="33" style="278" customWidth="1"/>
    <col min="3879" max="3880" width="14.42578125" style="278" customWidth="1"/>
    <col min="3881" max="3881" width="13.85546875" style="278" customWidth="1"/>
    <col min="3882" max="3882" width="15" style="278" customWidth="1"/>
    <col min="3883" max="3883" width="17.42578125" style="278" customWidth="1"/>
    <col min="3884" max="3884" width="3.140625" style="278" customWidth="1"/>
    <col min="3885" max="4098" width="11.42578125" style="278"/>
    <col min="4099" max="4099" width="3.140625" style="278" customWidth="1"/>
    <col min="4100" max="4115" width="3.5703125" style="278" customWidth="1"/>
    <col min="4116" max="4116" width="4.140625" style="278" customWidth="1"/>
    <col min="4117" max="4133" width="3.5703125" style="278" customWidth="1"/>
    <col min="4134" max="4134" width="33" style="278" customWidth="1"/>
    <col min="4135" max="4136" width="14.42578125" style="278" customWidth="1"/>
    <col min="4137" max="4137" width="13.85546875" style="278" customWidth="1"/>
    <col min="4138" max="4138" width="15" style="278" customWidth="1"/>
    <col min="4139" max="4139" width="17.42578125" style="278" customWidth="1"/>
    <col min="4140" max="4140" width="3.140625" style="278" customWidth="1"/>
    <col min="4141" max="4354" width="11.42578125" style="278"/>
    <col min="4355" max="4355" width="3.140625" style="278" customWidth="1"/>
    <col min="4356" max="4371" width="3.5703125" style="278" customWidth="1"/>
    <col min="4372" max="4372" width="4.140625" style="278" customWidth="1"/>
    <col min="4373" max="4389" width="3.5703125" style="278" customWidth="1"/>
    <col min="4390" max="4390" width="33" style="278" customWidth="1"/>
    <col min="4391" max="4392" width="14.42578125" style="278" customWidth="1"/>
    <col min="4393" max="4393" width="13.85546875" style="278" customWidth="1"/>
    <col min="4394" max="4394" width="15" style="278" customWidth="1"/>
    <col min="4395" max="4395" width="17.42578125" style="278" customWidth="1"/>
    <col min="4396" max="4396" width="3.140625" style="278" customWidth="1"/>
    <col min="4397" max="4610" width="11.42578125" style="278"/>
    <col min="4611" max="4611" width="3.140625" style="278" customWidth="1"/>
    <col min="4612" max="4627" width="3.5703125" style="278" customWidth="1"/>
    <col min="4628" max="4628" width="4.140625" style="278" customWidth="1"/>
    <col min="4629" max="4645" width="3.5703125" style="278" customWidth="1"/>
    <col min="4646" max="4646" width="33" style="278" customWidth="1"/>
    <col min="4647" max="4648" width="14.42578125" style="278" customWidth="1"/>
    <col min="4649" max="4649" width="13.85546875" style="278" customWidth="1"/>
    <col min="4650" max="4650" width="15" style="278" customWidth="1"/>
    <col min="4651" max="4651" width="17.42578125" style="278" customWidth="1"/>
    <col min="4652" max="4652" width="3.140625" style="278" customWidth="1"/>
    <col min="4653" max="4866" width="11.42578125" style="278"/>
    <col min="4867" max="4867" width="3.140625" style="278" customWidth="1"/>
    <col min="4868" max="4883" width="3.5703125" style="278" customWidth="1"/>
    <col min="4884" max="4884" width="4.140625" style="278" customWidth="1"/>
    <col min="4885" max="4901" width="3.5703125" style="278" customWidth="1"/>
    <col min="4902" max="4902" width="33" style="278" customWidth="1"/>
    <col min="4903" max="4904" width="14.42578125" style="278" customWidth="1"/>
    <col min="4905" max="4905" width="13.85546875" style="278" customWidth="1"/>
    <col min="4906" max="4906" width="15" style="278" customWidth="1"/>
    <col min="4907" max="4907" width="17.42578125" style="278" customWidth="1"/>
    <col min="4908" max="4908" width="3.140625" style="278" customWidth="1"/>
    <col min="4909" max="5122" width="11.42578125" style="278"/>
    <col min="5123" max="5123" width="3.140625" style="278" customWidth="1"/>
    <col min="5124" max="5139" width="3.5703125" style="278" customWidth="1"/>
    <col min="5140" max="5140" width="4.140625" style="278" customWidth="1"/>
    <col min="5141" max="5157" width="3.5703125" style="278" customWidth="1"/>
    <col min="5158" max="5158" width="33" style="278" customWidth="1"/>
    <col min="5159" max="5160" width="14.42578125" style="278" customWidth="1"/>
    <col min="5161" max="5161" width="13.85546875" style="278" customWidth="1"/>
    <col min="5162" max="5162" width="15" style="278" customWidth="1"/>
    <col min="5163" max="5163" width="17.42578125" style="278" customWidth="1"/>
    <col min="5164" max="5164" width="3.140625" style="278" customWidth="1"/>
    <col min="5165" max="5378" width="11.42578125" style="278"/>
    <col min="5379" max="5379" width="3.140625" style="278" customWidth="1"/>
    <col min="5380" max="5395" width="3.5703125" style="278" customWidth="1"/>
    <col min="5396" max="5396" width="4.140625" style="278" customWidth="1"/>
    <col min="5397" max="5413" width="3.5703125" style="278" customWidth="1"/>
    <col min="5414" max="5414" width="33" style="278" customWidth="1"/>
    <col min="5415" max="5416" width="14.42578125" style="278" customWidth="1"/>
    <col min="5417" max="5417" width="13.85546875" style="278" customWidth="1"/>
    <col min="5418" max="5418" width="15" style="278" customWidth="1"/>
    <col min="5419" max="5419" width="17.42578125" style="278" customWidth="1"/>
    <col min="5420" max="5420" width="3.140625" style="278" customWidth="1"/>
    <col min="5421" max="5634" width="11.42578125" style="278"/>
    <col min="5635" max="5635" width="3.140625" style="278" customWidth="1"/>
    <col min="5636" max="5651" width="3.5703125" style="278" customWidth="1"/>
    <col min="5652" max="5652" width="4.140625" style="278" customWidth="1"/>
    <col min="5653" max="5669" width="3.5703125" style="278" customWidth="1"/>
    <col min="5670" max="5670" width="33" style="278" customWidth="1"/>
    <col min="5671" max="5672" width="14.42578125" style="278" customWidth="1"/>
    <col min="5673" max="5673" width="13.85546875" style="278" customWidth="1"/>
    <col min="5674" max="5674" width="15" style="278" customWidth="1"/>
    <col min="5675" max="5675" width="17.42578125" style="278" customWidth="1"/>
    <col min="5676" max="5676" width="3.140625" style="278" customWidth="1"/>
    <col min="5677" max="5890" width="11.42578125" style="278"/>
    <col min="5891" max="5891" width="3.140625" style="278" customWidth="1"/>
    <col min="5892" max="5907" width="3.5703125" style="278" customWidth="1"/>
    <col min="5908" max="5908" width="4.140625" style="278" customWidth="1"/>
    <col min="5909" max="5925" width="3.5703125" style="278" customWidth="1"/>
    <col min="5926" max="5926" width="33" style="278" customWidth="1"/>
    <col min="5927" max="5928" width="14.42578125" style="278" customWidth="1"/>
    <col min="5929" max="5929" width="13.85546875" style="278" customWidth="1"/>
    <col min="5930" max="5930" width="15" style="278" customWidth="1"/>
    <col min="5931" max="5931" width="17.42578125" style="278" customWidth="1"/>
    <col min="5932" max="5932" width="3.140625" style="278" customWidth="1"/>
    <col min="5933" max="6146" width="11.42578125" style="278"/>
    <col min="6147" max="6147" width="3.140625" style="278" customWidth="1"/>
    <col min="6148" max="6163" width="3.5703125" style="278" customWidth="1"/>
    <col min="6164" max="6164" width="4.140625" style="278" customWidth="1"/>
    <col min="6165" max="6181" width="3.5703125" style="278" customWidth="1"/>
    <col min="6182" max="6182" width="33" style="278" customWidth="1"/>
    <col min="6183" max="6184" width="14.42578125" style="278" customWidth="1"/>
    <col min="6185" max="6185" width="13.85546875" style="278" customWidth="1"/>
    <col min="6186" max="6186" width="15" style="278" customWidth="1"/>
    <col min="6187" max="6187" width="17.42578125" style="278" customWidth="1"/>
    <col min="6188" max="6188" width="3.140625" style="278" customWidth="1"/>
    <col min="6189" max="6402" width="11.42578125" style="278"/>
    <col min="6403" max="6403" width="3.140625" style="278" customWidth="1"/>
    <col min="6404" max="6419" width="3.5703125" style="278" customWidth="1"/>
    <col min="6420" max="6420" width="4.140625" style="278" customWidth="1"/>
    <col min="6421" max="6437" width="3.5703125" style="278" customWidth="1"/>
    <col min="6438" max="6438" width="33" style="278" customWidth="1"/>
    <col min="6439" max="6440" width="14.42578125" style="278" customWidth="1"/>
    <col min="6441" max="6441" width="13.85546875" style="278" customWidth="1"/>
    <col min="6442" max="6442" width="15" style="278" customWidth="1"/>
    <col min="6443" max="6443" width="17.42578125" style="278" customWidth="1"/>
    <col min="6444" max="6444" width="3.140625" style="278" customWidth="1"/>
    <col min="6445" max="6658" width="11.42578125" style="278"/>
    <col min="6659" max="6659" width="3.140625" style="278" customWidth="1"/>
    <col min="6660" max="6675" width="3.5703125" style="278" customWidth="1"/>
    <col min="6676" max="6676" width="4.140625" style="278" customWidth="1"/>
    <col min="6677" max="6693" width="3.5703125" style="278" customWidth="1"/>
    <col min="6694" max="6694" width="33" style="278" customWidth="1"/>
    <col min="6695" max="6696" width="14.42578125" style="278" customWidth="1"/>
    <col min="6697" max="6697" width="13.85546875" style="278" customWidth="1"/>
    <col min="6698" max="6698" width="15" style="278" customWidth="1"/>
    <col min="6699" max="6699" width="17.42578125" style="278" customWidth="1"/>
    <col min="6700" max="6700" width="3.140625" style="278" customWidth="1"/>
    <col min="6701" max="6914" width="11.42578125" style="278"/>
    <col min="6915" max="6915" width="3.140625" style="278" customWidth="1"/>
    <col min="6916" max="6931" width="3.5703125" style="278" customWidth="1"/>
    <col min="6932" max="6932" width="4.140625" style="278" customWidth="1"/>
    <col min="6933" max="6949" width="3.5703125" style="278" customWidth="1"/>
    <col min="6950" max="6950" width="33" style="278" customWidth="1"/>
    <col min="6951" max="6952" width="14.42578125" style="278" customWidth="1"/>
    <col min="6953" max="6953" width="13.85546875" style="278" customWidth="1"/>
    <col min="6954" max="6954" width="15" style="278" customWidth="1"/>
    <col min="6955" max="6955" width="17.42578125" style="278" customWidth="1"/>
    <col min="6956" max="6956" width="3.140625" style="278" customWidth="1"/>
    <col min="6957" max="7170" width="11.42578125" style="278"/>
    <col min="7171" max="7171" width="3.140625" style="278" customWidth="1"/>
    <col min="7172" max="7187" width="3.5703125" style="278" customWidth="1"/>
    <col min="7188" max="7188" width="4.140625" style="278" customWidth="1"/>
    <col min="7189" max="7205" width="3.5703125" style="278" customWidth="1"/>
    <col min="7206" max="7206" width="33" style="278" customWidth="1"/>
    <col min="7207" max="7208" width="14.42578125" style="278" customWidth="1"/>
    <col min="7209" max="7209" width="13.85546875" style="278" customWidth="1"/>
    <col min="7210" max="7210" width="15" style="278" customWidth="1"/>
    <col min="7211" max="7211" width="17.42578125" style="278" customWidth="1"/>
    <col min="7212" max="7212" width="3.140625" style="278" customWidth="1"/>
    <col min="7213" max="7426" width="11.42578125" style="278"/>
    <col min="7427" max="7427" width="3.140625" style="278" customWidth="1"/>
    <col min="7428" max="7443" width="3.5703125" style="278" customWidth="1"/>
    <col min="7444" max="7444" width="4.140625" style="278" customWidth="1"/>
    <col min="7445" max="7461" width="3.5703125" style="278" customWidth="1"/>
    <col min="7462" max="7462" width="33" style="278" customWidth="1"/>
    <col min="7463" max="7464" width="14.42578125" style="278" customWidth="1"/>
    <col min="7465" max="7465" width="13.85546875" style="278" customWidth="1"/>
    <col min="7466" max="7466" width="15" style="278" customWidth="1"/>
    <col min="7467" max="7467" width="17.42578125" style="278" customWidth="1"/>
    <col min="7468" max="7468" width="3.140625" style="278" customWidth="1"/>
    <col min="7469" max="7682" width="11.42578125" style="278"/>
    <col min="7683" max="7683" width="3.140625" style="278" customWidth="1"/>
    <col min="7684" max="7699" width="3.5703125" style="278" customWidth="1"/>
    <col min="7700" max="7700" width="4.140625" style="278" customWidth="1"/>
    <col min="7701" max="7717" width="3.5703125" style="278" customWidth="1"/>
    <col min="7718" max="7718" width="33" style="278" customWidth="1"/>
    <col min="7719" max="7720" width="14.42578125" style="278" customWidth="1"/>
    <col min="7721" max="7721" width="13.85546875" style="278" customWidth="1"/>
    <col min="7722" max="7722" width="15" style="278" customWidth="1"/>
    <col min="7723" max="7723" width="17.42578125" style="278" customWidth="1"/>
    <col min="7724" max="7724" width="3.140625" style="278" customWidth="1"/>
    <col min="7725" max="7938" width="11.42578125" style="278"/>
    <col min="7939" max="7939" width="3.140625" style="278" customWidth="1"/>
    <col min="7940" max="7955" width="3.5703125" style="278" customWidth="1"/>
    <col min="7956" max="7956" width="4.140625" style="278" customWidth="1"/>
    <col min="7957" max="7973" width="3.5703125" style="278" customWidth="1"/>
    <col min="7974" max="7974" width="33" style="278" customWidth="1"/>
    <col min="7975" max="7976" width="14.42578125" style="278" customWidth="1"/>
    <col min="7977" max="7977" width="13.85546875" style="278" customWidth="1"/>
    <col min="7978" max="7978" width="15" style="278" customWidth="1"/>
    <col min="7979" max="7979" width="17.42578125" style="278" customWidth="1"/>
    <col min="7980" max="7980" width="3.140625" style="278" customWidth="1"/>
    <col min="7981" max="8194" width="11.42578125" style="278"/>
    <col min="8195" max="8195" width="3.140625" style="278" customWidth="1"/>
    <col min="8196" max="8211" width="3.5703125" style="278" customWidth="1"/>
    <col min="8212" max="8212" width="4.140625" style="278" customWidth="1"/>
    <col min="8213" max="8229" width="3.5703125" style="278" customWidth="1"/>
    <col min="8230" max="8230" width="33" style="278" customWidth="1"/>
    <col min="8231" max="8232" width="14.42578125" style="278" customWidth="1"/>
    <col min="8233" max="8233" width="13.85546875" style="278" customWidth="1"/>
    <col min="8234" max="8234" width="15" style="278" customWidth="1"/>
    <col min="8235" max="8235" width="17.42578125" style="278" customWidth="1"/>
    <col min="8236" max="8236" width="3.140625" style="278" customWidth="1"/>
    <col min="8237" max="8450" width="11.42578125" style="278"/>
    <col min="8451" max="8451" width="3.140625" style="278" customWidth="1"/>
    <col min="8452" max="8467" width="3.5703125" style="278" customWidth="1"/>
    <col min="8468" max="8468" width="4.140625" style="278" customWidth="1"/>
    <col min="8469" max="8485" width="3.5703125" style="278" customWidth="1"/>
    <col min="8486" max="8486" width="33" style="278" customWidth="1"/>
    <col min="8487" max="8488" width="14.42578125" style="278" customWidth="1"/>
    <col min="8489" max="8489" width="13.85546875" style="278" customWidth="1"/>
    <col min="8490" max="8490" width="15" style="278" customWidth="1"/>
    <col min="8491" max="8491" width="17.42578125" style="278" customWidth="1"/>
    <col min="8492" max="8492" width="3.140625" style="278" customWidth="1"/>
    <col min="8493" max="8706" width="11.42578125" style="278"/>
    <col min="8707" max="8707" width="3.140625" style="278" customWidth="1"/>
    <col min="8708" max="8723" width="3.5703125" style="278" customWidth="1"/>
    <col min="8724" max="8724" width="4.140625" style="278" customWidth="1"/>
    <col min="8725" max="8741" width="3.5703125" style="278" customWidth="1"/>
    <col min="8742" max="8742" width="33" style="278" customWidth="1"/>
    <col min="8743" max="8744" width="14.42578125" style="278" customWidth="1"/>
    <col min="8745" max="8745" width="13.85546875" style="278" customWidth="1"/>
    <col min="8746" max="8746" width="15" style="278" customWidth="1"/>
    <col min="8747" max="8747" width="17.42578125" style="278" customWidth="1"/>
    <col min="8748" max="8748" width="3.140625" style="278" customWidth="1"/>
    <col min="8749" max="8962" width="11.42578125" style="278"/>
    <col min="8963" max="8963" width="3.140625" style="278" customWidth="1"/>
    <col min="8964" max="8979" width="3.5703125" style="278" customWidth="1"/>
    <col min="8980" max="8980" width="4.140625" style="278" customWidth="1"/>
    <col min="8981" max="8997" width="3.5703125" style="278" customWidth="1"/>
    <col min="8998" max="8998" width="33" style="278" customWidth="1"/>
    <col min="8999" max="9000" width="14.42578125" style="278" customWidth="1"/>
    <col min="9001" max="9001" width="13.85546875" style="278" customWidth="1"/>
    <col min="9002" max="9002" width="15" style="278" customWidth="1"/>
    <col min="9003" max="9003" width="17.42578125" style="278" customWidth="1"/>
    <col min="9004" max="9004" width="3.140625" style="278" customWidth="1"/>
    <col min="9005" max="9218" width="11.42578125" style="278"/>
    <col min="9219" max="9219" width="3.140625" style="278" customWidth="1"/>
    <col min="9220" max="9235" width="3.5703125" style="278" customWidth="1"/>
    <col min="9236" max="9236" width="4.140625" style="278" customWidth="1"/>
    <col min="9237" max="9253" width="3.5703125" style="278" customWidth="1"/>
    <col min="9254" max="9254" width="33" style="278" customWidth="1"/>
    <col min="9255" max="9256" width="14.42578125" style="278" customWidth="1"/>
    <col min="9257" max="9257" width="13.85546875" style="278" customWidth="1"/>
    <col min="9258" max="9258" width="15" style="278" customWidth="1"/>
    <col min="9259" max="9259" width="17.42578125" style="278" customWidth="1"/>
    <col min="9260" max="9260" width="3.140625" style="278" customWidth="1"/>
    <col min="9261" max="9474" width="11.42578125" style="278"/>
    <col min="9475" max="9475" width="3.140625" style="278" customWidth="1"/>
    <col min="9476" max="9491" width="3.5703125" style="278" customWidth="1"/>
    <col min="9492" max="9492" width="4.140625" style="278" customWidth="1"/>
    <col min="9493" max="9509" width="3.5703125" style="278" customWidth="1"/>
    <col min="9510" max="9510" width="33" style="278" customWidth="1"/>
    <col min="9511" max="9512" width="14.42578125" style="278" customWidth="1"/>
    <col min="9513" max="9513" width="13.85546875" style="278" customWidth="1"/>
    <col min="9514" max="9514" width="15" style="278" customWidth="1"/>
    <col min="9515" max="9515" width="17.42578125" style="278" customWidth="1"/>
    <col min="9516" max="9516" width="3.140625" style="278" customWidth="1"/>
    <col min="9517" max="9730" width="11.42578125" style="278"/>
    <col min="9731" max="9731" width="3.140625" style="278" customWidth="1"/>
    <col min="9732" max="9747" width="3.5703125" style="278" customWidth="1"/>
    <col min="9748" max="9748" width="4.140625" style="278" customWidth="1"/>
    <col min="9749" max="9765" width="3.5703125" style="278" customWidth="1"/>
    <col min="9766" max="9766" width="33" style="278" customWidth="1"/>
    <col min="9767" max="9768" width="14.42578125" style="278" customWidth="1"/>
    <col min="9769" max="9769" width="13.85546875" style="278" customWidth="1"/>
    <col min="9770" max="9770" width="15" style="278" customWidth="1"/>
    <col min="9771" max="9771" width="17.42578125" style="278" customWidth="1"/>
    <col min="9772" max="9772" width="3.140625" style="278" customWidth="1"/>
    <col min="9773" max="9986" width="11.42578125" style="278"/>
    <col min="9987" max="9987" width="3.140625" style="278" customWidth="1"/>
    <col min="9988" max="10003" width="3.5703125" style="278" customWidth="1"/>
    <col min="10004" max="10004" width="4.140625" style="278" customWidth="1"/>
    <col min="10005" max="10021" width="3.5703125" style="278" customWidth="1"/>
    <col min="10022" max="10022" width="33" style="278" customWidth="1"/>
    <col min="10023" max="10024" width="14.42578125" style="278" customWidth="1"/>
    <col min="10025" max="10025" width="13.85546875" style="278" customWidth="1"/>
    <col min="10026" max="10026" width="15" style="278" customWidth="1"/>
    <col min="10027" max="10027" width="17.42578125" style="278" customWidth="1"/>
    <col min="10028" max="10028" width="3.140625" style="278" customWidth="1"/>
    <col min="10029" max="10242" width="11.42578125" style="278"/>
    <col min="10243" max="10243" width="3.140625" style="278" customWidth="1"/>
    <col min="10244" max="10259" width="3.5703125" style="278" customWidth="1"/>
    <col min="10260" max="10260" width="4.140625" style="278" customWidth="1"/>
    <col min="10261" max="10277" width="3.5703125" style="278" customWidth="1"/>
    <col min="10278" max="10278" width="33" style="278" customWidth="1"/>
    <col min="10279" max="10280" width="14.42578125" style="278" customWidth="1"/>
    <col min="10281" max="10281" width="13.85546875" style="278" customWidth="1"/>
    <col min="10282" max="10282" width="15" style="278" customWidth="1"/>
    <col min="10283" max="10283" width="17.42578125" style="278" customWidth="1"/>
    <col min="10284" max="10284" width="3.140625" style="278" customWidth="1"/>
    <col min="10285" max="10498" width="11.42578125" style="278"/>
    <col min="10499" max="10499" width="3.140625" style="278" customWidth="1"/>
    <col min="10500" max="10515" width="3.5703125" style="278" customWidth="1"/>
    <col min="10516" max="10516" width="4.140625" style="278" customWidth="1"/>
    <col min="10517" max="10533" width="3.5703125" style="278" customWidth="1"/>
    <col min="10534" max="10534" width="33" style="278" customWidth="1"/>
    <col min="10535" max="10536" width="14.42578125" style="278" customWidth="1"/>
    <col min="10537" max="10537" width="13.85546875" style="278" customWidth="1"/>
    <col min="10538" max="10538" width="15" style="278" customWidth="1"/>
    <col min="10539" max="10539" width="17.42578125" style="278" customWidth="1"/>
    <col min="10540" max="10540" width="3.140625" style="278" customWidth="1"/>
    <col min="10541" max="10754" width="11.42578125" style="278"/>
    <col min="10755" max="10755" width="3.140625" style="278" customWidth="1"/>
    <col min="10756" max="10771" width="3.5703125" style="278" customWidth="1"/>
    <col min="10772" max="10772" width="4.140625" style="278" customWidth="1"/>
    <col min="10773" max="10789" width="3.5703125" style="278" customWidth="1"/>
    <col min="10790" max="10790" width="33" style="278" customWidth="1"/>
    <col min="10791" max="10792" width="14.42578125" style="278" customWidth="1"/>
    <col min="10793" max="10793" width="13.85546875" style="278" customWidth="1"/>
    <col min="10794" max="10794" width="15" style="278" customWidth="1"/>
    <col min="10795" max="10795" width="17.42578125" style="278" customWidth="1"/>
    <col min="10796" max="10796" width="3.140625" style="278" customWidth="1"/>
    <col min="10797" max="11010" width="11.42578125" style="278"/>
    <col min="11011" max="11011" width="3.140625" style="278" customWidth="1"/>
    <col min="11012" max="11027" width="3.5703125" style="278" customWidth="1"/>
    <col min="11028" max="11028" width="4.140625" style="278" customWidth="1"/>
    <col min="11029" max="11045" width="3.5703125" style="278" customWidth="1"/>
    <col min="11046" max="11046" width="33" style="278" customWidth="1"/>
    <col min="11047" max="11048" width="14.42578125" style="278" customWidth="1"/>
    <col min="11049" max="11049" width="13.85546875" style="278" customWidth="1"/>
    <col min="11050" max="11050" width="15" style="278" customWidth="1"/>
    <col min="11051" max="11051" width="17.42578125" style="278" customWidth="1"/>
    <col min="11052" max="11052" width="3.140625" style="278" customWidth="1"/>
    <col min="11053" max="11266" width="11.42578125" style="278"/>
    <col min="11267" max="11267" width="3.140625" style="278" customWidth="1"/>
    <col min="11268" max="11283" width="3.5703125" style="278" customWidth="1"/>
    <col min="11284" max="11284" width="4.140625" style="278" customWidth="1"/>
    <col min="11285" max="11301" width="3.5703125" style="278" customWidth="1"/>
    <col min="11302" max="11302" width="33" style="278" customWidth="1"/>
    <col min="11303" max="11304" width="14.42578125" style="278" customWidth="1"/>
    <col min="11305" max="11305" width="13.85546875" style="278" customWidth="1"/>
    <col min="11306" max="11306" width="15" style="278" customWidth="1"/>
    <col min="11307" max="11307" width="17.42578125" style="278" customWidth="1"/>
    <col min="11308" max="11308" width="3.140625" style="278" customWidth="1"/>
    <col min="11309" max="11522" width="11.42578125" style="278"/>
    <col min="11523" max="11523" width="3.140625" style="278" customWidth="1"/>
    <col min="11524" max="11539" width="3.5703125" style="278" customWidth="1"/>
    <col min="11540" max="11540" width="4.140625" style="278" customWidth="1"/>
    <col min="11541" max="11557" width="3.5703125" style="278" customWidth="1"/>
    <col min="11558" max="11558" width="33" style="278" customWidth="1"/>
    <col min="11559" max="11560" width="14.42578125" style="278" customWidth="1"/>
    <col min="11561" max="11561" width="13.85546875" style="278" customWidth="1"/>
    <col min="11562" max="11562" width="15" style="278" customWidth="1"/>
    <col min="11563" max="11563" width="17.42578125" style="278" customWidth="1"/>
    <col min="11564" max="11564" width="3.140625" style="278" customWidth="1"/>
    <col min="11565" max="11778" width="11.42578125" style="278"/>
    <col min="11779" max="11779" width="3.140625" style="278" customWidth="1"/>
    <col min="11780" max="11795" width="3.5703125" style="278" customWidth="1"/>
    <col min="11796" max="11796" width="4.140625" style="278" customWidth="1"/>
    <col min="11797" max="11813" width="3.5703125" style="278" customWidth="1"/>
    <col min="11814" max="11814" width="33" style="278" customWidth="1"/>
    <col min="11815" max="11816" width="14.42578125" style="278" customWidth="1"/>
    <col min="11817" max="11817" width="13.85546875" style="278" customWidth="1"/>
    <col min="11818" max="11818" width="15" style="278" customWidth="1"/>
    <col min="11819" max="11819" width="17.42578125" style="278" customWidth="1"/>
    <col min="11820" max="11820" width="3.140625" style="278" customWidth="1"/>
    <col min="11821" max="12034" width="11.42578125" style="278"/>
    <col min="12035" max="12035" width="3.140625" style="278" customWidth="1"/>
    <col min="12036" max="12051" width="3.5703125" style="278" customWidth="1"/>
    <col min="12052" max="12052" width="4.140625" style="278" customWidth="1"/>
    <col min="12053" max="12069" width="3.5703125" style="278" customWidth="1"/>
    <col min="12070" max="12070" width="33" style="278" customWidth="1"/>
    <col min="12071" max="12072" width="14.42578125" style="278" customWidth="1"/>
    <col min="12073" max="12073" width="13.85546875" style="278" customWidth="1"/>
    <col min="12074" max="12074" width="15" style="278" customWidth="1"/>
    <col min="12075" max="12075" width="17.42578125" style="278" customWidth="1"/>
    <col min="12076" max="12076" width="3.140625" style="278" customWidth="1"/>
    <col min="12077" max="12290" width="11.42578125" style="278"/>
    <col min="12291" max="12291" width="3.140625" style="278" customWidth="1"/>
    <col min="12292" max="12307" width="3.5703125" style="278" customWidth="1"/>
    <col min="12308" max="12308" width="4.140625" style="278" customWidth="1"/>
    <col min="12309" max="12325" width="3.5703125" style="278" customWidth="1"/>
    <col min="12326" max="12326" width="33" style="278" customWidth="1"/>
    <col min="12327" max="12328" width="14.42578125" style="278" customWidth="1"/>
    <col min="12329" max="12329" width="13.85546875" style="278" customWidth="1"/>
    <col min="12330" max="12330" width="15" style="278" customWidth="1"/>
    <col min="12331" max="12331" width="17.42578125" style="278" customWidth="1"/>
    <col min="12332" max="12332" width="3.140625" style="278" customWidth="1"/>
    <col min="12333" max="12546" width="11.42578125" style="278"/>
    <col min="12547" max="12547" width="3.140625" style="278" customWidth="1"/>
    <col min="12548" max="12563" width="3.5703125" style="278" customWidth="1"/>
    <col min="12564" max="12564" width="4.140625" style="278" customWidth="1"/>
    <col min="12565" max="12581" width="3.5703125" style="278" customWidth="1"/>
    <col min="12582" max="12582" width="33" style="278" customWidth="1"/>
    <col min="12583" max="12584" width="14.42578125" style="278" customWidth="1"/>
    <col min="12585" max="12585" width="13.85546875" style="278" customWidth="1"/>
    <col min="12586" max="12586" width="15" style="278" customWidth="1"/>
    <col min="12587" max="12587" width="17.42578125" style="278" customWidth="1"/>
    <col min="12588" max="12588" width="3.140625" style="278" customWidth="1"/>
    <col min="12589" max="12802" width="11.42578125" style="278"/>
    <col min="12803" max="12803" width="3.140625" style="278" customWidth="1"/>
    <col min="12804" max="12819" width="3.5703125" style="278" customWidth="1"/>
    <col min="12820" max="12820" width="4.140625" style="278" customWidth="1"/>
    <col min="12821" max="12837" width="3.5703125" style="278" customWidth="1"/>
    <col min="12838" max="12838" width="33" style="278" customWidth="1"/>
    <col min="12839" max="12840" width="14.42578125" style="278" customWidth="1"/>
    <col min="12841" max="12841" width="13.85546875" style="278" customWidth="1"/>
    <col min="12842" max="12842" width="15" style="278" customWidth="1"/>
    <col min="12843" max="12843" width="17.42578125" style="278" customWidth="1"/>
    <col min="12844" max="12844" width="3.140625" style="278" customWidth="1"/>
    <col min="12845" max="13058" width="11.42578125" style="278"/>
    <col min="13059" max="13059" width="3.140625" style="278" customWidth="1"/>
    <col min="13060" max="13075" width="3.5703125" style="278" customWidth="1"/>
    <col min="13076" max="13076" width="4.140625" style="278" customWidth="1"/>
    <col min="13077" max="13093" width="3.5703125" style="278" customWidth="1"/>
    <col min="13094" max="13094" width="33" style="278" customWidth="1"/>
    <col min="13095" max="13096" width="14.42578125" style="278" customWidth="1"/>
    <col min="13097" max="13097" width="13.85546875" style="278" customWidth="1"/>
    <col min="13098" max="13098" width="15" style="278" customWidth="1"/>
    <col min="13099" max="13099" width="17.42578125" style="278" customWidth="1"/>
    <col min="13100" max="13100" width="3.140625" style="278" customWidth="1"/>
    <col min="13101" max="13314" width="11.42578125" style="278"/>
    <col min="13315" max="13315" width="3.140625" style="278" customWidth="1"/>
    <col min="13316" max="13331" width="3.5703125" style="278" customWidth="1"/>
    <col min="13332" max="13332" width="4.140625" style="278" customWidth="1"/>
    <col min="13333" max="13349" width="3.5703125" style="278" customWidth="1"/>
    <col min="13350" max="13350" width="33" style="278" customWidth="1"/>
    <col min="13351" max="13352" width="14.42578125" style="278" customWidth="1"/>
    <col min="13353" max="13353" width="13.85546875" style="278" customWidth="1"/>
    <col min="13354" max="13354" width="15" style="278" customWidth="1"/>
    <col min="13355" max="13355" width="17.42578125" style="278" customWidth="1"/>
    <col min="13356" max="13356" width="3.140625" style="278" customWidth="1"/>
    <col min="13357" max="13570" width="11.42578125" style="278"/>
    <col min="13571" max="13571" width="3.140625" style="278" customWidth="1"/>
    <col min="13572" max="13587" width="3.5703125" style="278" customWidth="1"/>
    <col min="13588" max="13588" width="4.140625" style="278" customWidth="1"/>
    <col min="13589" max="13605" width="3.5703125" style="278" customWidth="1"/>
    <col min="13606" max="13606" width="33" style="278" customWidth="1"/>
    <col min="13607" max="13608" width="14.42578125" style="278" customWidth="1"/>
    <col min="13609" max="13609" width="13.85546875" style="278" customWidth="1"/>
    <col min="13610" max="13610" width="15" style="278" customWidth="1"/>
    <col min="13611" max="13611" width="17.42578125" style="278" customWidth="1"/>
    <col min="13612" max="13612" width="3.140625" style="278" customWidth="1"/>
    <col min="13613" max="13826" width="11.42578125" style="278"/>
    <col min="13827" max="13827" width="3.140625" style="278" customWidth="1"/>
    <col min="13828" max="13843" width="3.5703125" style="278" customWidth="1"/>
    <col min="13844" max="13844" width="4.140625" style="278" customWidth="1"/>
    <col min="13845" max="13861" width="3.5703125" style="278" customWidth="1"/>
    <col min="13862" max="13862" width="33" style="278" customWidth="1"/>
    <col min="13863" max="13864" width="14.42578125" style="278" customWidth="1"/>
    <col min="13865" max="13865" width="13.85546875" style="278" customWidth="1"/>
    <col min="13866" max="13866" width="15" style="278" customWidth="1"/>
    <col min="13867" max="13867" width="17.42578125" style="278" customWidth="1"/>
    <col min="13868" max="13868" width="3.140625" style="278" customWidth="1"/>
    <col min="13869" max="14082" width="11.42578125" style="278"/>
    <col min="14083" max="14083" width="3.140625" style="278" customWidth="1"/>
    <col min="14084" max="14099" width="3.5703125" style="278" customWidth="1"/>
    <col min="14100" max="14100" width="4.140625" style="278" customWidth="1"/>
    <col min="14101" max="14117" width="3.5703125" style="278" customWidth="1"/>
    <col min="14118" max="14118" width="33" style="278" customWidth="1"/>
    <col min="14119" max="14120" width="14.42578125" style="278" customWidth="1"/>
    <col min="14121" max="14121" width="13.85546875" style="278" customWidth="1"/>
    <col min="14122" max="14122" width="15" style="278" customWidth="1"/>
    <col min="14123" max="14123" width="17.42578125" style="278" customWidth="1"/>
    <col min="14124" max="14124" width="3.140625" style="278" customWidth="1"/>
    <col min="14125" max="14338" width="11.42578125" style="278"/>
    <col min="14339" max="14339" width="3.140625" style="278" customWidth="1"/>
    <col min="14340" max="14355" width="3.5703125" style="278" customWidth="1"/>
    <col min="14356" max="14356" width="4.140625" style="278" customWidth="1"/>
    <col min="14357" max="14373" width="3.5703125" style="278" customWidth="1"/>
    <col min="14374" max="14374" width="33" style="278" customWidth="1"/>
    <col min="14375" max="14376" width="14.42578125" style="278" customWidth="1"/>
    <col min="14377" max="14377" width="13.85546875" style="278" customWidth="1"/>
    <col min="14378" max="14378" width="15" style="278" customWidth="1"/>
    <col min="14379" max="14379" width="17.42578125" style="278" customWidth="1"/>
    <col min="14380" max="14380" width="3.140625" style="278" customWidth="1"/>
    <col min="14381" max="14594" width="11.42578125" style="278"/>
    <col min="14595" max="14595" width="3.140625" style="278" customWidth="1"/>
    <col min="14596" max="14611" width="3.5703125" style="278" customWidth="1"/>
    <col min="14612" max="14612" width="4.140625" style="278" customWidth="1"/>
    <col min="14613" max="14629" width="3.5703125" style="278" customWidth="1"/>
    <col min="14630" max="14630" width="33" style="278" customWidth="1"/>
    <col min="14631" max="14632" width="14.42578125" style="278" customWidth="1"/>
    <col min="14633" max="14633" width="13.85546875" style="278" customWidth="1"/>
    <col min="14634" max="14634" width="15" style="278" customWidth="1"/>
    <col min="14635" max="14635" width="17.42578125" style="278" customWidth="1"/>
    <col min="14636" max="14636" width="3.140625" style="278" customWidth="1"/>
    <col min="14637" max="14850" width="11.42578125" style="278"/>
    <col min="14851" max="14851" width="3.140625" style="278" customWidth="1"/>
    <col min="14852" max="14867" width="3.5703125" style="278" customWidth="1"/>
    <col min="14868" max="14868" width="4.140625" style="278" customWidth="1"/>
    <col min="14869" max="14885" width="3.5703125" style="278" customWidth="1"/>
    <col min="14886" max="14886" width="33" style="278" customWidth="1"/>
    <col min="14887" max="14888" width="14.42578125" style="278" customWidth="1"/>
    <col min="14889" max="14889" width="13.85546875" style="278" customWidth="1"/>
    <col min="14890" max="14890" width="15" style="278" customWidth="1"/>
    <col min="14891" max="14891" width="17.42578125" style="278" customWidth="1"/>
    <col min="14892" max="14892" width="3.140625" style="278" customWidth="1"/>
    <col min="14893" max="15106" width="11.42578125" style="278"/>
    <col min="15107" max="15107" width="3.140625" style="278" customWidth="1"/>
    <col min="15108" max="15123" width="3.5703125" style="278" customWidth="1"/>
    <col min="15124" max="15124" width="4.140625" style="278" customWidth="1"/>
    <col min="15125" max="15141" width="3.5703125" style="278" customWidth="1"/>
    <col min="15142" max="15142" width="33" style="278" customWidth="1"/>
    <col min="15143" max="15144" width="14.42578125" style="278" customWidth="1"/>
    <col min="15145" max="15145" width="13.85546875" style="278" customWidth="1"/>
    <col min="15146" max="15146" width="15" style="278" customWidth="1"/>
    <col min="15147" max="15147" width="17.42578125" style="278" customWidth="1"/>
    <col min="15148" max="15148" width="3.140625" style="278" customWidth="1"/>
    <col min="15149" max="15362" width="11.42578125" style="278"/>
    <col min="15363" max="15363" width="3.140625" style="278" customWidth="1"/>
    <col min="15364" max="15379" width="3.5703125" style="278" customWidth="1"/>
    <col min="15380" max="15380" width="4.140625" style="278" customWidth="1"/>
    <col min="15381" max="15397" width="3.5703125" style="278" customWidth="1"/>
    <col min="15398" max="15398" width="33" style="278" customWidth="1"/>
    <col min="15399" max="15400" width="14.42578125" style="278" customWidth="1"/>
    <col min="15401" max="15401" width="13.85546875" style="278" customWidth="1"/>
    <col min="15402" max="15402" width="15" style="278" customWidth="1"/>
    <col min="15403" max="15403" width="17.42578125" style="278" customWidth="1"/>
    <col min="15404" max="15404" width="3.140625" style="278" customWidth="1"/>
    <col min="15405" max="15618" width="11.42578125" style="278"/>
    <col min="15619" max="15619" width="3.140625" style="278" customWidth="1"/>
    <col min="15620" max="15635" width="3.5703125" style="278" customWidth="1"/>
    <col min="15636" max="15636" width="4.140625" style="278" customWidth="1"/>
    <col min="15637" max="15653" width="3.5703125" style="278" customWidth="1"/>
    <col min="15654" max="15654" width="33" style="278" customWidth="1"/>
    <col min="15655" max="15656" width="14.42578125" style="278" customWidth="1"/>
    <col min="15657" max="15657" width="13.85546875" style="278" customWidth="1"/>
    <col min="15658" max="15658" width="15" style="278" customWidth="1"/>
    <col min="15659" max="15659" width="17.42578125" style="278" customWidth="1"/>
    <col min="15660" max="15660" width="3.140625" style="278" customWidth="1"/>
    <col min="15661" max="15874" width="11.42578125" style="278"/>
    <col min="15875" max="15875" width="3.140625" style="278" customWidth="1"/>
    <col min="15876" max="15891" width="3.5703125" style="278" customWidth="1"/>
    <col min="15892" max="15892" width="4.140625" style="278" customWidth="1"/>
    <col min="15893" max="15909" width="3.5703125" style="278" customWidth="1"/>
    <col min="15910" max="15910" width="33" style="278" customWidth="1"/>
    <col min="15911" max="15912" width="14.42578125" style="278" customWidth="1"/>
    <col min="15913" max="15913" width="13.85546875" style="278" customWidth="1"/>
    <col min="15914" max="15914" width="15" style="278" customWidth="1"/>
    <col min="15915" max="15915" width="17.42578125" style="278" customWidth="1"/>
    <col min="15916" max="15916" width="3.140625" style="278" customWidth="1"/>
    <col min="15917" max="16130" width="11.42578125" style="278"/>
    <col min="16131" max="16131" width="3.140625" style="278" customWidth="1"/>
    <col min="16132" max="16147" width="3.5703125" style="278" customWidth="1"/>
    <col min="16148" max="16148" width="4.140625" style="278" customWidth="1"/>
    <col min="16149" max="16165" width="3.5703125" style="278" customWidth="1"/>
    <col min="16166" max="16166" width="33" style="278" customWidth="1"/>
    <col min="16167" max="16168" width="14.42578125" style="278" customWidth="1"/>
    <col min="16169" max="16169" width="13.85546875" style="278" customWidth="1"/>
    <col min="16170" max="16170" width="15" style="278" customWidth="1"/>
    <col min="16171" max="16171" width="17.42578125" style="278" customWidth="1"/>
    <col min="16172" max="16172" width="3.140625" style="278" customWidth="1"/>
    <col min="16173" max="16384" width="11.42578125" style="278"/>
  </cols>
  <sheetData>
    <row r="1" spans="1:45" s="2" customFormat="1" ht="15.75" thickBo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249"/>
    </row>
    <row r="2" spans="1:45" ht="15.6" customHeight="1" x14ac:dyDescent="0.2">
      <c r="A2" s="3"/>
      <c r="B2" s="410" t="s">
        <v>0</v>
      </c>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c r="AK2" s="416"/>
      <c r="AL2" s="416"/>
      <c r="AM2" s="416"/>
      <c r="AN2" s="416"/>
      <c r="AO2" s="416"/>
      <c r="AP2" s="416"/>
      <c r="AQ2" s="417"/>
      <c r="AR2" s="3"/>
    </row>
    <row r="3" spans="1:45" ht="15.6" customHeight="1" x14ac:dyDescent="0.2">
      <c r="A3" s="3"/>
      <c r="B3" s="412"/>
      <c r="C3" s="413"/>
      <c r="D3" s="413"/>
      <c r="E3" s="413"/>
      <c r="F3" s="413"/>
      <c r="G3" s="413"/>
      <c r="H3" s="413"/>
      <c r="I3" s="413"/>
      <c r="J3" s="413"/>
      <c r="K3" s="413"/>
      <c r="L3" s="413"/>
      <c r="M3" s="413"/>
      <c r="N3" s="413"/>
      <c r="O3" s="413"/>
      <c r="P3" s="413"/>
      <c r="Q3" s="413"/>
      <c r="R3" s="413"/>
      <c r="S3" s="413"/>
      <c r="T3" s="413"/>
      <c r="U3" s="413"/>
      <c r="V3" s="413"/>
      <c r="W3" s="413"/>
      <c r="X3" s="413"/>
      <c r="Y3" s="413"/>
      <c r="Z3" s="413"/>
      <c r="AA3" s="413"/>
      <c r="AB3" s="413"/>
      <c r="AC3" s="413"/>
      <c r="AD3" s="413"/>
      <c r="AE3" s="413"/>
      <c r="AF3" s="413"/>
      <c r="AG3" s="413"/>
      <c r="AH3" s="413"/>
      <c r="AI3" s="413"/>
      <c r="AJ3" s="413"/>
      <c r="AK3" s="418"/>
      <c r="AL3" s="418"/>
      <c r="AM3" s="418"/>
      <c r="AN3" s="418"/>
      <c r="AO3" s="418"/>
      <c r="AP3" s="418"/>
      <c r="AQ3" s="419"/>
      <c r="AR3" s="3"/>
    </row>
    <row r="4" spans="1:45" ht="15.6" customHeight="1" thickBot="1" x14ac:dyDescent="0.25">
      <c r="A4" s="3"/>
      <c r="B4" s="414"/>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20"/>
      <c r="AL4" s="420"/>
      <c r="AM4" s="420"/>
      <c r="AN4" s="420"/>
      <c r="AO4" s="420"/>
      <c r="AP4" s="420"/>
      <c r="AQ4" s="421"/>
      <c r="AR4" s="3"/>
    </row>
    <row r="5" spans="1:45" s="6" customFormat="1" ht="32.450000000000003" customHeight="1" x14ac:dyDescent="0.25">
      <c r="A5" s="5"/>
      <c r="B5" s="422" t="s">
        <v>1</v>
      </c>
      <c r="C5" s="423"/>
      <c r="D5" s="423"/>
      <c r="E5" s="423"/>
      <c r="F5" s="423"/>
      <c r="G5" s="423"/>
      <c r="H5" s="423"/>
      <c r="I5" s="424"/>
      <c r="J5" s="425" t="s">
        <v>105</v>
      </c>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426"/>
      <c r="AK5" s="427"/>
      <c r="AL5" s="427"/>
      <c r="AM5" s="427"/>
      <c r="AN5" s="427"/>
      <c r="AO5" s="427"/>
      <c r="AP5" s="427"/>
      <c r="AQ5" s="409"/>
      <c r="AR5" s="5"/>
      <c r="AS5" s="250"/>
    </row>
    <row r="6" spans="1:45" s="6" customFormat="1" ht="15.75" x14ac:dyDescent="0.25">
      <c r="A6" s="7"/>
      <c r="B6" s="428" t="s">
        <v>2</v>
      </c>
      <c r="C6" s="429"/>
      <c r="D6" s="429"/>
      <c r="E6" s="429"/>
      <c r="F6" s="429"/>
      <c r="G6" s="429"/>
      <c r="H6" s="429"/>
      <c r="I6" s="430"/>
      <c r="J6" s="431" t="s">
        <v>104</v>
      </c>
      <c r="K6" s="432"/>
      <c r="L6" s="432"/>
      <c r="M6" s="432"/>
      <c r="N6" s="432"/>
      <c r="O6" s="432"/>
      <c r="P6" s="432"/>
      <c r="Q6" s="432"/>
      <c r="R6" s="432"/>
      <c r="S6" s="432"/>
      <c r="T6" s="432"/>
      <c r="U6" s="432"/>
      <c r="V6" s="432"/>
      <c r="W6" s="432"/>
      <c r="X6" s="432"/>
      <c r="Y6" s="432"/>
      <c r="Z6" s="432"/>
      <c r="AA6" s="432"/>
      <c r="AB6" s="432"/>
      <c r="AC6" s="432"/>
      <c r="AD6" s="432"/>
      <c r="AE6" s="433"/>
      <c r="AF6" s="434" t="s">
        <v>3</v>
      </c>
      <c r="AG6" s="432"/>
      <c r="AH6" s="432"/>
      <c r="AI6" s="433"/>
      <c r="AJ6" s="208" t="s">
        <v>133</v>
      </c>
      <c r="AK6" s="434" t="s">
        <v>4</v>
      </c>
      <c r="AL6" s="435"/>
      <c r="AM6" s="435"/>
      <c r="AN6" s="436"/>
      <c r="AO6" s="437" t="s">
        <v>108</v>
      </c>
      <c r="AP6" s="429"/>
      <c r="AQ6" s="438"/>
      <c r="AR6" s="7"/>
      <c r="AS6" s="250"/>
    </row>
    <row r="7" spans="1:45" s="6" customFormat="1" ht="15.75" x14ac:dyDescent="0.25">
      <c r="A7" s="7"/>
      <c r="B7" s="428" t="s">
        <v>5</v>
      </c>
      <c r="C7" s="429"/>
      <c r="D7" s="429"/>
      <c r="E7" s="429"/>
      <c r="F7" s="429"/>
      <c r="G7" s="429"/>
      <c r="H7" s="429"/>
      <c r="I7" s="430"/>
      <c r="J7" s="431" t="s">
        <v>77</v>
      </c>
      <c r="K7" s="432"/>
      <c r="L7" s="432"/>
      <c r="M7" s="432"/>
      <c r="N7" s="432"/>
      <c r="O7" s="432"/>
      <c r="P7" s="432"/>
      <c r="Q7" s="432"/>
      <c r="R7" s="432"/>
      <c r="S7" s="432"/>
      <c r="T7" s="432"/>
      <c r="U7" s="432"/>
      <c r="V7" s="432"/>
      <c r="W7" s="432"/>
      <c r="X7" s="432"/>
      <c r="Y7" s="432"/>
      <c r="Z7" s="432"/>
      <c r="AA7" s="432"/>
      <c r="AB7" s="432"/>
      <c r="AC7" s="432"/>
      <c r="AD7" s="432"/>
      <c r="AE7" s="433"/>
      <c r="AF7" s="434" t="s">
        <v>3</v>
      </c>
      <c r="AG7" s="432"/>
      <c r="AH7" s="432"/>
      <c r="AI7" s="433"/>
      <c r="AJ7" s="8" t="s">
        <v>106</v>
      </c>
      <c r="AK7" s="434" t="s">
        <v>6</v>
      </c>
      <c r="AL7" s="435"/>
      <c r="AM7" s="435"/>
      <c r="AN7" s="436"/>
      <c r="AO7" s="437" t="s">
        <v>107</v>
      </c>
      <c r="AP7" s="429"/>
      <c r="AQ7" s="438"/>
      <c r="AR7" s="7"/>
      <c r="AS7" s="250"/>
    </row>
    <row r="8" spans="1:45" s="6" customFormat="1" ht="15.75" x14ac:dyDescent="0.25">
      <c r="A8" s="7"/>
      <c r="B8" s="9"/>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1"/>
      <c r="AO8" s="10"/>
      <c r="AP8" s="408"/>
      <c r="AQ8" s="409"/>
      <c r="AR8" s="7"/>
      <c r="AS8" s="250"/>
    </row>
    <row r="9" spans="1:45" s="6" customFormat="1" ht="15.6" customHeight="1" x14ac:dyDescent="0.25">
      <c r="A9" s="7"/>
      <c r="B9" s="428" t="s">
        <v>7</v>
      </c>
      <c r="C9" s="429"/>
      <c r="D9" s="429"/>
      <c r="E9" s="429"/>
      <c r="F9" s="430"/>
      <c r="G9" s="434" t="s">
        <v>8</v>
      </c>
      <c r="H9" s="433"/>
      <c r="I9" s="442">
        <v>25</v>
      </c>
      <c r="J9" s="433"/>
      <c r="K9" s="434" t="s">
        <v>9</v>
      </c>
      <c r="L9" s="433"/>
      <c r="M9" s="442">
        <v>7</v>
      </c>
      <c r="N9" s="443"/>
      <c r="O9" s="434" t="s">
        <v>10</v>
      </c>
      <c r="P9" s="433"/>
      <c r="Q9" s="442">
        <v>2026</v>
      </c>
      <c r="R9" s="433"/>
      <c r="S9" s="10"/>
      <c r="T9" s="10"/>
      <c r="U9" s="10"/>
      <c r="V9" s="444"/>
      <c r="W9" s="445"/>
      <c r="X9" s="445"/>
      <c r="Y9" s="445"/>
      <c r="Z9" s="445"/>
      <c r="AA9" s="446"/>
      <c r="AB9" s="447"/>
      <c r="AC9" s="447"/>
      <c r="AD9" s="447"/>
      <c r="AE9" s="447"/>
      <c r="AF9" s="10"/>
      <c r="AG9" s="10"/>
      <c r="AH9" s="434" t="s">
        <v>11</v>
      </c>
      <c r="AI9" s="432"/>
      <c r="AJ9" s="433"/>
      <c r="AK9" s="448" t="s">
        <v>29</v>
      </c>
      <c r="AL9" s="449"/>
      <c r="AM9" s="449"/>
      <c r="AN9" s="449"/>
      <c r="AO9" s="449"/>
      <c r="AP9" s="449"/>
      <c r="AQ9" s="450"/>
      <c r="AR9" s="7"/>
      <c r="AS9" s="250"/>
    </row>
    <row r="10" spans="1:45" s="6" customFormat="1" ht="15.75" x14ac:dyDescent="0.25">
      <c r="A10" s="7"/>
      <c r="B10" s="12"/>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434" t="s">
        <v>12</v>
      </c>
      <c r="AI10" s="432"/>
      <c r="AJ10" s="433"/>
      <c r="AK10" s="439" t="s">
        <v>135</v>
      </c>
      <c r="AL10" s="440"/>
      <c r="AM10" s="440"/>
      <c r="AN10" s="440"/>
      <c r="AO10" s="440"/>
      <c r="AP10" s="440"/>
      <c r="AQ10" s="441"/>
      <c r="AR10" s="7"/>
      <c r="AS10" s="250"/>
    </row>
    <row r="11" spans="1:45" s="6" customFormat="1" ht="16.5" thickBot="1" x14ac:dyDescent="0.25">
      <c r="A11" s="7"/>
      <c r="B11" s="1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5"/>
      <c r="AR11" s="7"/>
      <c r="AS11" s="250"/>
    </row>
    <row r="12" spans="1:45" s="16" customFormat="1" ht="45" customHeight="1" thickBot="1" x14ac:dyDescent="0.3">
      <c r="A12" s="5"/>
      <c r="B12" s="451" t="s">
        <v>13</v>
      </c>
      <c r="C12" s="452"/>
      <c r="D12" s="452"/>
      <c r="E12" s="452"/>
      <c r="F12" s="452"/>
      <c r="G12" s="452"/>
      <c r="H12" s="453"/>
      <c r="I12" s="454" t="str">
        <f>+'ACTA DE OBRA No1'!C36</f>
        <v>Reparación y/o reubicación de la acometida domiciliar de servicios públicos cuya ejecución se hace necesaria debido a que la posición, profundidad o estado real de la red difiere sustancialmente de la información técnica entregada al inicio del proyecto, incluye todo lo necesario para su correcta instalación</v>
      </c>
      <c r="J12" s="455"/>
      <c r="K12" s="455"/>
      <c r="L12" s="455"/>
      <c r="M12" s="455"/>
      <c r="N12" s="455"/>
      <c r="O12" s="455"/>
      <c r="P12" s="455"/>
      <c r="Q12" s="455"/>
      <c r="R12" s="455"/>
      <c r="S12" s="455"/>
      <c r="T12" s="455"/>
      <c r="U12" s="455"/>
      <c r="V12" s="455"/>
      <c r="W12" s="455"/>
      <c r="X12" s="455"/>
      <c r="Y12" s="455"/>
      <c r="Z12" s="455"/>
      <c r="AA12" s="455"/>
      <c r="AB12" s="455"/>
      <c r="AC12" s="455"/>
      <c r="AD12" s="455"/>
      <c r="AE12" s="455"/>
      <c r="AF12" s="455"/>
      <c r="AG12" s="455"/>
      <c r="AH12" s="455"/>
      <c r="AI12" s="455"/>
      <c r="AJ12" s="455"/>
      <c r="AK12" s="455"/>
      <c r="AL12" s="455"/>
      <c r="AM12" s="455"/>
      <c r="AN12" s="455"/>
      <c r="AO12" s="455"/>
      <c r="AP12" s="455"/>
      <c r="AQ12" s="456"/>
      <c r="AR12" s="5"/>
      <c r="AS12" s="251"/>
    </row>
    <row r="13" spans="1:45" s="16" customFormat="1" ht="31.15" customHeight="1" thickBot="1" x14ac:dyDescent="0.3">
      <c r="A13" s="5"/>
      <c r="B13" s="451" t="s">
        <v>14</v>
      </c>
      <c r="C13" s="452"/>
      <c r="D13" s="452"/>
      <c r="E13" s="452"/>
      <c r="F13" s="452"/>
      <c r="G13" s="452"/>
      <c r="H13" s="453"/>
      <c r="I13" s="457" t="s">
        <v>201</v>
      </c>
      <c r="J13" s="458"/>
      <c r="K13" s="458"/>
      <c r="L13" s="458"/>
      <c r="M13" s="458"/>
      <c r="N13" s="458"/>
      <c r="O13" s="458"/>
      <c r="P13" s="458"/>
      <c r="Q13" s="458"/>
      <c r="R13" s="458"/>
      <c r="S13" s="458"/>
      <c r="T13" s="458"/>
      <c r="U13" s="459"/>
      <c r="V13" s="460" t="s">
        <v>15</v>
      </c>
      <c r="W13" s="455"/>
      <c r="X13" s="455"/>
      <c r="Y13" s="455"/>
      <c r="Z13" s="455"/>
      <c r="AA13" s="455"/>
      <c r="AB13" s="455"/>
      <c r="AC13" s="455"/>
      <c r="AD13" s="455"/>
      <c r="AE13" s="461"/>
      <c r="AF13" s="462"/>
      <c r="AG13" s="455"/>
      <c r="AH13" s="455"/>
      <c r="AI13" s="455"/>
      <c r="AJ13" s="463"/>
      <c r="AK13" s="464" t="s">
        <v>16</v>
      </c>
      <c r="AL13" s="464"/>
      <c r="AM13" s="465"/>
      <c r="AN13" s="466" t="str">
        <f>+'ACTA DE OBRA No1'!B36</f>
        <v>OE-3</v>
      </c>
      <c r="AO13" s="463"/>
      <c r="AP13" s="17" t="s">
        <v>134</v>
      </c>
      <c r="AQ13" s="18" t="str">
        <f>+'ACTA DE OBRA No1'!E36</f>
        <v>und</v>
      </c>
      <c r="AR13" s="5"/>
      <c r="AS13" s="251"/>
    </row>
    <row r="14" spans="1:45" ht="16.5" thickBot="1" x14ac:dyDescent="0.3">
      <c r="A14" s="3"/>
      <c r="B14" s="467" t="s">
        <v>17</v>
      </c>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411"/>
      <c r="AE14" s="411"/>
      <c r="AF14" s="411"/>
      <c r="AG14" s="411"/>
      <c r="AH14" s="411"/>
      <c r="AI14" s="411"/>
      <c r="AJ14" s="468" t="s">
        <v>202</v>
      </c>
      <c r="AK14" s="470"/>
      <c r="AL14" s="470"/>
      <c r="AM14" s="470"/>
      <c r="AN14" s="471"/>
      <c r="AO14" s="472"/>
      <c r="AP14" s="473" t="s">
        <v>18</v>
      </c>
      <c r="AQ14" s="475" t="s">
        <v>19</v>
      </c>
      <c r="AR14" s="3"/>
    </row>
    <row r="15" spans="1:45" ht="28.5" customHeight="1" thickBot="1" x14ac:dyDescent="0.25">
      <c r="A15" s="3"/>
      <c r="B15" s="397"/>
      <c r="C15" s="398"/>
      <c r="D15" s="398"/>
      <c r="E15" s="398"/>
      <c r="F15" s="398"/>
      <c r="G15" s="398"/>
      <c r="H15" s="398"/>
      <c r="I15" s="398"/>
      <c r="J15" s="398"/>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9"/>
      <c r="AJ15" s="469"/>
      <c r="AK15" s="19" t="s">
        <v>114</v>
      </c>
      <c r="AL15" s="19" t="s">
        <v>20</v>
      </c>
      <c r="AM15" s="19" t="s">
        <v>27</v>
      </c>
      <c r="AN15" s="19" t="s">
        <v>28</v>
      </c>
      <c r="AO15" s="19" t="s">
        <v>21</v>
      </c>
      <c r="AP15" s="474"/>
      <c r="AQ15" s="476"/>
      <c r="AR15" s="3"/>
    </row>
    <row r="16" spans="1:45" ht="74.25" customHeight="1" x14ac:dyDescent="0.2">
      <c r="A16" s="3"/>
      <c r="B16" s="400"/>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2"/>
      <c r="AJ16" s="238" t="s">
        <v>245</v>
      </c>
      <c r="AK16" s="239" t="s">
        <v>115</v>
      </c>
      <c r="AL16" s="198"/>
      <c r="AM16" s="198"/>
      <c r="AN16" s="198"/>
      <c r="AO16" s="198"/>
      <c r="AP16" s="239">
        <v>1</v>
      </c>
      <c r="AQ16" s="240">
        <f>+AP16</f>
        <v>1</v>
      </c>
      <c r="AR16" s="3"/>
      <c r="AS16" s="212"/>
    </row>
    <row r="17" spans="1:45" ht="74.25" customHeight="1" x14ac:dyDescent="0.2">
      <c r="A17" s="3"/>
      <c r="B17" s="400"/>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2"/>
      <c r="AJ17" s="238" t="s">
        <v>246</v>
      </c>
      <c r="AK17" s="239" t="s">
        <v>115</v>
      </c>
      <c r="AL17" s="198"/>
      <c r="AM17" s="198"/>
      <c r="AN17" s="198"/>
      <c r="AO17" s="198"/>
      <c r="AP17" s="239">
        <v>3</v>
      </c>
      <c r="AQ17" s="240">
        <f>+AP17</f>
        <v>3</v>
      </c>
      <c r="AR17" s="3"/>
    </row>
    <row r="18" spans="1:45" ht="15.75" x14ac:dyDescent="0.2">
      <c r="A18" s="3"/>
      <c r="B18" s="400"/>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2"/>
      <c r="AJ18" s="395" t="s">
        <v>152</v>
      </c>
      <c r="AK18" s="396"/>
      <c r="AL18" s="396"/>
      <c r="AM18" s="396"/>
      <c r="AN18" s="396"/>
      <c r="AO18" s="517"/>
      <c r="AP18" s="258" t="s">
        <v>22</v>
      </c>
      <c r="AQ18" s="259">
        <f>SUM(AQ16:AQ17)</f>
        <v>4</v>
      </c>
      <c r="AR18" s="3"/>
    </row>
    <row r="19" spans="1:45" ht="74.25" customHeight="1" x14ac:dyDescent="0.2">
      <c r="A19" s="3"/>
      <c r="B19" s="400"/>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2"/>
      <c r="AJ19" s="238" t="s">
        <v>240</v>
      </c>
      <c r="AK19" s="239" t="s">
        <v>115</v>
      </c>
      <c r="AL19" s="198"/>
      <c r="AM19" s="198"/>
      <c r="AN19" s="198"/>
      <c r="AO19" s="198"/>
      <c r="AP19" s="239">
        <v>1</v>
      </c>
      <c r="AQ19" s="240">
        <f>+AP19</f>
        <v>1</v>
      </c>
      <c r="AR19" s="3"/>
      <c r="AS19" s="212"/>
    </row>
    <row r="20" spans="1:45" ht="74.25" customHeight="1" x14ac:dyDescent="0.2">
      <c r="A20" s="3"/>
      <c r="B20" s="400"/>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2"/>
      <c r="AJ20" s="238" t="s">
        <v>243</v>
      </c>
      <c r="AK20" s="239" t="s">
        <v>115</v>
      </c>
      <c r="AL20" s="198"/>
      <c r="AM20" s="198"/>
      <c r="AN20" s="198"/>
      <c r="AO20" s="198"/>
      <c r="AP20" s="239">
        <v>1</v>
      </c>
      <c r="AQ20" s="240">
        <f>+AP20</f>
        <v>1</v>
      </c>
      <c r="AR20" s="3"/>
      <c r="AS20" s="212"/>
    </row>
    <row r="21" spans="1:45" ht="74.25" customHeight="1" x14ac:dyDescent="0.2">
      <c r="A21" s="3"/>
      <c r="B21" s="400"/>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2"/>
      <c r="AJ21" s="238" t="s">
        <v>244</v>
      </c>
      <c r="AK21" s="239" t="s">
        <v>115</v>
      </c>
      <c r="AL21" s="198"/>
      <c r="AM21" s="198"/>
      <c r="AN21" s="198"/>
      <c r="AO21" s="198"/>
      <c r="AP21" s="239">
        <v>1</v>
      </c>
      <c r="AQ21" s="240">
        <f>+AP21</f>
        <v>1</v>
      </c>
      <c r="AR21" s="3"/>
      <c r="AS21" s="212"/>
    </row>
    <row r="22" spans="1:45" ht="16.5" thickBot="1" x14ac:dyDescent="0.25">
      <c r="A22" s="3"/>
      <c r="B22" s="504"/>
      <c r="C22" s="505"/>
      <c r="D22" s="505"/>
      <c r="E22" s="505"/>
      <c r="F22" s="505"/>
      <c r="G22" s="505"/>
      <c r="H22" s="505"/>
      <c r="I22" s="505"/>
      <c r="J22" s="505"/>
      <c r="K22" s="505"/>
      <c r="L22" s="505"/>
      <c r="M22" s="505"/>
      <c r="N22" s="505"/>
      <c r="O22" s="505"/>
      <c r="P22" s="505"/>
      <c r="Q22" s="505"/>
      <c r="R22" s="505"/>
      <c r="S22" s="505"/>
      <c r="T22" s="505"/>
      <c r="U22" s="505"/>
      <c r="V22" s="505"/>
      <c r="W22" s="505"/>
      <c r="X22" s="505"/>
      <c r="Y22" s="505"/>
      <c r="Z22" s="505"/>
      <c r="AA22" s="505"/>
      <c r="AB22" s="505"/>
      <c r="AC22" s="505"/>
      <c r="AD22" s="505"/>
      <c r="AE22" s="505"/>
      <c r="AF22" s="505"/>
      <c r="AG22" s="505"/>
      <c r="AH22" s="505"/>
      <c r="AI22" s="506"/>
      <c r="AJ22" s="406" t="s">
        <v>173</v>
      </c>
      <c r="AK22" s="407"/>
      <c r="AL22" s="407"/>
      <c r="AM22" s="407"/>
      <c r="AN22" s="407"/>
      <c r="AO22" s="407"/>
      <c r="AP22" s="220" t="s">
        <v>22</v>
      </c>
      <c r="AQ22" s="221">
        <f>SUM(AQ19:AQ21)</f>
        <v>3</v>
      </c>
      <c r="AR22" s="3"/>
    </row>
    <row r="23" spans="1:45" ht="15.75" x14ac:dyDescent="0.25">
      <c r="A23" s="3"/>
      <c r="B23" s="480" t="s">
        <v>23</v>
      </c>
      <c r="C23" s="481"/>
      <c r="D23" s="481"/>
      <c r="E23" s="481"/>
      <c r="F23" s="481"/>
      <c r="G23" s="481"/>
      <c r="H23" s="481"/>
      <c r="I23" s="481"/>
      <c r="J23" s="481"/>
      <c r="K23" s="481"/>
      <c r="L23" s="481"/>
      <c r="M23" s="481"/>
      <c r="N23" s="481"/>
      <c r="O23" s="481"/>
      <c r="P23" s="481"/>
      <c r="Q23" s="481"/>
      <c r="R23" s="481"/>
      <c r="S23" s="481"/>
      <c r="T23" s="481"/>
      <c r="U23" s="481"/>
      <c r="V23" s="481"/>
      <c r="W23" s="481"/>
      <c r="X23" s="481"/>
      <c r="Y23" s="481"/>
      <c r="Z23" s="481"/>
      <c r="AA23" s="481"/>
      <c r="AB23" s="481"/>
      <c r="AC23" s="481"/>
      <c r="AD23" s="481"/>
      <c r="AE23" s="481"/>
      <c r="AF23" s="481"/>
      <c r="AG23" s="481"/>
      <c r="AH23" s="481"/>
      <c r="AI23" s="482"/>
      <c r="AJ23" s="510" t="s">
        <v>24</v>
      </c>
      <c r="AK23" s="511"/>
      <c r="AL23" s="511"/>
      <c r="AM23" s="511"/>
      <c r="AN23" s="511"/>
      <c r="AO23" s="511"/>
      <c r="AP23" s="512"/>
      <c r="AQ23" s="224">
        <f>+AQ18+AQ22</f>
        <v>7</v>
      </c>
      <c r="AR23" s="3"/>
    </row>
    <row r="24" spans="1:45" ht="15.75" x14ac:dyDescent="0.25">
      <c r="A24" s="3"/>
      <c r="B24" s="483"/>
      <c r="C24" s="484"/>
      <c r="D24" s="484"/>
      <c r="E24" s="484"/>
      <c r="F24" s="484"/>
      <c r="G24" s="484"/>
      <c r="H24" s="484"/>
      <c r="I24" s="484"/>
      <c r="J24" s="484"/>
      <c r="K24" s="484"/>
      <c r="L24" s="484"/>
      <c r="M24" s="484"/>
      <c r="N24" s="484"/>
      <c r="O24" s="484"/>
      <c r="P24" s="484"/>
      <c r="Q24" s="484"/>
      <c r="R24" s="484"/>
      <c r="S24" s="484"/>
      <c r="T24" s="484"/>
      <c r="U24" s="484"/>
      <c r="V24" s="484"/>
      <c r="W24" s="484"/>
      <c r="X24" s="484"/>
      <c r="Y24" s="484"/>
      <c r="Z24" s="484"/>
      <c r="AA24" s="484"/>
      <c r="AB24" s="484"/>
      <c r="AC24" s="484"/>
      <c r="AD24" s="484"/>
      <c r="AE24" s="484"/>
      <c r="AF24" s="484"/>
      <c r="AG24" s="484"/>
      <c r="AH24" s="484"/>
      <c r="AI24" s="485"/>
      <c r="AJ24" s="492" t="s">
        <v>25</v>
      </c>
      <c r="AK24" s="493"/>
      <c r="AL24" s="493"/>
      <c r="AM24" s="493"/>
      <c r="AN24" s="493"/>
      <c r="AO24" s="493"/>
      <c r="AP24" s="494"/>
      <c r="AQ24" s="23">
        <v>0</v>
      </c>
      <c r="AR24" s="3"/>
    </row>
    <row r="25" spans="1:45" ht="16.5" thickBot="1" x14ac:dyDescent="0.3">
      <c r="A25" s="3"/>
      <c r="B25" s="486"/>
      <c r="C25" s="487"/>
      <c r="D25" s="487"/>
      <c r="E25" s="487"/>
      <c r="F25" s="487"/>
      <c r="G25" s="487"/>
      <c r="H25" s="487"/>
      <c r="I25" s="487"/>
      <c r="J25" s="487"/>
      <c r="K25" s="487"/>
      <c r="L25" s="487"/>
      <c r="M25" s="487"/>
      <c r="N25" s="487"/>
      <c r="O25" s="487"/>
      <c r="P25" s="487"/>
      <c r="Q25" s="487"/>
      <c r="R25" s="487"/>
      <c r="S25" s="487"/>
      <c r="T25" s="487"/>
      <c r="U25" s="487"/>
      <c r="V25" s="487"/>
      <c r="W25" s="487"/>
      <c r="X25" s="487"/>
      <c r="Y25" s="487"/>
      <c r="Z25" s="487"/>
      <c r="AA25" s="487"/>
      <c r="AB25" s="487"/>
      <c r="AC25" s="487"/>
      <c r="AD25" s="487"/>
      <c r="AE25" s="487"/>
      <c r="AF25" s="487"/>
      <c r="AG25" s="487"/>
      <c r="AH25" s="487"/>
      <c r="AI25" s="488"/>
      <c r="AJ25" s="495" t="s">
        <v>26</v>
      </c>
      <c r="AK25" s="496"/>
      <c r="AL25" s="496"/>
      <c r="AM25" s="496"/>
      <c r="AN25" s="496"/>
      <c r="AO25" s="496"/>
      <c r="AP25" s="497"/>
      <c r="AQ25" s="24">
        <f>ABS(AQ23+AQ24)</f>
        <v>7</v>
      </c>
      <c r="AR25" s="3"/>
    </row>
    <row r="26" spans="1:45" ht="15.6" customHeight="1" x14ac:dyDescent="0.2">
      <c r="A26" s="3"/>
      <c r="B26" s="498" t="s">
        <v>110</v>
      </c>
      <c r="C26" s="499"/>
      <c r="D26" s="499"/>
      <c r="E26" s="499"/>
      <c r="F26" s="499"/>
      <c r="G26" s="499"/>
      <c r="H26" s="499"/>
      <c r="I26" s="499"/>
      <c r="J26" s="499"/>
      <c r="K26" s="499"/>
      <c r="L26" s="499"/>
      <c r="M26" s="499"/>
      <c r="N26" s="499"/>
      <c r="O26" s="499"/>
      <c r="P26" s="499"/>
      <c r="Q26" s="499"/>
      <c r="R26" s="499"/>
      <c r="S26" s="499"/>
      <c r="T26" s="499"/>
      <c r="U26" s="499"/>
      <c r="V26" s="499"/>
      <c r="W26" s="499"/>
      <c r="X26" s="499"/>
      <c r="Y26" s="499"/>
      <c r="Z26" s="499"/>
      <c r="AA26" s="499"/>
      <c r="AB26" s="499"/>
      <c r="AC26" s="499"/>
      <c r="AD26" s="499"/>
      <c r="AE26" s="499"/>
      <c r="AF26" s="499"/>
      <c r="AG26" s="499"/>
      <c r="AH26" s="499"/>
      <c r="AI26" s="500"/>
      <c r="AJ26" s="501" t="s">
        <v>128</v>
      </c>
      <c r="AK26" s="502"/>
      <c r="AL26" s="502"/>
      <c r="AM26" s="502"/>
      <c r="AN26" s="502"/>
      <c r="AO26" s="502"/>
      <c r="AP26" s="502"/>
      <c r="AQ26" s="503"/>
      <c r="AR26" s="3"/>
    </row>
    <row r="27" spans="1:45" ht="48" customHeight="1" x14ac:dyDescent="0.2">
      <c r="A27" s="3"/>
      <c r="B27" s="498"/>
      <c r="C27" s="499"/>
      <c r="D27" s="499"/>
      <c r="E27" s="499"/>
      <c r="F27" s="499"/>
      <c r="G27" s="499"/>
      <c r="H27" s="499"/>
      <c r="I27" s="499"/>
      <c r="J27" s="499"/>
      <c r="K27" s="499"/>
      <c r="L27" s="499"/>
      <c r="M27" s="499"/>
      <c r="N27" s="499"/>
      <c r="O27" s="499"/>
      <c r="P27" s="499"/>
      <c r="Q27" s="499"/>
      <c r="R27" s="499"/>
      <c r="S27" s="499"/>
      <c r="T27" s="499"/>
      <c r="U27" s="499"/>
      <c r="V27" s="499"/>
      <c r="W27" s="499"/>
      <c r="X27" s="499"/>
      <c r="Y27" s="499"/>
      <c r="Z27" s="499"/>
      <c r="AA27" s="499"/>
      <c r="AB27" s="499"/>
      <c r="AC27" s="499"/>
      <c r="AD27" s="499"/>
      <c r="AE27" s="499"/>
      <c r="AF27" s="499"/>
      <c r="AG27" s="499"/>
      <c r="AH27" s="499"/>
      <c r="AI27" s="500"/>
      <c r="AJ27" s="501"/>
      <c r="AK27" s="502"/>
      <c r="AL27" s="502"/>
      <c r="AM27" s="502"/>
      <c r="AN27" s="502"/>
      <c r="AO27" s="502"/>
      <c r="AP27" s="502"/>
      <c r="AQ27" s="503"/>
      <c r="AR27" s="3"/>
    </row>
    <row r="28" spans="1:45" ht="15.75" thickBot="1" x14ac:dyDescent="0.25">
      <c r="A28" s="3"/>
      <c r="B28" s="477" t="s">
        <v>111</v>
      </c>
      <c r="C28" s="478"/>
      <c r="D28" s="478"/>
      <c r="E28" s="478"/>
      <c r="F28" s="478"/>
      <c r="G28" s="478"/>
      <c r="H28" s="478"/>
      <c r="I28" s="478"/>
      <c r="J28" s="478"/>
      <c r="K28" s="478"/>
      <c r="L28" s="478"/>
      <c r="M28" s="478"/>
      <c r="N28" s="478"/>
      <c r="O28" s="478"/>
      <c r="P28" s="478"/>
      <c r="Q28" s="478"/>
      <c r="R28" s="478"/>
      <c r="S28" s="478"/>
      <c r="T28" s="478"/>
      <c r="U28" s="478"/>
      <c r="V28" s="478"/>
      <c r="W28" s="478"/>
      <c r="X28" s="478"/>
      <c r="Y28" s="478"/>
      <c r="Z28" s="478"/>
      <c r="AA28" s="478"/>
      <c r="AB28" s="478"/>
      <c r="AC28" s="478"/>
      <c r="AD28" s="478"/>
      <c r="AE28" s="478"/>
      <c r="AF28" s="478"/>
      <c r="AG28" s="478"/>
      <c r="AH28" s="478"/>
      <c r="AI28" s="479"/>
      <c r="AJ28" s="477" t="s">
        <v>129</v>
      </c>
      <c r="AK28" s="478"/>
      <c r="AL28" s="478"/>
      <c r="AM28" s="478"/>
      <c r="AN28" s="478"/>
      <c r="AO28" s="478"/>
      <c r="AP28" s="478"/>
      <c r="AQ28" s="479"/>
      <c r="AR28" s="3"/>
    </row>
    <row r="29" spans="1:45" s="2" customFormat="1" ht="15" x14ac:dyDescent="0.25">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249"/>
    </row>
    <row r="30" spans="1:45" s="2" customFormat="1" ht="15" x14ac:dyDescent="0.2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249"/>
    </row>
  </sheetData>
  <mergeCells count="52">
    <mergeCell ref="AP8:AQ8"/>
    <mergeCell ref="B2:AJ4"/>
    <mergeCell ref="AK2:AQ4"/>
    <mergeCell ref="B5:I5"/>
    <mergeCell ref="J5:AQ5"/>
    <mergeCell ref="B6:I6"/>
    <mergeCell ref="J6:AE6"/>
    <mergeCell ref="AF6:AI6"/>
    <mergeCell ref="AK6:AN6"/>
    <mergeCell ref="AO6:AQ6"/>
    <mergeCell ref="B7:I7"/>
    <mergeCell ref="J7:AE7"/>
    <mergeCell ref="AF7:AI7"/>
    <mergeCell ref="AK7:AN7"/>
    <mergeCell ref="AO7:AQ7"/>
    <mergeCell ref="AH10:AJ10"/>
    <mergeCell ref="AK10:AQ10"/>
    <mergeCell ref="B9:F9"/>
    <mergeCell ref="G9:H9"/>
    <mergeCell ref="I9:J9"/>
    <mergeCell ref="K9:L9"/>
    <mergeCell ref="M9:N9"/>
    <mergeCell ref="O9:P9"/>
    <mergeCell ref="Q9:R9"/>
    <mergeCell ref="V9:Z9"/>
    <mergeCell ref="AA9:AE9"/>
    <mergeCell ref="AH9:AJ9"/>
    <mergeCell ref="AK9:AQ9"/>
    <mergeCell ref="B12:H12"/>
    <mergeCell ref="I12:AQ12"/>
    <mergeCell ref="B13:H13"/>
    <mergeCell ref="I13:U13"/>
    <mergeCell ref="V13:AE13"/>
    <mergeCell ref="AF13:AJ13"/>
    <mergeCell ref="AK13:AM13"/>
    <mergeCell ref="AN13:AO13"/>
    <mergeCell ref="B14:AI14"/>
    <mergeCell ref="AJ14:AJ15"/>
    <mergeCell ref="AK14:AO14"/>
    <mergeCell ref="AP14:AP15"/>
    <mergeCell ref="AQ14:AQ15"/>
    <mergeCell ref="B15:AI22"/>
    <mergeCell ref="AJ18:AO18"/>
    <mergeCell ref="AJ22:AO22"/>
    <mergeCell ref="B28:AI28"/>
    <mergeCell ref="AJ28:AQ28"/>
    <mergeCell ref="B23:AI25"/>
    <mergeCell ref="AJ23:AP23"/>
    <mergeCell ref="AJ24:AP24"/>
    <mergeCell ref="AJ25:AP25"/>
    <mergeCell ref="B26:AI27"/>
    <mergeCell ref="AJ26:AQ27"/>
  </mergeCells>
  <printOptions horizontalCentered="1"/>
  <pageMargins left="0.39370078740157483" right="0.39370078740157483" top="0.39370078740157483" bottom="0.39370078740157483" header="0.31496062992125984" footer="0.31496062992125984"/>
  <pageSetup scale="48" fitToHeight="0" orientation="portrait" r:id="rId1"/>
  <ignoredErrors>
    <ignoredError sqref="AQ18" formula="1"/>
  </ignoredError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9A593-2F05-4D3B-9219-1359D83219D9}">
  <sheetPr>
    <tabColor rgb="FF0070C0"/>
    <pageSetUpPr fitToPage="1"/>
  </sheetPr>
  <dimension ref="A1:AS44"/>
  <sheetViews>
    <sheetView view="pageBreakPreview" zoomScale="70" zoomScaleNormal="80" zoomScaleSheetLayoutView="70" workbookViewId="0">
      <selection activeCell="B2" sqref="B2:AJ4"/>
    </sheetView>
  </sheetViews>
  <sheetFormatPr baseColWidth="10" defaultRowHeight="12.75" x14ac:dyDescent="0.2"/>
  <cols>
    <col min="1" max="1" width="3.140625" style="2" customWidth="1"/>
    <col min="2" max="6" width="2.140625" style="227" customWidth="1"/>
    <col min="7" max="8" width="2.7109375" style="227" customWidth="1"/>
    <col min="9" max="10" width="2.85546875" style="227" customWidth="1"/>
    <col min="11" max="12" width="3.5703125" style="227" customWidth="1"/>
    <col min="13" max="14" width="2.85546875" style="227" customWidth="1"/>
    <col min="15" max="17" width="3.5703125" style="227" customWidth="1"/>
    <col min="18" max="18" width="4.140625" style="227" customWidth="1"/>
    <col min="19" max="21" width="1.7109375" style="227" customWidth="1"/>
    <col min="22" max="26" width="2.42578125" style="227" customWidth="1"/>
    <col min="27" max="31" width="1.28515625" style="227" customWidth="1"/>
    <col min="32" max="35" width="2.42578125" style="227" customWidth="1"/>
    <col min="36" max="36" width="25.28515625" style="227" customWidth="1"/>
    <col min="37" max="37" width="13.85546875" style="227" customWidth="1"/>
    <col min="38" max="38" width="10.140625" style="227" customWidth="1"/>
    <col min="39" max="39" width="12.85546875" style="227" customWidth="1"/>
    <col min="40" max="40" width="12" style="227" customWidth="1"/>
    <col min="41" max="41" width="11.7109375" style="227" customWidth="1"/>
    <col min="42" max="42" width="11.42578125" style="227" customWidth="1"/>
    <col min="43" max="43" width="14.28515625" style="227" customWidth="1"/>
    <col min="44" max="44" width="3.140625" style="2" customWidth="1"/>
    <col min="45" max="45" width="11.42578125" style="236"/>
    <col min="46" max="258" width="11.42578125" style="227"/>
    <col min="259" max="259" width="3.140625" style="227" customWidth="1"/>
    <col min="260" max="275" width="3.5703125" style="227" customWidth="1"/>
    <col min="276" max="276" width="4.140625" style="227" customWidth="1"/>
    <col min="277" max="293" width="3.5703125" style="227" customWidth="1"/>
    <col min="294" max="294" width="33" style="227" customWidth="1"/>
    <col min="295" max="296" width="14.42578125" style="227" customWidth="1"/>
    <col min="297" max="297" width="13.85546875" style="227" customWidth="1"/>
    <col min="298" max="298" width="15" style="227" customWidth="1"/>
    <col min="299" max="299" width="17.42578125" style="227" customWidth="1"/>
    <col min="300" max="300" width="3.140625" style="227" customWidth="1"/>
    <col min="301" max="514" width="11.42578125" style="227"/>
    <col min="515" max="515" width="3.140625" style="227" customWidth="1"/>
    <col min="516" max="531" width="3.5703125" style="227" customWidth="1"/>
    <col min="532" max="532" width="4.140625" style="227" customWidth="1"/>
    <col min="533" max="549" width="3.5703125" style="227" customWidth="1"/>
    <col min="550" max="550" width="33" style="227" customWidth="1"/>
    <col min="551" max="552" width="14.42578125" style="227" customWidth="1"/>
    <col min="553" max="553" width="13.85546875" style="227" customWidth="1"/>
    <col min="554" max="554" width="15" style="227" customWidth="1"/>
    <col min="555" max="555" width="17.42578125" style="227" customWidth="1"/>
    <col min="556" max="556" width="3.140625" style="227" customWidth="1"/>
    <col min="557" max="770" width="11.42578125" style="227"/>
    <col min="771" max="771" width="3.140625" style="227" customWidth="1"/>
    <col min="772" max="787" width="3.5703125" style="227" customWidth="1"/>
    <col min="788" max="788" width="4.140625" style="227" customWidth="1"/>
    <col min="789" max="805" width="3.5703125" style="227" customWidth="1"/>
    <col min="806" max="806" width="33" style="227" customWidth="1"/>
    <col min="807" max="808" width="14.42578125" style="227" customWidth="1"/>
    <col min="809" max="809" width="13.85546875" style="227" customWidth="1"/>
    <col min="810" max="810" width="15" style="227" customWidth="1"/>
    <col min="811" max="811" width="17.42578125" style="227" customWidth="1"/>
    <col min="812" max="812" width="3.140625" style="227" customWidth="1"/>
    <col min="813" max="1026" width="11.42578125" style="227"/>
    <col min="1027" max="1027" width="3.140625" style="227" customWidth="1"/>
    <col min="1028" max="1043" width="3.5703125" style="227" customWidth="1"/>
    <col min="1044" max="1044" width="4.140625" style="227" customWidth="1"/>
    <col min="1045" max="1061" width="3.5703125" style="227" customWidth="1"/>
    <col min="1062" max="1062" width="33" style="227" customWidth="1"/>
    <col min="1063" max="1064" width="14.42578125" style="227" customWidth="1"/>
    <col min="1065" max="1065" width="13.85546875" style="227" customWidth="1"/>
    <col min="1066" max="1066" width="15" style="227" customWidth="1"/>
    <col min="1067" max="1067" width="17.42578125" style="227" customWidth="1"/>
    <col min="1068" max="1068" width="3.140625" style="227" customWidth="1"/>
    <col min="1069" max="1282" width="11.42578125" style="227"/>
    <col min="1283" max="1283" width="3.140625" style="227" customWidth="1"/>
    <col min="1284" max="1299" width="3.5703125" style="227" customWidth="1"/>
    <col min="1300" max="1300" width="4.140625" style="227" customWidth="1"/>
    <col min="1301" max="1317" width="3.5703125" style="227" customWidth="1"/>
    <col min="1318" max="1318" width="33" style="227" customWidth="1"/>
    <col min="1319" max="1320" width="14.42578125" style="227" customWidth="1"/>
    <col min="1321" max="1321" width="13.85546875" style="227" customWidth="1"/>
    <col min="1322" max="1322" width="15" style="227" customWidth="1"/>
    <col min="1323" max="1323" width="17.42578125" style="227" customWidth="1"/>
    <col min="1324" max="1324" width="3.140625" style="227" customWidth="1"/>
    <col min="1325" max="1538" width="11.42578125" style="227"/>
    <col min="1539" max="1539" width="3.140625" style="227" customWidth="1"/>
    <col min="1540" max="1555" width="3.5703125" style="227" customWidth="1"/>
    <col min="1556" max="1556" width="4.140625" style="227" customWidth="1"/>
    <col min="1557" max="1573" width="3.5703125" style="227" customWidth="1"/>
    <col min="1574" max="1574" width="33" style="227" customWidth="1"/>
    <col min="1575" max="1576" width="14.42578125" style="227" customWidth="1"/>
    <col min="1577" max="1577" width="13.85546875" style="227" customWidth="1"/>
    <col min="1578" max="1578" width="15" style="227" customWidth="1"/>
    <col min="1579" max="1579" width="17.42578125" style="227" customWidth="1"/>
    <col min="1580" max="1580" width="3.140625" style="227" customWidth="1"/>
    <col min="1581" max="1794" width="11.42578125" style="227"/>
    <col min="1795" max="1795" width="3.140625" style="227" customWidth="1"/>
    <col min="1796" max="1811" width="3.5703125" style="227" customWidth="1"/>
    <col min="1812" max="1812" width="4.140625" style="227" customWidth="1"/>
    <col min="1813" max="1829" width="3.5703125" style="227" customWidth="1"/>
    <col min="1830" max="1830" width="33" style="227" customWidth="1"/>
    <col min="1831" max="1832" width="14.42578125" style="227" customWidth="1"/>
    <col min="1833" max="1833" width="13.85546875" style="227" customWidth="1"/>
    <col min="1834" max="1834" width="15" style="227" customWidth="1"/>
    <col min="1835" max="1835" width="17.42578125" style="227" customWidth="1"/>
    <col min="1836" max="1836" width="3.140625" style="227" customWidth="1"/>
    <col min="1837" max="2050" width="11.42578125" style="227"/>
    <col min="2051" max="2051" width="3.140625" style="227" customWidth="1"/>
    <col min="2052" max="2067" width="3.5703125" style="227" customWidth="1"/>
    <col min="2068" max="2068" width="4.140625" style="227" customWidth="1"/>
    <col min="2069" max="2085" width="3.5703125" style="227" customWidth="1"/>
    <col min="2086" max="2086" width="33" style="227" customWidth="1"/>
    <col min="2087" max="2088" width="14.42578125" style="227" customWidth="1"/>
    <col min="2089" max="2089" width="13.85546875" style="227" customWidth="1"/>
    <col min="2090" max="2090" width="15" style="227" customWidth="1"/>
    <col min="2091" max="2091" width="17.42578125" style="227" customWidth="1"/>
    <col min="2092" max="2092" width="3.140625" style="227" customWidth="1"/>
    <col min="2093" max="2306" width="11.42578125" style="227"/>
    <col min="2307" max="2307" width="3.140625" style="227" customWidth="1"/>
    <col min="2308" max="2323" width="3.5703125" style="227" customWidth="1"/>
    <col min="2324" max="2324" width="4.140625" style="227" customWidth="1"/>
    <col min="2325" max="2341" width="3.5703125" style="227" customWidth="1"/>
    <col min="2342" max="2342" width="33" style="227" customWidth="1"/>
    <col min="2343" max="2344" width="14.42578125" style="227" customWidth="1"/>
    <col min="2345" max="2345" width="13.85546875" style="227" customWidth="1"/>
    <col min="2346" max="2346" width="15" style="227" customWidth="1"/>
    <col min="2347" max="2347" width="17.42578125" style="227" customWidth="1"/>
    <col min="2348" max="2348" width="3.140625" style="227" customWidth="1"/>
    <col min="2349" max="2562" width="11.42578125" style="227"/>
    <col min="2563" max="2563" width="3.140625" style="227" customWidth="1"/>
    <col min="2564" max="2579" width="3.5703125" style="227" customWidth="1"/>
    <col min="2580" max="2580" width="4.140625" style="227" customWidth="1"/>
    <col min="2581" max="2597" width="3.5703125" style="227" customWidth="1"/>
    <col min="2598" max="2598" width="33" style="227" customWidth="1"/>
    <col min="2599" max="2600" width="14.42578125" style="227" customWidth="1"/>
    <col min="2601" max="2601" width="13.85546875" style="227" customWidth="1"/>
    <col min="2602" max="2602" width="15" style="227" customWidth="1"/>
    <col min="2603" max="2603" width="17.42578125" style="227" customWidth="1"/>
    <col min="2604" max="2604" width="3.140625" style="227" customWidth="1"/>
    <col min="2605" max="2818" width="11.42578125" style="227"/>
    <col min="2819" max="2819" width="3.140625" style="227" customWidth="1"/>
    <col min="2820" max="2835" width="3.5703125" style="227" customWidth="1"/>
    <col min="2836" max="2836" width="4.140625" style="227" customWidth="1"/>
    <col min="2837" max="2853" width="3.5703125" style="227" customWidth="1"/>
    <col min="2854" max="2854" width="33" style="227" customWidth="1"/>
    <col min="2855" max="2856" width="14.42578125" style="227" customWidth="1"/>
    <col min="2857" max="2857" width="13.85546875" style="227" customWidth="1"/>
    <col min="2858" max="2858" width="15" style="227" customWidth="1"/>
    <col min="2859" max="2859" width="17.42578125" style="227" customWidth="1"/>
    <col min="2860" max="2860" width="3.140625" style="227" customWidth="1"/>
    <col min="2861" max="3074" width="11.42578125" style="227"/>
    <col min="3075" max="3075" width="3.140625" style="227" customWidth="1"/>
    <col min="3076" max="3091" width="3.5703125" style="227" customWidth="1"/>
    <col min="3092" max="3092" width="4.140625" style="227" customWidth="1"/>
    <col min="3093" max="3109" width="3.5703125" style="227" customWidth="1"/>
    <col min="3110" max="3110" width="33" style="227" customWidth="1"/>
    <col min="3111" max="3112" width="14.42578125" style="227" customWidth="1"/>
    <col min="3113" max="3113" width="13.85546875" style="227" customWidth="1"/>
    <col min="3114" max="3114" width="15" style="227" customWidth="1"/>
    <col min="3115" max="3115" width="17.42578125" style="227" customWidth="1"/>
    <col min="3116" max="3116" width="3.140625" style="227" customWidth="1"/>
    <col min="3117" max="3330" width="11.42578125" style="227"/>
    <col min="3331" max="3331" width="3.140625" style="227" customWidth="1"/>
    <col min="3332" max="3347" width="3.5703125" style="227" customWidth="1"/>
    <col min="3348" max="3348" width="4.140625" style="227" customWidth="1"/>
    <col min="3349" max="3365" width="3.5703125" style="227" customWidth="1"/>
    <col min="3366" max="3366" width="33" style="227" customWidth="1"/>
    <col min="3367" max="3368" width="14.42578125" style="227" customWidth="1"/>
    <col min="3369" max="3369" width="13.85546875" style="227" customWidth="1"/>
    <col min="3370" max="3370" width="15" style="227" customWidth="1"/>
    <col min="3371" max="3371" width="17.42578125" style="227" customWidth="1"/>
    <col min="3372" max="3372" width="3.140625" style="227" customWidth="1"/>
    <col min="3373" max="3586" width="11.42578125" style="227"/>
    <col min="3587" max="3587" width="3.140625" style="227" customWidth="1"/>
    <col min="3588" max="3603" width="3.5703125" style="227" customWidth="1"/>
    <col min="3604" max="3604" width="4.140625" style="227" customWidth="1"/>
    <col min="3605" max="3621" width="3.5703125" style="227" customWidth="1"/>
    <col min="3622" max="3622" width="33" style="227" customWidth="1"/>
    <col min="3623" max="3624" width="14.42578125" style="227" customWidth="1"/>
    <col min="3625" max="3625" width="13.85546875" style="227" customWidth="1"/>
    <col min="3626" max="3626" width="15" style="227" customWidth="1"/>
    <col min="3627" max="3627" width="17.42578125" style="227" customWidth="1"/>
    <col min="3628" max="3628" width="3.140625" style="227" customWidth="1"/>
    <col min="3629" max="3842" width="11.42578125" style="227"/>
    <col min="3843" max="3843" width="3.140625" style="227" customWidth="1"/>
    <col min="3844" max="3859" width="3.5703125" style="227" customWidth="1"/>
    <col min="3860" max="3860" width="4.140625" style="227" customWidth="1"/>
    <col min="3861" max="3877" width="3.5703125" style="227" customWidth="1"/>
    <col min="3878" max="3878" width="33" style="227" customWidth="1"/>
    <col min="3879" max="3880" width="14.42578125" style="227" customWidth="1"/>
    <col min="3881" max="3881" width="13.85546875" style="227" customWidth="1"/>
    <col min="3882" max="3882" width="15" style="227" customWidth="1"/>
    <col min="3883" max="3883" width="17.42578125" style="227" customWidth="1"/>
    <col min="3884" max="3884" width="3.140625" style="227" customWidth="1"/>
    <col min="3885" max="4098" width="11.42578125" style="227"/>
    <col min="4099" max="4099" width="3.140625" style="227" customWidth="1"/>
    <col min="4100" max="4115" width="3.5703125" style="227" customWidth="1"/>
    <col min="4116" max="4116" width="4.140625" style="227" customWidth="1"/>
    <col min="4117" max="4133" width="3.5703125" style="227" customWidth="1"/>
    <col min="4134" max="4134" width="33" style="227" customWidth="1"/>
    <col min="4135" max="4136" width="14.42578125" style="227" customWidth="1"/>
    <col min="4137" max="4137" width="13.85546875" style="227" customWidth="1"/>
    <col min="4138" max="4138" width="15" style="227" customWidth="1"/>
    <col min="4139" max="4139" width="17.42578125" style="227" customWidth="1"/>
    <col min="4140" max="4140" width="3.140625" style="227" customWidth="1"/>
    <col min="4141" max="4354" width="11.42578125" style="227"/>
    <col min="4355" max="4355" width="3.140625" style="227" customWidth="1"/>
    <col min="4356" max="4371" width="3.5703125" style="227" customWidth="1"/>
    <col min="4372" max="4372" width="4.140625" style="227" customWidth="1"/>
    <col min="4373" max="4389" width="3.5703125" style="227" customWidth="1"/>
    <col min="4390" max="4390" width="33" style="227" customWidth="1"/>
    <col min="4391" max="4392" width="14.42578125" style="227" customWidth="1"/>
    <col min="4393" max="4393" width="13.85546875" style="227" customWidth="1"/>
    <col min="4394" max="4394" width="15" style="227" customWidth="1"/>
    <col min="4395" max="4395" width="17.42578125" style="227" customWidth="1"/>
    <col min="4396" max="4396" width="3.140625" style="227" customWidth="1"/>
    <col min="4397" max="4610" width="11.42578125" style="227"/>
    <col min="4611" max="4611" width="3.140625" style="227" customWidth="1"/>
    <col min="4612" max="4627" width="3.5703125" style="227" customWidth="1"/>
    <col min="4628" max="4628" width="4.140625" style="227" customWidth="1"/>
    <col min="4629" max="4645" width="3.5703125" style="227" customWidth="1"/>
    <col min="4646" max="4646" width="33" style="227" customWidth="1"/>
    <col min="4647" max="4648" width="14.42578125" style="227" customWidth="1"/>
    <col min="4649" max="4649" width="13.85546875" style="227" customWidth="1"/>
    <col min="4650" max="4650" width="15" style="227" customWidth="1"/>
    <col min="4651" max="4651" width="17.42578125" style="227" customWidth="1"/>
    <col min="4652" max="4652" width="3.140625" style="227" customWidth="1"/>
    <col min="4653" max="4866" width="11.42578125" style="227"/>
    <col min="4867" max="4867" width="3.140625" style="227" customWidth="1"/>
    <col min="4868" max="4883" width="3.5703125" style="227" customWidth="1"/>
    <col min="4884" max="4884" width="4.140625" style="227" customWidth="1"/>
    <col min="4885" max="4901" width="3.5703125" style="227" customWidth="1"/>
    <col min="4902" max="4902" width="33" style="227" customWidth="1"/>
    <col min="4903" max="4904" width="14.42578125" style="227" customWidth="1"/>
    <col min="4905" max="4905" width="13.85546875" style="227" customWidth="1"/>
    <col min="4906" max="4906" width="15" style="227" customWidth="1"/>
    <col min="4907" max="4907" width="17.42578125" style="227" customWidth="1"/>
    <col min="4908" max="4908" width="3.140625" style="227" customWidth="1"/>
    <col min="4909" max="5122" width="11.42578125" style="227"/>
    <col min="5123" max="5123" width="3.140625" style="227" customWidth="1"/>
    <col min="5124" max="5139" width="3.5703125" style="227" customWidth="1"/>
    <col min="5140" max="5140" width="4.140625" style="227" customWidth="1"/>
    <col min="5141" max="5157" width="3.5703125" style="227" customWidth="1"/>
    <col min="5158" max="5158" width="33" style="227" customWidth="1"/>
    <col min="5159" max="5160" width="14.42578125" style="227" customWidth="1"/>
    <col min="5161" max="5161" width="13.85546875" style="227" customWidth="1"/>
    <col min="5162" max="5162" width="15" style="227" customWidth="1"/>
    <col min="5163" max="5163" width="17.42578125" style="227" customWidth="1"/>
    <col min="5164" max="5164" width="3.140625" style="227" customWidth="1"/>
    <col min="5165" max="5378" width="11.42578125" style="227"/>
    <col min="5379" max="5379" width="3.140625" style="227" customWidth="1"/>
    <col min="5380" max="5395" width="3.5703125" style="227" customWidth="1"/>
    <col min="5396" max="5396" width="4.140625" style="227" customWidth="1"/>
    <col min="5397" max="5413" width="3.5703125" style="227" customWidth="1"/>
    <col min="5414" max="5414" width="33" style="227" customWidth="1"/>
    <col min="5415" max="5416" width="14.42578125" style="227" customWidth="1"/>
    <col min="5417" max="5417" width="13.85546875" style="227" customWidth="1"/>
    <col min="5418" max="5418" width="15" style="227" customWidth="1"/>
    <col min="5419" max="5419" width="17.42578125" style="227" customWidth="1"/>
    <col min="5420" max="5420" width="3.140625" style="227" customWidth="1"/>
    <col min="5421" max="5634" width="11.42578125" style="227"/>
    <col min="5635" max="5635" width="3.140625" style="227" customWidth="1"/>
    <col min="5636" max="5651" width="3.5703125" style="227" customWidth="1"/>
    <col min="5652" max="5652" width="4.140625" style="227" customWidth="1"/>
    <col min="5653" max="5669" width="3.5703125" style="227" customWidth="1"/>
    <col min="5670" max="5670" width="33" style="227" customWidth="1"/>
    <col min="5671" max="5672" width="14.42578125" style="227" customWidth="1"/>
    <col min="5673" max="5673" width="13.85546875" style="227" customWidth="1"/>
    <col min="5674" max="5674" width="15" style="227" customWidth="1"/>
    <col min="5675" max="5675" width="17.42578125" style="227" customWidth="1"/>
    <col min="5676" max="5676" width="3.140625" style="227" customWidth="1"/>
    <col min="5677" max="5890" width="11.42578125" style="227"/>
    <col min="5891" max="5891" width="3.140625" style="227" customWidth="1"/>
    <col min="5892" max="5907" width="3.5703125" style="227" customWidth="1"/>
    <col min="5908" max="5908" width="4.140625" style="227" customWidth="1"/>
    <col min="5909" max="5925" width="3.5703125" style="227" customWidth="1"/>
    <col min="5926" max="5926" width="33" style="227" customWidth="1"/>
    <col min="5927" max="5928" width="14.42578125" style="227" customWidth="1"/>
    <col min="5929" max="5929" width="13.85546875" style="227" customWidth="1"/>
    <col min="5930" max="5930" width="15" style="227" customWidth="1"/>
    <col min="5931" max="5931" width="17.42578125" style="227" customWidth="1"/>
    <col min="5932" max="5932" width="3.140625" style="227" customWidth="1"/>
    <col min="5933" max="6146" width="11.42578125" style="227"/>
    <col min="6147" max="6147" width="3.140625" style="227" customWidth="1"/>
    <col min="6148" max="6163" width="3.5703125" style="227" customWidth="1"/>
    <col min="6164" max="6164" width="4.140625" style="227" customWidth="1"/>
    <col min="6165" max="6181" width="3.5703125" style="227" customWidth="1"/>
    <col min="6182" max="6182" width="33" style="227" customWidth="1"/>
    <col min="6183" max="6184" width="14.42578125" style="227" customWidth="1"/>
    <col min="6185" max="6185" width="13.85546875" style="227" customWidth="1"/>
    <col min="6186" max="6186" width="15" style="227" customWidth="1"/>
    <col min="6187" max="6187" width="17.42578125" style="227" customWidth="1"/>
    <col min="6188" max="6188" width="3.140625" style="227" customWidth="1"/>
    <col min="6189" max="6402" width="11.42578125" style="227"/>
    <col min="6403" max="6403" width="3.140625" style="227" customWidth="1"/>
    <col min="6404" max="6419" width="3.5703125" style="227" customWidth="1"/>
    <col min="6420" max="6420" width="4.140625" style="227" customWidth="1"/>
    <col min="6421" max="6437" width="3.5703125" style="227" customWidth="1"/>
    <col min="6438" max="6438" width="33" style="227" customWidth="1"/>
    <col min="6439" max="6440" width="14.42578125" style="227" customWidth="1"/>
    <col min="6441" max="6441" width="13.85546875" style="227" customWidth="1"/>
    <col min="6442" max="6442" width="15" style="227" customWidth="1"/>
    <col min="6443" max="6443" width="17.42578125" style="227" customWidth="1"/>
    <col min="6444" max="6444" width="3.140625" style="227" customWidth="1"/>
    <col min="6445" max="6658" width="11.42578125" style="227"/>
    <col min="6659" max="6659" width="3.140625" style="227" customWidth="1"/>
    <col min="6660" max="6675" width="3.5703125" style="227" customWidth="1"/>
    <col min="6676" max="6676" width="4.140625" style="227" customWidth="1"/>
    <col min="6677" max="6693" width="3.5703125" style="227" customWidth="1"/>
    <col min="6694" max="6694" width="33" style="227" customWidth="1"/>
    <col min="6695" max="6696" width="14.42578125" style="227" customWidth="1"/>
    <col min="6697" max="6697" width="13.85546875" style="227" customWidth="1"/>
    <col min="6698" max="6698" width="15" style="227" customWidth="1"/>
    <col min="6699" max="6699" width="17.42578125" style="227" customWidth="1"/>
    <col min="6700" max="6700" width="3.140625" style="227" customWidth="1"/>
    <col min="6701" max="6914" width="11.42578125" style="227"/>
    <col min="6915" max="6915" width="3.140625" style="227" customWidth="1"/>
    <col min="6916" max="6931" width="3.5703125" style="227" customWidth="1"/>
    <col min="6932" max="6932" width="4.140625" style="227" customWidth="1"/>
    <col min="6933" max="6949" width="3.5703125" style="227" customWidth="1"/>
    <col min="6950" max="6950" width="33" style="227" customWidth="1"/>
    <col min="6951" max="6952" width="14.42578125" style="227" customWidth="1"/>
    <col min="6953" max="6953" width="13.85546875" style="227" customWidth="1"/>
    <col min="6954" max="6954" width="15" style="227" customWidth="1"/>
    <col min="6955" max="6955" width="17.42578125" style="227" customWidth="1"/>
    <col min="6956" max="6956" width="3.140625" style="227" customWidth="1"/>
    <col min="6957" max="7170" width="11.42578125" style="227"/>
    <col min="7171" max="7171" width="3.140625" style="227" customWidth="1"/>
    <col min="7172" max="7187" width="3.5703125" style="227" customWidth="1"/>
    <col min="7188" max="7188" width="4.140625" style="227" customWidth="1"/>
    <col min="7189" max="7205" width="3.5703125" style="227" customWidth="1"/>
    <col min="7206" max="7206" width="33" style="227" customWidth="1"/>
    <col min="7207" max="7208" width="14.42578125" style="227" customWidth="1"/>
    <col min="7209" max="7209" width="13.85546875" style="227" customWidth="1"/>
    <col min="7210" max="7210" width="15" style="227" customWidth="1"/>
    <col min="7211" max="7211" width="17.42578125" style="227" customWidth="1"/>
    <col min="7212" max="7212" width="3.140625" style="227" customWidth="1"/>
    <col min="7213" max="7426" width="11.42578125" style="227"/>
    <col min="7427" max="7427" width="3.140625" style="227" customWidth="1"/>
    <col min="7428" max="7443" width="3.5703125" style="227" customWidth="1"/>
    <col min="7444" max="7444" width="4.140625" style="227" customWidth="1"/>
    <col min="7445" max="7461" width="3.5703125" style="227" customWidth="1"/>
    <col min="7462" max="7462" width="33" style="227" customWidth="1"/>
    <col min="7463" max="7464" width="14.42578125" style="227" customWidth="1"/>
    <col min="7465" max="7465" width="13.85546875" style="227" customWidth="1"/>
    <col min="7466" max="7466" width="15" style="227" customWidth="1"/>
    <col min="7467" max="7467" width="17.42578125" style="227" customWidth="1"/>
    <col min="7468" max="7468" width="3.140625" style="227" customWidth="1"/>
    <col min="7469" max="7682" width="11.42578125" style="227"/>
    <col min="7683" max="7683" width="3.140625" style="227" customWidth="1"/>
    <col min="7684" max="7699" width="3.5703125" style="227" customWidth="1"/>
    <col min="7700" max="7700" width="4.140625" style="227" customWidth="1"/>
    <col min="7701" max="7717" width="3.5703125" style="227" customWidth="1"/>
    <col min="7718" max="7718" width="33" style="227" customWidth="1"/>
    <col min="7719" max="7720" width="14.42578125" style="227" customWidth="1"/>
    <col min="7721" max="7721" width="13.85546875" style="227" customWidth="1"/>
    <col min="7722" max="7722" width="15" style="227" customWidth="1"/>
    <col min="7723" max="7723" width="17.42578125" style="227" customWidth="1"/>
    <col min="7724" max="7724" width="3.140625" style="227" customWidth="1"/>
    <col min="7725" max="7938" width="11.42578125" style="227"/>
    <col min="7939" max="7939" width="3.140625" style="227" customWidth="1"/>
    <col min="7940" max="7955" width="3.5703125" style="227" customWidth="1"/>
    <col min="7956" max="7956" width="4.140625" style="227" customWidth="1"/>
    <col min="7957" max="7973" width="3.5703125" style="227" customWidth="1"/>
    <col min="7974" max="7974" width="33" style="227" customWidth="1"/>
    <col min="7975" max="7976" width="14.42578125" style="227" customWidth="1"/>
    <col min="7977" max="7977" width="13.85546875" style="227" customWidth="1"/>
    <col min="7978" max="7978" width="15" style="227" customWidth="1"/>
    <col min="7979" max="7979" width="17.42578125" style="227" customWidth="1"/>
    <col min="7980" max="7980" width="3.140625" style="227" customWidth="1"/>
    <col min="7981" max="8194" width="11.42578125" style="227"/>
    <col min="8195" max="8195" width="3.140625" style="227" customWidth="1"/>
    <col min="8196" max="8211" width="3.5703125" style="227" customWidth="1"/>
    <col min="8212" max="8212" width="4.140625" style="227" customWidth="1"/>
    <col min="8213" max="8229" width="3.5703125" style="227" customWidth="1"/>
    <col min="8230" max="8230" width="33" style="227" customWidth="1"/>
    <col min="8231" max="8232" width="14.42578125" style="227" customWidth="1"/>
    <col min="8233" max="8233" width="13.85546875" style="227" customWidth="1"/>
    <col min="8234" max="8234" width="15" style="227" customWidth="1"/>
    <col min="8235" max="8235" width="17.42578125" style="227" customWidth="1"/>
    <col min="8236" max="8236" width="3.140625" style="227" customWidth="1"/>
    <col min="8237" max="8450" width="11.42578125" style="227"/>
    <col min="8451" max="8451" width="3.140625" style="227" customWidth="1"/>
    <col min="8452" max="8467" width="3.5703125" style="227" customWidth="1"/>
    <col min="8468" max="8468" width="4.140625" style="227" customWidth="1"/>
    <col min="8469" max="8485" width="3.5703125" style="227" customWidth="1"/>
    <col min="8486" max="8486" width="33" style="227" customWidth="1"/>
    <col min="8487" max="8488" width="14.42578125" style="227" customWidth="1"/>
    <col min="8489" max="8489" width="13.85546875" style="227" customWidth="1"/>
    <col min="8490" max="8490" width="15" style="227" customWidth="1"/>
    <col min="8491" max="8491" width="17.42578125" style="227" customWidth="1"/>
    <col min="8492" max="8492" width="3.140625" style="227" customWidth="1"/>
    <col min="8493" max="8706" width="11.42578125" style="227"/>
    <col min="8707" max="8707" width="3.140625" style="227" customWidth="1"/>
    <col min="8708" max="8723" width="3.5703125" style="227" customWidth="1"/>
    <col min="8724" max="8724" width="4.140625" style="227" customWidth="1"/>
    <col min="8725" max="8741" width="3.5703125" style="227" customWidth="1"/>
    <col min="8742" max="8742" width="33" style="227" customWidth="1"/>
    <col min="8743" max="8744" width="14.42578125" style="227" customWidth="1"/>
    <col min="8745" max="8745" width="13.85546875" style="227" customWidth="1"/>
    <col min="8746" max="8746" width="15" style="227" customWidth="1"/>
    <col min="8747" max="8747" width="17.42578125" style="227" customWidth="1"/>
    <col min="8748" max="8748" width="3.140625" style="227" customWidth="1"/>
    <col min="8749" max="8962" width="11.42578125" style="227"/>
    <col min="8963" max="8963" width="3.140625" style="227" customWidth="1"/>
    <col min="8964" max="8979" width="3.5703125" style="227" customWidth="1"/>
    <col min="8980" max="8980" width="4.140625" style="227" customWidth="1"/>
    <col min="8981" max="8997" width="3.5703125" style="227" customWidth="1"/>
    <col min="8998" max="8998" width="33" style="227" customWidth="1"/>
    <col min="8999" max="9000" width="14.42578125" style="227" customWidth="1"/>
    <col min="9001" max="9001" width="13.85546875" style="227" customWidth="1"/>
    <col min="9002" max="9002" width="15" style="227" customWidth="1"/>
    <col min="9003" max="9003" width="17.42578125" style="227" customWidth="1"/>
    <col min="9004" max="9004" width="3.140625" style="227" customWidth="1"/>
    <col min="9005" max="9218" width="11.42578125" style="227"/>
    <col min="9219" max="9219" width="3.140625" style="227" customWidth="1"/>
    <col min="9220" max="9235" width="3.5703125" style="227" customWidth="1"/>
    <col min="9236" max="9236" width="4.140625" style="227" customWidth="1"/>
    <col min="9237" max="9253" width="3.5703125" style="227" customWidth="1"/>
    <col min="9254" max="9254" width="33" style="227" customWidth="1"/>
    <col min="9255" max="9256" width="14.42578125" style="227" customWidth="1"/>
    <col min="9257" max="9257" width="13.85546875" style="227" customWidth="1"/>
    <col min="9258" max="9258" width="15" style="227" customWidth="1"/>
    <col min="9259" max="9259" width="17.42578125" style="227" customWidth="1"/>
    <col min="9260" max="9260" width="3.140625" style="227" customWidth="1"/>
    <col min="9261" max="9474" width="11.42578125" style="227"/>
    <col min="9475" max="9475" width="3.140625" style="227" customWidth="1"/>
    <col min="9476" max="9491" width="3.5703125" style="227" customWidth="1"/>
    <col min="9492" max="9492" width="4.140625" style="227" customWidth="1"/>
    <col min="9493" max="9509" width="3.5703125" style="227" customWidth="1"/>
    <col min="9510" max="9510" width="33" style="227" customWidth="1"/>
    <col min="9511" max="9512" width="14.42578125" style="227" customWidth="1"/>
    <col min="9513" max="9513" width="13.85546875" style="227" customWidth="1"/>
    <col min="9514" max="9514" width="15" style="227" customWidth="1"/>
    <col min="9515" max="9515" width="17.42578125" style="227" customWidth="1"/>
    <col min="9516" max="9516" width="3.140625" style="227" customWidth="1"/>
    <col min="9517" max="9730" width="11.42578125" style="227"/>
    <col min="9731" max="9731" width="3.140625" style="227" customWidth="1"/>
    <col min="9732" max="9747" width="3.5703125" style="227" customWidth="1"/>
    <col min="9748" max="9748" width="4.140625" style="227" customWidth="1"/>
    <col min="9749" max="9765" width="3.5703125" style="227" customWidth="1"/>
    <col min="9766" max="9766" width="33" style="227" customWidth="1"/>
    <col min="9767" max="9768" width="14.42578125" style="227" customWidth="1"/>
    <col min="9769" max="9769" width="13.85546875" style="227" customWidth="1"/>
    <col min="9770" max="9770" width="15" style="227" customWidth="1"/>
    <col min="9771" max="9771" width="17.42578125" style="227" customWidth="1"/>
    <col min="9772" max="9772" width="3.140625" style="227" customWidth="1"/>
    <col min="9773" max="9986" width="11.42578125" style="227"/>
    <col min="9987" max="9987" width="3.140625" style="227" customWidth="1"/>
    <col min="9988" max="10003" width="3.5703125" style="227" customWidth="1"/>
    <col min="10004" max="10004" width="4.140625" style="227" customWidth="1"/>
    <col min="10005" max="10021" width="3.5703125" style="227" customWidth="1"/>
    <col min="10022" max="10022" width="33" style="227" customWidth="1"/>
    <col min="10023" max="10024" width="14.42578125" style="227" customWidth="1"/>
    <col min="10025" max="10025" width="13.85546875" style="227" customWidth="1"/>
    <col min="10026" max="10026" width="15" style="227" customWidth="1"/>
    <col min="10027" max="10027" width="17.42578125" style="227" customWidth="1"/>
    <col min="10028" max="10028" width="3.140625" style="227" customWidth="1"/>
    <col min="10029" max="10242" width="11.42578125" style="227"/>
    <col min="10243" max="10243" width="3.140625" style="227" customWidth="1"/>
    <col min="10244" max="10259" width="3.5703125" style="227" customWidth="1"/>
    <col min="10260" max="10260" width="4.140625" style="227" customWidth="1"/>
    <col min="10261" max="10277" width="3.5703125" style="227" customWidth="1"/>
    <col min="10278" max="10278" width="33" style="227" customWidth="1"/>
    <col min="10279" max="10280" width="14.42578125" style="227" customWidth="1"/>
    <col min="10281" max="10281" width="13.85546875" style="227" customWidth="1"/>
    <col min="10282" max="10282" width="15" style="227" customWidth="1"/>
    <col min="10283" max="10283" width="17.42578125" style="227" customWidth="1"/>
    <col min="10284" max="10284" width="3.140625" style="227" customWidth="1"/>
    <col min="10285" max="10498" width="11.42578125" style="227"/>
    <col min="10499" max="10499" width="3.140625" style="227" customWidth="1"/>
    <col min="10500" max="10515" width="3.5703125" style="227" customWidth="1"/>
    <col min="10516" max="10516" width="4.140625" style="227" customWidth="1"/>
    <col min="10517" max="10533" width="3.5703125" style="227" customWidth="1"/>
    <col min="10534" max="10534" width="33" style="227" customWidth="1"/>
    <col min="10535" max="10536" width="14.42578125" style="227" customWidth="1"/>
    <col min="10537" max="10537" width="13.85546875" style="227" customWidth="1"/>
    <col min="10538" max="10538" width="15" style="227" customWidth="1"/>
    <col min="10539" max="10539" width="17.42578125" style="227" customWidth="1"/>
    <col min="10540" max="10540" width="3.140625" style="227" customWidth="1"/>
    <col min="10541" max="10754" width="11.42578125" style="227"/>
    <col min="10755" max="10755" width="3.140625" style="227" customWidth="1"/>
    <col min="10756" max="10771" width="3.5703125" style="227" customWidth="1"/>
    <col min="10772" max="10772" width="4.140625" style="227" customWidth="1"/>
    <col min="10773" max="10789" width="3.5703125" style="227" customWidth="1"/>
    <col min="10790" max="10790" width="33" style="227" customWidth="1"/>
    <col min="10791" max="10792" width="14.42578125" style="227" customWidth="1"/>
    <col min="10793" max="10793" width="13.85546875" style="227" customWidth="1"/>
    <col min="10794" max="10794" width="15" style="227" customWidth="1"/>
    <col min="10795" max="10795" width="17.42578125" style="227" customWidth="1"/>
    <col min="10796" max="10796" width="3.140625" style="227" customWidth="1"/>
    <col min="10797" max="11010" width="11.42578125" style="227"/>
    <col min="11011" max="11011" width="3.140625" style="227" customWidth="1"/>
    <col min="11012" max="11027" width="3.5703125" style="227" customWidth="1"/>
    <col min="11028" max="11028" width="4.140625" style="227" customWidth="1"/>
    <col min="11029" max="11045" width="3.5703125" style="227" customWidth="1"/>
    <col min="11046" max="11046" width="33" style="227" customWidth="1"/>
    <col min="11047" max="11048" width="14.42578125" style="227" customWidth="1"/>
    <col min="11049" max="11049" width="13.85546875" style="227" customWidth="1"/>
    <col min="11050" max="11050" width="15" style="227" customWidth="1"/>
    <col min="11051" max="11051" width="17.42578125" style="227" customWidth="1"/>
    <col min="11052" max="11052" width="3.140625" style="227" customWidth="1"/>
    <col min="11053" max="11266" width="11.42578125" style="227"/>
    <col min="11267" max="11267" width="3.140625" style="227" customWidth="1"/>
    <col min="11268" max="11283" width="3.5703125" style="227" customWidth="1"/>
    <col min="11284" max="11284" width="4.140625" style="227" customWidth="1"/>
    <col min="11285" max="11301" width="3.5703125" style="227" customWidth="1"/>
    <col min="11302" max="11302" width="33" style="227" customWidth="1"/>
    <col min="11303" max="11304" width="14.42578125" style="227" customWidth="1"/>
    <col min="11305" max="11305" width="13.85546875" style="227" customWidth="1"/>
    <col min="11306" max="11306" width="15" style="227" customWidth="1"/>
    <col min="11307" max="11307" width="17.42578125" style="227" customWidth="1"/>
    <col min="11308" max="11308" width="3.140625" style="227" customWidth="1"/>
    <col min="11309" max="11522" width="11.42578125" style="227"/>
    <col min="11523" max="11523" width="3.140625" style="227" customWidth="1"/>
    <col min="11524" max="11539" width="3.5703125" style="227" customWidth="1"/>
    <col min="11540" max="11540" width="4.140625" style="227" customWidth="1"/>
    <col min="11541" max="11557" width="3.5703125" style="227" customWidth="1"/>
    <col min="11558" max="11558" width="33" style="227" customWidth="1"/>
    <col min="11559" max="11560" width="14.42578125" style="227" customWidth="1"/>
    <col min="11561" max="11561" width="13.85546875" style="227" customWidth="1"/>
    <col min="11562" max="11562" width="15" style="227" customWidth="1"/>
    <col min="11563" max="11563" width="17.42578125" style="227" customWidth="1"/>
    <col min="11564" max="11564" width="3.140625" style="227" customWidth="1"/>
    <col min="11565" max="11778" width="11.42578125" style="227"/>
    <col min="11779" max="11779" width="3.140625" style="227" customWidth="1"/>
    <col min="11780" max="11795" width="3.5703125" style="227" customWidth="1"/>
    <col min="11796" max="11796" width="4.140625" style="227" customWidth="1"/>
    <col min="11797" max="11813" width="3.5703125" style="227" customWidth="1"/>
    <col min="11814" max="11814" width="33" style="227" customWidth="1"/>
    <col min="11815" max="11816" width="14.42578125" style="227" customWidth="1"/>
    <col min="11817" max="11817" width="13.85546875" style="227" customWidth="1"/>
    <col min="11818" max="11818" width="15" style="227" customWidth="1"/>
    <col min="11819" max="11819" width="17.42578125" style="227" customWidth="1"/>
    <col min="11820" max="11820" width="3.140625" style="227" customWidth="1"/>
    <col min="11821" max="12034" width="11.42578125" style="227"/>
    <col min="12035" max="12035" width="3.140625" style="227" customWidth="1"/>
    <col min="12036" max="12051" width="3.5703125" style="227" customWidth="1"/>
    <col min="12052" max="12052" width="4.140625" style="227" customWidth="1"/>
    <col min="12053" max="12069" width="3.5703125" style="227" customWidth="1"/>
    <col min="12070" max="12070" width="33" style="227" customWidth="1"/>
    <col min="12071" max="12072" width="14.42578125" style="227" customWidth="1"/>
    <col min="12073" max="12073" width="13.85546875" style="227" customWidth="1"/>
    <col min="12074" max="12074" width="15" style="227" customWidth="1"/>
    <col min="12075" max="12075" width="17.42578125" style="227" customWidth="1"/>
    <col min="12076" max="12076" width="3.140625" style="227" customWidth="1"/>
    <col min="12077" max="12290" width="11.42578125" style="227"/>
    <col min="12291" max="12291" width="3.140625" style="227" customWidth="1"/>
    <col min="12292" max="12307" width="3.5703125" style="227" customWidth="1"/>
    <col min="12308" max="12308" width="4.140625" style="227" customWidth="1"/>
    <col min="12309" max="12325" width="3.5703125" style="227" customWidth="1"/>
    <col min="12326" max="12326" width="33" style="227" customWidth="1"/>
    <col min="12327" max="12328" width="14.42578125" style="227" customWidth="1"/>
    <col min="12329" max="12329" width="13.85546875" style="227" customWidth="1"/>
    <col min="12330" max="12330" width="15" style="227" customWidth="1"/>
    <col min="12331" max="12331" width="17.42578125" style="227" customWidth="1"/>
    <col min="12332" max="12332" width="3.140625" style="227" customWidth="1"/>
    <col min="12333" max="12546" width="11.42578125" style="227"/>
    <col min="12547" max="12547" width="3.140625" style="227" customWidth="1"/>
    <col min="12548" max="12563" width="3.5703125" style="227" customWidth="1"/>
    <col min="12564" max="12564" width="4.140625" style="227" customWidth="1"/>
    <col min="12565" max="12581" width="3.5703125" style="227" customWidth="1"/>
    <col min="12582" max="12582" width="33" style="227" customWidth="1"/>
    <col min="12583" max="12584" width="14.42578125" style="227" customWidth="1"/>
    <col min="12585" max="12585" width="13.85546875" style="227" customWidth="1"/>
    <col min="12586" max="12586" width="15" style="227" customWidth="1"/>
    <col min="12587" max="12587" width="17.42578125" style="227" customWidth="1"/>
    <col min="12588" max="12588" width="3.140625" style="227" customWidth="1"/>
    <col min="12589" max="12802" width="11.42578125" style="227"/>
    <col min="12803" max="12803" width="3.140625" style="227" customWidth="1"/>
    <col min="12804" max="12819" width="3.5703125" style="227" customWidth="1"/>
    <col min="12820" max="12820" width="4.140625" style="227" customWidth="1"/>
    <col min="12821" max="12837" width="3.5703125" style="227" customWidth="1"/>
    <col min="12838" max="12838" width="33" style="227" customWidth="1"/>
    <col min="12839" max="12840" width="14.42578125" style="227" customWidth="1"/>
    <col min="12841" max="12841" width="13.85546875" style="227" customWidth="1"/>
    <col min="12842" max="12842" width="15" style="227" customWidth="1"/>
    <col min="12843" max="12843" width="17.42578125" style="227" customWidth="1"/>
    <col min="12844" max="12844" width="3.140625" style="227" customWidth="1"/>
    <col min="12845" max="13058" width="11.42578125" style="227"/>
    <col min="13059" max="13059" width="3.140625" style="227" customWidth="1"/>
    <col min="13060" max="13075" width="3.5703125" style="227" customWidth="1"/>
    <col min="13076" max="13076" width="4.140625" style="227" customWidth="1"/>
    <col min="13077" max="13093" width="3.5703125" style="227" customWidth="1"/>
    <col min="13094" max="13094" width="33" style="227" customWidth="1"/>
    <col min="13095" max="13096" width="14.42578125" style="227" customWidth="1"/>
    <col min="13097" max="13097" width="13.85546875" style="227" customWidth="1"/>
    <col min="13098" max="13098" width="15" style="227" customWidth="1"/>
    <col min="13099" max="13099" width="17.42578125" style="227" customWidth="1"/>
    <col min="13100" max="13100" width="3.140625" style="227" customWidth="1"/>
    <col min="13101" max="13314" width="11.42578125" style="227"/>
    <col min="13315" max="13315" width="3.140625" style="227" customWidth="1"/>
    <col min="13316" max="13331" width="3.5703125" style="227" customWidth="1"/>
    <col min="13332" max="13332" width="4.140625" style="227" customWidth="1"/>
    <col min="13333" max="13349" width="3.5703125" style="227" customWidth="1"/>
    <col min="13350" max="13350" width="33" style="227" customWidth="1"/>
    <col min="13351" max="13352" width="14.42578125" style="227" customWidth="1"/>
    <col min="13353" max="13353" width="13.85546875" style="227" customWidth="1"/>
    <col min="13354" max="13354" width="15" style="227" customWidth="1"/>
    <col min="13355" max="13355" width="17.42578125" style="227" customWidth="1"/>
    <col min="13356" max="13356" width="3.140625" style="227" customWidth="1"/>
    <col min="13357" max="13570" width="11.42578125" style="227"/>
    <col min="13571" max="13571" width="3.140625" style="227" customWidth="1"/>
    <col min="13572" max="13587" width="3.5703125" style="227" customWidth="1"/>
    <col min="13588" max="13588" width="4.140625" style="227" customWidth="1"/>
    <col min="13589" max="13605" width="3.5703125" style="227" customWidth="1"/>
    <col min="13606" max="13606" width="33" style="227" customWidth="1"/>
    <col min="13607" max="13608" width="14.42578125" style="227" customWidth="1"/>
    <col min="13609" max="13609" width="13.85546875" style="227" customWidth="1"/>
    <col min="13610" max="13610" width="15" style="227" customWidth="1"/>
    <col min="13611" max="13611" width="17.42578125" style="227" customWidth="1"/>
    <col min="13612" max="13612" width="3.140625" style="227" customWidth="1"/>
    <col min="13613" max="13826" width="11.42578125" style="227"/>
    <col min="13827" max="13827" width="3.140625" style="227" customWidth="1"/>
    <col min="13828" max="13843" width="3.5703125" style="227" customWidth="1"/>
    <col min="13844" max="13844" width="4.140625" style="227" customWidth="1"/>
    <col min="13845" max="13861" width="3.5703125" style="227" customWidth="1"/>
    <col min="13862" max="13862" width="33" style="227" customWidth="1"/>
    <col min="13863" max="13864" width="14.42578125" style="227" customWidth="1"/>
    <col min="13865" max="13865" width="13.85546875" style="227" customWidth="1"/>
    <col min="13866" max="13866" width="15" style="227" customWidth="1"/>
    <col min="13867" max="13867" width="17.42578125" style="227" customWidth="1"/>
    <col min="13868" max="13868" width="3.140625" style="227" customWidth="1"/>
    <col min="13869" max="14082" width="11.42578125" style="227"/>
    <col min="14083" max="14083" width="3.140625" style="227" customWidth="1"/>
    <col min="14084" max="14099" width="3.5703125" style="227" customWidth="1"/>
    <col min="14100" max="14100" width="4.140625" style="227" customWidth="1"/>
    <col min="14101" max="14117" width="3.5703125" style="227" customWidth="1"/>
    <col min="14118" max="14118" width="33" style="227" customWidth="1"/>
    <col min="14119" max="14120" width="14.42578125" style="227" customWidth="1"/>
    <col min="14121" max="14121" width="13.85546875" style="227" customWidth="1"/>
    <col min="14122" max="14122" width="15" style="227" customWidth="1"/>
    <col min="14123" max="14123" width="17.42578125" style="227" customWidth="1"/>
    <col min="14124" max="14124" width="3.140625" style="227" customWidth="1"/>
    <col min="14125" max="14338" width="11.42578125" style="227"/>
    <col min="14339" max="14339" width="3.140625" style="227" customWidth="1"/>
    <col min="14340" max="14355" width="3.5703125" style="227" customWidth="1"/>
    <col min="14356" max="14356" width="4.140625" style="227" customWidth="1"/>
    <col min="14357" max="14373" width="3.5703125" style="227" customWidth="1"/>
    <col min="14374" max="14374" width="33" style="227" customWidth="1"/>
    <col min="14375" max="14376" width="14.42578125" style="227" customWidth="1"/>
    <col min="14377" max="14377" width="13.85546875" style="227" customWidth="1"/>
    <col min="14378" max="14378" width="15" style="227" customWidth="1"/>
    <col min="14379" max="14379" width="17.42578125" style="227" customWidth="1"/>
    <col min="14380" max="14380" width="3.140625" style="227" customWidth="1"/>
    <col min="14381" max="14594" width="11.42578125" style="227"/>
    <col min="14595" max="14595" width="3.140625" style="227" customWidth="1"/>
    <col min="14596" max="14611" width="3.5703125" style="227" customWidth="1"/>
    <col min="14612" max="14612" width="4.140625" style="227" customWidth="1"/>
    <col min="14613" max="14629" width="3.5703125" style="227" customWidth="1"/>
    <col min="14630" max="14630" width="33" style="227" customWidth="1"/>
    <col min="14631" max="14632" width="14.42578125" style="227" customWidth="1"/>
    <col min="14633" max="14633" width="13.85546875" style="227" customWidth="1"/>
    <col min="14634" max="14634" width="15" style="227" customWidth="1"/>
    <col min="14635" max="14635" width="17.42578125" style="227" customWidth="1"/>
    <col min="14636" max="14636" width="3.140625" style="227" customWidth="1"/>
    <col min="14637" max="14850" width="11.42578125" style="227"/>
    <col min="14851" max="14851" width="3.140625" style="227" customWidth="1"/>
    <col min="14852" max="14867" width="3.5703125" style="227" customWidth="1"/>
    <col min="14868" max="14868" width="4.140625" style="227" customWidth="1"/>
    <col min="14869" max="14885" width="3.5703125" style="227" customWidth="1"/>
    <col min="14886" max="14886" width="33" style="227" customWidth="1"/>
    <col min="14887" max="14888" width="14.42578125" style="227" customWidth="1"/>
    <col min="14889" max="14889" width="13.85546875" style="227" customWidth="1"/>
    <col min="14890" max="14890" width="15" style="227" customWidth="1"/>
    <col min="14891" max="14891" width="17.42578125" style="227" customWidth="1"/>
    <col min="14892" max="14892" width="3.140625" style="227" customWidth="1"/>
    <col min="14893" max="15106" width="11.42578125" style="227"/>
    <col min="15107" max="15107" width="3.140625" style="227" customWidth="1"/>
    <col min="15108" max="15123" width="3.5703125" style="227" customWidth="1"/>
    <col min="15124" max="15124" width="4.140625" style="227" customWidth="1"/>
    <col min="15125" max="15141" width="3.5703125" style="227" customWidth="1"/>
    <col min="15142" max="15142" width="33" style="227" customWidth="1"/>
    <col min="15143" max="15144" width="14.42578125" style="227" customWidth="1"/>
    <col min="15145" max="15145" width="13.85546875" style="227" customWidth="1"/>
    <col min="15146" max="15146" width="15" style="227" customWidth="1"/>
    <col min="15147" max="15147" width="17.42578125" style="227" customWidth="1"/>
    <col min="15148" max="15148" width="3.140625" style="227" customWidth="1"/>
    <col min="15149" max="15362" width="11.42578125" style="227"/>
    <col min="15363" max="15363" width="3.140625" style="227" customWidth="1"/>
    <col min="15364" max="15379" width="3.5703125" style="227" customWidth="1"/>
    <col min="15380" max="15380" width="4.140625" style="227" customWidth="1"/>
    <col min="15381" max="15397" width="3.5703125" style="227" customWidth="1"/>
    <col min="15398" max="15398" width="33" style="227" customWidth="1"/>
    <col min="15399" max="15400" width="14.42578125" style="227" customWidth="1"/>
    <col min="15401" max="15401" width="13.85546875" style="227" customWidth="1"/>
    <col min="15402" max="15402" width="15" style="227" customWidth="1"/>
    <col min="15403" max="15403" width="17.42578125" style="227" customWidth="1"/>
    <col min="15404" max="15404" width="3.140625" style="227" customWidth="1"/>
    <col min="15405" max="15618" width="11.42578125" style="227"/>
    <col min="15619" max="15619" width="3.140625" style="227" customWidth="1"/>
    <col min="15620" max="15635" width="3.5703125" style="227" customWidth="1"/>
    <col min="15636" max="15636" width="4.140625" style="227" customWidth="1"/>
    <col min="15637" max="15653" width="3.5703125" style="227" customWidth="1"/>
    <col min="15654" max="15654" width="33" style="227" customWidth="1"/>
    <col min="15655" max="15656" width="14.42578125" style="227" customWidth="1"/>
    <col min="15657" max="15657" width="13.85546875" style="227" customWidth="1"/>
    <col min="15658" max="15658" width="15" style="227" customWidth="1"/>
    <col min="15659" max="15659" width="17.42578125" style="227" customWidth="1"/>
    <col min="15660" max="15660" width="3.140625" style="227" customWidth="1"/>
    <col min="15661" max="15874" width="11.42578125" style="227"/>
    <col min="15875" max="15875" width="3.140625" style="227" customWidth="1"/>
    <col min="15876" max="15891" width="3.5703125" style="227" customWidth="1"/>
    <col min="15892" max="15892" width="4.140625" style="227" customWidth="1"/>
    <col min="15893" max="15909" width="3.5703125" style="227" customWidth="1"/>
    <col min="15910" max="15910" width="33" style="227" customWidth="1"/>
    <col min="15911" max="15912" width="14.42578125" style="227" customWidth="1"/>
    <col min="15913" max="15913" width="13.85546875" style="227" customWidth="1"/>
    <col min="15914" max="15914" width="15" style="227" customWidth="1"/>
    <col min="15915" max="15915" width="17.42578125" style="227" customWidth="1"/>
    <col min="15916" max="15916" width="3.140625" style="227" customWidth="1"/>
    <col min="15917" max="16130" width="11.42578125" style="227"/>
    <col min="16131" max="16131" width="3.140625" style="227" customWidth="1"/>
    <col min="16132" max="16147" width="3.5703125" style="227" customWidth="1"/>
    <col min="16148" max="16148" width="4.140625" style="227" customWidth="1"/>
    <col min="16149" max="16165" width="3.5703125" style="227" customWidth="1"/>
    <col min="16166" max="16166" width="33" style="227" customWidth="1"/>
    <col min="16167" max="16168" width="14.42578125" style="227" customWidth="1"/>
    <col min="16169" max="16169" width="13.85546875" style="227" customWidth="1"/>
    <col min="16170" max="16170" width="15" style="227" customWidth="1"/>
    <col min="16171" max="16171" width="17.42578125" style="227" customWidth="1"/>
    <col min="16172" max="16172" width="3.140625" style="227" customWidth="1"/>
    <col min="16173" max="16384" width="11.42578125" style="227"/>
  </cols>
  <sheetData>
    <row r="1" spans="1:45" s="2" customFormat="1" ht="15.75" thickBo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249"/>
    </row>
    <row r="2" spans="1:45" ht="15.6" customHeight="1" x14ac:dyDescent="0.2">
      <c r="A2" s="3"/>
      <c r="B2" s="410" t="s">
        <v>0</v>
      </c>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c r="AK2" s="416"/>
      <c r="AL2" s="416"/>
      <c r="AM2" s="416"/>
      <c r="AN2" s="416"/>
      <c r="AO2" s="416"/>
      <c r="AP2" s="416"/>
      <c r="AQ2" s="417"/>
      <c r="AR2" s="3"/>
    </row>
    <row r="3" spans="1:45" ht="15.6" customHeight="1" x14ac:dyDescent="0.2">
      <c r="A3" s="3"/>
      <c r="B3" s="412"/>
      <c r="C3" s="413"/>
      <c r="D3" s="413"/>
      <c r="E3" s="413"/>
      <c r="F3" s="413"/>
      <c r="G3" s="413"/>
      <c r="H3" s="413"/>
      <c r="I3" s="413"/>
      <c r="J3" s="413"/>
      <c r="K3" s="413"/>
      <c r="L3" s="413"/>
      <c r="M3" s="413"/>
      <c r="N3" s="413"/>
      <c r="O3" s="413"/>
      <c r="P3" s="413"/>
      <c r="Q3" s="413"/>
      <c r="R3" s="413"/>
      <c r="S3" s="413"/>
      <c r="T3" s="413"/>
      <c r="U3" s="413"/>
      <c r="V3" s="413"/>
      <c r="W3" s="413"/>
      <c r="X3" s="413"/>
      <c r="Y3" s="413"/>
      <c r="Z3" s="413"/>
      <c r="AA3" s="413"/>
      <c r="AB3" s="413"/>
      <c r="AC3" s="413"/>
      <c r="AD3" s="413"/>
      <c r="AE3" s="413"/>
      <c r="AF3" s="413"/>
      <c r="AG3" s="413"/>
      <c r="AH3" s="413"/>
      <c r="AI3" s="413"/>
      <c r="AJ3" s="413"/>
      <c r="AK3" s="418"/>
      <c r="AL3" s="418"/>
      <c r="AM3" s="418"/>
      <c r="AN3" s="418"/>
      <c r="AO3" s="418"/>
      <c r="AP3" s="418"/>
      <c r="AQ3" s="419"/>
      <c r="AR3" s="3"/>
    </row>
    <row r="4" spans="1:45" ht="15.6" customHeight="1" thickBot="1" x14ac:dyDescent="0.25">
      <c r="A4" s="3"/>
      <c r="B4" s="414"/>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20"/>
      <c r="AL4" s="420"/>
      <c r="AM4" s="420"/>
      <c r="AN4" s="420"/>
      <c r="AO4" s="420"/>
      <c r="AP4" s="420"/>
      <c r="AQ4" s="421"/>
      <c r="AR4" s="3"/>
    </row>
    <row r="5" spans="1:45" s="6" customFormat="1" ht="32.450000000000003" customHeight="1" x14ac:dyDescent="0.25">
      <c r="A5" s="5"/>
      <c r="B5" s="422" t="s">
        <v>1</v>
      </c>
      <c r="C5" s="423"/>
      <c r="D5" s="423"/>
      <c r="E5" s="423"/>
      <c r="F5" s="423"/>
      <c r="G5" s="423"/>
      <c r="H5" s="423"/>
      <c r="I5" s="424"/>
      <c r="J5" s="425" t="s">
        <v>105</v>
      </c>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426"/>
      <c r="AK5" s="427"/>
      <c r="AL5" s="427"/>
      <c r="AM5" s="427"/>
      <c r="AN5" s="427"/>
      <c r="AO5" s="427"/>
      <c r="AP5" s="427"/>
      <c r="AQ5" s="409"/>
      <c r="AR5" s="5"/>
      <c r="AS5" s="250"/>
    </row>
    <row r="6" spans="1:45" s="6" customFormat="1" ht="15.75" x14ac:dyDescent="0.25">
      <c r="A6" s="7"/>
      <c r="B6" s="428" t="s">
        <v>2</v>
      </c>
      <c r="C6" s="429"/>
      <c r="D6" s="429"/>
      <c r="E6" s="429"/>
      <c r="F6" s="429"/>
      <c r="G6" s="429"/>
      <c r="H6" s="429"/>
      <c r="I6" s="430"/>
      <c r="J6" s="431" t="s">
        <v>104</v>
      </c>
      <c r="K6" s="432"/>
      <c r="L6" s="432"/>
      <c r="M6" s="432"/>
      <c r="N6" s="432"/>
      <c r="O6" s="432"/>
      <c r="P6" s="432"/>
      <c r="Q6" s="432"/>
      <c r="R6" s="432"/>
      <c r="S6" s="432"/>
      <c r="T6" s="432"/>
      <c r="U6" s="432"/>
      <c r="V6" s="432"/>
      <c r="W6" s="432"/>
      <c r="X6" s="432"/>
      <c r="Y6" s="432"/>
      <c r="Z6" s="432"/>
      <c r="AA6" s="432"/>
      <c r="AB6" s="432"/>
      <c r="AC6" s="432"/>
      <c r="AD6" s="432"/>
      <c r="AE6" s="433"/>
      <c r="AF6" s="434" t="s">
        <v>3</v>
      </c>
      <c r="AG6" s="432"/>
      <c r="AH6" s="432"/>
      <c r="AI6" s="433"/>
      <c r="AJ6" s="208" t="s">
        <v>133</v>
      </c>
      <c r="AK6" s="434" t="s">
        <v>4</v>
      </c>
      <c r="AL6" s="435"/>
      <c r="AM6" s="435"/>
      <c r="AN6" s="436"/>
      <c r="AO6" s="437" t="s">
        <v>108</v>
      </c>
      <c r="AP6" s="429"/>
      <c r="AQ6" s="438"/>
      <c r="AR6" s="7"/>
      <c r="AS6" s="250"/>
    </row>
    <row r="7" spans="1:45" s="6" customFormat="1" ht="15.75" x14ac:dyDescent="0.25">
      <c r="A7" s="7"/>
      <c r="B7" s="428" t="s">
        <v>5</v>
      </c>
      <c r="C7" s="429"/>
      <c r="D7" s="429"/>
      <c r="E7" s="429"/>
      <c r="F7" s="429"/>
      <c r="G7" s="429"/>
      <c r="H7" s="429"/>
      <c r="I7" s="430"/>
      <c r="J7" s="431" t="s">
        <v>77</v>
      </c>
      <c r="K7" s="432"/>
      <c r="L7" s="432"/>
      <c r="M7" s="432"/>
      <c r="N7" s="432"/>
      <c r="O7" s="432"/>
      <c r="P7" s="432"/>
      <c r="Q7" s="432"/>
      <c r="R7" s="432"/>
      <c r="S7" s="432"/>
      <c r="T7" s="432"/>
      <c r="U7" s="432"/>
      <c r="V7" s="432"/>
      <c r="W7" s="432"/>
      <c r="X7" s="432"/>
      <c r="Y7" s="432"/>
      <c r="Z7" s="432"/>
      <c r="AA7" s="432"/>
      <c r="AB7" s="432"/>
      <c r="AC7" s="432"/>
      <c r="AD7" s="432"/>
      <c r="AE7" s="433"/>
      <c r="AF7" s="434" t="s">
        <v>3</v>
      </c>
      <c r="AG7" s="432"/>
      <c r="AH7" s="432"/>
      <c r="AI7" s="433"/>
      <c r="AJ7" s="8" t="s">
        <v>106</v>
      </c>
      <c r="AK7" s="434" t="s">
        <v>6</v>
      </c>
      <c r="AL7" s="435"/>
      <c r="AM7" s="435"/>
      <c r="AN7" s="436"/>
      <c r="AO7" s="437" t="s">
        <v>107</v>
      </c>
      <c r="AP7" s="429"/>
      <c r="AQ7" s="438"/>
      <c r="AR7" s="7"/>
      <c r="AS7" s="250"/>
    </row>
    <row r="8" spans="1:45" s="6" customFormat="1" ht="15.75" x14ac:dyDescent="0.25">
      <c r="A8" s="7"/>
      <c r="B8" s="9"/>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1"/>
      <c r="AO8" s="10"/>
      <c r="AP8" s="408"/>
      <c r="AQ8" s="409"/>
      <c r="AR8" s="7"/>
      <c r="AS8" s="250"/>
    </row>
    <row r="9" spans="1:45" s="6" customFormat="1" ht="15.6" customHeight="1" x14ac:dyDescent="0.25">
      <c r="A9" s="7"/>
      <c r="B9" s="428" t="s">
        <v>7</v>
      </c>
      <c r="C9" s="429"/>
      <c r="D9" s="429"/>
      <c r="E9" s="429"/>
      <c r="F9" s="430"/>
      <c r="G9" s="434" t="s">
        <v>8</v>
      </c>
      <c r="H9" s="433"/>
      <c r="I9" s="442">
        <v>25</v>
      </c>
      <c r="J9" s="433"/>
      <c r="K9" s="434" t="s">
        <v>9</v>
      </c>
      <c r="L9" s="433"/>
      <c r="M9" s="442">
        <v>7</v>
      </c>
      <c r="N9" s="443"/>
      <c r="O9" s="434" t="s">
        <v>10</v>
      </c>
      <c r="P9" s="433"/>
      <c r="Q9" s="442">
        <v>2026</v>
      </c>
      <c r="R9" s="433"/>
      <c r="S9" s="10"/>
      <c r="T9" s="10"/>
      <c r="U9" s="10"/>
      <c r="V9" s="444"/>
      <c r="W9" s="445"/>
      <c r="X9" s="445"/>
      <c r="Y9" s="445"/>
      <c r="Z9" s="445"/>
      <c r="AA9" s="446"/>
      <c r="AB9" s="447"/>
      <c r="AC9" s="447"/>
      <c r="AD9" s="447"/>
      <c r="AE9" s="447"/>
      <c r="AF9" s="10"/>
      <c r="AG9" s="10"/>
      <c r="AH9" s="434" t="s">
        <v>11</v>
      </c>
      <c r="AI9" s="432"/>
      <c r="AJ9" s="433"/>
      <c r="AK9" s="448" t="s">
        <v>29</v>
      </c>
      <c r="AL9" s="449"/>
      <c r="AM9" s="449"/>
      <c r="AN9" s="449"/>
      <c r="AO9" s="449"/>
      <c r="AP9" s="449"/>
      <c r="AQ9" s="450"/>
      <c r="AR9" s="7"/>
      <c r="AS9" s="250"/>
    </row>
    <row r="10" spans="1:45" s="6" customFormat="1" ht="15.75" x14ac:dyDescent="0.25">
      <c r="A10" s="7"/>
      <c r="B10" s="12"/>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434" t="s">
        <v>12</v>
      </c>
      <c r="AI10" s="432"/>
      <c r="AJ10" s="433"/>
      <c r="AK10" s="439" t="s">
        <v>135</v>
      </c>
      <c r="AL10" s="440"/>
      <c r="AM10" s="440"/>
      <c r="AN10" s="440"/>
      <c r="AO10" s="440"/>
      <c r="AP10" s="440"/>
      <c r="AQ10" s="441"/>
      <c r="AR10" s="7"/>
      <c r="AS10" s="250"/>
    </row>
    <row r="11" spans="1:45" s="6" customFormat="1" ht="16.5" thickBot="1" x14ac:dyDescent="0.25">
      <c r="A11" s="7"/>
      <c r="B11" s="13"/>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5"/>
      <c r="AR11" s="7"/>
      <c r="AS11" s="250"/>
    </row>
    <row r="12" spans="1:45" s="16" customFormat="1" ht="42.75" customHeight="1" thickBot="1" x14ac:dyDescent="0.3">
      <c r="A12" s="5"/>
      <c r="B12" s="451" t="s">
        <v>13</v>
      </c>
      <c r="C12" s="452"/>
      <c r="D12" s="452"/>
      <c r="E12" s="452"/>
      <c r="F12" s="452"/>
      <c r="G12" s="452"/>
      <c r="H12" s="453"/>
      <c r="I12" s="454" t="str">
        <f>+'ACTA DE OBRA No1'!C38</f>
        <v>Suministro e instalación de adoquín demarcador de 10x20x6 en concreto, con mortero de nivelación y fijación, incluyendo materiales, y todo lo necesario para su correcta instalación</v>
      </c>
      <c r="J12" s="455"/>
      <c r="K12" s="455"/>
      <c r="L12" s="455"/>
      <c r="M12" s="455"/>
      <c r="N12" s="455"/>
      <c r="O12" s="455"/>
      <c r="P12" s="455"/>
      <c r="Q12" s="455"/>
      <c r="R12" s="455"/>
      <c r="S12" s="455"/>
      <c r="T12" s="455"/>
      <c r="U12" s="455"/>
      <c r="V12" s="455"/>
      <c r="W12" s="455"/>
      <c r="X12" s="455"/>
      <c r="Y12" s="455"/>
      <c r="Z12" s="455"/>
      <c r="AA12" s="455"/>
      <c r="AB12" s="455"/>
      <c r="AC12" s="455"/>
      <c r="AD12" s="455"/>
      <c r="AE12" s="455"/>
      <c r="AF12" s="455"/>
      <c r="AG12" s="455"/>
      <c r="AH12" s="455"/>
      <c r="AI12" s="455"/>
      <c r="AJ12" s="455"/>
      <c r="AK12" s="455"/>
      <c r="AL12" s="455"/>
      <c r="AM12" s="455"/>
      <c r="AN12" s="455"/>
      <c r="AO12" s="455"/>
      <c r="AP12" s="455"/>
      <c r="AQ12" s="456"/>
      <c r="AR12" s="5"/>
      <c r="AS12" s="251"/>
    </row>
    <row r="13" spans="1:45" s="16" customFormat="1" ht="31.15" customHeight="1" thickBot="1" x14ac:dyDescent="0.3">
      <c r="A13" s="5"/>
      <c r="B13" s="451" t="s">
        <v>14</v>
      </c>
      <c r="C13" s="452"/>
      <c r="D13" s="452"/>
      <c r="E13" s="452"/>
      <c r="F13" s="452"/>
      <c r="G13" s="452"/>
      <c r="H13" s="453"/>
      <c r="I13" s="457" t="s">
        <v>201</v>
      </c>
      <c r="J13" s="458"/>
      <c r="K13" s="458"/>
      <c r="L13" s="458"/>
      <c r="M13" s="458"/>
      <c r="N13" s="458"/>
      <c r="O13" s="458"/>
      <c r="P13" s="458"/>
      <c r="Q13" s="458"/>
      <c r="R13" s="458"/>
      <c r="S13" s="458"/>
      <c r="T13" s="458"/>
      <c r="U13" s="459"/>
      <c r="V13" s="460" t="s">
        <v>15</v>
      </c>
      <c r="W13" s="455"/>
      <c r="X13" s="455"/>
      <c r="Y13" s="455"/>
      <c r="Z13" s="455"/>
      <c r="AA13" s="455"/>
      <c r="AB13" s="455"/>
      <c r="AC13" s="455"/>
      <c r="AD13" s="455"/>
      <c r="AE13" s="461"/>
      <c r="AF13" s="462"/>
      <c r="AG13" s="455"/>
      <c r="AH13" s="455"/>
      <c r="AI13" s="455"/>
      <c r="AJ13" s="463"/>
      <c r="AK13" s="464" t="s">
        <v>16</v>
      </c>
      <c r="AL13" s="464"/>
      <c r="AM13" s="465"/>
      <c r="AN13" s="466" t="str">
        <f>+'ACTA DE OBRA No1'!B38</f>
        <v>OE-5</v>
      </c>
      <c r="AO13" s="463"/>
      <c r="AP13" s="17" t="s">
        <v>134</v>
      </c>
      <c r="AQ13" s="18" t="str">
        <f>+'ACTA DE OBRA No1'!E38</f>
        <v>m</v>
      </c>
      <c r="AR13" s="5"/>
      <c r="AS13" s="251"/>
    </row>
    <row r="14" spans="1:45" ht="16.5" thickBot="1" x14ac:dyDescent="0.3">
      <c r="A14" s="3"/>
      <c r="B14" s="467" t="s">
        <v>17</v>
      </c>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411"/>
      <c r="AE14" s="411"/>
      <c r="AF14" s="411"/>
      <c r="AG14" s="411"/>
      <c r="AH14" s="411"/>
      <c r="AI14" s="411"/>
      <c r="AJ14" s="468" t="s">
        <v>202</v>
      </c>
      <c r="AK14" s="470"/>
      <c r="AL14" s="470"/>
      <c r="AM14" s="470"/>
      <c r="AN14" s="471"/>
      <c r="AO14" s="472"/>
      <c r="AP14" s="473" t="s">
        <v>18</v>
      </c>
      <c r="AQ14" s="475" t="s">
        <v>19</v>
      </c>
      <c r="AR14" s="3"/>
    </row>
    <row r="15" spans="1:45" ht="28.5" customHeight="1" thickBot="1" x14ac:dyDescent="0.25">
      <c r="A15" s="3"/>
      <c r="B15" s="397"/>
      <c r="C15" s="398"/>
      <c r="D15" s="398"/>
      <c r="E15" s="398"/>
      <c r="F15" s="398"/>
      <c r="G15" s="398"/>
      <c r="H15" s="398"/>
      <c r="I15" s="398"/>
      <c r="J15" s="398"/>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9"/>
      <c r="AJ15" s="469"/>
      <c r="AK15" s="19" t="s">
        <v>114</v>
      </c>
      <c r="AL15" s="19" t="s">
        <v>20</v>
      </c>
      <c r="AM15" s="19" t="s">
        <v>27</v>
      </c>
      <c r="AN15" s="19" t="s">
        <v>28</v>
      </c>
      <c r="AO15" s="19" t="s">
        <v>21</v>
      </c>
      <c r="AP15" s="474"/>
      <c r="AQ15" s="476"/>
      <c r="AR15" s="3"/>
    </row>
    <row r="16" spans="1:45" ht="15.75" x14ac:dyDescent="0.2">
      <c r="A16" s="3"/>
      <c r="B16" s="400"/>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2"/>
      <c r="AJ16" s="238" t="s">
        <v>138</v>
      </c>
      <c r="AK16" s="239" t="s">
        <v>115</v>
      </c>
      <c r="AL16" s="198">
        <v>33.550000000000004</v>
      </c>
      <c r="AM16" s="198"/>
      <c r="AN16" s="198"/>
      <c r="AO16" s="198"/>
      <c r="AP16" s="239">
        <v>1</v>
      </c>
      <c r="AQ16" s="240">
        <f>+ROUND(AL16,1)</f>
        <v>33.6</v>
      </c>
      <c r="AR16" s="3"/>
      <c r="AS16" s="212"/>
    </row>
    <row r="17" spans="1:45" ht="15.75" x14ac:dyDescent="0.2">
      <c r="A17" s="3"/>
      <c r="B17" s="400"/>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2"/>
      <c r="AJ17" s="403"/>
      <c r="AK17" s="404"/>
      <c r="AL17" s="404"/>
      <c r="AM17" s="404"/>
      <c r="AN17" s="404"/>
      <c r="AO17" s="404"/>
      <c r="AP17" s="404"/>
      <c r="AQ17" s="405"/>
      <c r="AR17" s="3"/>
    </row>
    <row r="18" spans="1:45" ht="15.75" x14ac:dyDescent="0.2">
      <c r="A18" s="3"/>
      <c r="B18" s="400"/>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2"/>
      <c r="AJ18" s="238" t="s">
        <v>144</v>
      </c>
      <c r="AK18" s="239" t="s">
        <v>115</v>
      </c>
      <c r="AL18" s="198">
        <v>190.05</v>
      </c>
      <c r="AM18" s="198"/>
      <c r="AN18" s="198"/>
      <c r="AO18" s="198"/>
      <c r="AP18" s="239">
        <v>1</v>
      </c>
      <c r="AQ18" s="240">
        <f>+ROUND(AL18,1)</f>
        <v>190.1</v>
      </c>
      <c r="AR18" s="3"/>
      <c r="AS18" s="212"/>
    </row>
    <row r="19" spans="1:45" s="228" customFormat="1" ht="15.75" x14ac:dyDescent="0.2">
      <c r="A19" s="3"/>
      <c r="B19" s="400"/>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2"/>
      <c r="AJ19" s="238" t="s">
        <v>144</v>
      </c>
      <c r="AK19" s="239" t="s">
        <v>116</v>
      </c>
      <c r="AL19" s="198">
        <v>187.5</v>
      </c>
      <c r="AM19" s="198"/>
      <c r="AN19" s="198"/>
      <c r="AO19" s="198"/>
      <c r="AP19" s="239">
        <v>1</v>
      </c>
      <c r="AQ19" s="240">
        <f>+ROUND(AL19,1)</f>
        <v>187.5</v>
      </c>
      <c r="AR19" s="3"/>
      <c r="AS19" s="236"/>
    </row>
    <row r="20" spans="1:45" ht="15.75" x14ac:dyDescent="0.2">
      <c r="A20" s="3"/>
      <c r="B20" s="400"/>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2"/>
      <c r="AJ20" s="403"/>
      <c r="AK20" s="404"/>
      <c r="AL20" s="404"/>
      <c r="AM20" s="404"/>
      <c r="AN20" s="404"/>
      <c r="AO20" s="404"/>
      <c r="AP20" s="404"/>
      <c r="AQ20" s="405"/>
      <c r="AR20" s="3"/>
    </row>
    <row r="21" spans="1:45" ht="15.75" x14ac:dyDescent="0.2">
      <c r="A21" s="3"/>
      <c r="B21" s="400"/>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2"/>
      <c r="AJ21" s="238" t="s">
        <v>151</v>
      </c>
      <c r="AK21" s="239" t="s">
        <v>115</v>
      </c>
      <c r="AL21" s="198">
        <v>46.300000000000004</v>
      </c>
      <c r="AM21" s="198"/>
      <c r="AN21" s="198"/>
      <c r="AO21" s="198"/>
      <c r="AP21" s="239">
        <v>1</v>
      </c>
      <c r="AQ21" s="240">
        <f>+ROUND(AL21,1)</f>
        <v>46.3</v>
      </c>
      <c r="AR21" s="3"/>
    </row>
    <row r="22" spans="1:45" ht="15.75" x14ac:dyDescent="0.2">
      <c r="A22" s="3"/>
      <c r="B22" s="400"/>
      <c r="C22" s="401"/>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1"/>
      <c r="AC22" s="401"/>
      <c r="AD22" s="401"/>
      <c r="AE22" s="401"/>
      <c r="AF22" s="401"/>
      <c r="AG22" s="401"/>
      <c r="AH22" s="401"/>
      <c r="AI22" s="402"/>
      <c r="AJ22" s="238" t="s">
        <v>151</v>
      </c>
      <c r="AK22" s="239" t="s">
        <v>116</v>
      </c>
      <c r="AL22" s="198">
        <v>48.100000000000009</v>
      </c>
      <c r="AM22" s="198"/>
      <c r="AN22" s="198"/>
      <c r="AO22" s="198"/>
      <c r="AP22" s="239">
        <v>1</v>
      </c>
      <c r="AQ22" s="240">
        <f>+ROUND(AL22,1)</f>
        <v>48.1</v>
      </c>
      <c r="AR22" s="3"/>
    </row>
    <row r="23" spans="1:45" s="228" customFormat="1" ht="15.75" x14ac:dyDescent="0.2">
      <c r="A23" s="3"/>
      <c r="B23" s="400"/>
      <c r="C23" s="401"/>
      <c r="D23" s="401"/>
      <c r="E23" s="401"/>
      <c r="F23" s="401"/>
      <c r="G23" s="401"/>
      <c r="H23" s="401"/>
      <c r="I23" s="401"/>
      <c r="J23" s="401"/>
      <c r="K23" s="401"/>
      <c r="L23" s="401"/>
      <c r="M23" s="401"/>
      <c r="N23" s="401"/>
      <c r="O23" s="401"/>
      <c r="P23" s="401"/>
      <c r="Q23" s="401"/>
      <c r="R23" s="401"/>
      <c r="S23" s="401"/>
      <c r="T23" s="401"/>
      <c r="U23" s="401"/>
      <c r="V23" s="401"/>
      <c r="W23" s="401"/>
      <c r="X23" s="401"/>
      <c r="Y23" s="401"/>
      <c r="Z23" s="401"/>
      <c r="AA23" s="401"/>
      <c r="AB23" s="401"/>
      <c r="AC23" s="401"/>
      <c r="AD23" s="401"/>
      <c r="AE23" s="401"/>
      <c r="AF23" s="401"/>
      <c r="AG23" s="401"/>
      <c r="AH23" s="401"/>
      <c r="AI23" s="402"/>
      <c r="AJ23" s="403"/>
      <c r="AK23" s="404"/>
      <c r="AL23" s="404"/>
      <c r="AM23" s="404"/>
      <c r="AN23" s="404"/>
      <c r="AO23" s="404"/>
      <c r="AP23" s="404"/>
      <c r="AQ23" s="405"/>
      <c r="AR23" s="3"/>
      <c r="AS23" s="236"/>
    </row>
    <row r="24" spans="1:45" s="228" customFormat="1" ht="15.75" x14ac:dyDescent="0.2">
      <c r="A24" s="3"/>
      <c r="B24" s="400"/>
      <c r="C24" s="401"/>
      <c r="D24" s="401"/>
      <c r="E24" s="401"/>
      <c r="F24" s="401"/>
      <c r="G24" s="401"/>
      <c r="H24" s="401"/>
      <c r="I24" s="401"/>
      <c r="J24" s="401"/>
      <c r="K24" s="401"/>
      <c r="L24" s="401"/>
      <c r="M24" s="401"/>
      <c r="N24" s="401"/>
      <c r="O24" s="401"/>
      <c r="P24" s="401"/>
      <c r="Q24" s="401"/>
      <c r="R24" s="401"/>
      <c r="S24" s="401"/>
      <c r="T24" s="401"/>
      <c r="U24" s="401"/>
      <c r="V24" s="401"/>
      <c r="W24" s="401"/>
      <c r="X24" s="401"/>
      <c r="Y24" s="401"/>
      <c r="Z24" s="401"/>
      <c r="AA24" s="401"/>
      <c r="AB24" s="401"/>
      <c r="AC24" s="401"/>
      <c r="AD24" s="401"/>
      <c r="AE24" s="401"/>
      <c r="AF24" s="401"/>
      <c r="AG24" s="401"/>
      <c r="AH24" s="401"/>
      <c r="AI24" s="402"/>
      <c r="AJ24" s="238" t="s">
        <v>167</v>
      </c>
      <c r="AK24" s="239" t="s">
        <v>115</v>
      </c>
      <c r="AL24" s="198">
        <v>6.1</v>
      </c>
      <c r="AM24" s="198"/>
      <c r="AN24" s="198"/>
      <c r="AO24" s="198"/>
      <c r="AP24" s="239">
        <v>1</v>
      </c>
      <c r="AQ24" s="240">
        <f>+ROUND(AL24,1)</f>
        <v>6.1</v>
      </c>
      <c r="AR24" s="3"/>
      <c r="AS24" s="236"/>
    </row>
    <row r="25" spans="1:45" s="228" customFormat="1" ht="15.75" x14ac:dyDescent="0.2">
      <c r="A25" s="3"/>
      <c r="B25" s="400"/>
      <c r="C25" s="401"/>
      <c r="D25" s="401"/>
      <c r="E25" s="401"/>
      <c r="F25" s="401"/>
      <c r="G25" s="401"/>
      <c r="H25" s="401"/>
      <c r="I25" s="401"/>
      <c r="J25" s="401"/>
      <c r="K25" s="401"/>
      <c r="L25" s="401"/>
      <c r="M25" s="401"/>
      <c r="N25" s="401"/>
      <c r="O25" s="401"/>
      <c r="P25" s="401"/>
      <c r="Q25" s="401"/>
      <c r="R25" s="401"/>
      <c r="S25" s="401"/>
      <c r="T25" s="401"/>
      <c r="U25" s="401"/>
      <c r="V25" s="401"/>
      <c r="W25" s="401"/>
      <c r="X25" s="401"/>
      <c r="Y25" s="401"/>
      <c r="Z25" s="401"/>
      <c r="AA25" s="401"/>
      <c r="AB25" s="401"/>
      <c r="AC25" s="401"/>
      <c r="AD25" s="401"/>
      <c r="AE25" s="401"/>
      <c r="AF25" s="401"/>
      <c r="AG25" s="401"/>
      <c r="AH25" s="401"/>
      <c r="AI25" s="402"/>
      <c r="AJ25" s="238" t="s">
        <v>168</v>
      </c>
      <c r="AK25" s="239" t="s">
        <v>115</v>
      </c>
      <c r="AL25" s="198">
        <v>13</v>
      </c>
      <c r="AM25" s="198"/>
      <c r="AN25" s="198"/>
      <c r="AO25" s="198"/>
      <c r="AP25" s="239">
        <v>1</v>
      </c>
      <c r="AQ25" s="240">
        <f>+ROUND(AL25,1)</f>
        <v>13</v>
      </c>
      <c r="AR25" s="3"/>
      <c r="AS25" s="236"/>
    </row>
    <row r="26" spans="1:45" s="247" customFormat="1" ht="15.75" x14ac:dyDescent="0.2">
      <c r="A26" s="3"/>
      <c r="B26" s="400"/>
      <c r="C26" s="401"/>
      <c r="D26" s="401"/>
      <c r="E26" s="401"/>
      <c r="F26" s="401"/>
      <c r="G26" s="401"/>
      <c r="H26" s="401"/>
      <c r="I26" s="401"/>
      <c r="J26" s="401"/>
      <c r="K26" s="401"/>
      <c r="L26" s="401"/>
      <c r="M26" s="401"/>
      <c r="N26" s="401"/>
      <c r="O26" s="401"/>
      <c r="P26" s="401"/>
      <c r="Q26" s="401"/>
      <c r="R26" s="401"/>
      <c r="S26" s="401"/>
      <c r="T26" s="401"/>
      <c r="U26" s="401"/>
      <c r="V26" s="401"/>
      <c r="W26" s="401"/>
      <c r="X26" s="401"/>
      <c r="Y26" s="401"/>
      <c r="Z26" s="401"/>
      <c r="AA26" s="401"/>
      <c r="AB26" s="401"/>
      <c r="AC26" s="401"/>
      <c r="AD26" s="401"/>
      <c r="AE26" s="401"/>
      <c r="AF26" s="401"/>
      <c r="AG26" s="401"/>
      <c r="AH26" s="401"/>
      <c r="AI26" s="402"/>
      <c r="AJ26" s="238" t="s">
        <v>167</v>
      </c>
      <c r="AK26" s="239" t="s">
        <v>115</v>
      </c>
      <c r="AL26" s="198">
        <v>2.1</v>
      </c>
      <c r="AM26" s="198"/>
      <c r="AN26" s="198"/>
      <c r="AO26" s="198"/>
      <c r="AP26" s="239"/>
      <c r="AQ26" s="240"/>
      <c r="AR26" s="3"/>
      <c r="AS26" s="236"/>
    </row>
    <row r="27" spans="1:45" s="228" customFormat="1" ht="15.75" x14ac:dyDescent="0.2">
      <c r="A27" s="3"/>
      <c r="B27" s="400"/>
      <c r="C27" s="401"/>
      <c r="D27" s="401"/>
      <c r="E27" s="401"/>
      <c r="F27" s="401"/>
      <c r="G27" s="401"/>
      <c r="H27" s="401"/>
      <c r="I27" s="401"/>
      <c r="J27" s="401"/>
      <c r="K27" s="401"/>
      <c r="L27" s="401"/>
      <c r="M27" s="401"/>
      <c r="N27" s="401"/>
      <c r="O27" s="401"/>
      <c r="P27" s="401"/>
      <c r="Q27" s="401"/>
      <c r="R27" s="401"/>
      <c r="S27" s="401"/>
      <c r="T27" s="401"/>
      <c r="U27" s="401"/>
      <c r="V27" s="401"/>
      <c r="W27" s="401"/>
      <c r="X27" s="401"/>
      <c r="Y27" s="401"/>
      <c r="Z27" s="401"/>
      <c r="AA27" s="401"/>
      <c r="AB27" s="401"/>
      <c r="AC27" s="401"/>
      <c r="AD27" s="401"/>
      <c r="AE27" s="401"/>
      <c r="AF27" s="401"/>
      <c r="AG27" s="401"/>
      <c r="AH27" s="401"/>
      <c r="AI27" s="402"/>
      <c r="AJ27" s="238" t="s">
        <v>169</v>
      </c>
      <c r="AK27" s="239" t="s">
        <v>116</v>
      </c>
      <c r="AL27" s="223">
        <v>6.05</v>
      </c>
      <c r="AM27" s="198"/>
      <c r="AN27" s="198"/>
      <c r="AO27" s="198"/>
      <c r="AP27" s="239">
        <v>1</v>
      </c>
      <c r="AQ27" s="240">
        <f>+ROUND(AL27,1)</f>
        <v>6.1</v>
      </c>
      <c r="AR27" s="3"/>
      <c r="AS27" s="236"/>
    </row>
    <row r="28" spans="1:45" ht="15.75" x14ac:dyDescent="0.2">
      <c r="A28" s="3"/>
      <c r="B28" s="400"/>
      <c r="C28" s="401"/>
      <c r="D28" s="401"/>
      <c r="E28" s="401"/>
      <c r="F28" s="401"/>
      <c r="G28" s="401"/>
      <c r="H28" s="401"/>
      <c r="I28" s="401"/>
      <c r="J28" s="401"/>
      <c r="K28" s="401"/>
      <c r="L28" s="401"/>
      <c r="M28" s="401"/>
      <c r="N28" s="401"/>
      <c r="O28" s="401"/>
      <c r="P28" s="401"/>
      <c r="Q28" s="401"/>
      <c r="R28" s="401"/>
      <c r="S28" s="401"/>
      <c r="T28" s="401"/>
      <c r="U28" s="401"/>
      <c r="V28" s="401"/>
      <c r="W28" s="401"/>
      <c r="X28" s="401"/>
      <c r="Y28" s="401"/>
      <c r="Z28" s="401"/>
      <c r="AA28" s="401"/>
      <c r="AB28" s="401"/>
      <c r="AC28" s="401"/>
      <c r="AD28" s="401"/>
      <c r="AE28" s="401"/>
      <c r="AF28" s="401"/>
      <c r="AG28" s="401"/>
      <c r="AH28" s="401"/>
      <c r="AI28" s="402"/>
      <c r="AJ28" s="238" t="s">
        <v>153</v>
      </c>
      <c r="AK28" s="239" t="s">
        <v>116</v>
      </c>
      <c r="AL28" s="198">
        <v>21.35</v>
      </c>
      <c r="AM28" s="198"/>
      <c r="AN28" s="198"/>
      <c r="AO28" s="198"/>
      <c r="AP28" s="239">
        <v>1</v>
      </c>
      <c r="AQ28" s="240">
        <f>+ROUND(AL28,1)</f>
        <v>21.4</v>
      </c>
      <c r="AR28" s="3"/>
    </row>
    <row r="29" spans="1:45" s="228" customFormat="1" ht="15.75" x14ac:dyDescent="0.2">
      <c r="A29" s="3"/>
      <c r="B29" s="400"/>
      <c r="C29" s="401"/>
      <c r="D29" s="401"/>
      <c r="E29" s="401"/>
      <c r="F29" s="401"/>
      <c r="G29" s="401"/>
      <c r="H29" s="401"/>
      <c r="I29" s="401"/>
      <c r="J29" s="401"/>
      <c r="K29" s="401"/>
      <c r="L29" s="401"/>
      <c r="M29" s="401"/>
      <c r="N29" s="401"/>
      <c r="O29" s="401"/>
      <c r="P29" s="401"/>
      <c r="Q29" s="401"/>
      <c r="R29" s="401"/>
      <c r="S29" s="401"/>
      <c r="T29" s="401"/>
      <c r="U29" s="401"/>
      <c r="V29" s="401"/>
      <c r="W29" s="401"/>
      <c r="X29" s="401"/>
      <c r="Y29" s="401"/>
      <c r="Z29" s="401"/>
      <c r="AA29" s="401"/>
      <c r="AB29" s="401"/>
      <c r="AC29" s="401"/>
      <c r="AD29" s="401"/>
      <c r="AE29" s="401"/>
      <c r="AF29" s="401"/>
      <c r="AG29" s="401"/>
      <c r="AH29" s="401"/>
      <c r="AI29" s="402"/>
      <c r="AJ29" s="403"/>
      <c r="AK29" s="404"/>
      <c r="AL29" s="404"/>
      <c r="AM29" s="404"/>
      <c r="AN29" s="404"/>
      <c r="AO29" s="404"/>
      <c r="AP29" s="404"/>
      <c r="AQ29" s="405"/>
      <c r="AR29" s="3"/>
      <c r="AS29" s="236"/>
    </row>
    <row r="30" spans="1:45" s="228" customFormat="1" ht="15.75" x14ac:dyDescent="0.2">
      <c r="A30" s="3"/>
      <c r="B30" s="400"/>
      <c r="C30" s="401"/>
      <c r="D30" s="401"/>
      <c r="E30" s="401"/>
      <c r="F30" s="401"/>
      <c r="G30" s="401"/>
      <c r="H30" s="401"/>
      <c r="I30" s="401"/>
      <c r="J30" s="401"/>
      <c r="K30" s="401"/>
      <c r="L30" s="401"/>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2"/>
      <c r="AJ30" s="238" t="s">
        <v>166</v>
      </c>
      <c r="AK30" s="239" t="s">
        <v>116</v>
      </c>
      <c r="AL30" s="198">
        <v>38</v>
      </c>
      <c r="AM30" s="198"/>
      <c r="AN30" s="198"/>
      <c r="AO30" s="198"/>
      <c r="AP30" s="239">
        <v>1</v>
      </c>
      <c r="AQ30" s="240">
        <f>+ROUND(AL30,1)</f>
        <v>38</v>
      </c>
      <c r="AR30" s="3"/>
      <c r="AS30" s="236"/>
    </row>
    <row r="31" spans="1:45" s="228" customFormat="1" ht="15.75" x14ac:dyDescent="0.2">
      <c r="A31" s="3"/>
      <c r="B31" s="400"/>
      <c r="C31" s="401"/>
      <c r="D31" s="401"/>
      <c r="E31" s="401"/>
      <c r="F31" s="401"/>
      <c r="G31" s="401"/>
      <c r="H31" s="401"/>
      <c r="I31" s="401"/>
      <c r="J31" s="401"/>
      <c r="K31" s="401"/>
      <c r="L31" s="401"/>
      <c r="M31" s="401"/>
      <c r="N31" s="401"/>
      <c r="O31" s="401"/>
      <c r="P31" s="401"/>
      <c r="Q31" s="401"/>
      <c r="R31" s="401"/>
      <c r="S31" s="401"/>
      <c r="T31" s="401"/>
      <c r="U31" s="401"/>
      <c r="V31" s="401"/>
      <c r="W31" s="401"/>
      <c r="X31" s="401"/>
      <c r="Y31" s="401"/>
      <c r="Z31" s="401"/>
      <c r="AA31" s="401"/>
      <c r="AB31" s="401"/>
      <c r="AC31" s="401"/>
      <c r="AD31" s="401"/>
      <c r="AE31" s="401"/>
      <c r="AF31" s="401"/>
      <c r="AG31" s="401"/>
      <c r="AH31" s="401"/>
      <c r="AI31" s="402"/>
      <c r="AJ31" s="395" t="s">
        <v>152</v>
      </c>
      <c r="AK31" s="396"/>
      <c r="AL31" s="396"/>
      <c r="AM31" s="396"/>
      <c r="AN31" s="396"/>
      <c r="AO31" s="396"/>
      <c r="AP31" s="258" t="s">
        <v>22</v>
      </c>
      <c r="AQ31" s="259">
        <f>SUM(AQ16:AQ30)</f>
        <v>590.20000000000005</v>
      </c>
      <c r="AR31" s="3"/>
      <c r="AS31" s="236"/>
    </row>
    <row r="32" spans="1:45" s="228" customFormat="1" ht="15.75" x14ac:dyDescent="0.2">
      <c r="A32" s="3"/>
      <c r="B32" s="400"/>
      <c r="C32" s="401"/>
      <c r="D32" s="401"/>
      <c r="E32" s="401"/>
      <c r="F32" s="401"/>
      <c r="G32" s="401"/>
      <c r="H32" s="401"/>
      <c r="I32" s="401"/>
      <c r="J32" s="401"/>
      <c r="K32" s="401"/>
      <c r="L32" s="401"/>
      <c r="M32" s="401"/>
      <c r="N32" s="401"/>
      <c r="O32" s="401"/>
      <c r="P32" s="401"/>
      <c r="Q32" s="401"/>
      <c r="R32" s="401"/>
      <c r="S32" s="401"/>
      <c r="T32" s="401"/>
      <c r="U32" s="401"/>
      <c r="V32" s="401"/>
      <c r="W32" s="401"/>
      <c r="X32" s="401"/>
      <c r="Y32" s="401"/>
      <c r="Z32" s="401"/>
      <c r="AA32" s="401"/>
      <c r="AB32" s="401"/>
      <c r="AC32" s="401"/>
      <c r="AD32" s="401"/>
      <c r="AE32" s="401"/>
      <c r="AF32" s="401"/>
      <c r="AG32" s="401"/>
      <c r="AH32" s="401"/>
      <c r="AI32" s="402"/>
      <c r="AJ32" s="238" t="s">
        <v>158</v>
      </c>
      <c r="AK32" s="239" t="s">
        <v>116</v>
      </c>
      <c r="AL32" s="198">
        <v>175</v>
      </c>
      <c r="AM32" s="198"/>
      <c r="AN32" s="198"/>
      <c r="AO32" s="198"/>
      <c r="AP32" s="239">
        <v>1</v>
      </c>
      <c r="AQ32" s="240">
        <f>+ROUND(AL32,1)</f>
        <v>175</v>
      </c>
      <c r="AR32" s="3"/>
      <c r="AS32" s="236"/>
    </row>
    <row r="33" spans="1:45" s="248" customFormat="1" ht="15.75" x14ac:dyDescent="0.2">
      <c r="A33" s="3"/>
      <c r="B33" s="400"/>
      <c r="C33" s="401"/>
      <c r="D33" s="401"/>
      <c r="E33" s="401"/>
      <c r="F33" s="401"/>
      <c r="G33" s="401"/>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401"/>
      <c r="AF33" s="401"/>
      <c r="AG33" s="401"/>
      <c r="AH33" s="401"/>
      <c r="AI33" s="402"/>
      <c r="AJ33" s="238" t="s">
        <v>247</v>
      </c>
      <c r="AK33" s="239" t="s">
        <v>116</v>
      </c>
      <c r="AL33" s="198">
        <v>24.400000000000002</v>
      </c>
      <c r="AM33" s="198"/>
      <c r="AN33" s="198"/>
      <c r="AO33" s="198"/>
      <c r="AP33" s="239">
        <v>1</v>
      </c>
      <c r="AQ33" s="240">
        <f>+ROUND(AL33,1)</f>
        <v>24.4</v>
      </c>
      <c r="AR33" s="3"/>
      <c r="AS33" s="236"/>
    </row>
    <row r="34" spans="1:45" ht="15.75" x14ac:dyDescent="0.2">
      <c r="A34" s="3"/>
      <c r="B34" s="400"/>
      <c r="C34" s="401"/>
      <c r="D34" s="401"/>
      <c r="E34" s="401"/>
      <c r="F34" s="401"/>
      <c r="G34" s="401"/>
      <c r="H34" s="401"/>
      <c r="I34" s="401"/>
      <c r="J34" s="401"/>
      <c r="K34" s="401"/>
      <c r="L34" s="401"/>
      <c r="M34" s="401"/>
      <c r="N34" s="401"/>
      <c r="O34" s="401"/>
      <c r="P34" s="401"/>
      <c r="Q34" s="401"/>
      <c r="R34" s="401"/>
      <c r="S34" s="401"/>
      <c r="T34" s="401"/>
      <c r="U34" s="401"/>
      <c r="V34" s="401"/>
      <c r="W34" s="401"/>
      <c r="X34" s="401"/>
      <c r="Y34" s="401"/>
      <c r="Z34" s="401"/>
      <c r="AA34" s="401"/>
      <c r="AB34" s="401"/>
      <c r="AC34" s="401"/>
      <c r="AD34" s="401"/>
      <c r="AE34" s="401"/>
      <c r="AF34" s="401"/>
      <c r="AG34" s="401"/>
      <c r="AH34" s="401"/>
      <c r="AI34" s="402"/>
      <c r="AJ34" s="395" t="s">
        <v>157</v>
      </c>
      <c r="AK34" s="396"/>
      <c r="AL34" s="396"/>
      <c r="AM34" s="396"/>
      <c r="AN34" s="396"/>
      <c r="AO34" s="396"/>
      <c r="AP34" s="258" t="s">
        <v>22</v>
      </c>
      <c r="AQ34" s="259">
        <f>SUM(AQ32:AQ33)</f>
        <v>199.4</v>
      </c>
      <c r="AR34" s="3"/>
    </row>
    <row r="35" spans="1:45" s="237" customFormat="1" ht="15.75" x14ac:dyDescent="0.2">
      <c r="A35" s="3"/>
      <c r="B35" s="400"/>
      <c r="C35" s="401"/>
      <c r="D35" s="401"/>
      <c r="E35" s="401"/>
      <c r="F35" s="401"/>
      <c r="G35" s="401"/>
      <c r="H35" s="401"/>
      <c r="I35" s="401"/>
      <c r="J35" s="401"/>
      <c r="K35" s="401"/>
      <c r="L35" s="401"/>
      <c r="M35" s="401"/>
      <c r="N35" s="401"/>
      <c r="O35" s="401"/>
      <c r="P35" s="401"/>
      <c r="Q35" s="401"/>
      <c r="R35" s="401"/>
      <c r="S35" s="401"/>
      <c r="T35" s="401"/>
      <c r="U35" s="401"/>
      <c r="V35" s="401"/>
      <c r="W35" s="401"/>
      <c r="X35" s="401"/>
      <c r="Y35" s="401"/>
      <c r="Z35" s="401"/>
      <c r="AA35" s="401"/>
      <c r="AB35" s="401"/>
      <c r="AC35" s="401"/>
      <c r="AD35" s="401"/>
      <c r="AE35" s="401"/>
      <c r="AF35" s="401"/>
      <c r="AG35" s="401"/>
      <c r="AH35" s="401"/>
      <c r="AI35" s="402"/>
      <c r="AJ35" s="238" t="s">
        <v>175</v>
      </c>
      <c r="AK35" s="239" t="s">
        <v>115</v>
      </c>
      <c r="AL35" s="198">
        <v>52.7</v>
      </c>
      <c r="AM35" s="198"/>
      <c r="AN35" s="198"/>
      <c r="AO35" s="198"/>
      <c r="AP35" s="239">
        <v>1</v>
      </c>
      <c r="AQ35" s="240">
        <f>+ROUND(AL35,1)</f>
        <v>52.7</v>
      </c>
      <c r="AR35" s="3"/>
      <c r="AS35" s="212"/>
    </row>
    <row r="36" spans="1:45" s="237" customFormat="1" ht="16.5" thickBot="1" x14ac:dyDescent="0.25">
      <c r="A36" s="3"/>
      <c r="B36" s="504"/>
      <c r="C36" s="505"/>
      <c r="D36" s="505"/>
      <c r="E36" s="505"/>
      <c r="F36" s="505"/>
      <c r="G36" s="505"/>
      <c r="H36" s="505"/>
      <c r="I36" s="505"/>
      <c r="J36" s="505"/>
      <c r="K36" s="505"/>
      <c r="L36" s="505"/>
      <c r="M36" s="505"/>
      <c r="N36" s="505"/>
      <c r="O36" s="505"/>
      <c r="P36" s="505"/>
      <c r="Q36" s="505"/>
      <c r="R36" s="505"/>
      <c r="S36" s="505"/>
      <c r="T36" s="505"/>
      <c r="U36" s="505"/>
      <c r="V36" s="505"/>
      <c r="W36" s="505"/>
      <c r="X36" s="505"/>
      <c r="Y36" s="505"/>
      <c r="Z36" s="505"/>
      <c r="AA36" s="505"/>
      <c r="AB36" s="505"/>
      <c r="AC36" s="505"/>
      <c r="AD36" s="505"/>
      <c r="AE36" s="505"/>
      <c r="AF36" s="505"/>
      <c r="AG36" s="505"/>
      <c r="AH36" s="505"/>
      <c r="AI36" s="506"/>
      <c r="AJ36" s="406" t="s">
        <v>173</v>
      </c>
      <c r="AK36" s="407"/>
      <c r="AL36" s="407"/>
      <c r="AM36" s="407"/>
      <c r="AN36" s="407"/>
      <c r="AO36" s="407"/>
      <c r="AP36" s="220" t="s">
        <v>22</v>
      </c>
      <c r="AQ36" s="221">
        <f>SUM(AQ35)</f>
        <v>52.7</v>
      </c>
      <c r="AR36" s="3"/>
      <c r="AS36" s="236"/>
    </row>
    <row r="37" spans="1:45" ht="15.75" x14ac:dyDescent="0.25">
      <c r="A37" s="3"/>
      <c r="B37" s="480" t="s">
        <v>23</v>
      </c>
      <c r="C37" s="481"/>
      <c r="D37" s="481"/>
      <c r="E37" s="481"/>
      <c r="F37" s="481"/>
      <c r="G37" s="481"/>
      <c r="H37" s="481"/>
      <c r="I37" s="481"/>
      <c r="J37" s="481"/>
      <c r="K37" s="481"/>
      <c r="L37" s="481"/>
      <c r="M37" s="481"/>
      <c r="N37" s="481"/>
      <c r="O37" s="481"/>
      <c r="P37" s="481"/>
      <c r="Q37" s="481"/>
      <c r="R37" s="481"/>
      <c r="S37" s="481"/>
      <c r="T37" s="481"/>
      <c r="U37" s="481"/>
      <c r="V37" s="481"/>
      <c r="W37" s="481"/>
      <c r="X37" s="481"/>
      <c r="Y37" s="481"/>
      <c r="Z37" s="481"/>
      <c r="AA37" s="481"/>
      <c r="AB37" s="481"/>
      <c r="AC37" s="481"/>
      <c r="AD37" s="481"/>
      <c r="AE37" s="481"/>
      <c r="AF37" s="481"/>
      <c r="AG37" s="481"/>
      <c r="AH37" s="481"/>
      <c r="AI37" s="482"/>
      <c r="AJ37" s="510" t="s">
        <v>24</v>
      </c>
      <c r="AK37" s="511"/>
      <c r="AL37" s="511"/>
      <c r="AM37" s="511"/>
      <c r="AN37" s="511"/>
      <c r="AO37" s="511"/>
      <c r="AP37" s="512"/>
      <c r="AQ37" s="224">
        <f>+AQ31+AQ34+AQ36</f>
        <v>842.30000000000007</v>
      </c>
      <c r="AR37" s="3"/>
    </row>
    <row r="38" spans="1:45" ht="15.75" x14ac:dyDescent="0.25">
      <c r="A38" s="3"/>
      <c r="B38" s="483"/>
      <c r="C38" s="484"/>
      <c r="D38" s="484"/>
      <c r="E38" s="484"/>
      <c r="F38" s="484"/>
      <c r="G38" s="484"/>
      <c r="H38" s="484"/>
      <c r="I38" s="484"/>
      <c r="J38" s="484"/>
      <c r="K38" s="484"/>
      <c r="L38" s="484"/>
      <c r="M38" s="484"/>
      <c r="N38" s="484"/>
      <c r="O38" s="484"/>
      <c r="P38" s="484"/>
      <c r="Q38" s="484"/>
      <c r="R38" s="484"/>
      <c r="S38" s="484"/>
      <c r="T38" s="484"/>
      <c r="U38" s="484"/>
      <c r="V38" s="484"/>
      <c r="W38" s="484"/>
      <c r="X38" s="484"/>
      <c r="Y38" s="484"/>
      <c r="Z38" s="484"/>
      <c r="AA38" s="484"/>
      <c r="AB38" s="484"/>
      <c r="AC38" s="484"/>
      <c r="AD38" s="484"/>
      <c r="AE38" s="484"/>
      <c r="AF38" s="484"/>
      <c r="AG38" s="484"/>
      <c r="AH38" s="484"/>
      <c r="AI38" s="485"/>
      <c r="AJ38" s="492" t="s">
        <v>25</v>
      </c>
      <c r="AK38" s="493"/>
      <c r="AL38" s="493"/>
      <c r="AM38" s="493"/>
      <c r="AN38" s="493"/>
      <c r="AO38" s="493"/>
      <c r="AP38" s="494"/>
      <c r="AQ38" s="23">
        <v>0</v>
      </c>
      <c r="AR38" s="3"/>
    </row>
    <row r="39" spans="1:45" ht="16.5" thickBot="1" x14ac:dyDescent="0.3">
      <c r="A39" s="3"/>
      <c r="B39" s="486"/>
      <c r="C39" s="487"/>
      <c r="D39" s="487"/>
      <c r="E39" s="487"/>
      <c r="F39" s="487"/>
      <c r="G39" s="487"/>
      <c r="H39" s="487"/>
      <c r="I39" s="487"/>
      <c r="J39" s="487"/>
      <c r="K39" s="487"/>
      <c r="L39" s="487"/>
      <c r="M39" s="487"/>
      <c r="N39" s="487"/>
      <c r="O39" s="487"/>
      <c r="P39" s="487"/>
      <c r="Q39" s="487"/>
      <c r="R39" s="487"/>
      <c r="S39" s="487"/>
      <c r="T39" s="487"/>
      <c r="U39" s="487"/>
      <c r="V39" s="487"/>
      <c r="W39" s="487"/>
      <c r="X39" s="487"/>
      <c r="Y39" s="487"/>
      <c r="Z39" s="487"/>
      <c r="AA39" s="487"/>
      <c r="AB39" s="487"/>
      <c r="AC39" s="487"/>
      <c r="AD39" s="487"/>
      <c r="AE39" s="487"/>
      <c r="AF39" s="487"/>
      <c r="AG39" s="487"/>
      <c r="AH39" s="487"/>
      <c r="AI39" s="488"/>
      <c r="AJ39" s="495" t="s">
        <v>26</v>
      </c>
      <c r="AK39" s="496"/>
      <c r="AL39" s="496"/>
      <c r="AM39" s="496"/>
      <c r="AN39" s="496"/>
      <c r="AO39" s="496"/>
      <c r="AP39" s="497"/>
      <c r="AQ39" s="24">
        <f>ABS(AQ37+AQ38)</f>
        <v>842.30000000000007</v>
      </c>
      <c r="AR39" s="3"/>
    </row>
    <row r="40" spans="1:45" ht="15.6" customHeight="1" x14ac:dyDescent="0.2">
      <c r="A40" s="3"/>
      <c r="B40" s="498" t="s">
        <v>110</v>
      </c>
      <c r="C40" s="499"/>
      <c r="D40" s="499"/>
      <c r="E40" s="499"/>
      <c r="F40" s="499"/>
      <c r="G40" s="499"/>
      <c r="H40" s="499"/>
      <c r="I40" s="499"/>
      <c r="J40" s="499"/>
      <c r="K40" s="499"/>
      <c r="L40" s="499"/>
      <c r="M40" s="499"/>
      <c r="N40" s="499"/>
      <c r="O40" s="499"/>
      <c r="P40" s="499"/>
      <c r="Q40" s="499"/>
      <c r="R40" s="499"/>
      <c r="S40" s="499"/>
      <c r="T40" s="499"/>
      <c r="U40" s="499"/>
      <c r="V40" s="499"/>
      <c r="W40" s="499"/>
      <c r="X40" s="499"/>
      <c r="Y40" s="499"/>
      <c r="Z40" s="499"/>
      <c r="AA40" s="499"/>
      <c r="AB40" s="499"/>
      <c r="AC40" s="499"/>
      <c r="AD40" s="499"/>
      <c r="AE40" s="499"/>
      <c r="AF40" s="499"/>
      <c r="AG40" s="499"/>
      <c r="AH40" s="499"/>
      <c r="AI40" s="500"/>
      <c r="AJ40" s="501" t="s">
        <v>128</v>
      </c>
      <c r="AK40" s="502"/>
      <c r="AL40" s="502"/>
      <c r="AM40" s="502"/>
      <c r="AN40" s="502"/>
      <c r="AO40" s="502"/>
      <c r="AP40" s="502"/>
      <c r="AQ40" s="503"/>
      <c r="AR40" s="3"/>
    </row>
    <row r="41" spans="1:45" ht="48" customHeight="1" x14ac:dyDescent="0.2">
      <c r="A41" s="3"/>
      <c r="B41" s="498"/>
      <c r="C41" s="499"/>
      <c r="D41" s="499"/>
      <c r="E41" s="499"/>
      <c r="F41" s="499"/>
      <c r="G41" s="499"/>
      <c r="H41" s="499"/>
      <c r="I41" s="499"/>
      <c r="J41" s="499"/>
      <c r="K41" s="499"/>
      <c r="L41" s="499"/>
      <c r="M41" s="499"/>
      <c r="N41" s="499"/>
      <c r="O41" s="499"/>
      <c r="P41" s="499"/>
      <c r="Q41" s="499"/>
      <c r="R41" s="499"/>
      <c r="S41" s="499"/>
      <c r="T41" s="499"/>
      <c r="U41" s="499"/>
      <c r="V41" s="499"/>
      <c r="W41" s="499"/>
      <c r="X41" s="499"/>
      <c r="Y41" s="499"/>
      <c r="Z41" s="499"/>
      <c r="AA41" s="499"/>
      <c r="AB41" s="499"/>
      <c r="AC41" s="499"/>
      <c r="AD41" s="499"/>
      <c r="AE41" s="499"/>
      <c r="AF41" s="499"/>
      <c r="AG41" s="499"/>
      <c r="AH41" s="499"/>
      <c r="AI41" s="500"/>
      <c r="AJ41" s="501"/>
      <c r="AK41" s="502"/>
      <c r="AL41" s="502"/>
      <c r="AM41" s="502"/>
      <c r="AN41" s="502"/>
      <c r="AO41" s="502"/>
      <c r="AP41" s="502"/>
      <c r="AQ41" s="503"/>
      <c r="AR41" s="3"/>
    </row>
    <row r="42" spans="1:45" ht="15.75" thickBot="1" x14ac:dyDescent="0.25">
      <c r="A42" s="3"/>
      <c r="B42" s="477" t="s">
        <v>111</v>
      </c>
      <c r="C42" s="478"/>
      <c r="D42" s="478"/>
      <c r="E42" s="478"/>
      <c r="F42" s="478"/>
      <c r="G42" s="478"/>
      <c r="H42" s="478"/>
      <c r="I42" s="478"/>
      <c r="J42" s="478"/>
      <c r="K42" s="478"/>
      <c r="L42" s="478"/>
      <c r="M42" s="478"/>
      <c r="N42" s="478"/>
      <c r="O42" s="478"/>
      <c r="P42" s="478"/>
      <c r="Q42" s="478"/>
      <c r="R42" s="478"/>
      <c r="S42" s="478"/>
      <c r="T42" s="478"/>
      <c r="U42" s="478"/>
      <c r="V42" s="478"/>
      <c r="W42" s="478"/>
      <c r="X42" s="478"/>
      <c r="Y42" s="478"/>
      <c r="Z42" s="478"/>
      <c r="AA42" s="478"/>
      <c r="AB42" s="478"/>
      <c r="AC42" s="478"/>
      <c r="AD42" s="478"/>
      <c r="AE42" s="478"/>
      <c r="AF42" s="478"/>
      <c r="AG42" s="478"/>
      <c r="AH42" s="478"/>
      <c r="AI42" s="479"/>
      <c r="AJ42" s="477" t="s">
        <v>129</v>
      </c>
      <c r="AK42" s="478"/>
      <c r="AL42" s="478"/>
      <c r="AM42" s="478"/>
      <c r="AN42" s="478"/>
      <c r="AO42" s="478"/>
      <c r="AP42" s="478"/>
      <c r="AQ42" s="479"/>
      <c r="AR42" s="3"/>
    </row>
    <row r="43" spans="1:45" s="2" customFormat="1" ht="15" x14ac:dyDescent="0.2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249"/>
    </row>
    <row r="44" spans="1:45" s="2" customFormat="1" ht="15" x14ac:dyDescent="0.2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249"/>
    </row>
  </sheetData>
  <mergeCells count="57">
    <mergeCell ref="B40:AI41"/>
    <mergeCell ref="AJ40:AQ41"/>
    <mergeCell ref="B42:AI42"/>
    <mergeCell ref="AJ42:AQ42"/>
    <mergeCell ref="B37:AI39"/>
    <mergeCell ref="AJ37:AP37"/>
    <mergeCell ref="AJ38:AP38"/>
    <mergeCell ref="AJ39:AP39"/>
    <mergeCell ref="AJ31:AO31"/>
    <mergeCell ref="AJ34:AO34"/>
    <mergeCell ref="AJ17:AQ17"/>
    <mergeCell ref="AJ20:AQ20"/>
    <mergeCell ref="AJ23:AQ23"/>
    <mergeCell ref="AJ29:AQ29"/>
    <mergeCell ref="B14:AI14"/>
    <mergeCell ref="AJ14:AJ15"/>
    <mergeCell ref="AK14:AO14"/>
    <mergeCell ref="AP14:AP15"/>
    <mergeCell ref="AQ14:AQ15"/>
    <mergeCell ref="B12:H12"/>
    <mergeCell ref="I12:AQ12"/>
    <mergeCell ref="B13:H13"/>
    <mergeCell ref="I13:U13"/>
    <mergeCell ref="V13:AE13"/>
    <mergeCell ref="AF13:AJ13"/>
    <mergeCell ref="AK13:AM13"/>
    <mergeCell ref="AN13:AO13"/>
    <mergeCell ref="AO7:AQ7"/>
    <mergeCell ref="AH10:AJ10"/>
    <mergeCell ref="AK10:AQ10"/>
    <mergeCell ref="B9:F9"/>
    <mergeCell ref="G9:H9"/>
    <mergeCell ref="I9:J9"/>
    <mergeCell ref="K9:L9"/>
    <mergeCell ref="M9:N9"/>
    <mergeCell ref="O9:P9"/>
    <mergeCell ref="Q9:R9"/>
    <mergeCell ref="V9:Z9"/>
    <mergeCell ref="AA9:AE9"/>
    <mergeCell ref="AH9:AJ9"/>
    <mergeCell ref="AK9:AQ9"/>
    <mergeCell ref="AJ36:AO36"/>
    <mergeCell ref="B15:AI36"/>
    <mergeCell ref="AP8:AQ8"/>
    <mergeCell ref="B2:AJ4"/>
    <mergeCell ref="AK2:AQ4"/>
    <mergeCell ref="B5:I5"/>
    <mergeCell ref="J5:AQ5"/>
    <mergeCell ref="B6:I6"/>
    <mergeCell ref="J6:AE6"/>
    <mergeCell ref="AF6:AI6"/>
    <mergeCell ref="AK6:AN6"/>
    <mergeCell ref="AO6:AQ6"/>
    <mergeCell ref="B7:I7"/>
    <mergeCell ref="J7:AE7"/>
    <mergeCell ref="AF7:AI7"/>
    <mergeCell ref="AK7:AN7"/>
  </mergeCells>
  <printOptions horizontalCentered="1"/>
  <pageMargins left="0.39370078740157483" right="0.39370078740157483" top="0.39370078740157483" bottom="0.39370078740157483" header="0.31496062992125984" footer="0.31496062992125984"/>
  <pageSetup scale="48" fitToHeight="0" orientation="portrait" r:id="rId1"/>
  <ignoredErrors>
    <ignoredError sqref="AQ31 AQ34:AQ35"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16</vt:i4>
      </vt:variant>
    </vt:vector>
  </HeadingPairs>
  <TitlesOfParts>
    <vt:vector size="31" baseType="lpstr">
      <vt:lpstr>ACTA DE OBRA No1</vt:lpstr>
      <vt:lpstr>2,01 DC</vt:lpstr>
      <vt:lpstr>2,02 DA</vt:lpstr>
      <vt:lpstr>2,03 EX</vt:lpstr>
      <vt:lpstr>2,04 DRC</vt:lpstr>
      <vt:lpstr>2,06 LLE</vt:lpstr>
      <vt:lpstr>3,01 LOS</vt:lpstr>
      <vt:lpstr>3,02 BG</vt:lpstr>
      <vt:lpstr>3,03 BOR</vt:lpstr>
      <vt:lpstr>3,04 AN10</vt:lpstr>
      <vt:lpstr>6,38 DTC</vt:lpstr>
      <vt:lpstr>OE-1 CP</vt:lpstr>
      <vt:lpstr>OE-2 AN15</vt:lpstr>
      <vt:lpstr>OE-3 RA</vt:lpstr>
      <vt:lpstr>OE-5 ADO</vt:lpstr>
      <vt:lpstr>'2,01 DC'!Área_de_impresión</vt:lpstr>
      <vt:lpstr>'2,02 DA'!Área_de_impresión</vt:lpstr>
      <vt:lpstr>'2,03 EX'!Área_de_impresión</vt:lpstr>
      <vt:lpstr>'2,04 DRC'!Área_de_impresión</vt:lpstr>
      <vt:lpstr>'2,06 LLE'!Área_de_impresión</vt:lpstr>
      <vt:lpstr>'3,01 LOS'!Área_de_impresión</vt:lpstr>
      <vt:lpstr>'3,02 BG'!Área_de_impresión</vt:lpstr>
      <vt:lpstr>'3,03 BOR'!Área_de_impresión</vt:lpstr>
      <vt:lpstr>'3,04 AN10'!Área_de_impresión</vt:lpstr>
      <vt:lpstr>'6,38 DTC'!Área_de_impresión</vt:lpstr>
      <vt:lpstr>'ACTA DE OBRA No1'!Área_de_impresión</vt:lpstr>
      <vt:lpstr>'OE-1 CP'!Área_de_impresión</vt:lpstr>
      <vt:lpstr>'OE-2 AN15'!Área_de_impresión</vt:lpstr>
      <vt:lpstr>'OE-3 RA'!Área_de_impresión</vt:lpstr>
      <vt:lpstr>'OE-5 ADO'!Área_de_impresión</vt:lpstr>
      <vt:lpstr>'ACTA DE OBRA No1'!Títulos_a_imprimir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Olman</dc:creator>
  <cp:lastModifiedBy>Olman</cp:lastModifiedBy>
  <cp:lastPrinted>2026-08-12T16:17:14Z</cp:lastPrinted>
  <dcterms:created xsi:type="dcterms:W3CDTF">2026-06-13T02:57:45Z</dcterms:created>
  <dcterms:modified xsi:type="dcterms:W3CDTF">2026-08-18T23:14:29Z</dcterms:modified>
</cp:coreProperties>
</file>