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ao/Documents/PNNC/CONSUMIBLES IMPRESION/"/>
    </mc:Choice>
  </mc:AlternateContent>
  <xr:revisionPtr revIDLastSave="0" documentId="8_{8AB2AF57-C3D7-6F4E-AE36-E4B263C11356}" xr6:coauthVersionLast="47" xr6:coauthVersionMax="47" xr10:uidLastSave="{00000000-0000-0000-0000-000000000000}"/>
  <bookViews>
    <workbookView xWindow="0" yWindow="780" windowWidth="28800" windowHeight="11800" activeTab="1" xr2:uid="{F8E89D0F-B4B7-45AD-B156-91047ADF76DC}"/>
  </bookViews>
  <sheets>
    <sheet name="ANALISIS" sheetId="1" state="hidden" r:id="rId1"/>
    <sheet name="ANALISIS COTIZACION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2" l="1"/>
  <c r="C23" i="2"/>
  <c r="J4" i="2"/>
  <c r="H4" i="2" s="1"/>
  <c r="K6" i="2"/>
  <c r="K7" i="2"/>
  <c r="K8" i="2"/>
  <c r="K11" i="2"/>
  <c r="K12" i="2"/>
  <c r="F6" i="2"/>
  <c r="J6" i="2" s="1"/>
  <c r="H6" i="2" s="1"/>
  <c r="F7" i="2"/>
  <c r="J7" i="2" s="1"/>
  <c r="H7" i="2" s="1"/>
  <c r="F8" i="2"/>
  <c r="J8" i="2" s="1"/>
  <c r="H8" i="2" s="1"/>
  <c r="F9" i="2"/>
  <c r="J9" i="2" s="1"/>
  <c r="H9" i="2" s="1"/>
  <c r="F10" i="2"/>
  <c r="J10" i="2" s="1"/>
  <c r="H10" i="2" s="1"/>
  <c r="F11" i="2"/>
  <c r="J11" i="2" s="1"/>
  <c r="H11" i="2" s="1"/>
  <c r="F13" i="2"/>
  <c r="K13" i="2" s="1"/>
  <c r="F14" i="2"/>
  <c r="K14" i="2" s="1"/>
  <c r="F15" i="2"/>
  <c r="K15" i="2" s="1"/>
  <c r="F16" i="2"/>
  <c r="J16" i="2" s="1"/>
  <c r="H16" i="2" s="1"/>
  <c r="F12" i="2"/>
  <c r="J12" i="2" s="1"/>
  <c r="H12" i="2" s="1"/>
  <c r="F5" i="2"/>
  <c r="J5" i="2" s="1"/>
  <c r="H5" i="2" s="1"/>
  <c r="F4" i="2"/>
  <c r="E17" i="2"/>
  <c r="K4" i="2"/>
  <c r="J14" i="2" l="1"/>
  <c r="H14" i="2" s="1"/>
  <c r="J13" i="2"/>
  <c r="H13" i="2" s="1"/>
  <c r="J15" i="2"/>
  <c r="H15" i="2" s="1"/>
  <c r="K10" i="2"/>
  <c r="K9" i="2"/>
  <c r="K5" i="2"/>
  <c r="K16" i="2"/>
  <c r="F17" i="2"/>
  <c r="G17" i="2" l="1"/>
  <c r="N18" i="1"/>
  <c r="H17" i="2" l="1"/>
  <c r="H18" i="1"/>
  <c r="G18" i="1"/>
  <c r="L18" i="1"/>
  <c r="K18" i="1"/>
  <c r="J18" i="1"/>
  <c r="I18" i="1"/>
</calcChain>
</file>

<file path=xl/sharedStrings.xml><?xml version="1.0" encoding="utf-8"?>
<sst xmlns="http://schemas.openxmlformats.org/spreadsheetml/2006/main" count="140" uniqueCount="88">
  <si>
    <t>GRUPO No. 1 -SUMINISTRO DE UNIFORMES INSTITUCIONALES</t>
  </si>
  <si>
    <t>ELEMENTOS</t>
  </si>
  <si>
    <t>TALLAS</t>
  </si>
  <si>
    <t>CANTIDAD</t>
  </si>
  <si>
    <t>MANGA LARGA HOMBRE</t>
  </si>
  <si>
    <t>MANGA LARGA MUJER</t>
  </si>
  <si>
    <t>CAMISAS</t>
  </si>
  <si>
    <t>CAMISETAS BLANCA T-SHIRT</t>
  </si>
  <si>
    <t>PANTALON CONVERTIBLE</t>
  </si>
  <si>
    <t>PANTALON EJECUTIVO</t>
  </si>
  <si>
    <t>CHAQUETA ROMPEVIENTO</t>
  </si>
  <si>
    <t>BUSOS</t>
  </si>
  <si>
    <t>CAMISETA TIPO POLO</t>
  </si>
  <si>
    <t>GORRAS INSTITUCIONALES</t>
  </si>
  <si>
    <t>SOMBREROS INSTITUCIONALES</t>
  </si>
  <si>
    <t>MANGA CORTA HOMBRE</t>
  </si>
  <si>
    <t>PANTALÓN CONVERTIBLE
HOMBRE</t>
  </si>
  <si>
    <t>PANTALÓN CONVERTIBLE
MUJER</t>
  </si>
  <si>
    <t>PANTALÓN EJECUTIVO HOMBRE</t>
  </si>
  <si>
    <t>PANTALÓN EJECUTIVO MUJER</t>
  </si>
  <si>
    <t>CHAQUETA ROMPEVIENTOS
UNISEX</t>
  </si>
  <si>
    <t>BUSO TÉRMICO MANGA LARGA
HOMBRE</t>
  </si>
  <si>
    <t>BUSO TÉRMICO MANGA LARGA
MUJER</t>
  </si>
  <si>
    <t>CAMISETA POLO HOMBRE</t>
  </si>
  <si>
    <t>CAMISETA POLO MUJER</t>
  </si>
  <si>
    <t>GORRAS INSTITUCIONALES –
TIPO BEISBOLERA</t>
  </si>
  <si>
    <t>SOMBRERO TIPO “SAFARI”</t>
  </si>
  <si>
    <t>S-M-L-XL-2XL-3XL-4XL-5XL</t>
  </si>
  <si>
    <t>4-6-8-10-12-14-16-18-20-22-24</t>
  </si>
  <si>
    <t>28-30-32-34-36-38-40-42-44-46-48</t>
  </si>
  <si>
    <t>6-8-10-12-14-16-18-20-22-24-26</t>
  </si>
  <si>
    <t>4-6-8-10-12-14-16-18-20-22-24 (DAMA)
S-M-L-XL-2XL-3XL-4XL-5XL
(HOMBRE)</t>
  </si>
  <si>
    <t>UNICA</t>
  </si>
  <si>
    <t>BOTAS DE CUERO Y LONA
UNISEX</t>
  </si>
  <si>
    <t>34 al 47</t>
  </si>
  <si>
    <t>COMERTEX S.A.S</t>
  </si>
  <si>
    <t>TOTAL</t>
  </si>
  <si>
    <t>DGERARD MG S.A.S</t>
  </si>
  <si>
    <t>OPEN FOR DRESSMAKING S.A.S</t>
  </si>
  <si>
    <t>PRESUPUESTO MAXIMO OFICIAL</t>
  </si>
  <si>
    <t>FUERZA TEXTIL S.A.S</t>
  </si>
  <si>
    <t>COMERCIALIZADORA HERREROS SAS</t>
  </si>
  <si>
    <t>CANVAS S.A.S</t>
  </si>
  <si>
    <t>GUILLERMO PULGARIN S. S.A.</t>
  </si>
  <si>
    <t>CELMY LTDA</t>
  </si>
  <si>
    <t>UNION TEMPORAL C.I.B</t>
  </si>
  <si>
    <t>CONSORCIO ORION PLUS</t>
  </si>
  <si>
    <t xml:space="preserve">DISMOTOS PM EU </t>
  </si>
  <si>
    <t>SARHEM</t>
  </si>
  <si>
    <t>PRAXEDIS DE ARTUNDUAGA S.A.S</t>
  </si>
  <si>
    <t>ROOTT + CO SAS</t>
  </si>
  <si>
    <t>SANFARA SAS</t>
  </si>
  <si>
    <t>UT ALTEX</t>
  </si>
  <si>
    <t>UT JOBWEAR TADI-1</t>
  </si>
  <si>
    <t>YUBARTA SAS</t>
  </si>
  <si>
    <t>SEGMENTO</t>
  </si>
  <si>
    <t>N/A</t>
  </si>
  <si>
    <t>MIHOLDINGSSAS</t>
  </si>
  <si>
    <t>INVERSIONES BRT SAS</t>
  </si>
  <si>
    <t>BACET GROUP SAS</t>
  </si>
  <si>
    <t>BROM SAX</t>
  </si>
  <si>
    <t>CARDINN SAS</t>
  </si>
  <si>
    <t>DOTACIÓN INTEGRAL SAS</t>
  </si>
  <si>
    <t>COMERCIALIZADORA MUNDIAL</t>
  </si>
  <si>
    <t>PERMODA LTDA</t>
  </si>
  <si>
    <t>UT APEX SHOES</t>
  </si>
  <si>
    <t>SELECCIÓN ABREVIADA</t>
  </si>
  <si>
    <t>ACUERDO MARCO</t>
  </si>
  <si>
    <t>ITEM</t>
  </si>
  <si>
    <t>SOLUCIONES TECNOLOGICAS R.G S.A.S</t>
  </si>
  <si>
    <t>MICRONET S.A.S</t>
  </si>
  <si>
    <t xml:space="preserve">MEDIA ACOTADA </t>
  </si>
  <si>
    <t xml:space="preserve">MEDIA </t>
  </si>
  <si>
    <t>CONSUMIBLES DE IMPRESIÓN (MINIMA CUANTIA)</t>
  </si>
  <si>
    <t>TONER BLACK XEROX - 006R01742</t>
  </si>
  <si>
    <t>TONER MAGENTA XEROX - 006R01744</t>
  </si>
  <si>
    <t>TONER CYAN XEROX - 006R01743</t>
  </si>
  <si>
    <t>TONER YELLOW XEROX - 006R01745</t>
  </si>
  <si>
    <t>CARTUCHO DE TAMBOR XEROX (R1) - 013R00681</t>
  </si>
  <si>
    <t>CARTUCHO DE TAMBOR XEROX (R2) - 013R00681</t>
  </si>
  <si>
    <t>CARTUCHO DE TAMBOR XEROX (R3) - 013R00681</t>
  </si>
  <si>
    <t>CARTUCHO DE TAMBOR XEROX (R4) - 013R00681</t>
  </si>
  <si>
    <t>CONTENEDOR DE RESIDUOS DE TÓNER XEROX - 008R08101</t>
  </si>
  <si>
    <t>LIMPIADOR DE LA CORREA DE TRANSFERENCIA XEROX - 001R00623</t>
  </si>
  <si>
    <t>SEGUNDO RODILLO DE TRANSFERENCIA DE POLARIZACIÓN XEROX - 008R08103</t>
  </si>
  <si>
    <t>CINTA IMPRESORA CARNETS ZEBRA ZC300 - YMCKOK 200 800300-360LA</t>
  </si>
  <si>
    <t>CABEZAL IMPRESORA ZEBRA P1094879-020</t>
  </si>
  <si>
    <t>APROVISAR SOLUCIONES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</si>
</sst>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color theme="1"/>
      <name val="Verdana"/>
      <family val="2"/>
    </font>
    <font>
      <sz val="6"/>
      <color theme="1"/>
      <name val="Verdana"/>
      <family val="2"/>
    </font>
    <font>
      <b/>
      <sz val="6"/>
      <name val="Verdana"/>
      <family val="2"/>
    </font>
    <font>
      <b/>
      <sz val="8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EAADB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166" fontId="3" fillId="0" borderId="1" xfId="1" applyNumberFormat="1" applyFont="1" applyBorder="1" applyAlignment="1">
      <alignment vertical="center" wrapText="1"/>
    </xf>
    <xf numFmtId="166" fontId="3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6" fontId="2" fillId="0" borderId="1" xfId="1" applyNumberFormat="1" applyFont="1" applyBorder="1"/>
    <xf numFmtId="0" fontId="2" fillId="0" borderId="0" xfId="0" applyFont="1" applyAlignment="1">
      <alignment vertical="center" wrapText="1"/>
    </xf>
    <xf numFmtId="166" fontId="3" fillId="0" borderId="0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3" fillId="0" borderId="0" xfId="1" applyNumberFormat="1" applyFont="1" applyFill="1" applyBorder="1"/>
    <xf numFmtId="166" fontId="2" fillId="0" borderId="0" xfId="1" applyNumberFormat="1" applyFont="1" applyFill="1" applyBorder="1"/>
    <xf numFmtId="165" fontId="3" fillId="0" borderId="1" xfId="1" applyFont="1" applyBorder="1" applyAlignment="1">
      <alignment horizontal="center" vertical="center"/>
    </xf>
    <xf numFmtId="165" fontId="3" fillId="0" borderId="1" xfId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165" fontId="3" fillId="0" borderId="1" xfId="1" applyFont="1" applyFill="1" applyBorder="1" applyAlignment="1">
      <alignment wrapText="1"/>
    </xf>
    <xf numFmtId="166" fontId="3" fillId="0" borderId="1" xfId="1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>
      <alignment wrapText="1"/>
    </xf>
    <xf numFmtId="166" fontId="3" fillId="0" borderId="0" xfId="1" applyNumberFormat="1" applyFont="1" applyFill="1" applyBorder="1" applyAlignment="1">
      <alignment wrapText="1"/>
    </xf>
    <xf numFmtId="166" fontId="3" fillId="0" borderId="1" xfId="1" applyNumberFormat="1" applyFont="1" applyFill="1" applyBorder="1" applyAlignment="1">
      <alignment horizontal="center" vertical="center"/>
    </xf>
    <xf numFmtId="43" fontId="3" fillId="0" borderId="1" xfId="2" applyFont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 wrapText="1"/>
    </xf>
    <xf numFmtId="165" fontId="3" fillId="0" borderId="1" xfId="1" applyFont="1" applyFill="1" applyBorder="1" applyAlignment="1">
      <alignment horizontal="center" vertical="center" wrapText="1"/>
    </xf>
    <xf numFmtId="165" fontId="3" fillId="0" borderId="1" xfId="1" applyFont="1" applyBorder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vertical="center"/>
    </xf>
    <xf numFmtId="166" fontId="3" fillId="3" borderId="1" xfId="0" applyNumberFormat="1" applyFont="1" applyFill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wrapText="1"/>
    </xf>
    <xf numFmtId="0" fontId="3" fillId="5" borderId="1" xfId="0" applyFont="1" applyFill="1" applyBorder="1" applyAlignment="1">
      <alignment horizontal="center" vertical="center" wrapText="1"/>
    </xf>
    <xf numFmtId="166" fontId="3" fillId="5" borderId="1" xfId="1" applyNumberFormat="1" applyFont="1" applyFill="1" applyBorder="1" applyAlignment="1">
      <alignment vertical="center" wrapText="1"/>
    </xf>
    <xf numFmtId="166" fontId="3" fillId="5" borderId="1" xfId="1" applyNumberFormat="1" applyFont="1" applyFill="1" applyBorder="1" applyAlignment="1">
      <alignment horizontal="center" vertical="center"/>
    </xf>
    <xf numFmtId="166" fontId="3" fillId="5" borderId="1" xfId="1" applyNumberFormat="1" applyFont="1" applyFill="1" applyBorder="1"/>
    <xf numFmtId="166" fontId="2" fillId="5" borderId="1" xfId="1" applyNumberFormat="1" applyFont="1" applyFill="1" applyBorder="1"/>
    <xf numFmtId="165" fontId="2" fillId="5" borderId="1" xfId="1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06A47-50FF-4CBF-B299-0DBB5C162578}">
  <dimension ref="B2:AC22"/>
  <sheetViews>
    <sheetView zoomScale="120" zoomScaleNormal="120" workbookViewId="0">
      <selection activeCell="F41" sqref="F41"/>
    </sheetView>
  </sheetViews>
  <sheetFormatPr baseColWidth="10" defaultColWidth="11.5" defaultRowHeight="10" x14ac:dyDescent="0.15"/>
  <cols>
    <col min="1" max="1" width="11.5" style="2"/>
    <col min="2" max="2" width="11.1640625" style="2" customWidth="1"/>
    <col min="3" max="3" width="13.6640625" style="2" customWidth="1"/>
    <col min="4" max="4" width="12.83203125" style="2" customWidth="1"/>
    <col min="5" max="5" width="18.5" style="2" customWidth="1"/>
    <col min="6" max="6" width="11" style="2" bestFit="1" customWidth="1"/>
    <col min="7" max="7" width="12.5" style="2" customWidth="1"/>
    <col min="8" max="8" width="12.33203125" style="2" customWidth="1"/>
    <col min="9" max="9" width="13.33203125" style="2" customWidth="1"/>
    <col min="10" max="10" width="12" style="2" bestFit="1" customWidth="1"/>
    <col min="11" max="11" width="12.1640625" style="2" bestFit="1" customWidth="1"/>
    <col min="12" max="12" width="13.1640625" style="2" bestFit="1" customWidth="1"/>
    <col min="13" max="13" width="4.6640625" style="2" customWidth="1"/>
    <col min="14" max="14" width="18.5" style="2" bestFit="1" customWidth="1"/>
    <col min="15" max="20" width="11.83203125" style="2" customWidth="1"/>
    <col min="21" max="21" width="15.5" style="2" customWidth="1"/>
    <col min="22" max="24" width="11.83203125" style="2" customWidth="1"/>
    <col min="25" max="25" width="17" style="2" customWidth="1"/>
    <col min="26" max="28" width="11.83203125" style="2" customWidth="1"/>
    <col min="29" max="16384" width="11.5" style="2"/>
  </cols>
  <sheetData>
    <row r="2" spans="2:29" ht="18" customHeight="1" x14ac:dyDescent="0.15">
      <c r="B2" s="52" t="s">
        <v>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4" t="s">
        <v>67</v>
      </c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16"/>
      <c r="AB2" s="16"/>
    </row>
    <row r="3" spans="2:29" ht="33.75" customHeight="1" x14ac:dyDescent="0.15">
      <c r="B3" s="21" t="s">
        <v>55</v>
      </c>
      <c r="C3" s="56" t="s">
        <v>1</v>
      </c>
      <c r="D3" s="56"/>
      <c r="E3" s="21" t="s">
        <v>2</v>
      </c>
      <c r="F3" s="22" t="s">
        <v>3</v>
      </c>
      <c r="G3" s="23" t="s">
        <v>35</v>
      </c>
      <c r="H3" s="24" t="s">
        <v>37</v>
      </c>
      <c r="I3" s="24" t="s">
        <v>38</v>
      </c>
      <c r="J3" s="24" t="s">
        <v>40</v>
      </c>
      <c r="K3" s="24" t="s">
        <v>42</v>
      </c>
      <c r="L3" s="24" t="s">
        <v>43</v>
      </c>
      <c r="M3" s="56"/>
      <c r="N3" s="34" t="s">
        <v>44</v>
      </c>
      <c r="O3" s="34" t="s">
        <v>45</v>
      </c>
      <c r="P3" s="34" t="s">
        <v>46</v>
      </c>
      <c r="Q3" s="34" t="s">
        <v>47</v>
      </c>
      <c r="R3" s="34" t="s">
        <v>48</v>
      </c>
      <c r="S3" s="34" t="s">
        <v>49</v>
      </c>
      <c r="T3" s="34" t="s">
        <v>50</v>
      </c>
      <c r="U3" s="34" t="s">
        <v>51</v>
      </c>
      <c r="V3" s="34" t="s">
        <v>52</v>
      </c>
      <c r="W3" s="34" t="s">
        <v>53</v>
      </c>
      <c r="X3" s="34" t="s">
        <v>54</v>
      </c>
      <c r="Y3" s="34" t="s">
        <v>57</v>
      </c>
      <c r="Z3" s="34" t="s">
        <v>58</v>
      </c>
      <c r="AA3" s="9"/>
      <c r="AB3" s="9"/>
      <c r="AC3" s="14"/>
    </row>
    <row r="4" spans="2:29" ht="33" x14ac:dyDescent="0.15">
      <c r="B4" s="61">
        <v>1</v>
      </c>
      <c r="C4" s="60" t="s">
        <v>8</v>
      </c>
      <c r="D4" s="8" t="s">
        <v>16</v>
      </c>
      <c r="E4" s="12" t="s">
        <v>29</v>
      </c>
      <c r="F4" s="12">
        <v>552</v>
      </c>
      <c r="G4" s="6">
        <v>44010960</v>
      </c>
      <c r="H4" s="7">
        <v>105100800</v>
      </c>
      <c r="I4" s="7">
        <v>88678800</v>
      </c>
      <c r="J4" s="7">
        <v>124150320</v>
      </c>
      <c r="K4" s="7">
        <v>68315520</v>
      </c>
      <c r="L4" s="7">
        <v>94564445</v>
      </c>
      <c r="M4" s="57"/>
      <c r="N4" s="19">
        <v>297627.63</v>
      </c>
      <c r="O4" s="19">
        <v>90000</v>
      </c>
      <c r="P4" s="19">
        <v>190000</v>
      </c>
      <c r="Q4" s="19">
        <v>240000</v>
      </c>
      <c r="R4" s="19">
        <v>163270.01999999999</v>
      </c>
      <c r="S4" s="19">
        <v>252518.38304000007</v>
      </c>
      <c r="T4" s="19">
        <v>103600</v>
      </c>
      <c r="U4" s="19">
        <v>297627.63</v>
      </c>
      <c r="V4" s="19">
        <v>180000</v>
      </c>
      <c r="W4" s="19">
        <v>225462.84200000003</v>
      </c>
      <c r="X4" s="20">
        <v>382664.08</v>
      </c>
      <c r="Y4" s="29" t="s">
        <v>56</v>
      </c>
      <c r="Z4" s="29" t="s">
        <v>56</v>
      </c>
      <c r="AA4" s="17"/>
      <c r="AB4" s="17"/>
    </row>
    <row r="5" spans="2:29" ht="33" x14ac:dyDescent="0.15">
      <c r="B5" s="61"/>
      <c r="C5" s="60"/>
      <c r="D5" s="8" t="s">
        <v>17</v>
      </c>
      <c r="E5" s="12" t="s">
        <v>30</v>
      </c>
      <c r="F5" s="12">
        <v>13</v>
      </c>
      <c r="G5" s="6">
        <v>1036490</v>
      </c>
      <c r="H5" s="7">
        <v>2475200</v>
      </c>
      <c r="I5" s="7">
        <v>2088450</v>
      </c>
      <c r="J5" s="7">
        <v>2923830</v>
      </c>
      <c r="K5" s="7">
        <v>1608880</v>
      </c>
      <c r="L5" s="7">
        <v>2227061</v>
      </c>
      <c r="M5" s="57"/>
      <c r="N5" s="19">
        <v>297627.63</v>
      </c>
      <c r="O5" s="19">
        <v>90000</v>
      </c>
      <c r="P5" s="19">
        <v>190000</v>
      </c>
      <c r="Q5" s="19">
        <v>240000</v>
      </c>
      <c r="R5" s="19">
        <v>163270.01999999999</v>
      </c>
      <c r="S5" s="19">
        <v>252518.38304000007</v>
      </c>
      <c r="T5" s="19">
        <v>103600</v>
      </c>
      <c r="U5" s="19">
        <v>297627.63</v>
      </c>
      <c r="V5" s="19">
        <v>180000</v>
      </c>
      <c r="W5" s="19">
        <v>225462.84200000003</v>
      </c>
      <c r="X5" s="20">
        <v>382664.08</v>
      </c>
      <c r="Y5" s="29" t="s">
        <v>56</v>
      </c>
      <c r="Z5" s="29" t="s">
        <v>56</v>
      </c>
      <c r="AA5" s="17"/>
      <c r="AB5" s="17"/>
    </row>
    <row r="6" spans="2:29" ht="22" x14ac:dyDescent="0.15">
      <c r="B6" s="61"/>
      <c r="C6" s="60" t="s">
        <v>9</v>
      </c>
      <c r="D6" s="8" t="s">
        <v>18</v>
      </c>
      <c r="E6" s="12" t="s">
        <v>29</v>
      </c>
      <c r="F6" s="12">
        <v>132</v>
      </c>
      <c r="G6" s="6">
        <v>9424800</v>
      </c>
      <c r="H6" s="7">
        <v>15708000</v>
      </c>
      <c r="I6" s="7">
        <v>19635000</v>
      </c>
      <c r="J6" s="7">
        <v>32162130</v>
      </c>
      <c r="K6" s="7">
        <v>13351800</v>
      </c>
      <c r="L6" s="7">
        <v>21973921</v>
      </c>
      <c r="M6" s="57"/>
      <c r="N6" s="19">
        <v>297627.63</v>
      </c>
      <c r="O6" s="19">
        <v>90000</v>
      </c>
      <c r="P6" s="19">
        <v>190000</v>
      </c>
      <c r="Q6" s="19">
        <v>220000</v>
      </c>
      <c r="R6" s="19">
        <v>163270.01999999999</v>
      </c>
      <c r="S6" s="19">
        <v>252518.38304000007</v>
      </c>
      <c r="T6" s="19">
        <v>103600</v>
      </c>
      <c r="U6" s="19">
        <v>297627.63</v>
      </c>
      <c r="V6" s="19">
        <v>180000</v>
      </c>
      <c r="W6" s="19">
        <v>225462.84200000003</v>
      </c>
      <c r="X6" s="20">
        <v>382664.08</v>
      </c>
      <c r="Y6" s="29" t="s">
        <v>56</v>
      </c>
      <c r="Z6" s="29" t="s">
        <v>56</v>
      </c>
      <c r="AA6" s="17"/>
      <c r="AB6" s="17"/>
    </row>
    <row r="7" spans="2:29" ht="22" x14ac:dyDescent="0.15">
      <c r="B7" s="61"/>
      <c r="C7" s="60"/>
      <c r="D7" s="8" t="s">
        <v>19</v>
      </c>
      <c r="E7" s="12" t="s">
        <v>30</v>
      </c>
      <c r="F7" s="12">
        <v>129</v>
      </c>
      <c r="G7" s="6">
        <v>9210600</v>
      </c>
      <c r="H7" s="7">
        <v>15351000</v>
      </c>
      <c r="I7" s="7">
        <v>19188750</v>
      </c>
      <c r="J7" s="7">
        <v>31431173</v>
      </c>
      <c r="K7" s="7">
        <v>13048350</v>
      </c>
      <c r="L7" s="7">
        <v>21474514</v>
      </c>
      <c r="M7" s="57"/>
      <c r="N7" s="19">
        <v>297627.63</v>
      </c>
      <c r="O7" s="19">
        <v>90000</v>
      </c>
      <c r="P7" s="19">
        <v>190000</v>
      </c>
      <c r="Q7" s="19">
        <v>220000</v>
      </c>
      <c r="R7" s="19">
        <v>163270.01999999999</v>
      </c>
      <c r="S7" s="19">
        <v>252518.38304000007</v>
      </c>
      <c r="T7" s="19">
        <v>103600</v>
      </c>
      <c r="U7" s="19">
        <v>297627.63</v>
      </c>
      <c r="V7" s="19">
        <v>180000</v>
      </c>
      <c r="W7" s="19">
        <v>225462.84200000003</v>
      </c>
      <c r="X7" s="20">
        <v>382664.08</v>
      </c>
      <c r="Y7" s="29" t="s">
        <v>56</v>
      </c>
      <c r="Z7" s="29" t="s">
        <v>56</v>
      </c>
      <c r="AA7" s="17"/>
      <c r="AB7" s="17"/>
    </row>
    <row r="8" spans="2:29" ht="22" x14ac:dyDescent="0.15">
      <c r="B8" s="61"/>
      <c r="C8" s="60" t="s">
        <v>12</v>
      </c>
      <c r="D8" s="8" t="s">
        <v>23</v>
      </c>
      <c r="E8" s="12" t="s">
        <v>27</v>
      </c>
      <c r="F8" s="12">
        <v>610</v>
      </c>
      <c r="G8" s="6">
        <v>36295000</v>
      </c>
      <c r="H8" s="7">
        <v>58072000</v>
      </c>
      <c r="I8" s="7">
        <v>29761900</v>
      </c>
      <c r="J8" s="7">
        <v>64786575</v>
      </c>
      <c r="K8" s="7">
        <v>33754350</v>
      </c>
      <c r="L8" s="7">
        <v>52199469</v>
      </c>
      <c r="M8" s="57"/>
      <c r="N8" s="19">
        <v>170072.92</v>
      </c>
      <c r="O8" s="19">
        <v>65000</v>
      </c>
      <c r="P8" s="19">
        <v>90000</v>
      </c>
      <c r="Q8" s="19">
        <v>150000</v>
      </c>
      <c r="R8" s="19">
        <v>95240.84</v>
      </c>
      <c r="S8" s="19">
        <v>115311.25760000003</v>
      </c>
      <c r="T8" s="19">
        <v>54600</v>
      </c>
      <c r="U8" s="19">
        <v>155900.19</v>
      </c>
      <c r="V8" s="19">
        <v>135000</v>
      </c>
      <c r="W8" s="19">
        <v>102956.48000000001</v>
      </c>
      <c r="X8" s="20">
        <v>170072.92</v>
      </c>
      <c r="Y8" s="29" t="s">
        <v>56</v>
      </c>
      <c r="Z8" s="29" t="s">
        <v>56</v>
      </c>
      <c r="AA8" s="17"/>
      <c r="AB8" s="17"/>
    </row>
    <row r="9" spans="2:29" ht="22" x14ac:dyDescent="0.15">
      <c r="B9" s="61"/>
      <c r="C9" s="60"/>
      <c r="D9" s="8" t="s">
        <v>24</v>
      </c>
      <c r="E9" s="12" t="s">
        <v>30</v>
      </c>
      <c r="F9" s="12">
        <v>90</v>
      </c>
      <c r="G9" s="6">
        <v>5140800</v>
      </c>
      <c r="H9" s="7">
        <v>8568000</v>
      </c>
      <c r="I9" s="7">
        <v>4391100</v>
      </c>
      <c r="J9" s="7">
        <v>9558675</v>
      </c>
      <c r="K9" s="7">
        <v>5775300</v>
      </c>
      <c r="L9" s="7">
        <v>7701561</v>
      </c>
      <c r="M9" s="57"/>
      <c r="N9" s="19">
        <v>170072.92</v>
      </c>
      <c r="O9" s="19">
        <v>65000</v>
      </c>
      <c r="P9" s="19">
        <v>90000</v>
      </c>
      <c r="Q9" s="19">
        <v>150000</v>
      </c>
      <c r="R9" s="19">
        <v>95240.84</v>
      </c>
      <c r="S9" s="19">
        <v>115311.25760000003</v>
      </c>
      <c r="T9" s="19">
        <v>54600</v>
      </c>
      <c r="U9" s="19">
        <v>155900.19</v>
      </c>
      <c r="V9" s="19">
        <v>135000</v>
      </c>
      <c r="W9" s="19">
        <v>102956.48000000001</v>
      </c>
      <c r="X9" s="20">
        <v>170072.92</v>
      </c>
      <c r="Y9" s="29" t="s">
        <v>56</v>
      </c>
      <c r="Z9" s="29" t="s">
        <v>56</v>
      </c>
      <c r="AA9" s="17"/>
      <c r="AB9" s="17"/>
    </row>
    <row r="10" spans="2:29" ht="44" x14ac:dyDescent="0.15">
      <c r="B10" s="61"/>
      <c r="C10" s="12" t="s">
        <v>10</v>
      </c>
      <c r="D10" s="8" t="s">
        <v>20</v>
      </c>
      <c r="E10" s="12" t="s">
        <v>31</v>
      </c>
      <c r="F10" s="12">
        <v>229</v>
      </c>
      <c r="G10" s="6">
        <v>27877773</v>
      </c>
      <c r="H10" s="7">
        <v>49051800</v>
      </c>
      <c r="I10" s="7">
        <v>51776900</v>
      </c>
      <c r="J10" s="7">
        <v>71533875</v>
      </c>
      <c r="K10" s="7">
        <v>47689250</v>
      </c>
      <c r="L10" s="7">
        <v>54398446</v>
      </c>
      <c r="M10" s="57"/>
      <c r="N10" s="19">
        <v>297627.63</v>
      </c>
      <c r="O10" s="19">
        <v>150000</v>
      </c>
      <c r="P10" s="19">
        <v>210000</v>
      </c>
      <c r="Q10" s="19">
        <v>350000</v>
      </c>
      <c r="R10" s="30">
        <v>251707.93</v>
      </c>
      <c r="S10" s="19">
        <v>377497.69904000004</v>
      </c>
      <c r="T10" s="19">
        <v>144200</v>
      </c>
      <c r="U10" s="19">
        <v>269282.13</v>
      </c>
      <c r="V10" s="19">
        <v>210000</v>
      </c>
      <c r="W10" s="19">
        <v>337051.51699999999</v>
      </c>
      <c r="X10" s="20">
        <v>453527.8</v>
      </c>
      <c r="Y10" s="29" t="s">
        <v>56</v>
      </c>
      <c r="Z10" s="29" t="s">
        <v>56</v>
      </c>
      <c r="AA10" s="17"/>
      <c r="AB10" s="17"/>
    </row>
    <row r="11" spans="2:29" ht="22" x14ac:dyDescent="0.15">
      <c r="B11" s="61"/>
      <c r="C11" s="12" t="s">
        <v>14</v>
      </c>
      <c r="D11" s="8" t="s">
        <v>26</v>
      </c>
      <c r="E11" s="12" t="s">
        <v>32</v>
      </c>
      <c r="F11" s="12">
        <v>120</v>
      </c>
      <c r="G11" s="6">
        <v>4284000</v>
      </c>
      <c r="H11" s="7">
        <v>7140000</v>
      </c>
      <c r="I11" s="7">
        <v>5712000</v>
      </c>
      <c r="J11" s="7">
        <v>10195920</v>
      </c>
      <c r="K11" s="7">
        <v>3141600</v>
      </c>
      <c r="L11" s="7">
        <v>4712400</v>
      </c>
      <c r="M11" s="57"/>
      <c r="N11" s="19">
        <v>99209.2</v>
      </c>
      <c r="O11" s="19">
        <v>50000</v>
      </c>
      <c r="P11" s="19">
        <v>65000</v>
      </c>
      <c r="Q11" s="19">
        <v>90000</v>
      </c>
      <c r="R11" s="19">
        <v>77950.09</v>
      </c>
      <c r="S11" s="19">
        <v>83619.868640000015</v>
      </c>
      <c r="T11" s="19">
        <v>29400</v>
      </c>
      <c r="U11" s="19">
        <v>126137.42</v>
      </c>
      <c r="V11" s="19">
        <v>75000</v>
      </c>
      <c r="W11" s="19">
        <v>74660.597000000009</v>
      </c>
      <c r="X11" s="20">
        <v>70863.72</v>
      </c>
      <c r="Y11" s="29" t="s">
        <v>56</v>
      </c>
      <c r="Z11" s="29" t="s">
        <v>56</v>
      </c>
      <c r="AA11" s="17"/>
      <c r="AB11" s="17"/>
    </row>
    <row r="12" spans="2:29" ht="22" x14ac:dyDescent="0.15">
      <c r="B12" s="61">
        <v>2</v>
      </c>
      <c r="C12" s="60" t="s">
        <v>6</v>
      </c>
      <c r="D12" s="8" t="s">
        <v>4</v>
      </c>
      <c r="E12" s="12" t="s">
        <v>27</v>
      </c>
      <c r="F12" s="12">
        <v>257</v>
      </c>
      <c r="G12" s="6">
        <v>17432310</v>
      </c>
      <c r="H12" s="7">
        <v>36699600</v>
      </c>
      <c r="I12" s="7">
        <v>25995550</v>
      </c>
      <c r="J12" s="7">
        <v>51379440</v>
      </c>
      <c r="K12" s="7">
        <v>24466400</v>
      </c>
      <c r="L12" s="7">
        <v>34818746</v>
      </c>
      <c r="M12" s="57"/>
      <c r="N12" s="26">
        <v>155900.19</v>
      </c>
      <c r="O12" s="26">
        <v>80000</v>
      </c>
      <c r="P12" s="26">
        <v>90000</v>
      </c>
      <c r="Q12" s="29" t="s">
        <v>56</v>
      </c>
      <c r="R12" s="25">
        <v>202670.24</v>
      </c>
      <c r="S12" s="27">
        <v>237397.31</v>
      </c>
      <c r="T12" s="25">
        <v>164077</v>
      </c>
      <c r="U12" s="25">
        <v>198418.41</v>
      </c>
      <c r="V12" s="29" t="s">
        <v>56</v>
      </c>
      <c r="W12" s="25">
        <v>211961.88</v>
      </c>
      <c r="X12" s="25">
        <v>155900.19</v>
      </c>
      <c r="Y12" s="31">
        <v>189000</v>
      </c>
      <c r="Z12" s="31">
        <v>138000</v>
      </c>
      <c r="AA12" s="28"/>
      <c r="AB12" s="28"/>
    </row>
    <row r="13" spans="2:29" ht="22" x14ac:dyDescent="0.15">
      <c r="B13" s="61"/>
      <c r="C13" s="60"/>
      <c r="D13" s="8" t="s">
        <v>5</v>
      </c>
      <c r="E13" s="12" t="s">
        <v>28</v>
      </c>
      <c r="F13" s="12">
        <v>47</v>
      </c>
      <c r="G13" s="6">
        <v>3355800</v>
      </c>
      <c r="H13" s="7">
        <v>6711600</v>
      </c>
      <c r="I13" s="7">
        <v>4754050</v>
      </c>
      <c r="J13" s="7">
        <v>9396240</v>
      </c>
      <c r="K13" s="7">
        <v>4474400</v>
      </c>
      <c r="L13" s="7">
        <v>6367631</v>
      </c>
      <c r="M13" s="57"/>
      <c r="N13" s="26">
        <v>155900.19</v>
      </c>
      <c r="O13" s="26">
        <v>80000</v>
      </c>
      <c r="P13" s="26">
        <v>90000</v>
      </c>
      <c r="Q13" s="29" t="s">
        <v>56</v>
      </c>
      <c r="R13" s="25">
        <v>202670.24</v>
      </c>
      <c r="S13" s="27">
        <v>237397.31</v>
      </c>
      <c r="T13" s="25">
        <v>164077</v>
      </c>
      <c r="U13" s="25">
        <v>198418.41</v>
      </c>
      <c r="V13" s="29" t="s">
        <v>56</v>
      </c>
      <c r="W13" s="25">
        <v>211961.88</v>
      </c>
      <c r="X13" s="25">
        <v>155900.19</v>
      </c>
      <c r="Y13" s="31">
        <v>189000</v>
      </c>
      <c r="Z13" s="31">
        <v>138000</v>
      </c>
      <c r="AA13" s="28"/>
      <c r="AB13" s="28"/>
    </row>
    <row r="14" spans="2:29" ht="22" x14ac:dyDescent="0.15">
      <c r="B14" s="61"/>
      <c r="C14" s="12" t="s">
        <v>7</v>
      </c>
      <c r="D14" s="8" t="s">
        <v>15</v>
      </c>
      <c r="E14" s="12" t="s">
        <v>27</v>
      </c>
      <c r="F14" s="12">
        <v>183</v>
      </c>
      <c r="G14" s="6">
        <v>8166375</v>
      </c>
      <c r="H14" s="7">
        <v>15243900</v>
      </c>
      <c r="I14" s="7">
        <v>4355400</v>
      </c>
      <c r="J14" s="7">
        <v>10289633</v>
      </c>
      <c r="K14" s="7">
        <v>6533100</v>
      </c>
      <c r="L14" s="7">
        <v>7186410</v>
      </c>
      <c r="M14" s="57"/>
      <c r="N14" s="25">
        <v>155900.19</v>
      </c>
      <c r="O14" s="25">
        <v>80000</v>
      </c>
      <c r="P14" s="25">
        <v>90000</v>
      </c>
      <c r="Q14" s="29" t="s">
        <v>56</v>
      </c>
      <c r="R14" s="25">
        <v>64485.98</v>
      </c>
      <c r="S14" s="27">
        <v>71048.070000000007</v>
      </c>
      <c r="T14" s="25">
        <v>95897</v>
      </c>
      <c r="U14" s="25">
        <v>170072.92</v>
      </c>
      <c r="V14" s="29" t="s">
        <v>56</v>
      </c>
      <c r="W14" s="27">
        <v>63435.78</v>
      </c>
      <c r="X14" s="25">
        <v>56690.97</v>
      </c>
      <c r="Y14" s="32">
        <v>120000</v>
      </c>
      <c r="Z14" s="32">
        <v>41900</v>
      </c>
      <c r="AA14" s="17"/>
      <c r="AB14" s="17"/>
    </row>
    <row r="15" spans="2:29" ht="33" x14ac:dyDescent="0.15">
      <c r="B15" s="61"/>
      <c r="C15" s="60" t="s">
        <v>11</v>
      </c>
      <c r="D15" s="8" t="s">
        <v>21</v>
      </c>
      <c r="E15" s="12" t="s">
        <v>27</v>
      </c>
      <c r="F15" s="12">
        <v>86</v>
      </c>
      <c r="G15" s="6">
        <v>9108260</v>
      </c>
      <c r="H15" s="7">
        <v>11257400</v>
      </c>
      <c r="I15" s="7">
        <v>11257400</v>
      </c>
      <c r="J15" s="7">
        <v>16118550</v>
      </c>
      <c r="K15" s="7">
        <v>7982520</v>
      </c>
      <c r="L15" s="7">
        <v>23693757</v>
      </c>
      <c r="M15" s="57"/>
      <c r="N15" s="25">
        <v>368491.35</v>
      </c>
      <c r="O15" s="25">
        <v>310000</v>
      </c>
      <c r="P15" s="25">
        <v>210000</v>
      </c>
      <c r="Q15" s="29" t="s">
        <v>56</v>
      </c>
      <c r="R15" s="25">
        <v>239519.38</v>
      </c>
      <c r="S15" s="27">
        <v>356095.97</v>
      </c>
      <c r="T15" s="25">
        <v>328612</v>
      </c>
      <c r="U15" s="25">
        <v>439355.07</v>
      </c>
      <c r="V15" s="29" t="s">
        <v>56</v>
      </c>
      <c r="W15" s="27">
        <v>317942.83</v>
      </c>
      <c r="X15" s="25">
        <v>382664.08</v>
      </c>
      <c r="Y15" s="32">
        <v>320000</v>
      </c>
      <c r="Z15" s="32">
        <v>197000</v>
      </c>
      <c r="AA15" s="17"/>
      <c r="AB15" s="17"/>
    </row>
    <row r="16" spans="2:29" ht="33" x14ac:dyDescent="0.15">
      <c r="B16" s="61"/>
      <c r="C16" s="60"/>
      <c r="D16" s="8" t="s">
        <v>22</v>
      </c>
      <c r="E16" s="12" t="s">
        <v>28</v>
      </c>
      <c r="F16" s="12">
        <v>15</v>
      </c>
      <c r="G16" s="6">
        <v>1588650</v>
      </c>
      <c r="H16" s="7">
        <v>1963500</v>
      </c>
      <c r="I16" s="7">
        <v>1963500</v>
      </c>
      <c r="J16" s="7">
        <v>2811375</v>
      </c>
      <c r="K16" s="7">
        <v>1392300</v>
      </c>
      <c r="L16" s="7">
        <v>4132632</v>
      </c>
      <c r="M16" s="57"/>
      <c r="N16" s="25">
        <v>368491.35</v>
      </c>
      <c r="O16" s="25">
        <v>310000</v>
      </c>
      <c r="P16" s="25">
        <v>210000</v>
      </c>
      <c r="Q16" s="29" t="s">
        <v>56</v>
      </c>
      <c r="R16" s="25">
        <v>239519.38</v>
      </c>
      <c r="S16" s="27">
        <v>356095.97</v>
      </c>
      <c r="T16" s="25">
        <v>328612</v>
      </c>
      <c r="U16" s="25">
        <v>439355.07</v>
      </c>
      <c r="V16" s="29" t="s">
        <v>56</v>
      </c>
      <c r="W16" s="27">
        <v>317942.83</v>
      </c>
      <c r="X16" s="25">
        <v>382664.08</v>
      </c>
      <c r="Y16" s="32">
        <v>320000</v>
      </c>
      <c r="Z16" s="32">
        <v>197000</v>
      </c>
      <c r="AA16" s="17"/>
      <c r="AB16" s="17"/>
    </row>
    <row r="17" spans="2:28" ht="42" customHeight="1" x14ac:dyDescent="0.15">
      <c r="B17" s="61"/>
      <c r="C17" s="12" t="s">
        <v>13</v>
      </c>
      <c r="D17" s="8" t="s">
        <v>25</v>
      </c>
      <c r="E17" s="12" t="s">
        <v>32</v>
      </c>
      <c r="F17" s="12">
        <v>200</v>
      </c>
      <c r="G17" s="6">
        <v>5950000</v>
      </c>
      <c r="H17" s="7">
        <v>14280000</v>
      </c>
      <c r="I17" s="7">
        <v>5950000</v>
      </c>
      <c r="J17" s="7">
        <v>13744500</v>
      </c>
      <c r="K17" s="7">
        <v>3808000</v>
      </c>
      <c r="L17" s="7">
        <v>6283200</v>
      </c>
      <c r="M17" s="57"/>
      <c r="N17" s="25">
        <v>113381.95</v>
      </c>
      <c r="O17" s="25">
        <v>78000</v>
      </c>
      <c r="P17" s="25">
        <v>65000</v>
      </c>
      <c r="Q17" s="29" t="s">
        <v>56</v>
      </c>
      <c r="R17" s="25">
        <v>73698.27</v>
      </c>
      <c r="S17" s="27">
        <v>89574</v>
      </c>
      <c r="T17" s="25">
        <v>76376</v>
      </c>
      <c r="U17" s="25">
        <v>120468.33</v>
      </c>
      <c r="V17" s="29" t="s">
        <v>56</v>
      </c>
      <c r="W17" s="27">
        <v>79976.789999999994</v>
      </c>
      <c r="X17" s="25">
        <v>70863.72</v>
      </c>
      <c r="Y17" s="29" t="s">
        <v>56</v>
      </c>
      <c r="Z17" s="32">
        <v>57000</v>
      </c>
      <c r="AA17" s="17"/>
      <c r="AB17" s="17"/>
    </row>
    <row r="18" spans="2:28" ht="9.75" customHeight="1" x14ac:dyDescent="0.15">
      <c r="B18" s="63" t="s">
        <v>36</v>
      </c>
      <c r="C18" s="64"/>
      <c r="D18" s="64"/>
      <c r="E18" s="64"/>
      <c r="F18" s="65"/>
      <c r="G18" s="13">
        <f>(SUM(G4:G17))</f>
        <v>182881818</v>
      </c>
      <c r="H18" s="13">
        <f>(SUM(H4:H17))</f>
        <v>347622800</v>
      </c>
      <c r="I18" s="13">
        <f>(SUM(I4:I17))</f>
        <v>275508800</v>
      </c>
      <c r="J18" s="13">
        <f>(SUM(J4:J17))</f>
        <v>450482236</v>
      </c>
      <c r="K18" s="13">
        <f>(SUM(K4:K17))</f>
        <v>235341770</v>
      </c>
      <c r="L18" s="13">
        <f>SUM(L4:L17)</f>
        <v>341734193</v>
      </c>
      <c r="M18" s="58"/>
      <c r="N18" s="13">
        <f>SUM(N4:N17)</f>
        <v>3245558.41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2:28" x14ac:dyDescent="0.15">
      <c r="B19" s="9"/>
      <c r="C19" s="10"/>
      <c r="D19" s="9"/>
      <c r="E19" s="10"/>
      <c r="F19" s="10"/>
      <c r="G19" s="11"/>
      <c r="H19" s="11"/>
    </row>
    <row r="20" spans="2:28" ht="11" x14ac:dyDescent="0.15">
      <c r="B20" s="52" t="s">
        <v>66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4" t="s">
        <v>67</v>
      </c>
      <c r="O20" s="55"/>
      <c r="P20" s="55"/>
      <c r="Q20" s="55"/>
      <c r="R20" s="55"/>
      <c r="S20" s="55"/>
      <c r="T20" s="55"/>
      <c r="U20" s="55"/>
      <c r="V20" s="55"/>
      <c r="W20" s="59"/>
      <c r="X20" s="36"/>
      <c r="Y20" s="16"/>
      <c r="Z20" s="16"/>
      <c r="AA20" s="16"/>
      <c r="AB20" s="16"/>
    </row>
    <row r="21" spans="2:28" ht="57.75" customHeight="1" x14ac:dyDescent="0.15">
      <c r="B21" s="3" t="s">
        <v>55</v>
      </c>
      <c r="C21" s="53" t="s">
        <v>1</v>
      </c>
      <c r="D21" s="53"/>
      <c r="E21" s="3" t="s">
        <v>2</v>
      </c>
      <c r="F21" s="4" t="s">
        <v>3</v>
      </c>
      <c r="G21" s="5" t="s">
        <v>35</v>
      </c>
      <c r="H21" s="5" t="s">
        <v>37</v>
      </c>
      <c r="I21" s="5" t="s">
        <v>38</v>
      </c>
      <c r="J21" s="5" t="s">
        <v>40</v>
      </c>
      <c r="K21" s="5" t="s">
        <v>41</v>
      </c>
      <c r="L21" s="5" t="s">
        <v>43</v>
      </c>
      <c r="M21" s="56"/>
      <c r="N21" s="35" t="s">
        <v>59</v>
      </c>
      <c r="O21" s="35" t="s">
        <v>60</v>
      </c>
      <c r="P21" s="35" t="s">
        <v>61</v>
      </c>
      <c r="Q21" s="35" t="s">
        <v>62</v>
      </c>
      <c r="R21" s="35" t="s">
        <v>63</v>
      </c>
      <c r="S21" s="35" t="s">
        <v>48</v>
      </c>
      <c r="T21" s="35" t="s">
        <v>64</v>
      </c>
      <c r="U21" s="35" t="s">
        <v>51</v>
      </c>
      <c r="V21" s="35" t="s">
        <v>65</v>
      </c>
      <c r="W21" s="35" t="s">
        <v>54</v>
      </c>
      <c r="X21" s="9"/>
      <c r="Y21" s="9"/>
      <c r="Z21" s="9"/>
      <c r="AA21" s="9"/>
    </row>
    <row r="22" spans="2:28" ht="34.5" customHeight="1" x14ac:dyDescent="0.15">
      <c r="B22" s="1">
        <v>3</v>
      </c>
      <c r="C22" s="61" t="s">
        <v>33</v>
      </c>
      <c r="D22" s="62"/>
      <c r="E22" s="12" t="s">
        <v>34</v>
      </c>
      <c r="F22" s="12">
        <v>875</v>
      </c>
      <c r="G22" s="7">
        <v>197837500</v>
      </c>
      <c r="H22" s="7">
        <v>270725000</v>
      </c>
      <c r="I22" s="7">
        <v>197837500</v>
      </c>
      <c r="J22" s="7">
        <v>196796250</v>
      </c>
      <c r="K22" s="7">
        <v>159207125</v>
      </c>
      <c r="L22" s="7">
        <v>744493750</v>
      </c>
      <c r="M22" s="58"/>
      <c r="N22" s="33">
        <v>238000</v>
      </c>
      <c r="O22" s="33">
        <v>488959.66</v>
      </c>
      <c r="P22" s="33">
        <v>390000</v>
      </c>
      <c r="Q22" s="33">
        <v>184245.67</v>
      </c>
      <c r="R22" s="33">
        <v>712889.02</v>
      </c>
      <c r="S22" s="33">
        <v>399671.38</v>
      </c>
      <c r="T22" s="33">
        <v>432268.69</v>
      </c>
      <c r="U22" s="33">
        <v>538564.27</v>
      </c>
      <c r="V22" s="33">
        <v>289682.38</v>
      </c>
      <c r="W22" s="33">
        <v>325973.11</v>
      </c>
      <c r="X22" s="15"/>
      <c r="Y22" s="15"/>
      <c r="Z22" s="15"/>
      <c r="AA22" s="15"/>
    </row>
  </sheetData>
  <mergeCells count="17">
    <mergeCell ref="C8:C9"/>
    <mergeCell ref="B20:M20"/>
    <mergeCell ref="C21:D21"/>
    <mergeCell ref="N2:Z2"/>
    <mergeCell ref="M3:M18"/>
    <mergeCell ref="M21:M22"/>
    <mergeCell ref="N20:W20"/>
    <mergeCell ref="C3:D3"/>
    <mergeCell ref="B2:M2"/>
    <mergeCell ref="C12:C13"/>
    <mergeCell ref="C4:C5"/>
    <mergeCell ref="B4:B11"/>
    <mergeCell ref="B12:B17"/>
    <mergeCell ref="C22:D22"/>
    <mergeCell ref="B18:F18"/>
    <mergeCell ref="C6:C7"/>
    <mergeCell ref="C15:C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416F3-540A-4505-9E67-D6AC099E6C4F}">
  <dimension ref="B2:L23"/>
  <sheetViews>
    <sheetView tabSelected="1" zoomScale="120" zoomScaleNormal="120" workbookViewId="0">
      <selection activeCell="D28" sqref="D28"/>
    </sheetView>
  </sheetViews>
  <sheetFormatPr baseColWidth="10" defaultColWidth="11.5" defaultRowHeight="10" x14ac:dyDescent="0.15"/>
  <cols>
    <col min="1" max="1" width="11.5" style="2"/>
    <col min="2" max="2" width="5" style="2" customWidth="1"/>
    <col min="3" max="3" width="22.83203125" style="2" customWidth="1"/>
    <col min="4" max="4" width="8.6640625" style="2" customWidth="1"/>
    <col min="5" max="5" width="12.5" style="2" customWidth="1"/>
    <col min="6" max="6" width="15.83203125" style="2" customWidth="1"/>
    <col min="7" max="7" width="13.33203125" style="2" customWidth="1"/>
    <col min="8" max="12" width="11.83203125" style="2" customWidth="1"/>
    <col min="13" max="16384" width="11.5" style="2"/>
  </cols>
  <sheetData>
    <row r="2" spans="2:12" ht="18" customHeight="1" x14ac:dyDescent="0.15">
      <c r="B2" s="51" t="s">
        <v>73</v>
      </c>
      <c r="C2" s="51"/>
      <c r="D2" s="51"/>
      <c r="E2" s="51"/>
      <c r="F2" s="51"/>
      <c r="G2" s="51"/>
      <c r="H2" s="51"/>
      <c r="I2" s="38"/>
      <c r="J2" s="38"/>
      <c r="K2" s="38"/>
      <c r="L2" s="39"/>
    </row>
    <row r="3" spans="2:12" ht="33.75" customHeight="1" x14ac:dyDescent="0.15">
      <c r="B3" s="40" t="s">
        <v>68</v>
      </c>
      <c r="C3" s="40" t="s">
        <v>1</v>
      </c>
      <c r="D3" s="40" t="s">
        <v>3</v>
      </c>
      <c r="E3" s="41" t="s">
        <v>69</v>
      </c>
      <c r="F3" s="41" t="s">
        <v>87</v>
      </c>
      <c r="G3" s="41" t="s">
        <v>70</v>
      </c>
      <c r="H3" s="40" t="s">
        <v>39</v>
      </c>
      <c r="I3" s="9"/>
      <c r="J3" s="8" t="s">
        <v>72</v>
      </c>
      <c r="K3" s="8" t="s">
        <v>71</v>
      </c>
    </row>
    <row r="4" spans="2:12" ht="11" x14ac:dyDescent="0.15">
      <c r="B4" s="42">
        <v>1</v>
      </c>
      <c r="C4" s="43" t="s">
        <v>74</v>
      </c>
      <c r="D4" s="44">
        <v>4</v>
      </c>
      <c r="E4" s="45">
        <v>3570000</v>
      </c>
      <c r="F4" s="46">
        <f>2297144+436457.36</f>
        <v>2733601.36</v>
      </c>
      <c r="G4" s="46">
        <v>1822128</v>
      </c>
      <c r="H4" s="47">
        <f>J4</f>
        <v>2708576.4533333331</v>
      </c>
      <c r="I4" s="17"/>
      <c r="J4" s="37">
        <f>AVERAGE(E4:G4)</f>
        <v>2708576.4533333331</v>
      </c>
      <c r="K4" s="31">
        <f>TRIMMEAN(E4:G4,0.4)</f>
        <v>2708576.4533333331</v>
      </c>
    </row>
    <row r="5" spans="2:12" ht="11" x14ac:dyDescent="0.15">
      <c r="B5" s="42">
        <v>2</v>
      </c>
      <c r="C5" s="43" t="s">
        <v>75</v>
      </c>
      <c r="D5" s="44">
        <v>2</v>
      </c>
      <c r="E5" s="45">
        <v>2142000</v>
      </c>
      <c r="F5" s="46">
        <f>1483570+281878.3</f>
        <v>1765448.3</v>
      </c>
      <c r="G5" s="46">
        <v>1803326</v>
      </c>
      <c r="H5" s="47">
        <f t="shared" ref="H5:H16" si="0">J5</f>
        <v>1903591.4333333333</v>
      </c>
      <c r="I5" s="17"/>
      <c r="J5" s="37">
        <f t="shared" ref="J5:J16" si="1">AVERAGE(E5:G5)</f>
        <v>1903591.4333333333</v>
      </c>
      <c r="K5" s="31">
        <f t="shared" ref="K5:K16" si="2">TRIMMEAN(E5:G5,0.4)</f>
        <v>1903591.4333333333</v>
      </c>
    </row>
    <row r="6" spans="2:12" ht="11" x14ac:dyDescent="0.15">
      <c r="B6" s="42">
        <v>3</v>
      </c>
      <c r="C6" s="43" t="s">
        <v>76</v>
      </c>
      <c r="D6" s="44">
        <v>3</v>
      </c>
      <c r="E6" s="45">
        <v>3213000</v>
      </c>
      <c r="F6" s="46">
        <f>2225355+422817.45</f>
        <v>2648172.4500000002</v>
      </c>
      <c r="G6" s="46">
        <v>2704989</v>
      </c>
      <c r="H6" s="47">
        <f t="shared" si="0"/>
        <v>2855387.15</v>
      </c>
      <c r="I6" s="17"/>
      <c r="J6" s="37">
        <f t="shared" si="1"/>
        <v>2855387.15</v>
      </c>
      <c r="K6" s="31">
        <f t="shared" si="2"/>
        <v>2855387.15</v>
      </c>
    </row>
    <row r="7" spans="2:12" ht="11" x14ac:dyDescent="0.15">
      <c r="B7" s="42">
        <v>4</v>
      </c>
      <c r="C7" s="43" t="s">
        <v>77</v>
      </c>
      <c r="D7" s="44">
        <v>3</v>
      </c>
      <c r="E7" s="45">
        <v>3213000</v>
      </c>
      <c r="F7" s="46">
        <f>2225355+422817.45</f>
        <v>2648172.4500000002</v>
      </c>
      <c r="G7" s="46">
        <v>2704989</v>
      </c>
      <c r="H7" s="47">
        <f t="shared" si="0"/>
        <v>2855387.15</v>
      </c>
      <c r="I7" s="17"/>
      <c r="J7" s="37">
        <f t="shared" si="1"/>
        <v>2855387.15</v>
      </c>
      <c r="K7" s="31">
        <f t="shared" si="2"/>
        <v>2855387.15</v>
      </c>
    </row>
    <row r="8" spans="2:12" ht="22" x14ac:dyDescent="0.15">
      <c r="B8" s="42">
        <v>5</v>
      </c>
      <c r="C8" s="43" t="s">
        <v>78</v>
      </c>
      <c r="D8" s="44">
        <v>2</v>
      </c>
      <c r="E8" s="45">
        <v>3808000</v>
      </c>
      <c r="F8" s="46">
        <f t="shared" ref="F8:F10" si="3">3505620+666067.8</f>
        <v>4171687.8</v>
      </c>
      <c r="G8" s="46">
        <v>4333028</v>
      </c>
      <c r="H8" s="47">
        <f t="shared" si="0"/>
        <v>4104238.6</v>
      </c>
      <c r="I8" s="17"/>
      <c r="J8" s="37">
        <f t="shared" si="1"/>
        <v>4104238.6</v>
      </c>
      <c r="K8" s="31">
        <f t="shared" si="2"/>
        <v>4104238.6</v>
      </c>
    </row>
    <row r="9" spans="2:12" ht="22" x14ac:dyDescent="0.15">
      <c r="B9" s="42">
        <v>6</v>
      </c>
      <c r="C9" s="43" t="s">
        <v>79</v>
      </c>
      <c r="D9" s="44">
        <v>2</v>
      </c>
      <c r="E9" s="45">
        <v>3808000</v>
      </c>
      <c r="F9" s="46">
        <f t="shared" si="3"/>
        <v>4171687.8</v>
      </c>
      <c r="G9" s="46">
        <v>4333028</v>
      </c>
      <c r="H9" s="47">
        <f t="shared" si="0"/>
        <v>4104238.6</v>
      </c>
      <c r="I9" s="17"/>
      <c r="J9" s="37">
        <f t="shared" si="1"/>
        <v>4104238.6</v>
      </c>
      <c r="K9" s="31">
        <f t="shared" si="2"/>
        <v>4104238.6</v>
      </c>
    </row>
    <row r="10" spans="2:12" ht="22" x14ac:dyDescent="0.15">
      <c r="B10" s="42">
        <v>7</v>
      </c>
      <c r="C10" s="43" t="s">
        <v>80</v>
      </c>
      <c r="D10" s="44">
        <v>2</v>
      </c>
      <c r="E10" s="45">
        <v>3808000</v>
      </c>
      <c r="F10" s="46">
        <f t="shared" si="3"/>
        <v>4171687.8</v>
      </c>
      <c r="G10" s="46">
        <v>4333028</v>
      </c>
      <c r="H10" s="47">
        <f t="shared" si="0"/>
        <v>4104238.6</v>
      </c>
      <c r="I10" s="17"/>
      <c r="J10" s="37">
        <f t="shared" si="1"/>
        <v>4104238.6</v>
      </c>
      <c r="K10" s="31">
        <f t="shared" si="2"/>
        <v>4104238.6</v>
      </c>
    </row>
    <row r="11" spans="2:12" ht="22" x14ac:dyDescent="0.15">
      <c r="B11" s="42">
        <v>8</v>
      </c>
      <c r="C11" s="43" t="s">
        <v>81</v>
      </c>
      <c r="D11" s="44">
        <v>2</v>
      </c>
      <c r="E11" s="45">
        <v>3808000</v>
      </c>
      <c r="F11" s="46">
        <f>3505620+666067.8</f>
        <v>4171687.8</v>
      </c>
      <c r="G11" s="46">
        <v>4333028</v>
      </c>
      <c r="H11" s="47">
        <f t="shared" si="0"/>
        <v>4104238.6</v>
      </c>
      <c r="I11" s="17"/>
      <c r="J11" s="37">
        <f t="shared" si="1"/>
        <v>4104238.6</v>
      </c>
      <c r="K11" s="31">
        <f t="shared" si="2"/>
        <v>4104238.6</v>
      </c>
    </row>
    <row r="12" spans="2:12" ht="22" x14ac:dyDescent="0.15">
      <c r="B12" s="42">
        <v>9</v>
      </c>
      <c r="C12" s="43" t="s">
        <v>82</v>
      </c>
      <c r="D12" s="44">
        <v>3</v>
      </c>
      <c r="E12" s="45">
        <v>2142000</v>
      </c>
      <c r="F12" s="46">
        <f>1172337+222744.03</f>
        <v>1395081.03</v>
      </c>
      <c r="G12" s="46">
        <v>1449063</v>
      </c>
      <c r="H12" s="47">
        <f t="shared" si="0"/>
        <v>1662048.01</v>
      </c>
      <c r="I12" s="28"/>
      <c r="J12" s="37">
        <f t="shared" si="1"/>
        <v>1662048.01</v>
      </c>
      <c r="K12" s="31">
        <f t="shared" si="2"/>
        <v>1662048.01</v>
      </c>
    </row>
    <row r="13" spans="2:12" ht="22" x14ac:dyDescent="0.15">
      <c r="B13" s="42">
        <v>10</v>
      </c>
      <c r="C13" s="43" t="s">
        <v>83</v>
      </c>
      <c r="D13" s="44">
        <v>2</v>
      </c>
      <c r="E13" s="45">
        <v>1428000</v>
      </c>
      <c r="F13" s="46">
        <f>756142+143666.98</f>
        <v>899808.98</v>
      </c>
      <c r="G13" s="46">
        <v>996268</v>
      </c>
      <c r="H13" s="47">
        <f t="shared" si="0"/>
        <v>1108025.6599999999</v>
      </c>
      <c r="I13" s="28"/>
      <c r="J13" s="37">
        <f t="shared" si="1"/>
        <v>1108025.6599999999</v>
      </c>
      <c r="K13" s="31">
        <f t="shared" si="2"/>
        <v>1108025.6599999999</v>
      </c>
    </row>
    <row r="14" spans="2:12" ht="22" x14ac:dyDescent="0.15">
      <c r="B14" s="42">
        <v>11</v>
      </c>
      <c r="C14" s="43" t="s">
        <v>84</v>
      </c>
      <c r="D14" s="44">
        <v>1</v>
      </c>
      <c r="E14" s="45">
        <v>773500</v>
      </c>
      <c r="F14" s="46">
        <f>439567+83517.73</f>
        <v>523084.73</v>
      </c>
      <c r="G14" s="46">
        <v>617610</v>
      </c>
      <c r="H14" s="47">
        <f t="shared" si="0"/>
        <v>638064.91</v>
      </c>
      <c r="I14" s="17"/>
      <c r="J14" s="37">
        <f t="shared" si="1"/>
        <v>638064.91</v>
      </c>
      <c r="K14" s="31">
        <f t="shared" si="2"/>
        <v>638064.91</v>
      </c>
    </row>
    <row r="15" spans="2:12" ht="22" x14ac:dyDescent="0.15">
      <c r="B15" s="42">
        <v>12</v>
      </c>
      <c r="C15" s="43" t="s">
        <v>85</v>
      </c>
      <c r="D15" s="44">
        <v>10</v>
      </c>
      <c r="E15" s="45">
        <v>5950000</v>
      </c>
      <c r="F15" s="46">
        <f>3133680+595399.2</f>
        <v>3729079.2</v>
      </c>
      <c r="G15" s="46">
        <v>3606890</v>
      </c>
      <c r="H15" s="47">
        <f t="shared" si="0"/>
        <v>4428656.3999999994</v>
      </c>
      <c r="I15" s="17"/>
      <c r="J15" s="37">
        <f t="shared" si="1"/>
        <v>4428656.3999999994</v>
      </c>
      <c r="K15" s="31">
        <f t="shared" si="2"/>
        <v>4428656.3999999994</v>
      </c>
    </row>
    <row r="16" spans="2:12" ht="22" x14ac:dyDescent="0.15">
      <c r="B16" s="42">
        <v>13</v>
      </c>
      <c r="C16" s="43" t="s">
        <v>86</v>
      </c>
      <c r="D16" s="44">
        <v>1</v>
      </c>
      <c r="E16" s="45">
        <v>2261000</v>
      </c>
      <c r="F16" s="46">
        <f>2123756+403513.64</f>
        <v>2527269.64</v>
      </c>
      <c r="G16" s="46">
        <v>3448620</v>
      </c>
      <c r="H16" s="47">
        <f t="shared" si="0"/>
        <v>2745629.8800000004</v>
      </c>
      <c r="I16" s="17"/>
      <c r="J16" s="37">
        <f t="shared" si="1"/>
        <v>2745629.8800000004</v>
      </c>
      <c r="K16" s="31">
        <f t="shared" si="2"/>
        <v>2745629.8800000004</v>
      </c>
    </row>
    <row r="17" spans="2:12" ht="9.75" customHeight="1" x14ac:dyDescent="0.15">
      <c r="B17" s="50" t="s">
        <v>36</v>
      </c>
      <c r="C17" s="50"/>
      <c r="D17" s="50"/>
      <c r="E17" s="48">
        <f>(SUM(E4:E16))</f>
        <v>39924500</v>
      </c>
      <c r="F17" s="49">
        <f>(SUM(F4:F16))</f>
        <v>35556469.340000004</v>
      </c>
      <c r="G17" s="48">
        <f>(SUM(G4:G16))</f>
        <v>36485995</v>
      </c>
      <c r="H17" s="48">
        <f>(SUM(H4:H16))</f>
        <v>37322321.446666673</v>
      </c>
      <c r="I17" s="18"/>
      <c r="J17" s="18"/>
      <c r="K17" s="18"/>
      <c r="L17" s="18"/>
    </row>
    <row r="18" spans="2:12" x14ac:dyDescent="0.15">
      <c r="B18" s="9"/>
      <c r="C18" s="10"/>
      <c r="D18" s="10"/>
      <c r="E18" s="11"/>
      <c r="F18" s="11"/>
    </row>
    <row r="22" spans="2:12" x14ac:dyDescent="0.15">
      <c r="C22" s="2" t="str">
        <f>UPPER(C19)</f>
        <v/>
      </c>
    </row>
    <row r="23" spans="2:12" x14ac:dyDescent="0.15">
      <c r="C23" s="2" t="str">
        <f>UPPER(C20)</f>
        <v/>
      </c>
    </row>
  </sheetData>
  <mergeCells count="2">
    <mergeCell ref="B17:D17"/>
    <mergeCell ref="B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</vt:lpstr>
      <vt:lpstr>ANALISIS COTIZACIONES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ESTIVEN GONZÁLEZ HOLGUÍN</dc:creator>
  <cp:lastModifiedBy>AK20301</cp:lastModifiedBy>
  <cp:lastPrinted>2026-07-28T21:47:14Z</cp:lastPrinted>
  <dcterms:created xsi:type="dcterms:W3CDTF">2026-04-23T20:29:02Z</dcterms:created>
  <dcterms:modified xsi:type="dcterms:W3CDTF">2026-08-24T20:39:50Z</dcterms:modified>
</cp:coreProperties>
</file>