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omments2.xml" ContentType="application/vnd.openxmlformats-officedocument.spreadsheetml.comments+xml"/>
  <Override PartName="/xl/drawings/drawing8.xml" ContentType="application/vnd.openxmlformats-officedocument.drawing+xml"/>
  <Override PartName="/xl/comments3.xml" ContentType="application/vnd.openxmlformats-officedocument.spreadsheetml.comments+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codeName="ThisWorkbook"/>
  <mc:AlternateContent xmlns:mc="http://schemas.openxmlformats.org/markup-compatibility/2006">
    <mc:Choice Requires="x15">
      <x15ac:absPath xmlns:x15ac="http://schemas.microsoft.com/office/spreadsheetml/2010/11/ac" url="G:\Mi unidad\PLANEACIÓN 2026\CONTRATACIÓN 2026\4.- SELECCION ABREVIADA MENOR CUANTIA\7.- MB-CO-SAMC-007-2026 CONSTRUCCION PLACA HUELLAS BUENAVISTA Y MORAY\"/>
    </mc:Choice>
  </mc:AlternateContent>
  <xr:revisionPtr revIDLastSave="0" documentId="13_ncr:1_{9AAFFB23-4413-4AAB-BDB6-5E1A814038C4}" xr6:coauthVersionLast="47" xr6:coauthVersionMax="47" xr10:uidLastSave="{00000000-0000-0000-0000-000000000000}"/>
  <bookViews>
    <workbookView xWindow="-120" yWindow="-120" windowWidth="29040" windowHeight="15720" tabRatio="906" firstSheet="2" activeTab="7" xr2:uid="{00000000-000D-0000-FFFF-FFFF00000000}"/>
  </bookViews>
  <sheets>
    <sheet name="Hoja1" sheetId="281" state="hidden" r:id="rId1"/>
    <sheet name="AJUS" sheetId="287" state="hidden" r:id="rId2"/>
    <sheet name="Apus" sheetId="284" r:id="rId3"/>
    <sheet name="F.mult. Inter." sheetId="290" r:id="rId4"/>
    <sheet name="INTER" sheetId="288" r:id="rId5"/>
    <sheet name="F.Prest. Obra" sheetId="291" r:id="rId6"/>
    <sheet name="AIU" sheetId="289" r:id="rId7"/>
    <sheet name="PRESUPUESTO" sheetId="270" r:id="rId8"/>
    <sheet name="1,01" sheetId="271" r:id="rId9"/>
    <sheet name="2,01" sheetId="272" r:id="rId10"/>
    <sheet name="2,02" sheetId="273" r:id="rId11"/>
    <sheet name="3,0" sheetId="274" state="hidden" r:id="rId12"/>
    <sheet name="3,01" sheetId="275" r:id="rId13"/>
    <sheet name="3,02" sheetId="276" r:id="rId14"/>
    <sheet name="3,03" sheetId="277" r:id="rId15"/>
    <sheet name="3,04" sheetId="278" r:id="rId16"/>
    <sheet name="4,01" sheetId="279" r:id="rId17"/>
    <sheet name="6.ALC" sheetId="286" state="hidden" r:id="rId18"/>
    <sheet name="5,01" sheetId="280" r:id="rId19"/>
  </sheets>
  <externalReferences>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s>
  <definedNames>
    <definedName name="\0">#REF!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#REF!</definedName>
    <definedName name="\V">#REF!</definedName>
    <definedName name="\X" localSheetId="1">AJUS!ERR</definedName>
    <definedName name="\X" localSheetId="7">PRESUPUESTO!ERR</definedName>
    <definedName name="\X">[0]!ERR</definedName>
    <definedName name="\Z" localSheetId="1">AJUS!ERR</definedName>
    <definedName name="\Z" localSheetId="7">PRESUPUESTO!ERR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 localSheetId="5">[9]!_xlbgnm.ane7</definedName>
    <definedName name="_____ane7" localSheetId="7">[9]!_xlbgnm.ane7</definedName>
    <definedName name="_____ane7">[9]!_xlbgnm.ane7</definedName>
    <definedName name="_____ane8" localSheetId="1">[9]!_xlbgnm.ane8</definedName>
    <definedName name="_____ane8" localSheetId="5">[9]!_xlbgnm.ane8</definedName>
    <definedName name="_____ane8" localSheetId="7">[9]!_xlbgnm.ane8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#REF!</definedName>
    <definedName name="_____OCD1">[11]Tablas!#REF!</definedName>
    <definedName name="_____OCI1">[11]Tablas!#REF!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 localSheetId="5">[13]!_xlbgnm.ane7</definedName>
    <definedName name="____ane7" localSheetId="7">[13]!_xlbgnm.ane7</definedName>
    <definedName name="____ane7">[13]!_xlbgnm.ane7</definedName>
    <definedName name="____ane8" localSheetId="1">[13]!_xlbgnm.ane8</definedName>
    <definedName name="____ane8" localSheetId="5">[13]!_xlbgnm.ane8</definedName>
    <definedName name="____ane8" localSheetId="7">[13]!_xlbgnm.ane8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#REF!</definedName>
    <definedName name="____OCD1">[11]Tablas!#REF!</definedName>
    <definedName name="____OCI1">[11]Tablas!#REF!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 localSheetId="5">[15]!_xlbgnm.ane7</definedName>
    <definedName name="___ane7" localSheetId="7">[15]!_xlbgnm.ane7</definedName>
    <definedName name="___ane7">[15]!_xlbgnm.ane7</definedName>
    <definedName name="___ane8" localSheetId="1">[15]!_xlbgnm.ane8</definedName>
    <definedName name="___ane8" localSheetId="5">[15]!_xlbgnm.ane8</definedName>
    <definedName name="___ane8" localSheetId="7">[15]!_xlbgnm.ane8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#REF!</definedName>
    <definedName name="___OCD1">[11]Tablas!#REF!</definedName>
    <definedName name="___OCI1">[11]Tablas!#REF!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 localSheetId="5">[13]!_xlbgnm.ane7</definedName>
    <definedName name="__ane7" localSheetId="7">[13]!_xlbgnm.ane7</definedName>
    <definedName name="__ane7">[13]!_xlbgnm.ane7</definedName>
    <definedName name="__ane8" localSheetId="1">[13]!_xlbgnm.ane8</definedName>
    <definedName name="__ane8" localSheetId="5">[13]!_xlbgnm.ane8</definedName>
    <definedName name="__ane8" localSheetId="7">[13]!_xlbgnm.ane8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1">AJUS!ERR</definedName>
    <definedName name="__F" localSheetId="7">PRESUPUESTO!ERR</definedName>
    <definedName name="__F">[0]!ERR</definedName>
    <definedName name="__FS01" localSheetId="1">AJUS!ERR</definedName>
    <definedName name="__FS01" localSheetId="7">PRESUPUESTO!ERR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#REF!</definedName>
    <definedName name="__mun2">[19]PESOS!#REF!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1" hidden="1">{"TAB1",#N/A,TRUE,"GENERAL";"TAB2",#N/A,TRUE,"GENERAL";"TAB3",#N/A,TRUE,"GENERAL";"TAB4",#N/A,TRUE,"GENERAL";"TAB5",#N/A,TRUE,"GENERAL"}</definedName>
    <definedName name="_a1" localSheetId="7"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localSheetId="7"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7"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7"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7" hidden="1">{"TAB1",#N/A,TRUE,"GENERAL";"TAB2",#N/A,TRUE,"GENERAL";"TAB3",#N/A,TRUE,"GENERAL";"TAB4",#N/A,TRUE,"GENERAL";"TAB5",#N/A,TRUE,"GENERAL"}</definedName>
    <definedName name="_a6" hidden="1">{"TAB1",#N/A,TRUE,"GENERAL";"TAB2",#N/A,TRUE,"GENERAL";"TAB3",#N/A,TRUE,"GENERAL";"TAB4",#N/A,TRUE,"GENERAL";"TAB5",#N/A,TRUE,"GENERAL"}</definedName>
    <definedName name="_AAS1" localSheetId="1" hidden="1">{#N/A,#N/A,TRUE,"INGENIERIA";#N/A,#N/A,TRUE,"COMPRAS";#N/A,#N/A,TRUE,"DIRECCION";#N/A,#N/A,TRUE,"RESUMEN"}</definedName>
    <definedName name="_AAS1" localSheetId="7" hidden="1">{#N/A,#N/A,TRUE,"INGENIERIA";#N/A,#N/A,TRUE,"COMPRAS";#N/A,#N/A,TRUE,"DIRECCION";#N/A,#N/A,TRUE,"RESUMEN"}</definedName>
    <definedName name="_AAS1" hidden="1">{#N/A,#N/A,TRUE,"INGENIERIA";#N/A,#N/A,TRUE,"COMPRAS";#N/A,#N/A,TRUE,"DIRECCION";#N/A,#N/A,TRUE,"RESUMEN"}</definedName>
    <definedName name="_ABC1" localSheetId="1" hidden="1">{#N/A,#N/A,TRUE,"1842CWN0"}</definedName>
    <definedName name="_ABC1" localSheetId="7" hidden="1">{#N/A,#N/A,TRUE,"1842CWN0"}</definedName>
    <definedName name="_ABC1" hidden="1">{#N/A,#N/A,TRUE,"1842CWN0"}</definedName>
    <definedName name="_abc2" localSheetId="1" hidden="1">{#N/A,#N/A,TRUE,"1842CWN0"}</definedName>
    <definedName name="_abc2" localSheetId="7"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 localSheetId="5">[13]!_xlbgnm.ane7</definedName>
    <definedName name="_ane7" localSheetId="7">[13]!_xlbgnm.ane7</definedName>
    <definedName name="_ane7">[13]!_xlbgnm.ane7</definedName>
    <definedName name="_ane8" localSheetId="1">[13]!_xlbgnm.ane8</definedName>
    <definedName name="_ane8" localSheetId="5">[13]!_xlbgnm.ane8</definedName>
    <definedName name="_ane8" localSheetId="7">[13]!_xlbgnm.ane8</definedName>
    <definedName name="_ane8">[13]!_xlbgnm.ane8</definedName>
    <definedName name="_APU221">#REF!</definedName>
    <definedName name="_APU465" localSheetId="1">[21]!absc</definedName>
    <definedName name="_APU465" localSheetId="5">[21]!absc</definedName>
    <definedName name="_APU465" localSheetId="7">[21]!absc</definedName>
    <definedName name="_APU465">[21]!absc</definedName>
    <definedName name="_Atp2">[17]EMPRESA!$F$22</definedName>
    <definedName name="_b2" localSheetId="1" hidden="1">{"TAB1",#N/A,TRUE,"GENERAL";"TAB2",#N/A,TRUE,"GENERAL";"TAB3",#N/A,TRUE,"GENERAL";"TAB4",#N/A,TRUE,"GENERAL";"TAB5",#N/A,TRUE,"GENERAL"}</definedName>
    <definedName name="_b2" localSheetId="7"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7"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7"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7"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7"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7"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7"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7"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7"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1">AJUS!ERR</definedName>
    <definedName name="_F" localSheetId="7">PRESUPUESTO!ERR</definedName>
    <definedName name="_F">[0]!ERR</definedName>
    <definedName name="_F10">#REF!</definedName>
    <definedName name="_FC">#REF!</definedName>
    <definedName name="_Fill" hidden="1">#REF!</definedName>
    <definedName name="_xlnm._FilterDatabase" localSheetId="1" hidden="1">AJUS!$F$17:$F$85</definedName>
    <definedName name="_xlnm._FilterDatabase" localSheetId="7" hidden="1">PRESUPUESTO!$F$17:$F$82</definedName>
    <definedName name="_FS01" localSheetId="1">AJUS!ERR</definedName>
    <definedName name="_FS01" localSheetId="7">PRESUPUESTO!ERR</definedName>
    <definedName name="_FS01">[0]!ERR</definedName>
    <definedName name="_g2" localSheetId="1" hidden="1">{"TAB1",#N/A,TRUE,"GENERAL";"TAB2",#N/A,TRUE,"GENERAL";"TAB3",#N/A,TRUE,"GENERAL";"TAB4",#N/A,TRUE,"GENERAL";"TAB5",#N/A,TRUE,"GENERAL"}</definedName>
    <definedName name="_g2" localSheetId="7"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7"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7"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7"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7"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7" hidden="1">{"TAB1",#N/A,TRUE,"GENERAL";"TAB2",#N/A,TRUE,"GENERAL";"TAB3",#N/A,TRUE,"GENERAL";"TAB4",#N/A,TRUE,"GENERAL";"TAB5",#N/A,TRUE,"GENERAL"}</definedName>
    <definedName name="_g7" hidden="1">{"TAB1",#N/A,TRUE,"GENERAL";"TAB2",#N/A,TRUE,"GENERAL";"TAB3",#N/A,TRUE,"GENERAL";"TAB4",#N/A,TRUE,"GENERAL";"TAB5",#N/A,TRUE,"GENERAL"}</definedName>
    <definedName name="_GoBack" localSheetId="1">#REF!</definedName>
    <definedName name="_GoBack" localSheetId="7">#REF!</definedName>
    <definedName name="_GoBack">#REF!</definedName>
    <definedName name="_GR1" localSheetId="1" hidden="1">{"TAB1",#N/A,TRUE,"GENERAL";"TAB2",#N/A,TRUE,"GENERAL";"TAB3",#N/A,TRUE,"GENERAL";"TAB4",#N/A,TRUE,"GENERAL";"TAB5",#N/A,TRUE,"GENERAL"}</definedName>
    <definedName name="_GR1" localSheetId="7"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7"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7"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7"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7"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7"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7"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7"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7"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7" hidden="1">{"via1",#N/A,TRUE,"general";"via2",#N/A,TRUE,"general";"via3",#N/A,TRUE,"general"}</definedName>
    <definedName name="_hfh7" hidden="1">{"via1",#N/A,TRUE,"general";"via2",#N/A,TRUE,"general";"via3",#N/A,TRUE,"general"}</definedName>
    <definedName name="_hhg1" localSheetId="1" hidden="1">{#N/A,#N/A,TRUE,"1842CWN0"}</definedName>
    <definedName name="_hhg1" localSheetId="7" hidden="1">{#N/A,#N/A,TRUE,"1842CWN0"}</definedName>
    <definedName name="_hhg1" hidden="1">{#N/A,#N/A,TRUE,"1842CWN0"}</definedName>
    <definedName name="_i4" localSheetId="1" hidden="1">{"via1",#N/A,TRUE,"general";"via2",#N/A,TRUE,"general";"via3",#N/A,TRUE,"general"}</definedName>
    <definedName name="_i4" localSheetId="7"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7"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7"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7"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7"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7"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7"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#REF!</definedName>
    <definedName name="_IVA1">#REF!</definedName>
    <definedName name="_k3" localSheetId="1" hidden="1">{"TAB1",#N/A,TRUE,"GENERAL";"TAB2",#N/A,TRUE,"GENERAL";"TAB3",#N/A,TRUE,"GENERAL";"TAB4",#N/A,TRUE,"GENERAL";"TAB5",#N/A,TRUE,"GENERAL"}</definedName>
    <definedName name="_k3" localSheetId="7"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7"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7"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7"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7"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7"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7"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1" hidden="1">{"TAB1",#N/A,TRUE,"GENERAL";"TAB2",#N/A,TRUE,"GENERAL";"TAB3",#N/A,TRUE,"GENERAL";"TAB4",#N/A,TRUE,"GENERAL";"TAB5",#N/A,TRUE,"GENERAL"}</definedName>
    <definedName name="_kjk6" localSheetId="7" hidden="1">{"TAB1",#N/A,TRUE,"GENERAL";"TAB2",#N/A,TRUE,"GENERAL";"TAB3",#N/A,TRUE,"GENERAL";"TAB4",#N/A,TRUE,"GENERAL";"TAB5",#N/A,TRUE,"GENERAL"}</definedName>
    <definedName name="_kjk6" hidden="1">{"TAB1",#N/A,TRUE,"GENERAL";"TAB2",#N/A,TRUE,"GENERAL";"TAB3",#N/A,TRUE,"GENERAL";"TAB4",#N/A,TRUE,"GENERAL";"TAB5",#N/A,TRUE,"GENERAL"}</definedName>
    <definedName name="_lar03">#REF!</definedName>
    <definedName name="_LEY80">#REF!</definedName>
    <definedName name="_m3" localSheetId="1" hidden="1">{"via1",#N/A,TRUE,"general";"via2",#N/A,TRUE,"general";"via3",#N/A,TRUE,"general"}</definedName>
    <definedName name="_m3" localSheetId="7"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7"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7"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7"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7"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7"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7"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[19]PESOS!#REF!</definedName>
    <definedName name="_n3" localSheetId="1" hidden="1">{"TAB1",#N/A,TRUE,"GENERAL";"TAB2",#N/A,TRUE,"GENERAL";"TAB3",#N/A,TRUE,"GENERAL";"TAB4",#N/A,TRUE,"GENERAL";"TAB5",#N/A,TRUE,"GENERAL"}</definedName>
    <definedName name="_n3" localSheetId="7"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7"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7"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1" hidden="1">{"via1",#N/A,TRUE,"general";"via2",#N/A,TRUE,"general";"via3",#N/A,TRUE,"general"}</definedName>
    <definedName name="_nyn7" localSheetId="7"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7"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7"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7"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7"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7"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7"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1" hidden="1">{"via1",#N/A,TRUE,"general";"via2",#N/A,TRUE,"general";"via3",#N/A,TRUE,"general"}</definedName>
    <definedName name="_p6" localSheetId="7"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7"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7"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localSheetId="1" hidden="1">{"TAB1",#N/A,TRUE,"GENERAL";"TAB2",#N/A,TRUE,"GENERAL";"TAB3",#N/A,TRUE,"GENERAL";"TAB4",#N/A,TRUE,"GENERAL";"TAB5",#N/A,TRUE,"GENERAL"}</definedName>
    <definedName name="_r" localSheetId="7"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7" hidden="1">{"via1",#N/A,TRUE,"general";"via2",#N/A,TRUE,"general";"via3",#N/A,TRUE,"general"}</definedName>
    <definedName name="_r4r" hidden="1">{"via1",#N/A,TRUE,"general";"via2",#N/A,TRUE,"general";"via3",#N/A,TRUE,"general"}</definedName>
    <definedName name="_REC1">"Rectángulo 31"</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1" hidden="1">{"via1",#N/A,TRUE,"general";"via2",#N/A,TRUE,"general";"via3",#N/A,TRUE,"general"}</definedName>
    <definedName name="_rtu6" localSheetId="7"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7"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7"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7"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7"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7"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7"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7"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hidden="1">#REF!</definedName>
    <definedName name="_srn001">#REF!</definedName>
    <definedName name="_SUM1">#REF!</definedName>
    <definedName name="_SUM2">#REF!</definedName>
    <definedName name="_t3" localSheetId="1" hidden="1">{"TAB1",#N/A,TRUE,"GENERAL";"TAB2",#N/A,TRUE,"GENERAL";"TAB3",#N/A,TRUE,"GENERAL";"TAB4",#N/A,TRUE,"GENERAL";"TAB5",#N/A,TRUE,"GENERAL"}</definedName>
    <definedName name="_t3" localSheetId="7"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7"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7"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7"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7"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7"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7"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7"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7"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7"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7"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1" hidden="1">{"TAB1",#N/A,TRUE,"GENERAL";"TAB2",#N/A,TRUE,"GENERAL";"TAB3",#N/A,TRUE,"GENERAL";"TAB4",#N/A,TRUE,"GENERAL";"TAB5",#N/A,TRUE,"GENERAL"}</definedName>
    <definedName name="_u4" localSheetId="7"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7"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7"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7"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7"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7"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1" hidden="1">{"TAB1",#N/A,TRUE,"GENERAL";"TAB2",#N/A,TRUE,"GENERAL";"TAB3",#N/A,TRUE,"GENERAL";"TAB4",#N/A,TRUE,"GENERAL";"TAB5",#N/A,TRUE,"GENERAL"}</definedName>
    <definedName name="_ur7" localSheetId="7"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7"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7"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7"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7"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7"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7"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7"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7"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1" hidden="1">{"via1",#N/A,TRUE,"general";"via2",#N/A,TRUE,"general";"via3",#N/A,TRUE,"general"}</definedName>
    <definedName name="_vfv4" localSheetId="7"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1" hidden="1">{"TAB1",#N/A,TRUE,"GENERAL";"TAB2",#N/A,TRUE,"GENERAL";"TAB3",#N/A,TRUE,"GENERAL";"TAB4",#N/A,TRUE,"GENERAL";"TAB5",#N/A,TRUE,"GENERAL"}</definedName>
    <definedName name="_x1" localSheetId="7"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7"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7"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7"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7"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7"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7"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7"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7"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7"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7"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7"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7"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7"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7"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7"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7"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7"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7"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7"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7"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7"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7" hidden="1">{"TAB1",#N/A,TRUE,"GENERAL";"TAB2",#N/A,TRUE,"GENERAL";"TAB3",#N/A,TRUE,"GENERAL";"TAB4",#N/A,TRUE,"GENERAL";"TAB5",#N/A,TRUE,"GENERAL"}</definedName>
    <definedName name="_z6" hidden="1">{"TAB1",#N/A,TRUE,"GENERAL";"TAB2",#N/A,TRUE,"GENERAL";"TAB3",#N/A,TRUE,"GENERAL";"TAB4",#N/A,TRUE,"GENERAL";"TAB5",#N/A,TRUE,"GENERAL"}</definedName>
    <definedName name="a">'[23]DUB-823'!#REF!</definedName>
    <definedName name="A_1">#REF!</definedName>
    <definedName name="A_impresión_IM">#REF!</definedName>
    <definedName name="A18A200">[24]ESPEC!#REF!</definedName>
    <definedName name="a2a" localSheetId="1" hidden="1">{"TAB1",#N/A,TRUE,"GENERAL";"TAB2",#N/A,TRUE,"GENERAL";"TAB3",#N/A,TRUE,"GENERAL";"TAB4",#N/A,TRUE,"GENERAL";"TAB5",#N/A,TRUE,"GENERAL"}</definedName>
    <definedName name="a2a" localSheetId="7" hidden="1">{"TAB1",#N/A,TRUE,"GENERAL";"TAB2",#N/A,TRUE,"GENERAL";"TAB3",#N/A,TRUE,"GENERAL";"TAB4",#N/A,TRUE,"GENERAL";"TAB5",#N/A,TRUE,"GENERAL"}</definedName>
    <definedName name="a2a" hidden="1">{"TAB1",#N/A,TRUE,"GENERAL";"TAB2",#N/A,TRUE,"GENERAL";"TAB3",#N/A,TRUE,"GENERAL";"TAB4",#N/A,TRUE,"GENERAL";"TAB5",#N/A,TRUE,"GENERAL"}</definedName>
    <definedName name="aa" localSheetId="1">AJUS!ERR</definedName>
    <definedName name="aa" localSheetId="7">PRESUPUESTO!ERR</definedName>
    <definedName name="aa">[0]!ERR</definedName>
    <definedName name="AAA" localSheetId="1">AJUS!ERR</definedName>
    <definedName name="AAA" localSheetId="7">PRESUPUESTO!ERR</definedName>
    <definedName name="AAA">[0]!ERR</definedName>
    <definedName name="aaaaaa">[25]otros!$C$5</definedName>
    <definedName name="aaaaas" localSheetId="1" hidden="1">{"TAB1",#N/A,TRUE,"GENERAL";"TAB2",#N/A,TRUE,"GENERAL";"TAB3",#N/A,TRUE,"GENERAL";"TAB4",#N/A,TRUE,"GENERAL";"TAB5",#N/A,TRUE,"GENERAL"}</definedName>
    <definedName name="aaaaas" localSheetId="7"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1" hidden="1">{"TAB1",#N/A,TRUE,"GENERAL";"TAB2",#N/A,TRUE,"GENERAL";"TAB3",#N/A,TRUE,"GENERAL";"TAB4",#N/A,TRUE,"GENERAL";"TAB5",#N/A,TRUE,"GENERAL"}</definedName>
    <definedName name="aas" localSheetId="7"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[6]AASHTO!$A$2:$F$5</definedName>
    <definedName name="absc1" localSheetId="1">[26]!absc</definedName>
    <definedName name="absc1" localSheetId="5">[26]!absc</definedName>
    <definedName name="absc1" localSheetId="7">[26]!absc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#REF!</definedName>
    <definedName name="adasd">#REF!</definedName>
    <definedName name="ADFGSDB" localSheetId="1" hidden="1">{"via1",#N/A,TRUE,"general";"via2",#N/A,TRUE,"general";"via3",#N/A,TRUE,"general"}</definedName>
    <definedName name="ADFGSDB" localSheetId="7"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 localSheetId="5">[26]!absc</definedName>
    <definedName name="adoc1" localSheetId="7">[26]!absc</definedName>
    <definedName name="adoc1">[26]!absc</definedName>
    <definedName name="ADOC125" localSheetId="1">[29]!absc</definedName>
    <definedName name="ADOC125" localSheetId="5">[29]!absc</definedName>
    <definedName name="ADOC125" localSheetId="7">[29]!absc</definedName>
    <definedName name="ADOC125">[29]!absc</definedName>
    <definedName name="adoq" localSheetId="1">[30]!absc</definedName>
    <definedName name="adoq" localSheetId="5">[30]!absc</definedName>
    <definedName name="adoq" localSheetId="7">[30]!absc</definedName>
    <definedName name="adoq">[30]!absc</definedName>
    <definedName name="ADSAD" localSheetId="1" hidden="1">{"TAB1",#N/A,TRUE,"GENERAL";"TAB2",#N/A,TRUE,"GENERAL";"TAB3",#N/A,TRUE,"GENERAL";"TAB4",#N/A,TRUE,"GENERAL";"TAB5",#N/A,TRUE,"GENERAL"}</definedName>
    <definedName name="ADSAD" localSheetId="7"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localSheetId="7"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localSheetId="7"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7" hidden="1">{"via1",#N/A,TRUE,"general";"via2",#N/A,TRUE,"general";"via3",#N/A,TRUE,"general"}</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 localSheetId="1">[31]!absc</definedName>
    <definedName name="alc" localSheetId="5">[31]!absc</definedName>
    <definedName name="alc" localSheetId="7">[31]!absc</definedName>
    <definedName name="alc">[31]!absc</definedName>
    <definedName name="AlcanceProyecto">#REF!</definedName>
    <definedName name="ALM">#REF!</definedName>
    <definedName name="ALTO">[32]Tabla!$A$1:$A$5</definedName>
    <definedName name="Amount">#REF!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 localSheetId="5">[38]!absc</definedName>
    <definedName name="APU" localSheetId="7">[38]!absc</definedName>
    <definedName name="APU">[38]!absc</definedName>
    <definedName name="APU_directos">#REF!</definedName>
    <definedName name="APU221.1">#REF!</definedName>
    <definedName name="APU221.2">#REF!</definedName>
    <definedName name="aq" localSheetId="1">AJUS!ERR</definedName>
    <definedName name="aq" localSheetId="7">PRESUPUESTO!ERR</definedName>
    <definedName name="aq">[0]!ERR</definedName>
    <definedName name="aqaq" localSheetId="1" hidden="1">{"TAB1",#N/A,TRUE,"GENERAL";"TAB2",#N/A,TRUE,"GENERAL";"TAB3",#N/A,TRUE,"GENERAL";"TAB4",#N/A,TRUE,"GENERAL";"TAB5",#N/A,TRUE,"GENERAL"}</definedName>
    <definedName name="aqaq" localSheetId="7"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8">'1,01'!$A$1:$AN$88</definedName>
    <definedName name="_xlnm.Print_Area" localSheetId="9">'2,01'!$A$1:$AN$88</definedName>
    <definedName name="_xlnm.Print_Area" localSheetId="10">'2,02'!$A$1:$AN$80</definedName>
    <definedName name="_xlnm.Print_Area" localSheetId="11">'3,0'!$A$1:$AN$80</definedName>
    <definedName name="_xlnm.Print_Area" localSheetId="12">'3,01'!$A$1:$AN$88</definedName>
    <definedName name="_xlnm.Print_Area" localSheetId="13">'3,02'!$A$1:$AN$80</definedName>
    <definedName name="_xlnm.Print_Area" localSheetId="14">'3,03'!$A$1:$AN$80</definedName>
    <definedName name="_xlnm.Print_Area" localSheetId="15">'3,04'!$A$1:$AU$176</definedName>
    <definedName name="_xlnm.Print_Area" localSheetId="16">'4,01'!$A$1:$AN$88</definedName>
    <definedName name="_xlnm.Print_Area" localSheetId="18">'5,01'!$A$1:$AN$82</definedName>
    <definedName name="_xlnm.Print_Area" localSheetId="17">'6.ALC'!$A$1:$AP$94</definedName>
    <definedName name="_xlnm.Print_Area" localSheetId="6">AIU!$A$1:$I$49</definedName>
    <definedName name="_xlnm.Print_Area" localSheetId="1">AJUS!$A$1:$L$88</definedName>
    <definedName name="_xlnm.Print_Area" localSheetId="2">Apus!$A$1:$L$528</definedName>
    <definedName name="_xlnm.Print_Area" localSheetId="3">'F.mult. Inter.'!$A$1:$E$47</definedName>
    <definedName name="_xlnm.Print_Area" localSheetId="5">'F.Prest. Obra'!$A$1:$D$29</definedName>
    <definedName name="_xlnm.Print_Area" localSheetId="4">INTER!$A$1:$I$38</definedName>
    <definedName name="_xlnm.Print_Area" localSheetId="7">PRESUPUESTO!$A$1:$L$86</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1">AJUS!ERR</definedName>
    <definedName name="armuve" localSheetId="7">PRESUPUESTO!ERR</definedName>
    <definedName name="armuve">[0]!ERR</definedName>
    <definedName name="ARP">#REF!</definedName>
    <definedName name="ARS">#REF!</definedName>
    <definedName name="as" localSheetId="1">AJUS!ERR</definedName>
    <definedName name="as" localSheetId="7">PRESUPUESTO!ERR</definedName>
    <definedName name="as">[0]!ERR</definedName>
    <definedName name="ASB">[6]AASHTO!$A$8:$F$11</definedName>
    <definedName name="ASD" localSheetId="1" hidden="1">{"via1",#N/A,TRUE,"general";"via2",#N/A,TRUE,"general";"via3",#N/A,TRUE,"general"}</definedName>
    <definedName name="ASD" localSheetId="7"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7"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7"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7"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7" hidden="1">{"via1",#N/A,TRUE,"general";"via2",#N/A,TRUE,"general";"via3",#N/A,TRUE,"general"}</definedName>
    <definedName name="asdfa" hidden="1">{"via1",#N/A,TRUE,"general";"via2",#N/A,TRUE,"general";"via3",#N/A,TRUE,"general"}</definedName>
    <definedName name="ASDFGHJKLÑ" localSheetId="1">AJUS!ERR</definedName>
    <definedName name="ASDFGHJKLÑ" localSheetId="7">PRESUPUESTO!ERR</definedName>
    <definedName name="ASDFGHJKLÑ">[0]!ERR</definedName>
    <definedName name="asfasd" localSheetId="1" hidden="1">{"via1",#N/A,TRUE,"general";"via2",#N/A,TRUE,"general";"via3",#N/A,TRUE,"general"}</definedName>
    <definedName name="asfasd" localSheetId="7"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7" hidden="1">{"via1",#N/A,TRUE,"general";"via2",#N/A,TRUE,"general";"via3",#N/A,TRUE,"general"}</definedName>
    <definedName name="asfasdl" hidden="1">{"via1",#N/A,TRUE,"general";"via2",#N/A,TRUE,"general";"via3",#N/A,TRUE,"general"}</definedName>
    <definedName name="asfdfe" localSheetId="1" hidden="1">{#N/A,#N/A,TRUE,"INGENIERIA";#N/A,#N/A,TRUE,"COMPRAS";#N/A,#N/A,TRUE,"DIRECCION";#N/A,#N/A,TRUE,"RESUMEN"}</definedName>
    <definedName name="asfdfe" localSheetId="7" hidden="1">{#N/A,#N/A,TRUE,"INGENIERIA";#N/A,#N/A,TRUE,"COMPRAS";#N/A,#N/A,TRUE,"DIRECCION";#N/A,#N/A,TRUE,"RESUMEN"}</definedName>
    <definedName name="asfdfe" hidden="1">{#N/A,#N/A,TRUE,"INGENIERIA";#N/A,#N/A,TRUE,"COMPRAS";#N/A,#N/A,TRUE,"DIRECCION";#N/A,#N/A,TRUE,"RESUMEN"}</definedName>
    <definedName name="asff" localSheetId="1" hidden="1">{"TAB1",#N/A,TRUE,"GENERAL";"TAB2",#N/A,TRUE,"GENERAL";"TAB3",#N/A,TRUE,"GENERAL";"TAB4",#N/A,TRUE,"GENERAL";"TAB5",#N/A,TRUE,"GENERAL"}</definedName>
    <definedName name="asff" localSheetId="7"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7"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7"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 localSheetId="5">MODULO10.auto_abrir</definedName>
    <definedName name="_xlnm.Auto_Open" localSheetId="7">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#REF!</definedName>
    <definedName name="azaz" localSheetId="1" hidden="1">{"TAB1",#N/A,TRUE,"GENERAL";"TAB2",#N/A,TRUE,"GENERAL";"TAB3",#N/A,TRUE,"GENERAL";"TAB4",#N/A,TRUE,"GENERAL";"TAB5",#N/A,TRUE,"GENERAL"}</definedName>
    <definedName name="azaz" localSheetId="7"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localSheetId="7" hidden="1">{"via1",#N/A,TRUE,"general";"via2",#N/A,TRUE,"general";"via3",#N/A,TRUE,"general"}</definedName>
    <definedName name="B" hidden="1">{"via1",#N/A,TRUE,"general";"via2",#N/A,TRUE,"general";"via3",#N/A,TRUE,"general"}</definedName>
    <definedName name="Bajo_L">[32]Tabla!$A$1:$A$5</definedName>
    <definedName name="Base">#REF!</definedName>
    <definedName name="Base_datos_IM">#REF!</definedName>
    <definedName name="base1">#REF!</definedName>
    <definedName name="base2">#REF!</definedName>
    <definedName name="basedatos">[42]Hoja1!$A$4:$BZ$55</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1">AJUS!ERR</definedName>
    <definedName name="BB" localSheetId="7">PRESUPUESTO!ERR</definedName>
    <definedName name="BB">[0]!ERR</definedName>
    <definedName name="bbbbbb" localSheetId="1" hidden="1">{"via1",#N/A,TRUE,"general";"via2",#N/A,TRUE,"general";"via3",#N/A,TRUE,"general"}</definedName>
    <definedName name="bbbbbb" localSheetId="7"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7"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7"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1" hidden="1">{"TAB1",#N/A,TRUE,"GENERAL";"TAB2",#N/A,TRUE,"GENERAL";"TAB3",#N/A,TRUE,"GENERAL";"TAB4",#N/A,TRUE,"GENERAL";"TAB5",#N/A,TRUE,"GENERAL"}</definedName>
    <definedName name="BCXBDFG" localSheetId="7"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1" hidden="1">{"via1",#N/A,TRUE,"general";"via2",#N/A,TRUE,"general";"via3",#N/A,TRUE,"general"}</definedName>
    <definedName name="BDFB" localSheetId="7"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7"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7"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1" hidden="1">{"TAB1",#N/A,TRUE,"GENERAL";"TAB2",#N/A,TRUE,"GENERAL";"TAB3",#N/A,TRUE,"GENERAL";"TAB4",#N/A,TRUE,"GENERAL";"TAB5",#N/A,TRUE,"GENERAL"}</definedName>
    <definedName name="bfnfv" localSheetId="7"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7"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7"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7" hidden="1">{"via1",#N/A,TRUE,"general";"via2",#N/A,TRUE,"general";"via3",#N/A,TRUE,"general"}</definedName>
    <definedName name="BGFBFH" hidden="1">{"via1",#N/A,TRUE,"general";"via2",#N/A,TRUE,"general";"via3",#N/A,TRUE,"general"}</definedName>
    <definedName name="BGT">#REF!</definedName>
    <definedName name="bgvfcdx" localSheetId="1" hidden="1">{"via1",#N/A,TRUE,"general";"via2",#N/A,TRUE,"general";"via3",#N/A,TRUE,"general"}</definedName>
    <definedName name="bgvfcdx" localSheetId="7"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1" hidden="1">{"TAB1",#N/A,TRUE,"GENERAL";"TAB2",#N/A,TRUE,"GENERAL";"TAB3",#N/A,TRUE,"GENERAL";"TAB4",#N/A,TRUE,"GENERAL";"TAB5",#N/A,TRUE,"GENERAL"}</definedName>
    <definedName name="br" localSheetId="7"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1" hidden="1">{"via1",#N/A,TRUE,"general";"via2",#N/A,TRUE,"general";"via3",#N/A,TRUE,"general"}</definedName>
    <definedName name="bsb" localSheetId="7"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7"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1" hidden="1">{"via1",#N/A,TRUE,"general";"via2",#N/A,TRUE,"general";"via3",#N/A,TRUE,"general"}</definedName>
    <definedName name="bt" localSheetId="7"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7"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1" hidden="1">{"TAB1",#N/A,TRUE,"GENERAL";"TAB2",#N/A,TRUE,"GENERAL";"TAB3",#N/A,TRUE,"GENERAL";"TAB4",#N/A,TRUE,"GENERAL";"TAB5",#N/A,TRUE,"GENERAL"}</definedName>
    <definedName name="bvbc" localSheetId="7"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7"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7"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localSheetId="7"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#REF!</definedName>
    <definedName name="CAPAC._HSE">#REF!</definedName>
    <definedName name="CARGA">#REF!</definedName>
    <definedName name="CARGOS">#REF!</definedName>
    <definedName name="carlos" localSheetId="1">MODULO10.auto_abrir</definedName>
    <definedName name="carlos" localSheetId="5">MODULO10.auto_abrir</definedName>
    <definedName name="carlos" localSheetId="7">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1" hidden="1">{"TAB1",#N/A,TRUE,"GENERAL";"TAB2",#N/A,TRUE,"GENERAL";"TAB3",#N/A,TRUE,"GENERAL";"TAB4",#N/A,TRUE,"GENERAL";"TAB5",#N/A,TRUE,"GENERAL"}</definedName>
    <definedName name="ccccc" localSheetId="7" hidden="1">{"TAB1",#N/A,TRUE,"GENERAL";"TAB2",#N/A,TRUE,"GENERAL";"TAB3",#N/A,TRUE,"GENERAL";"TAB4",#N/A,TRUE,"GENERAL";"TAB5",#N/A,TRUE,"GENERAL"}</definedName>
    <definedName name="ccccc" hidden="1">{"TAB1",#N/A,TRUE,"GENERAL";"TAB2",#N/A,TRUE,"GENERAL";"TAB3",#N/A,TRUE,"GENERAL";"TAB4",#N/A,TRUE,"GENERAL";"TAB5",#N/A,TRUE,"GENERAL"}</definedName>
    <definedName name="CCCCCC">'[51]A. P. U.'!#REF!</definedName>
    <definedName name="CCT">#REF!</definedName>
    <definedName name="ccto210">#REF!</definedName>
    <definedName name="cd">[52]Hoja1!$C$81</definedName>
    <definedName name="cdcdc" localSheetId="1" hidden="1">{"via1",#N/A,TRUE,"general";"via2",#N/A,TRUE,"general";"via3",#N/A,TRUE,"general"}</definedName>
    <definedName name="cdcdc" localSheetId="7"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1" hidden="1">{"TAB1",#N/A,TRUE,"GENERAL";"TAB2",#N/A,TRUE,"GENERAL";"TAB3",#N/A,TRUE,"GENERAL";"TAB4",#N/A,TRUE,"GENERAL";"TAB5",#N/A,TRUE,"GENERAL"}</definedName>
    <definedName name="ceerf" localSheetId="7" hidden="1">{"TAB1",#N/A,TRUE,"GENERAL";"TAB2",#N/A,TRUE,"GENERAL";"TAB3",#N/A,TRUE,"GENERAL";"TAB4",#N/A,TRUE,"GENERAL";"TAB5",#N/A,TRUE,"GENERAL"}</definedName>
    <definedName name="ceerf" hidden="1">{"TAB1",#N/A,TRUE,"GENERAL";"TAB2",#N/A,TRUE,"GENERAL";"TAB3",#N/A,TRUE,"GENERAL";"TAB4",#N/A,TRUE,"GENERAL";"TAB5",#N/A,TRUE,"GENERAL"}</definedName>
    <definedName name="CEMENTO">[53]Insum!$A$3:$H$63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iudades">[54]Insumos!$B$2064:$B$2163</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1">AJUS!ERR</definedName>
    <definedName name="COPIA" localSheetId="7">PRESUPUESTO!ERR</definedName>
    <definedName name="COPIA">[0]!ERR</definedName>
    <definedName name="COPIA1">#REF!</definedName>
    <definedName name="COPIA2">#REF!</definedName>
    <definedName name="copiao4" localSheetId="1">AJUS!ERR</definedName>
    <definedName name="copiao4" localSheetId="7">PRESUPUESTO!ERR</definedName>
    <definedName name="copiao4">[0]!ERR</definedName>
    <definedName name="corri" localSheetId="1">AJUS!ERR</definedName>
    <definedName name="corri" localSheetId="7">PRESUPUESTO!ERR</definedName>
    <definedName name="corri">[0]!ERR</definedName>
    <definedName name="COSTO_FRENTE">[57]BITACORA!$E$1:$E$65536</definedName>
    <definedName name="costo2" hidden="1">#REF!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#REF!</definedName>
    <definedName name="CTE">#REF!</definedName>
    <definedName name="CTR">'[3]7422CW00'!#REF!</definedName>
    <definedName name="CTRPAG">'[3]7422CW00'!#REF!</definedName>
    <definedName name="CUAL" localSheetId="1">AJUS!ERR</definedName>
    <definedName name="CUAL" localSheetId="7">PRESUPUESTO!ERR</definedName>
    <definedName name="CUAL">[0]!ERR</definedName>
    <definedName name="CUBS">#REF!</definedName>
    <definedName name="CUNET" localSheetId="1" hidden="1">{"via1",#N/A,TRUE,"general";"via2",#N/A,TRUE,"general";"via3",#N/A,TRUE,"general"}</definedName>
    <definedName name="CUNET" localSheetId="7" hidden="1">{"via1",#N/A,TRUE,"general";"via2",#N/A,TRUE,"general";"via3",#N/A,TRUE,"general"}</definedName>
    <definedName name="CUNET" hidden="1">{"via1",#N/A,TRUE,"general";"via2",#N/A,TRUE,"general";"via3",#N/A,TRUE,"general"}</definedName>
    <definedName name="Customize" localSheetId="1">[50]!Customize</definedName>
    <definedName name="Customize" localSheetId="5">[50]!Customize</definedName>
    <definedName name="Customize" localSheetId="7">[50]!Customize</definedName>
    <definedName name="Customize">[50]!Customize</definedName>
    <definedName name="cv">#REF!</definedName>
    <definedName name="CVa">'[20]Cambio de Valv.'!$E$1:$E$65536</definedName>
    <definedName name="cvbcvbf" localSheetId="1" hidden="1">{#N/A,#N/A,TRUE,"INGENIERIA";#N/A,#N/A,TRUE,"COMPRAS";#N/A,#N/A,TRUE,"DIRECCION";#N/A,#N/A,TRUE,"RESUMEN"}</definedName>
    <definedName name="cvbcvbf" localSheetId="7" hidden="1">{#N/A,#N/A,TRUE,"INGENIERIA";#N/A,#N/A,TRUE,"COMPRAS";#N/A,#N/A,TRUE,"DIRECCION";#N/A,#N/A,TRUE,"RESUMEN"}</definedName>
    <definedName name="cvbcvbf" hidden="1">{#N/A,#N/A,TRUE,"INGENIERIA";#N/A,#N/A,TRUE,"COMPRAS";#N/A,#N/A,TRUE,"DIRECCION";#N/A,#N/A,TRUE,"RESUMEN"}</definedName>
    <definedName name="cvfvd" localSheetId="1" hidden="1">{"via1",#N/A,TRUE,"general";"via2",#N/A,TRUE,"general";"via3",#N/A,TRUE,"general"}</definedName>
    <definedName name="cvfvd" localSheetId="7"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7"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7"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localSheetId="7"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'[23]GPI 526'!#REF!</definedName>
    <definedName name="DASD" localSheetId="1" hidden="1">{"TAB1",#N/A,TRUE,"GENERAL";"TAB2",#N/A,TRUE,"GENERAL";"TAB3",#N/A,TRUE,"GENERAL";"TAB4",#N/A,TRUE,"GENERAL";"TAB5",#N/A,TRUE,"GENERAL"}</definedName>
    <definedName name="DASD" localSheetId="7"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#REF!</definedName>
    <definedName name="DBASE1">#REF!</definedName>
    <definedName name="DBASE2">#REF!</definedName>
    <definedName name="DBASE3">#REF!</definedName>
    <definedName name="dbfdfbi" localSheetId="1" hidden="1">{"TAB1",#N/A,TRUE,"GENERAL";"TAB2",#N/A,TRUE,"GENERAL";"TAB3",#N/A,TRUE,"GENERAL";"TAB4",#N/A,TRUE,"GENERAL";"TAB5",#N/A,TRUE,"GENERAL"}</definedName>
    <definedName name="dbfdfbi" localSheetId="7"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c">#REF!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1" hidden="1">{"via1",#N/A,TRUE,"general";"via2",#N/A,TRUE,"general";"via3",#N/A,TRUE,"general"}</definedName>
    <definedName name="DCSDCTV" localSheetId="7" hidden="1">{"via1",#N/A,TRUE,"general";"via2",#N/A,TRUE,"general";"via3",#N/A,TRUE,"general"}</definedName>
    <definedName name="DCSDCTV" hidden="1">{"via1",#N/A,TRUE,"general";"via2",#N/A,TRUE,"general";"via3",#N/A,TRUE,"general"}</definedName>
    <definedName name="dd">#REF!</definedName>
    <definedName name="ddd" localSheetId="1" hidden="1">{"via1",#N/A,TRUE,"general";"via2",#N/A,TRUE,"general";"via3",#N/A,TRUE,"general"}</definedName>
    <definedName name="ddd" localSheetId="7" hidden="1">{"via1",#N/A,TRUE,"general";"via2",#N/A,TRUE,"general";"via3",#N/A,TRUE,"general"}</definedName>
    <definedName name="ddd" hidden="1">{"via1",#N/A,TRUE,"general";"via2",#N/A,TRUE,"general";"via3",#N/A,TRUE,"general"}</definedName>
    <definedName name="DDDD" localSheetId="1" hidden="1">{#N/A,#N/A,FALSE,"Estatico";#N/A,#N/A,FALSE,"Tuberia";#N/A,#N/A,FALSE,"Instrumentación";#N/A,#N/A,FALSE,"Mecanica";#N/A,#N/A,FALSE,"Electrico";#N/A,#N/A,FALSE,"Ofic.Civiles"}</definedName>
    <definedName name="DDDD" localSheetId="7"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1" hidden="1">{#N/A,#N/A,FALSE,"orthoflow";#N/A,#N/A,FALSE,"Miscelaneos";#N/A,#N/A,FALSE,"Instrumentacio";#N/A,#N/A,FALSE,"Electrico";#N/A,#N/A,FALSE,"Valv. Seguridad"}</definedName>
    <definedName name="DDDDDDD" localSheetId="7"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localSheetId="7"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localSheetId="7"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7"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7"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1" hidden="1">{"TAB1",#N/A,TRUE,"GENERAL";"TAB2",#N/A,TRUE,"GENERAL";"TAB3",#N/A,TRUE,"GENERAL";"TAB4",#N/A,TRUE,"GENERAL";"TAB5",#N/A,TRUE,"GENERAL"}</definedName>
    <definedName name="deded" localSheetId="7"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7" hidden="1">{"via1",#N/A,TRUE,"general";"via2",#N/A,TRUE,"general";"via3",#N/A,TRUE,"general"}</definedName>
    <definedName name="defd" hidden="1">{"via1",#N/A,TRUE,"general";"via2",#N/A,TRUE,"general";"via3",#N/A,TRUE,"general"}</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#REF!</definedName>
    <definedName name="DF">[64]Cronograma!#REF!</definedName>
    <definedName name="dfa" localSheetId="1" hidden="1">{"TAB1",#N/A,TRUE,"GENERAL";"TAB2",#N/A,TRUE,"GENERAL";"TAB3",#N/A,TRUE,"GENERAL";"TAB4",#N/A,TRUE,"GENERAL";"TAB5",#N/A,TRUE,"GENERAL"}</definedName>
    <definedName name="dfa" localSheetId="7"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7"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7"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7"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7"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7"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7"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7"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7"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7"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7"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7"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7"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7"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7"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7"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7"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7"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7"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1" hidden="1">{"via1",#N/A,TRUE,"general";"via2",#N/A,TRUE,"general";"via3",#N/A,TRUE,"general"}</definedName>
    <definedName name="DFRFRF" localSheetId="7"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localSheetId="7"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7"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7"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7"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7"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7"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7"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7"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1" hidden="1">{"TAB1",#N/A,TRUE,"GENERAL";"TAB2",#N/A,TRUE,"GENERAL";"TAB3",#N/A,TRUE,"GENERAL";"TAB4",#N/A,TRUE,"GENERAL";"TAB5",#N/A,TRUE,"GENERAL"}</definedName>
    <definedName name="dgrdeb" localSheetId="7"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7"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localSheetId="7"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7"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7"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1" hidden="1">{"TAB1",#N/A,TRUE,"GENERAL";"TAB2",#N/A,TRUE,"GENERAL";"TAB3",#N/A,TRUE,"GENERAL";"TAB4",#N/A,TRUE,"GENERAL";"TAB5",#N/A,TRUE,"GENERAL"}</definedName>
    <definedName name="djdytj" localSheetId="7"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1" hidden="1">{"via1",#N/A,TRUE,"general";"via2",#N/A,TRUE,"general";"via3",#N/A,TRUE,"general"}</definedName>
    <definedName name="dry" localSheetId="7" hidden="1">{"via1",#N/A,TRUE,"general";"via2",#N/A,TRUE,"general";"via3",#N/A,TRUE,"general"}</definedName>
    <definedName name="dry" hidden="1">{"via1",#N/A,TRUE,"general";"via2",#N/A,TRUE,"general";"via3",#N/A,TRUE,"general"}</definedName>
    <definedName name="DS">[64]Cronograma!#REF!</definedName>
    <definedName name="DSAD" localSheetId="1" hidden="1">{"via1",#N/A,TRUE,"general";"via2",#N/A,TRUE,"general";"via3",#N/A,TRUE,"general"}</definedName>
    <definedName name="DSAD" localSheetId="7"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7"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ctoFondo">[67]EMPRESA!$I$25</definedName>
    <definedName name="DsctoPension">[67]EMPRESA!$I$23</definedName>
    <definedName name="DsctoSalud">[67]EMPRESA!$I$24</definedName>
    <definedName name="DSD" localSheetId="1" hidden="1">{"via1",#N/A,TRUE,"general";"via2",#N/A,TRUE,"general";"via3",#N/A,TRUE,"general"}</definedName>
    <definedName name="DSD" localSheetId="7"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7"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7"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7"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7"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7"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7"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7"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7"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7"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1" hidden="1">{"via1",#N/A,TRUE,"general";"via2",#N/A,TRUE,"general";"via3",#N/A,TRUE,"general"}</definedName>
    <definedName name="dtrhj" localSheetId="7"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localSheetId="7" hidden="1">{"via1",#N/A,TRUE,"general";"via2",#N/A,TRUE,"general";"via3",#N/A,TRUE,"general"}</definedName>
    <definedName name="dxfgg" hidden="1">{"via1",#N/A,TRUE,"general";"via2",#N/A,TRUE,"general";"via3",#N/A,TRUE,"general"}</definedName>
    <definedName name="E">#REF!</definedName>
    <definedName name="e3e33" localSheetId="1" hidden="1">{"via1",#N/A,TRUE,"general";"via2",#N/A,TRUE,"general";"via3",#N/A,TRUE,"general"}</definedName>
    <definedName name="e3e33" localSheetId="7"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1" hidden="1">{"TAB1",#N/A,TRUE,"GENERAL";"TAB2",#N/A,TRUE,"GENERAL";"TAB3",#N/A,TRUE,"GENERAL";"TAB4",#N/A,TRUE,"GENERAL";"TAB5",#N/A,TRUE,"GENERAL"}</definedName>
    <definedName name="EDEDWSWQA" localSheetId="7"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7" hidden="1">{"via1",#N/A,TRUE,"general";"via2",#N/A,TRUE,"general";"via3",#N/A,TRUE,"general"}</definedName>
    <definedName name="edgfhmn" hidden="1">{"via1",#N/A,TRUE,"general";"via2",#N/A,TRUE,"general";"via3",#N/A,TRUE,"general"}</definedName>
    <definedName name="EE" localSheetId="1">AJUS!ERR</definedName>
    <definedName name="EE" localSheetId="7">PRESUPUESTO!ERR</definedName>
    <definedName name="EE">[0]!ERR</definedName>
    <definedName name="eeedfr" localSheetId="1" hidden="1">{"TAB1",#N/A,TRUE,"GENERAL";"TAB2",#N/A,TRUE,"GENERAL";"TAB3",#N/A,TRUE,"GENERAL";"TAB4",#N/A,TRUE,"GENERAL";"TAB5",#N/A,TRUE,"GENERAL"}</definedName>
    <definedName name="eeedfr" localSheetId="7"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7"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7" hidden="1">{"via1",#N/A,TRUE,"general";"via2",#N/A,TRUE,"general";"via3",#N/A,TRUE,"general"}</definedName>
    <definedName name="eeerfd" hidden="1">{"via1",#N/A,TRUE,"general";"via2",#N/A,TRUE,"general";"via3",#N/A,TRUE,"general"}</definedName>
    <definedName name="EF">#REF!</definedName>
    <definedName name="EFA">#REF!</definedName>
    <definedName name="efef" localSheetId="1" hidden="1">{"TAB1",#N/A,TRUE,"GENERAL";"TAB2",#N/A,TRUE,"GENERAL";"TAB3",#N/A,TRUE,"GENERAL";"TAB4",#N/A,TRUE,"GENERAL";"TAB5",#N/A,TRUE,"GENERAL"}</definedName>
    <definedName name="efef" localSheetId="7"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7"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7"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7"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#REF!</definedName>
    <definedName name="eme" localSheetId="1">AJUS!ERR</definedName>
    <definedName name="eme" localSheetId="7">PRESUPUESTO!ERR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#REF!</definedName>
    <definedName name="EPECIALIDAD_SIDOE">[12]Tablas!#REF!</definedName>
    <definedName name="equipo">[69]Equipo!$A$7:$A$65536</definedName>
    <definedName name="EQUIPO_LISTA">#REF!</definedName>
    <definedName name="EQUIPO1">#REF!</definedName>
    <definedName name="Equipos">#REF!</definedName>
    <definedName name="EQUIPOS1">#REF!</definedName>
    <definedName name="eqw" localSheetId="1" hidden="1">{"via1",#N/A,TRUE,"general";"via2",#N/A,TRUE,"general";"via3",#N/A,TRUE,"general"}</definedName>
    <definedName name="eqw" localSheetId="7" hidden="1">{"via1",#N/A,TRUE,"general";"via2",#N/A,TRUE,"general";"via3",#N/A,TRUE,"general"}</definedName>
    <definedName name="eqw" hidden="1">{"via1",#N/A,TRUE,"general";"via2",#N/A,TRUE,"general";"via3",#N/A,TRUE,"general"}</definedName>
    <definedName name="ERE_ART">[45]steel!$B$8:$B$47</definedName>
    <definedName name="erfg" localSheetId="1" hidden="1">{#N/A,#N/A,FALSE,"Hoja1";#N/A,#N/A,FALSE,"Hoja2"}</definedName>
    <definedName name="erfg" localSheetId="7" hidden="1">{#N/A,#N/A,FALSE,"Hoja1";#N/A,#N/A,FALSE,"Hoja2"}</definedName>
    <definedName name="erfg" hidden="1">{#N/A,#N/A,FALSE,"Hoja1";#N/A,#N/A,FALSE,"Hoja2"}</definedName>
    <definedName name="erg" localSheetId="1" hidden="1">{"TAB1",#N/A,TRUE,"GENERAL";"TAB2",#N/A,TRUE,"GENERAL";"TAB3",#N/A,TRUE,"GENERAL";"TAB4",#N/A,TRUE,"GENERAL";"TAB5",#N/A,TRUE,"GENERAL"}</definedName>
    <definedName name="erg" localSheetId="7"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7"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7"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7"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7"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7"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7"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7"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7"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7"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7"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7" hidden="1">{"TAB1",#N/A,TRUE,"GENERAL";"TAB2",#N/A,TRUE,"GENERAL";"TAB3",#N/A,TRUE,"GENERAL";"TAB4",#N/A,TRUE,"GENERAL";"TAB5",#N/A,TRUE,"GENERAL"}</definedName>
    <definedName name="erheyh" hidden="1">{"TAB1",#N/A,TRUE,"GENERAL";"TAB2",#N/A,TRUE,"GENERAL";"TAB3",#N/A,TRUE,"GENERAL";"TAB4",#N/A,TRUE,"GENERAL";"TAB5",#N/A,TRUE,"GENERAL"}</definedName>
    <definedName name="eririutriuthd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{"TAB1",#N/A,TRUE,"GENERAL";"TAB2",#N/A,TRUE,"GENERAL";"TAB3",#N/A,TRUE,"GENERAL";"TAB4",#N/A,TRUE,"GENERAL";"TAB5",#N/A,TRUE,"GENERAL"}</definedName>
    <definedName name="ERR" localSheetId="7">{"TAB1",#N/A,TRUE,"GENERAL";"TAB2",#N/A,TRUE,"GENERAL";"TAB3",#N/A,TRUE,"GENERAL";"TAB4",#N/A,TRUE,"GENERAL";"TAB5",#N/A,TRUE,"GENERAL"}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1" hidden="1">{"via1",#N/A,TRUE,"general";"via2",#N/A,TRUE,"general";"via3",#N/A,TRUE,"general"}</definedName>
    <definedName name="ert" localSheetId="7"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7"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7"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7"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7"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7"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7"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7"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7"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7"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7"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7"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7"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7"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7"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7"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7"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7"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7"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7"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7"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7"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7"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7"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7"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7" hidden="1">{"via1",#N/A,TRUE,"general";"via2",#N/A,TRUE,"general";"via3",#N/A,TRUE,"general"}</definedName>
    <definedName name="eryy" hidden="1">{"via1",#N/A,TRUE,"general";"via2",#N/A,TRUE,"general";"via3",#N/A,TRUE,"general"}</definedName>
    <definedName name="ES" localSheetId="1">AJUS!ERR</definedName>
    <definedName name="ES" localSheetId="7">PRESUPUESTO!ERR</definedName>
    <definedName name="ES">[0]!ERR</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'[3]7422CW00'!#REF!</definedName>
    <definedName name="ESTRU">[70]Estructura!$C$7:$E$2570</definedName>
    <definedName name="ESTRUCTURA" localSheetId="1" hidden="1">{#N/A,#N/A,TRUE,"INGENIERIA";#N/A,#N/A,TRUE,"COMPRAS";#N/A,#N/A,TRUE,"DIRECCION";#N/A,#N/A,TRUE,"RESUMEN"}</definedName>
    <definedName name="ESTRUCTURA" localSheetId="7" hidden="1">{#N/A,#N/A,TRUE,"INGENIERIA";#N/A,#N/A,TRUE,"COMPRAS";#N/A,#N/A,TRUE,"DIRECCION";#N/A,#N/A,TRUE,"RESUMEN"}</definedName>
    <definedName name="ESTRUCTURA" hidden="1">{#N/A,#N/A,TRUE,"INGENIERIA";#N/A,#N/A,TRUE,"COMPRAS";#N/A,#N/A,TRUE,"DIRECCION";#N/A,#N/A,TRUE,"RESUMEN"}</definedName>
    <definedName name="ESTRUCTURAS">[71]Hoja3!$B$7:$B$15</definedName>
    <definedName name="ETAP">#REF!</definedName>
    <definedName name="ETAPA_PACC">#REF!</definedName>
    <definedName name="etertgg" localSheetId="1" hidden="1">{"via1",#N/A,TRUE,"general";"via2",#N/A,TRUE,"general";"via3",#N/A,TRUE,"general"}</definedName>
    <definedName name="etertgg" localSheetId="7" hidden="1">{"via1",#N/A,TRUE,"general";"via2",#N/A,TRUE,"general";"via3",#N/A,TRUE,"general"}</definedName>
    <definedName name="etertgg" hidden="1">{"via1",#N/A,TRUE,"general";"via2",#N/A,TRUE,"general";"via3",#N/A,TRUE,"general"}</definedName>
    <definedName name="etertt" localSheetId="1" hidden="1">{#N/A,#N/A,TRUE,"1842CWN0"}</definedName>
    <definedName name="etertt" localSheetId="7" hidden="1">{#N/A,#N/A,TRUE,"1842CWN0"}</definedName>
    <definedName name="etertt" hidden="1">{#N/A,#N/A,TRUE,"1842CWN0"}</definedName>
    <definedName name="etewt" localSheetId="1" hidden="1">{"TAB1",#N/A,TRUE,"GENERAL";"TAB2",#N/A,TRUE,"GENERAL";"TAB3",#N/A,TRUE,"GENERAL";"TAB4",#N/A,TRUE,"GENERAL";"TAB5",#N/A,TRUE,"GENERAL"}</definedName>
    <definedName name="etewt" localSheetId="7"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7"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7"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7"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7"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7"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7"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7"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1" hidden="1">{"TAB1",#N/A,TRUE,"GENERAL";"TAB2",#N/A,TRUE,"GENERAL";"TAB3",#N/A,TRUE,"GENERAL";"TAB4",#N/A,TRUE,"GENERAL";"TAB5",#N/A,TRUE,"GENERAL"}</definedName>
    <definedName name="ewegt" localSheetId="7"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7"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7"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7"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7"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7"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7"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[23]SKJ452!#REF!</definedName>
    <definedName name="Excel_BuiltIn_Print_Titles_11">[23]ITA878!#REF!</definedName>
    <definedName name="Excel_BuiltIn_Print_Titles_12">'[23]AEA-944'!#REF!</definedName>
    <definedName name="Excel_BuiltIn_Print_Titles_13">'[23]DUB-823'!#REF!</definedName>
    <definedName name="Excel_BuiltIn_Print_Titles_14">'[23]GPI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[23]XXJ617!#REF!</definedName>
    <definedName name="Excel_BuiltIn_Print_Titles_20">#REF!</definedName>
    <definedName name="Excel_BuiltIn_Print_Titles_21">[23]SNG_855!#REF!</definedName>
    <definedName name="Excel_BuiltIn_Print_Titles_23">#REF!</definedName>
    <definedName name="Excel_BuiltIn_Print_Titles_3">#REF!</definedName>
    <definedName name="Excel_BuiltIn_Print_Titles_5">'[23]VEA 374'!#REF!</definedName>
    <definedName name="Excel_BuiltIn_Print_Titles_5_XX">'[23]VEA 374'!#REF!</definedName>
    <definedName name="Excel_BuiltIn_Print_Titles_6">#REF!</definedName>
    <definedName name="Excel_BuiltIn_Print_Titles_7">[23]HFB024!#REF!</definedName>
    <definedName name="Excel_BuiltIn_Print_Titles_8">#REF!</definedName>
    <definedName name="Excel_BuiltIn_Print_Titles_9">[23]PAJ825!#REF!</definedName>
    <definedName name="EXCROC">'[72]Análisis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'[73]Itemes Renovación'!#REF!</definedName>
    <definedName name="FareWellStmnt" localSheetId="1">[50]!FareWellStmnt</definedName>
    <definedName name="FareWellStmnt" localSheetId="5">[50]!FareWellStmnt</definedName>
    <definedName name="FareWellStmnt" localSheetId="7">[50]!FareWellStmnt</definedName>
    <definedName name="FareWellStmnt">[50]!FareWellStmnt</definedName>
    <definedName name="FaseProyecto">#REF!</definedName>
    <definedName name="FD" localSheetId="1">AJUS!ERR</definedName>
    <definedName name="FD" localSheetId="7">PRESUPUESTO!ERR</definedName>
    <definedName name="FD">[0]!ERR</definedName>
    <definedName name="fda" localSheetId="1" hidden="1">{"TAB1",#N/A,TRUE,"GENERAL";"TAB2",#N/A,TRUE,"GENERAL";"TAB3",#N/A,TRUE,"GENERAL";"TAB4",#N/A,TRUE,"GENERAL";"TAB5",#N/A,TRUE,"GENERAL"}</definedName>
    <definedName name="fda" localSheetId="7"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localSheetId="7"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7"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7"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7"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7"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7"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7"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7"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7"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7"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7"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7"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[74]Tablas!$B$1:$B$65536</definedName>
    <definedName name="FechaInicio">[40]CONTRATO!$E$10</definedName>
    <definedName name="FechaTermina">[40]CONTRATO!$E$11</definedName>
    <definedName name="FechaTerminacion">#REF!</definedName>
    <definedName name="fer">'[37]Res-Accide-10'!#REF!</definedName>
    <definedName name="ferfer" localSheetId="1" hidden="1">{"via1",#N/A,TRUE,"general";"via2",#N/A,TRUE,"general";"via3",#N/A,TRUE,"general"}</definedName>
    <definedName name="ferfer" localSheetId="7" hidden="1">{"via1",#N/A,TRUE,"general";"via2",#N/A,TRUE,"general";"via3",#N/A,TRUE,"general"}</definedName>
    <definedName name="ferfer" hidden="1">{"via1",#N/A,TRUE,"general";"via2",#N/A,TRUE,"general";"via3",#N/A,TRUE,"general"}</definedName>
    <definedName name="ff" localSheetId="1">AJUS!ERR</definedName>
    <definedName name="ff" localSheetId="7">PRESUPUESTO!ERR</definedName>
    <definedName name="ff">[0]!ERR</definedName>
    <definedName name="fff" localSheetId="1" hidden="1">{"via1",#N/A,TRUE,"general";"via2",#N/A,TRUE,"general";"via3",#N/A,TRUE,"general"}</definedName>
    <definedName name="fff" localSheetId="7"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localSheetId="7"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7"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7"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7"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7"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7"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7"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7" hidden="1">{"TAB1",#N/A,TRUE,"GENERAL";"TAB2",#N/A,TRUE,"GENERAL";"TAB3",#N/A,TRUE,"GENERAL";"TAB4",#N/A,TRUE,"GENERAL";"TAB5",#N/A,TRUE,"GENERAL"}</definedName>
    <definedName name="fffs" hidden="1">{"TAB1",#N/A,TRUE,"GENERAL";"TAB2",#N/A,TRUE,"GENERAL";"TAB3",#N/A,TRUE,"GENERAL";"TAB4",#N/A,TRUE,"GENERAL";"TAB5",#N/A,TRUE,"GENERAL"}</definedName>
    <definedName name="fg" localSheetId="1">AJUS!ERR</definedName>
    <definedName name="fg" localSheetId="7">PRESUPUESTO!ERR</definedName>
    <definedName name="fg">[0]!ERR</definedName>
    <definedName name="fgdfg" localSheetId="1" hidden="1">{"TAB1",#N/A,TRUE,"GENERAL";"TAB2",#N/A,TRUE,"GENERAL";"TAB3",#N/A,TRUE,"GENERAL";"TAB4",#N/A,TRUE,"GENERAL";"TAB5",#N/A,TRUE,"GENERAL"}</definedName>
    <definedName name="fgdfg" localSheetId="7"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7"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7"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7"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7" hidden="1">{"via1",#N/A,TRUE,"general";"via2",#N/A,TRUE,"general";"via3",#N/A,TRUE,"general"}</definedName>
    <definedName name="fgghhj" hidden="1">{"via1",#N/A,TRUE,"general";"via2",#N/A,TRUE,"general";"via3",#N/A,TRUE,"general"}</definedName>
    <definedName name="fgh">'[75]7422CW00'!#REF!</definedName>
    <definedName name="FGHFBC" localSheetId="1" hidden="1">{"via1",#N/A,TRUE,"general";"via2",#N/A,TRUE,"general";"via3",#N/A,TRUE,"general"}</definedName>
    <definedName name="FGHFBC" localSheetId="7"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7"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7"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7"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7"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7"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7"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7"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localSheetId="7"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7" hidden="1">{"via1",#N/A,TRUE,"general";"via2",#N/A,TRUE,"general";"via3",#N/A,TRUE,"general"}</definedName>
    <definedName name="fhfgh" hidden="1">{"via1",#N/A,TRUE,"general";"via2",#N/A,TRUE,"general";"via3",#N/A,TRUE,"general"}</definedName>
    <definedName name="fhg" localSheetId="1" hidden="1">{#N/A,#N/A,TRUE,"1842CWN0"}</definedName>
    <definedName name="fhg" localSheetId="7" hidden="1">{#N/A,#N/A,TRUE,"1842CWN0"}</definedName>
    <definedName name="fhg" hidden="1">{#N/A,#N/A,TRUE,"1842CWN0"}</definedName>
    <definedName name="fhgh" localSheetId="1" hidden="1">{"via1",#N/A,TRUE,"general";"via2",#N/A,TRUE,"general";"via3",#N/A,TRUE,"general"}</definedName>
    <definedName name="fhgh" localSheetId="7"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7"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1">AJUS!ERR</definedName>
    <definedName name="FINANCIACION" localSheetId="7">PRESUPUESTO!ERR</definedName>
    <definedName name="FINANCIACION">[0]!ERR</definedName>
    <definedName name="FinePrint" localSheetId="1">[50]!FinePrint</definedName>
    <definedName name="FinePrint" localSheetId="5">[50]!FinePrint</definedName>
    <definedName name="FinePrint" localSheetId="7">[50]!FinePrint</definedName>
    <definedName name="FinePrint">[50]!FinePrint</definedName>
    <definedName name="FM">1.18</definedName>
    <definedName name="fnic">[55]Hoja1!$C$13</definedName>
    <definedName name="FO">1.32</definedName>
    <definedName name="FORDESCR">'[3]7422CW00'!#REF!</definedName>
    <definedName name="FORM_C3">[76]Hoja1!$A$33:$N$51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1" hidden="1">{"TAB1",#N/A,TRUE,"GENERAL";"TAB2",#N/A,TRUE,"GENERAL";"TAB3",#N/A,TRUE,"GENERAL";"TAB4",#N/A,TRUE,"GENERAL";"TAB5",#N/A,TRUE,"GENERAL"}</definedName>
    <definedName name="frbgsd" localSheetId="7"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7"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7"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7"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1">AJUS!ERR</definedName>
    <definedName name="fu" localSheetId="7">PRESUPUESTO!ERR</definedName>
    <definedName name="fu">[0]!ERR</definedName>
    <definedName name="Full_Print">#REF!</definedName>
    <definedName name="fwff" localSheetId="1" hidden="1">{"via1",#N/A,TRUE,"general";"via2",#N/A,TRUE,"general";"via3",#N/A,TRUE,"general"}</definedName>
    <definedName name="fwff" localSheetId="7"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7"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#REF!</definedName>
    <definedName name="GAS">[12]Tablas!#REF!</definedName>
    <definedName name="gba" localSheetId="1" hidden="1">{#N/A,#N/A,FALSE,"orthoflow";#N/A,#N/A,FALSE,"Miscelaneos";#N/A,#N/A,FALSE,"Instrumentacio";#N/A,#N/A,FALSE,"Electrico";#N/A,#N/A,FALSE,"Valv. Seguridad"}</definedName>
    <definedName name="gba" localSheetId="7"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1" hidden="1">{#N/A,#N/A,FALSE,"Estatico";#N/A,#N/A,FALSE,"Tuberia";#N/A,#N/A,FALSE,"Instrumentación";#N/A,#N/A,FALSE,"Mecanica";#N/A,#N/A,FALSE,"Electrico";#N/A,#N/A,FALSE,"Ofic.Civiles"}</definedName>
    <definedName name="gbac" localSheetId="7"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localSheetId="7"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1" hidden="1">{"TAB1",#N/A,TRUE,"GENERAL";"TAB2",#N/A,TRUE,"GENERAL";"TAB3",#N/A,TRUE,"GENERAL";"TAB4",#N/A,TRUE,"GENERAL";"TAB5",#N/A,TRUE,"GENERAL"}</definedName>
    <definedName name="gdt" localSheetId="7"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1" hidden="1">{"via1",#N/A,TRUE,"general";"via2",#N/A,TRUE,"general";"via3",#N/A,TRUE,"general"}</definedName>
    <definedName name="geg" localSheetId="7" hidden="1">{"via1",#N/A,TRUE,"general";"via2",#N/A,TRUE,"general";"via3",#N/A,TRUE,"general"}</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[40]EMPRESA!$F$12</definedName>
    <definedName name="gerg" localSheetId="1" hidden="1">{"TAB1",#N/A,TRUE,"GENERAL";"TAB2",#N/A,TRUE,"GENERAL";"TAB3",#N/A,TRUE,"GENERAL";"TAB4",#N/A,TRUE,"GENERAL";"TAB5",#N/A,TRUE,"GENERAL"}</definedName>
    <definedName name="gerg" localSheetId="7"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7"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7"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7"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localSheetId="7"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7" hidden="1">{"via1",#N/A,TRUE,"general";"via2",#N/A,TRUE,"general";"via3",#N/A,TRUE,"general"}</definedName>
    <definedName name="gfdg" hidden="1">{"via1",#N/A,TRUE,"general";"via2",#N/A,TRUE,"general";"via3",#N/A,TRUE,"general"}</definedName>
    <definedName name="gffgfhhf" localSheetId="1" hidden="1">{#N/A,#N/A,TRUE,"INGENIERIA";#N/A,#N/A,TRUE,"COMPRAS";#N/A,#N/A,TRUE,"DIRECCION";#N/A,#N/A,TRUE,"RESUMEN"}</definedName>
    <definedName name="gffgfhhf" localSheetId="7" hidden="1">{#N/A,#N/A,TRUE,"INGENIERIA";#N/A,#N/A,TRUE,"COMPRAS";#N/A,#N/A,TRUE,"DIRECCION";#N/A,#N/A,TRUE,"RESUMEN"}</definedName>
    <definedName name="gffgfhhf" hidden="1">{#N/A,#N/A,TRUE,"INGENIERIA";#N/A,#N/A,TRUE,"COMPRAS";#N/A,#N/A,TRUE,"DIRECCION";#N/A,#N/A,TRUE,"RESUMEN"}</definedName>
    <definedName name="gfgfgr" localSheetId="1" hidden="1">{"via1",#N/A,TRUE,"general";"via2",#N/A,TRUE,"general";"via3",#N/A,TRUE,"general"}</definedName>
    <definedName name="gfgfgr" localSheetId="7"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7"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7"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7"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7"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7" hidden="1">{"via1",#N/A,TRUE,"general";"via2",#N/A,TRUE,"general";"via3",#N/A,TRUE,"general"}</definedName>
    <definedName name="gfjjh" hidden="1">{"via1",#N/A,TRUE,"general";"via2",#N/A,TRUE,"general";"via3",#N/A,TRUE,"general"}</definedName>
    <definedName name="GFN">[12]Tablas!#REF!</definedName>
    <definedName name="gfutyj6" localSheetId="1" hidden="1">{"via1",#N/A,TRUE,"general";"via2",#N/A,TRUE,"general";"via3",#N/A,TRUE,"general"}</definedName>
    <definedName name="gfutyj6" localSheetId="7"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7"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localSheetId="7"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7" hidden="1">{"TAB1",#N/A,TRUE,"GENERAL";"TAB2",#N/A,TRUE,"GENERAL";"TAB3",#N/A,TRUE,"GENERAL";"TAB4",#N/A,TRUE,"GENERAL";"TAB5",#N/A,TRUE,"GENERAL"}</definedName>
    <definedName name="ggerg" hidden="1">{"TAB1",#N/A,TRUE,"GENERAL";"TAB2",#N/A,TRUE,"GENERAL";"TAB3",#N/A,TRUE,"GENERAL";"TAB4",#N/A,TRUE,"GENERAL";"TAB5",#N/A,TRUE,"GENERAL"}</definedName>
    <definedName name="GGG" localSheetId="1">AJUS!ERR</definedName>
    <definedName name="GGG" localSheetId="7">PRESUPUESTO!ERR</definedName>
    <definedName name="GGG">[0]!ERR</definedName>
    <definedName name="gggb" localSheetId="1" hidden="1">{"TAB1",#N/A,TRUE,"GENERAL";"TAB2",#N/A,TRUE,"GENERAL";"TAB3",#N/A,TRUE,"GENERAL";"TAB4",#N/A,TRUE,"GENERAL";"TAB5",#N/A,TRUE,"GENERAL"}</definedName>
    <definedName name="gggb" localSheetId="7"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7"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7"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7"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7"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7"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7"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7" hidden="1">{"via1",#N/A,TRUE,"general";"via2",#N/A,TRUE,"general";"via3",#N/A,TRUE,"general"}</definedName>
    <definedName name="gggtgd" hidden="1">{"via1",#N/A,TRUE,"general";"via2",#N/A,TRUE,"general";"via3",#N/A,TRUE,"general"}</definedName>
    <definedName name="ggjgjkg" localSheetId="1" hidden="1">{#N/A,#N/A,TRUE,"1842CWN0"}</definedName>
    <definedName name="ggjgjkg" localSheetId="7" hidden="1">{#N/A,#N/A,TRUE,"1842CWN0"}</definedName>
    <definedName name="ggjgjkg" hidden="1">{#N/A,#N/A,TRUE,"1842CWN0"}</definedName>
    <definedName name="ggtgt" localSheetId="1" hidden="1">{"via1",#N/A,TRUE,"general";"via2",#N/A,TRUE,"general";"via3",#N/A,TRUE,"general"}</definedName>
    <definedName name="ggtgt" localSheetId="7"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localSheetId="7"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7" hidden="1">{"via1",#N/A,TRUE,"general";"via2",#N/A,TRUE,"general";"via3",#N/A,TRUE,"general"}</definedName>
    <definedName name="GHDP" hidden="1">{"via1",#N/A,TRUE,"general";"via2",#N/A,TRUE,"general";"via3",#N/A,TRUE,"general"}</definedName>
    <definedName name="ghf">'[75]7422CW00'!#REF!</definedName>
    <definedName name="ghfg" localSheetId="1" hidden="1">{"via1",#N/A,TRUE,"general";"via2",#N/A,TRUE,"general";"via3",#N/A,TRUE,"general"}</definedName>
    <definedName name="ghfg" localSheetId="7" hidden="1">{"via1",#N/A,TRUE,"general";"via2",#N/A,TRUE,"general";"via3",#N/A,TRUE,"general"}</definedName>
    <definedName name="ghfg" hidden="1">{"via1",#N/A,TRUE,"general";"via2",#N/A,TRUE,"general";"via3",#N/A,TRUE,"general"}</definedName>
    <definedName name="ghghy">#REF!</definedName>
    <definedName name="ghjghj" localSheetId="1" hidden="1">{"TAB1",#N/A,TRUE,"GENERAL";"TAB2",#N/A,TRUE,"GENERAL";"TAB3",#N/A,TRUE,"GENERAL";"TAB4",#N/A,TRUE,"GENERAL";"TAB5",#N/A,TRUE,"GENERAL"}</definedName>
    <definedName name="ghjghj" localSheetId="7"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7" hidden="1">{"TAB1",#N/A,TRUE,"GENERAL";"TAB2",#N/A,TRUE,"GENERAL";"TAB3",#N/A,TRUE,"GENERAL";"TAB4",#N/A,TRUE,"GENERAL";"TAB5",#N/A,TRUE,"GENERAL"}</definedName>
    <definedName name="GHKJHK" hidden="1">{"TAB1",#N/A,TRUE,"GENERAL";"TAB2",#N/A,TRUE,"GENERAL";"TAB3",#N/A,TRUE,"GENERAL";"TAB4",#N/A,TRUE,"GENERAL";"TAB5",#N/A,TRUE,"GENERAL"}</definedName>
    <definedName name="ghnbbfr" localSheetId="1" hidden="1">{#N/A,#N/A,TRUE,"1842CWN0"}</definedName>
    <definedName name="ghnbbfr" localSheetId="7" hidden="1">{#N/A,#N/A,TRUE,"1842CWN0"}</definedName>
    <definedName name="ghnbbfr" hidden="1">{#N/A,#N/A,TRUE,"1842CWN0"}</definedName>
    <definedName name="GJHVCB" localSheetId="1" hidden="1">{"TAB1",#N/A,TRUE,"GENERAL";"TAB2",#N/A,TRUE,"GENERAL";"TAB3",#N/A,TRUE,"GENERAL";"TAB4",#N/A,TRUE,"GENERAL";"TAB5",#N/A,TRUE,"GENERAL"}</definedName>
    <definedName name="GJHVCB" localSheetId="7"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7"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1" hidden="1">{"via1",#N/A,TRUE,"general";"via2",#N/A,TRUE,"general";"via3",#N/A,TRUE,"general"}</definedName>
    <definedName name="GRAF1ANO" localSheetId="7"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7"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C">[12]Tablas!#REF!</definedName>
    <definedName name="GRC_ON_ASO">[12]Tablas!#REF!</definedName>
    <definedName name="GRC_ON_DAPIAY">#REF!</definedName>
    <definedName name="GRC_ON_GER">#REF!</definedName>
    <definedName name="gregds" localSheetId="1" hidden="1">{"TAB1",#N/A,TRUE,"GENERAL";"TAB2",#N/A,TRUE,"GENERAL";"TAB3",#N/A,TRUE,"GENERAL";"TAB4",#N/A,TRUE,"GENERAL";"TAB5",#N/A,TRUE,"GENERAL"}</definedName>
    <definedName name="gregds" localSheetId="7"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7"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7"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1" hidden="1">{"TAB1",#N/A,TRUE,"GENERAL";"TAB2",#N/A,TRUE,"GENERAL";"TAB3",#N/A,TRUE,"GENERAL";"TAB4",#N/A,TRUE,"GENERAL";"TAB5",#N/A,TRUE,"GENERAL"}</definedName>
    <definedName name="grtyerh" localSheetId="7"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1" hidden="1">{"TAB1",#N/A,TRUE,"GENERAL";"TAB2",#N/A,TRUE,"GENERAL";"TAB3",#N/A,TRUE,"GENERAL";"TAB4",#N/A,TRUE,"GENERAL";"TAB5",#N/A,TRUE,"GENERAL"}</definedName>
    <definedName name="GSDG" localSheetId="7"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7" hidden="1">{"via1",#N/A,TRUE,"general";"via2",#N/A,TRUE,"general";"via3",#N/A,TRUE,"general"}</definedName>
    <definedName name="gsfsf" hidden="1">{"via1",#N/A,TRUE,"general";"via2",#N/A,TRUE,"general";"via3",#N/A,TRUE,"general"}</definedName>
    <definedName name="GT">[77]BASE!$C$4:$H$255</definedName>
    <definedName name="GTC">[12]Tablas!#REF!</definedName>
    <definedName name="GTE">[12]Tablas!#REF!</definedName>
    <definedName name="gtgt" localSheetId="1" hidden="1">{"via1",#N/A,TRUE,"general";"via2",#N/A,TRUE,"general";"via3",#N/A,TRUE,"general"}</definedName>
    <definedName name="gtgt" localSheetId="7"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7"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7"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7"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7"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#REF!</definedName>
    <definedName name="h">#REF!</definedName>
    <definedName name="H_pump">#REF!</definedName>
    <definedName name="h9h" localSheetId="1" hidden="1">{"via1",#N/A,TRUE,"general";"via2",#N/A,TRUE,"general";"via3",#N/A,TRUE,"general"}</definedName>
    <definedName name="h9h" localSheetId="7" hidden="1">{"via1",#N/A,TRUE,"general";"via2",#N/A,TRUE,"general";"via3",#N/A,TRUE,"general"}</definedName>
    <definedName name="h9h" hidden="1">{"via1",#N/A,TRUE,"general";"via2",#N/A,TRUE,"general";"via3",#N/A,TRUE,"general"}</definedName>
    <definedName name="Hazards">#REF!</definedName>
    <definedName name="hbfdhrw" localSheetId="1" hidden="1">{"TAB1",#N/A,TRUE,"GENERAL";"TAB2",#N/A,TRUE,"GENERAL";"TAB3",#N/A,TRUE,"GENERAL";"TAB4",#N/A,TRUE,"GENERAL";"TAB5",#N/A,TRUE,"GENERAL"}</definedName>
    <definedName name="hbfdhrw" localSheetId="7"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7"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7"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7"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7"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7"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1" hidden="1">{"via1",#N/A,TRUE,"general";"via2",#N/A,TRUE,"general";"via3",#N/A,TRUE,"general"}</definedName>
    <definedName name="hfgh" localSheetId="7"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7"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7"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7"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7"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7"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7"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7"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7"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7"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7"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7" hidden="1">{"TAB1",#N/A,TRUE,"GENERAL";"TAB2",#N/A,TRUE,"GENERAL";"TAB3",#N/A,TRUE,"GENERAL";"TAB4",#N/A,TRUE,"GENERAL";"TAB5",#N/A,TRUE,"GENERAL"}</definedName>
    <definedName name="HGJG" hidden="1">{"TAB1",#N/A,TRUE,"GENERAL";"TAB2",#N/A,TRUE,"GENERAL";"TAB3",#N/A,TRUE,"GENERAL";"TAB4",#N/A,TRUE,"GENERAL";"TAB5",#N/A,TRUE,"GENERAL"}</definedName>
    <definedName name="hh" localSheetId="1">AJUS!ERR</definedName>
    <definedName name="hh" localSheetId="7">PRESUPUESTO!ERR</definedName>
    <definedName name="hh">[0]!ERR</definedName>
    <definedName name="hhg" localSheetId="1" hidden="1">{#N/A,#N/A,TRUE,"1842CWN0"}</definedName>
    <definedName name="hhg" localSheetId="7" hidden="1">{#N/A,#N/A,TRUE,"1842CWN0"}</definedName>
    <definedName name="hhg" hidden="1">{#N/A,#N/A,TRUE,"1842CWN0"}</definedName>
    <definedName name="hhh" localSheetId="1" hidden="1">{"TAB1",#N/A,TRUE,"GENERAL";"TAB2",#N/A,TRUE,"GENERAL";"TAB3",#N/A,TRUE,"GENERAL";"TAB4",#N/A,TRUE,"GENERAL";"TAB5",#N/A,TRUE,"GENERAL"}</definedName>
    <definedName name="hhh" localSheetId="7"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7"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7"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7"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7"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7"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7"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1" hidden="1">{"via1",#N/A,TRUE,"general";"via2",#N/A,TRUE,"general";"via3",#N/A,TRUE,"general"}</definedName>
    <definedName name="hjfg" localSheetId="7"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7"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7"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7"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localSheetId="7"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7" hidden="1">{"via1",#N/A,TRUE,"general";"via2",#N/A,TRUE,"general";"via3",#N/A,TRUE,"general"}</definedName>
    <definedName name="hjkjk" hidden="1">{"via1",#N/A,TRUE,"general";"via2",#N/A,TRUE,"general";"via3",#N/A,TRUE,"general"}</definedName>
    <definedName name="HK" localSheetId="1">AJUS!ERR</definedName>
    <definedName name="HK" localSheetId="7">PRESUPUESTO!ERR</definedName>
    <definedName name="HK">[0]!ERR</definedName>
    <definedName name="HM">#REF!</definedName>
    <definedName name="hn" localSheetId="1" hidden="1">{"TAB1",#N/A,TRUE,"GENERAL";"TAB2",#N/A,TRUE,"GENERAL";"TAB3",#N/A,TRUE,"GENERAL";"TAB4",#N/A,TRUE,"GENERAL";"TAB5",#N/A,TRUE,"GENERAL"}</definedName>
    <definedName name="hn" localSheetId="7" hidden="1">{"TAB1",#N/A,TRUE,"GENERAL";"TAB2",#N/A,TRUE,"GENERAL";"TAB3",#N/A,TRUE,"GENERAL";"TAB4",#N/A,TRUE,"GENERAL";"TAB5",#N/A,TRUE,"GENERAL"}</definedName>
    <definedName name="hn" hidden="1">{"TAB1",#N/A,TRUE,"GENERAL";"TAB2",#N/A,TRUE,"GENERAL";"TAB3",#N/A,TRUE,"GENERAL";"TAB4",#N/A,TRUE,"GENERAL";"TAB5",#N/A,TRUE,"GENERAL"}</definedName>
    <definedName name="HOJA1">#REF!</definedName>
    <definedName name="horat">'[20]Itemes Renovación'!#REF!</definedName>
    <definedName name="Hornos">#REF!</definedName>
    <definedName name="HP_stg_Hz">#REF!</definedName>
    <definedName name="hreer" localSheetId="1" hidden="1">{"TAB1",#N/A,TRUE,"GENERAL";"TAB2",#N/A,TRUE,"GENERAL";"TAB3",#N/A,TRUE,"GENERAL";"TAB4",#N/A,TRUE,"GENERAL";"TAB5",#N/A,TRUE,"GENERAL"}</definedName>
    <definedName name="hreer" localSheetId="7"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7"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1" hidden="1">{"TAB1",#N/A,TRUE,"GENERAL";"TAB2",#N/A,TRUE,"GENERAL";"TAB3",#N/A,TRUE,"GENERAL";"TAB4",#N/A,TRUE,"GENERAL";"TAB5",#N/A,TRUE,"GENERAL"}</definedName>
    <definedName name="hrthtrh" localSheetId="7"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 hidden="1">{"via1",#N/A,TRUE,"general";"via2",#N/A,TRUE,"general";"via3",#N/A,TRUE,"general"}</definedName>
    <definedName name="hsfg" localSheetId="7" hidden="1">{"via1",#N/A,TRUE,"general";"via2",#N/A,TRUE,"general";"via3",#N/A,TRUE,"general"}</definedName>
    <definedName name="hsfg" hidden="1">{"via1",#N/A,TRUE,"general";"via2",#N/A,TRUE,"general";"via3",#N/A,TRUE,"general"}</definedName>
    <definedName name="HTAS">#REF!</definedName>
    <definedName name="HTAS1">#REF!</definedName>
    <definedName name="hthdrf" localSheetId="1" hidden="1">{"TAB1",#N/A,TRUE,"GENERAL";"TAB2",#N/A,TRUE,"GENERAL";"TAB3",#N/A,TRUE,"GENERAL";"TAB4",#N/A,TRUE,"GENERAL";"TAB5",#N/A,TRUE,"GENERAL"}</definedName>
    <definedName name="hthdrf" localSheetId="7" hidden="1">{"TAB1",#N/A,TRUE,"GENERAL";"TAB2",#N/A,TRUE,"GENERAL";"TAB3",#N/A,TRUE,"GENERAL";"TAB4",#N/A,TRUE,"GENERAL";"TAB5",#N/A,TRUE,"GENERAL"}</definedName>
    <definedName name="hthdrf" hidden="1">{"TAB1",#N/A,TRUE,"GENERAL";"TAB2",#N/A,TRUE,"GENERAL";"TAB3",#N/A,TRUE,"GENERAL";"TAB4",#N/A,TRUE,"GENERAL";"TAB5",#N/A,TRUE,"GENERAL"}</definedName>
    <definedName name="htryrt7" localSheetId="1" hidden="1">{"via1",#N/A,TRUE,"general";"via2",#N/A,TRUE,"general";"via3",#N/A,TRUE,"general"}</definedName>
    <definedName name="htryrt7" localSheetId="7" hidden="1">{"via1",#N/A,TRUE,"general";"via2",#N/A,TRUE,"general";"via3",#N/A,TRUE,"general"}</definedName>
    <definedName name="htryrt7" hidden="1">{"via1",#N/A,TRUE,"general";"via2",#N/A,TRUE,"general";"via3",#N/A,TRUE,"general"}</definedName>
    <definedName name="hut">#REF!</definedName>
    <definedName name="hxdfk">#REF!</definedName>
    <definedName name="hyhjop" localSheetId="1" hidden="1">{"TAB1",#N/A,TRUE,"GENERAL";"TAB2",#N/A,TRUE,"GENERAL";"TAB3",#N/A,TRUE,"GENERAL";"TAB4",#N/A,TRUE,"GENERAL";"TAB5",#N/A,TRUE,"GENERAL"}</definedName>
    <definedName name="hyhjop" localSheetId="7"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7"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localSheetId="7" hidden="1">{"via1",#N/A,TRUE,"general";"via2",#N/A,TRUE,"general";"via3",#N/A,TRUE,"general"}</definedName>
    <definedName name="hytirs" hidden="1">{"via1",#N/A,TRUE,"general";"via2",#N/A,TRUE,"general";"via3",#N/A,TRUE,"general"}</definedName>
    <definedName name="I">#REF!</definedName>
    <definedName name="i0">#REF!</definedName>
    <definedName name="i8i" localSheetId="1" hidden="1">{"TAB1",#N/A,TRUE,"GENERAL";"TAB2",#N/A,TRUE,"GENERAL";"TAB3",#N/A,TRUE,"GENERAL";"TAB4",#N/A,TRUE,"GENERAL";"TAB5",#N/A,TRUE,"GENERAL"}</definedName>
    <definedName name="i8i" localSheetId="7"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1">AJUS!ERR</definedName>
    <definedName name="ID" localSheetId="7">PRESUPUESTO!ERR</definedName>
    <definedName name="ID">[0]!ERR</definedName>
    <definedName name="IF">'[51]A. P. U.'!#REF!</definedName>
    <definedName name="Ig">#REF!</definedName>
    <definedName name="ii" localSheetId="1" hidden="1">{"TAB1",#N/A,TRUE,"GENERAL";"TAB2",#N/A,TRUE,"GENERAL";"TAB3",#N/A,TRUE,"GENERAL";"TAB4",#N/A,TRUE,"GENERAL";"TAB5",#N/A,TRUE,"GENERAL"}</definedName>
    <definedName name="ii" localSheetId="7"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localSheetId="7"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7"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7"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7"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7"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'[78]1'!$N$41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[79]TABLAS!$A$1:$A$65536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[80]INSUMOS!$A$1:$E$65536</definedName>
    <definedName name="Insumos_auxiliares">[81]Insumos!#REF!</definedName>
    <definedName name="Insumos_basicos">#REF!</definedName>
    <definedName name="Int">#REF!</definedName>
    <definedName name="InTap">[20]Interc.tapones!$E$1:$E$65536</definedName>
    <definedName name="INTER">[71]Hoja3!$F$7:$F$9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'[82]PR 1'!$A$2:$N$655</definedName>
    <definedName name="INV_Payments" localSheetId="1">[50]!INV_Payments</definedName>
    <definedName name="INV_Payments" localSheetId="5">[50]!INV_Payments</definedName>
    <definedName name="INV_Payments" localSheetId="7">[50]!INV_Payments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1">AJUS!ERR</definedName>
    <definedName name="IOUHH" localSheetId="7">PRESUPUESTO!ERR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[77]BASE!$C$4:$H$255</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localSheetId="1" hidden="1">{"TAB1",#N/A,TRUE,"GENERAL";"TAB2",#N/A,TRUE,"GENERAL";"TAB3",#N/A,TRUE,"GENERAL";"TAB4",#N/A,TRUE,"GENERAL";"TAB5",#N/A,TRUE,"GENERAL"}</definedName>
    <definedName name="IUI" localSheetId="7"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7"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7"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7"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7"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wjer">#REF!</definedName>
    <definedName name="iyuiuyi" localSheetId="1" hidden="1">{"via1",#N/A,TRUE,"general";"via2",#N/A,TRUE,"general";"via3",#N/A,TRUE,"general"}</definedName>
    <definedName name="iyuiuyi" localSheetId="7"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localSheetId="7"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localSheetId="7"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7"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7"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 hidden="1">{"TAB1",#N/A,TRUE,"GENERAL";"TAB2",#N/A,TRUE,"GENERAL";"TAB3",#N/A,TRUE,"GENERAL";"TAB4",#N/A,TRUE,"GENERAL";"TAB5",#N/A,TRUE,"GENERAL"}</definedName>
    <definedName name="jfhjfrt" localSheetId="7"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7"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7"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7"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localSheetId="7"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7"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7"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7" hidden="1">{"TAB1",#N/A,TRUE,"GENERAL";"TAB2",#N/A,TRUE,"GENERAL";"TAB3",#N/A,TRUE,"GENERAL";"TAB4",#N/A,TRUE,"GENERAL";"TAB5",#N/A,TRUE,"GENERAL"}</definedName>
    <definedName name="jhkgjkvf" hidden="1">{"TAB1",#N/A,TRUE,"GENERAL";"TAB2",#N/A,TRUE,"GENERAL";"TAB3",#N/A,TRUE,"GENERAL";"TAB4",#N/A,TRUE,"GENERAL";"TAB5",#N/A,TRUE,"GENERAL"}</definedName>
    <definedName name="jj" localSheetId="1">AJUS!ERR</definedName>
    <definedName name="jj" localSheetId="7">PRESUPUESTO!ERR</definedName>
    <definedName name="jj">[0]!ERR</definedName>
    <definedName name="jjfq" localSheetId="1" hidden="1">{"via1",#N/A,TRUE,"general";"via2",#N/A,TRUE,"general";"via3",#N/A,TRUE,"general"}</definedName>
    <definedName name="jjfq" localSheetId="7" hidden="1">{"via1",#N/A,TRUE,"general";"via2",#N/A,TRUE,"general";"via3",#N/A,TRUE,"general"}</definedName>
    <definedName name="jjfq" hidden="1">{"via1",#N/A,TRUE,"general";"via2",#N/A,TRUE,"general";"via3",#N/A,TRUE,"general"}</definedName>
    <definedName name="JJJ" localSheetId="1" hidden="1">{#N/A,#N/A,FALSE,"Hoja1";#N/A,#N/A,FALSE,"Hoja2"}</definedName>
    <definedName name="JJJ" localSheetId="7" hidden="1">{#N/A,#N/A,FALSE,"Hoja1";#N/A,#N/A,FALSE,"Hoja2"}</definedName>
    <definedName name="JJJ" hidden="1">{#N/A,#N/A,FALSE,"Hoja1";#N/A,#N/A,FALSE,"Hoja2"}</definedName>
    <definedName name="jjjhjddfg" localSheetId="1" hidden="1">{"via1",#N/A,TRUE,"general";"via2",#N/A,TRUE,"general";"via3",#N/A,TRUE,"general"}</definedName>
    <definedName name="jjjhjddfg" localSheetId="7"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7"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7"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7"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localSheetId="7" hidden="1">{"TAB1",#N/A,TRUE,"GENERAL";"TAB2",#N/A,TRUE,"GENERAL";"TAB3",#N/A,TRUE,"GENERAL";"TAB4",#N/A,TRUE,"GENERAL";"TAB5",#N/A,TRUE,"GENERAL"}</definedName>
    <definedName name="jkk" hidden="1">{"TAB1",#N/A,TRUE,"GENERAL";"TAB2",#N/A,TRUE,"GENERAL";"TAB3",#N/A,TRUE,"GENERAL";"TAB4",#N/A,TRUE,"GENERAL";"TAB5",#N/A,TRUE,"GENERAL"}</definedName>
    <definedName name="jkl">#REF!</definedName>
    <definedName name="JOHNNY" localSheetId="1">AJUS!ERR</definedName>
    <definedName name="JOHNNY" localSheetId="7">PRESUPUESTO!ERR</definedName>
    <definedName name="JOHNNY">[0]!ERR</definedName>
    <definedName name="JRYJ" localSheetId="1" hidden="1">{"via1",#N/A,TRUE,"general";"via2",#N/A,TRUE,"general";"via3",#N/A,TRUE,"general"}</definedName>
    <definedName name="JRYJ" localSheetId="7"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localSheetId="7"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7"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localSheetId="7"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7"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7"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7"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7"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localSheetId="1" hidden="1">{"via1",#N/A,TRUE,"general";"via2",#N/A,TRUE,"general";"via3",#N/A,TRUE,"general"}</definedName>
    <definedName name="jyjt7" localSheetId="7"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7"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7"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7"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7"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localSheetId="1" hidden="1">{"via1",#N/A,TRUE,"general";"via2",#N/A,TRUE,"general";"via3",#N/A,TRUE,"general"}</definedName>
    <definedName name="KHGGH" localSheetId="7"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7"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7" hidden="1">{"via1",#N/A,TRUE,"general";"via2",#N/A,TRUE,"general";"via3",#N/A,TRUE,"general"}</definedName>
    <definedName name="kikik" hidden="1">{"via1",#N/A,TRUE,"general";"via2",#N/A,TRUE,"general";"via3",#N/A,TRUE,"general"}</definedName>
    <definedName name="kj">#REF!</definedName>
    <definedName name="kjhkd" localSheetId="1" hidden="1">{"via1",#N/A,TRUE,"general";"via2",#N/A,TRUE,"general";"via3",#N/A,TRUE,"general"}</definedName>
    <definedName name="kjhkd" localSheetId="7" hidden="1">{"via1",#N/A,TRUE,"general";"via2",#N/A,TRUE,"general";"via3",#N/A,TRUE,"general"}</definedName>
    <definedName name="kjhkd" hidden="1">{"via1",#N/A,TRUE,"general";"via2",#N/A,TRUE,"general";"via3",#N/A,TRUE,"general"}</definedName>
    <definedName name="kjj">#REF!</definedName>
    <definedName name="kjk" localSheetId="1" hidden="1">{"via1",#N/A,TRUE,"general";"via2",#N/A,TRUE,"general";"via3",#N/A,TRUE,"general"}</definedName>
    <definedName name="kjk" localSheetId="7"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7" hidden="1">{"via1",#N/A,TRUE,"general";"via2",#N/A,TRUE,"general";"via3",#N/A,TRUE,"general"}</definedName>
    <definedName name="kjtrkjr" hidden="1">{"via1",#N/A,TRUE,"general";"via2",#N/A,TRUE,"general";"via3",#N/A,TRUE,"general"}</definedName>
    <definedName name="kk">#REF!</definedName>
    <definedName name="kkkki" localSheetId="1" hidden="1">{"via1",#N/A,TRUE,"general";"via2",#N/A,TRUE,"general";"via3",#N/A,TRUE,"general"}</definedName>
    <definedName name="kkkki" localSheetId="7"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7" hidden="1">{"TAB1",#N/A,TRUE,"GENERAL";"TAB2",#N/A,TRUE,"GENERAL";"TAB3",#N/A,TRUE,"GENERAL";"TAB4",#N/A,TRUE,"GENERAL";"TAB5",#N/A,TRUE,"GENERAL"}</definedName>
    <definedName name="kkkkkki" hidden="1">{"TAB1",#N/A,TRUE,"GENERAL";"TAB2",#N/A,TRUE,"GENERAL";"TAB3",#N/A,TRUE,"GENERAL";"TAB4",#N/A,TRUE,"GENERAL";"TAB5",#N/A,TRUE,"GENERAL"}</definedName>
    <definedName name="kl" localSheetId="1">AJUS!ERR</definedName>
    <definedName name="kl" localSheetId="7">PRESUPUESTO!ERR</definedName>
    <definedName name="kl">[0]!ERR</definedName>
    <definedName name="klklk">#REF!</definedName>
    <definedName name="km">#REF!</definedName>
    <definedName name="krtrk" localSheetId="1" hidden="1">{"via1",#N/A,TRUE,"general";"via2",#N/A,TRUE,"general";"via3",#N/A,TRUE,"general"}</definedName>
    <definedName name="krtrk" localSheetId="7"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1" hidden="1">{"TAB1",#N/A,TRUE,"GENERAL";"TAB2",#N/A,TRUE,"GENERAL";"TAB3",#N/A,TRUE,"GENERAL";"TAB4",#N/A,TRUE,"GENERAL";"TAB5",#N/A,TRUE,"GENERAL"}</definedName>
    <definedName name="kyr" localSheetId="7"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[83]LISTADO!#REF!</definedName>
    <definedName name="LICITACION">#REF!</definedName>
    <definedName name="LINEA">[84]CONT_ADI!#REF!</definedName>
    <definedName name="ListaCantidad">#REF!</definedName>
    <definedName name="Listado">#REF!</definedName>
    <definedName name="Listado1">#REF!</definedName>
    <definedName name="ListaItem">#REF!</definedName>
    <definedName name="ListaUni">[85]TOTALES!$D$7:$D$654</definedName>
    <definedName name="liuoo" localSheetId="1" hidden="1">{"TAB1",#N/A,TRUE,"GENERAL";"TAB2",#N/A,TRUE,"GENERAL";"TAB3",#N/A,TRUE,"GENERAL";"TAB4",#N/A,TRUE,"GENERAL";"TAB5",#N/A,TRUE,"GENERAL"}</definedName>
    <definedName name="liuoo" localSheetId="7"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7"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7" hidden="1">{"TAB1",#N/A,TRUE,"GENERAL";"TAB2",#N/A,TRUE,"GENERAL";"TAB3",#N/A,TRUE,"GENERAL";"TAB4",#N/A,TRUE,"GENERAL";"TAB5",#N/A,TRUE,"GENERAL"}</definedName>
    <definedName name="LKJLJK" hidden="1">{"TAB1",#N/A,TRUE,"GENERAL";"TAB2",#N/A,TRUE,"GENERAL";"TAB3",#N/A,TRUE,"GENERAL";"TAB4",#N/A,TRUE,"GENERAL";"TAB5",#N/A,TRUE,"GENERAL"}</definedName>
    <definedName name="LL" localSheetId="1" hidden="1">{#N/A,#N/A,FALSE,"orthoflow";#N/A,#N/A,FALSE,"Miscelaneos";#N/A,#N/A,FALSE,"Instrumentacio";#N/A,#N/A,FALSE,"Electrico";#N/A,#N/A,FALSE,"Valv. Seguridad"}</definedName>
    <definedName name="LL" localSheetId="7"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L">[86]tub!$C$1:$J$39</definedName>
    <definedName name="lllllh" localSheetId="1" hidden="1">{"via1",#N/A,TRUE,"general";"via2",#N/A,TRUE,"general";"via3",#N/A,TRUE,"general"}</definedName>
    <definedName name="lllllh" localSheetId="7"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7"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 localSheetId="5">[26]!absc</definedName>
    <definedName name="LOCA" localSheetId="7">[26]!absc</definedName>
    <definedName name="LOCA">[26]!absc</definedName>
    <definedName name="LOCA1" localSheetId="1">[38]!absc</definedName>
    <definedName name="LOCA1" localSheetId="5">[38]!absc</definedName>
    <definedName name="LOCA1" localSheetId="7">[38]!absc</definedName>
    <definedName name="LOCA1">[38]!absc</definedName>
    <definedName name="LOCALIZACION_Y_REPLANTEO">#REF!</definedName>
    <definedName name="LOGO" localSheetId="1">AJUS!ERR</definedName>
    <definedName name="LOGO" localSheetId="7">PRESUPUESTO!ERR</definedName>
    <definedName name="LOGO">[0]!ERR</definedName>
    <definedName name="lolol" localSheetId="1" hidden="1">{"TAB1",#N/A,TRUE,"GENERAL";"TAB2",#N/A,TRUE,"GENERAL";"TAB3",#N/A,TRUE,"GENERAL";"TAB4",#N/A,TRUE,"GENERAL";"TAB5",#N/A,TRUE,"GENERAL"}</definedName>
    <definedName name="lolol" localSheetId="7"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1" hidden="1">{"via1",#N/A,TRUE,"general";"via2",#N/A,TRUE,"general";"via3",#N/A,TRUE,"general"}</definedName>
    <definedName name="lplpl" localSheetId="7" hidden="1">{"via1",#N/A,TRUE,"general";"via2",#N/A,TRUE,"general";"via3",#N/A,TRUE,"general"}</definedName>
    <definedName name="lplpl" hidden="1">{"via1",#N/A,TRUE,"general";"via2",#N/A,TRUE,"general";"via3",#N/A,TRUE,"general"}</definedName>
    <definedName name="lt">#REF!</definedName>
    <definedName name="lun">'[37]Res-Accide-10'!#REF!</definedName>
    <definedName name="lv">#REF!</definedName>
    <definedName name="m">#REF!</definedName>
    <definedName name="MA">'[37]Res-Accide-10'!#REF!</definedName>
    <definedName name="MACR">#REF!</definedName>
    <definedName name="MACRDEL">'[3]7422CW00'!#REF!</definedName>
    <definedName name="Macroactividad">#REF!</definedName>
    <definedName name="mafdsf" localSheetId="1" hidden="1">{"via1",#N/A,TRUE,"general";"via2",#N/A,TRUE,"general";"via3",#N/A,TRUE,"general"}</definedName>
    <definedName name="mafdsf" localSheetId="7" hidden="1">{"via1",#N/A,TRUE,"general";"via2",#N/A,TRUE,"general";"via3",#N/A,TRUE,"general"}</definedName>
    <definedName name="mafdsf" hidden="1">{"via1",#N/A,TRUE,"general";"via2",#N/A,TRUE,"general";"via3",#N/A,TRUE,"general"}</definedName>
    <definedName name="MANUAL">#REF!</definedName>
    <definedName name="mao" localSheetId="1" hidden="1">{"TAB1",#N/A,TRUE,"GENERAL";"TAB2",#N/A,TRUE,"GENERAL";"TAB3",#N/A,TRUE,"GENERAL";"TAB4",#N/A,TRUE,"GENERAL";"TAB5",#N/A,TRUE,"GENERAL"}</definedName>
    <definedName name="mao" localSheetId="7"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7" hidden="1">{"via1",#N/A,TRUE,"general";"via2",#N/A,TRUE,"general";"via3",#N/A,TRUE,"general"}</definedName>
    <definedName name="maow" hidden="1">{"via1",#N/A,TRUE,"general";"via2",#N/A,TRUE,"general";"via3",#N/A,TRUE,"general"}</definedName>
    <definedName name="MAQUINAR">[53]Insum!$A$68:$H$98</definedName>
    <definedName name="mar">'[37]Res-Accide-10'!#REF!</definedName>
    <definedName name="MARCO_H">#REF!</definedName>
    <definedName name="marina">'[87]Informe Semanal 1'!#REF!</definedName>
    <definedName name="masor" localSheetId="1" hidden="1">{"via1",#N/A,TRUE,"general";"via2",#N/A,TRUE,"general";"via3",#N/A,TRUE,"general"}</definedName>
    <definedName name="masor" localSheetId="7" hidden="1">{"via1",#N/A,TRUE,"general";"via2",#N/A,TRUE,"general";"via3",#N/A,TRUE,"general"}</definedName>
    <definedName name="masor" hidden="1">{"via1",#N/A,TRUE,"general";"via2",#N/A,TRUE,"general";"via3",#N/A,TRUE,"general"}</definedName>
    <definedName name="MAT">#REF!</definedName>
    <definedName name="MATERIAL">'[88]TABLA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1" hidden="1">{"via1",#N/A,TRUE,"general";"via2",#N/A,TRUE,"general";"via3",#N/A,TRUE,"general"}</definedName>
    <definedName name="mdd" localSheetId="7" hidden="1">{"via1",#N/A,TRUE,"general";"via2",#N/A,TRUE,"general";"via3",#N/A,TRUE,"general"}</definedName>
    <definedName name="mdd" hidden="1">{"via1",#N/A,TRUE,"general";"via2",#N/A,TRUE,"general";"via3",#N/A,TRUE,"general"}</definedName>
    <definedName name="MDO_LISTA">#REF!</definedName>
    <definedName name="mediah_reposo_comida">'[89]CCP,LEYES, Y DEC.'!#REF!</definedName>
    <definedName name="meg" localSheetId="1" hidden="1">{"TAB1",#N/A,TRUE,"GENERAL";"TAB2",#N/A,TRUE,"GENERAL";"TAB3",#N/A,TRUE,"GENERAL";"TAB4",#N/A,TRUE,"GENERAL";"TAB5",#N/A,TRUE,"GENERAL"}</definedName>
    <definedName name="meg" localSheetId="7"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#REF!</definedName>
    <definedName name="MesesMora">'[10]LIQ-NOM'!$I$3</definedName>
    <definedName name="Meta1">#REF!</definedName>
    <definedName name="Meta2">#REF!</definedName>
    <definedName name="Meta3">#REF!</definedName>
    <definedName name="mfgjrdt" localSheetId="1" hidden="1">{"TAB1",#N/A,TRUE,"GENERAL";"TAB2",#N/A,TRUE,"GENERAL";"TAB3",#N/A,TRUE,"GENERAL";"TAB4",#N/A,TRUE,"GENERAL";"TAB5",#N/A,TRUE,"GENERAL"}</definedName>
    <definedName name="mfgjrdt" localSheetId="7"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7"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1" hidden="1">{"via1",#N/A,TRUE,"general";"via2",#N/A,TRUE,"general";"via3",#N/A,TRUE,"general"}</definedName>
    <definedName name="mjmj" localSheetId="7"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7"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7" hidden="1">{"via1",#N/A,TRUE,"general";"via2",#N/A,TRUE,"general";"via3",#N/A,TRUE,"general"}</definedName>
    <definedName name="mjnhgkio" hidden="1">{"via1",#N/A,TRUE,"general";"via2",#N/A,TRUE,"general";"via3",#N/A,TRUE,"general"}</definedName>
    <definedName name="MJU">#REF!</definedName>
    <definedName name="mmjmjh" localSheetId="1" hidden="1">{"TAB1",#N/A,TRUE,"GENERAL";"TAB2",#N/A,TRUE,"GENERAL";"TAB3",#N/A,TRUE,"GENERAL";"TAB4",#N/A,TRUE,"GENERAL";"TAB5",#N/A,TRUE,"GENERAL"}</definedName>
    <definedName name="mmjmjh" localSheetId="7"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7"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localSheetId="7"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7"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7"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7" hidden="1">{"via1",#N/A,TRUE,"general";"via2",#N/A,TRUE,"general";"via3",#N/A,TRUE,"general"}</definedName>
    <definedName name="MN" hidden="1">{"via1",#N/A,TRUE,"general";"via2",#N/A,TRUE,"general";"via3",#N/A,TRUE,"general"}</definedName>
    <definedName name="MOA" localSheetId="1" hidden="1">{#N/A,#N/A,FALSE,"Hoja1";#N/A,#N/A,FALSE,"Hoja2"}</definedName>
    <definedName name="MOA" localSheetId="7" hidden="1">{#N/A,#N/A,FALSE,"Hoja1";#N/A,#N/A,FALSE,"Hoja2"}</definedName>
    <definedName name="MOA" hidden="1">{#N/A,#N/A,FALSE,"Hoja1";#N/A,#N/A,FALSE,"Hoja2"}</definedName>
    <definedName name="MOD">#REF!</definedName>
    <definedName name="MODIVejec" localSheetId="1" hidden="1">{#N/A,#N/A,FALSE,"Hoja1";#N/A,#N/A,FALSE,"Hoja2"}</definedName>
    <definedName name="MODIVejec" localSheetId="7" hidden="1">{#N/A,#N/A,FALSE,"Hoja1";#N/A,#N/A,FALSE,"Hoja2"}</definedName>
    <definedName name="MODIVejec" hidden="1">{#N/A,#N/A,FALSE,"Hoja1";#N/A,#N/A,FALSE,"Hoja2"}</definedName>
    <definedName name="Módulo3.anexo1" localSheetId="1">[9]!Módulo3.anexo1</definedName>
    <definedName name="Módulo3.anexo1" localSheetId="5">[9]!Módulo3.anexo1</definedName>
    <definedName name="Módulo3.anexo1" localSheetId="7">[9]!Módulo3.anexo1</definedName>
    <definedName name="Módulo3.anexo1">[9]!Módulo3.anexo1</definedName>
    <definedName name="Módulo3.anexo10" localSheetId="1">[9]!Módulo3.anexo10</definedName>
    <definedName name="Módulo3.anexo10" localSheetId="5">[9]!Módulo3.anexo10</definedName>
    <definedName name="Módulo3.anexo10" localSheetId="7">[9]!Módulo3.anexo10</definedName>
    <definedName name="Módulo3.anexo10">[9]!Módulo3.anexo10</definedName>
    <definedName name="Módulo3.anexo11" localSheetId="1">[9]!Módulo3.anexo11</definedName>
    <definedName name="Módulo3.anexo11" localSheetId="5">[9]!Módulo3.anexo11</definedName>
    <definedName name="Módulo3.anexo11" localSheetId="7">[9]!Módulo3.anexo11</definedName>
    <definedName name="Módulo3.anexo11">[9]!Módulo3.anexo11</definedName>
    <definedName name="Módulo3.anexo12" localSheetId="1">[9]!Módulo3.anexo12</definedName>
    <definedName name="Módulo3.anexo12" localSheetId="5">[9]!Módulo3.anexo12</definedName>
    <definedName name="Módulo3.anexo12" localSheetId="7">[9]!Módulo3.anexo12</definedName>
    <definedName name="Módulo3.anexo12">[9]!Módulo3.anexo12</definedName>
    <definedName name="Módulo3.anexo3" localSheetId="1">[9]!Módulo3.anexo3</definedName>
    <definedName name="Módulo3.anexo3" localSheetId="5">[9]!Módulo3.anexo3</definedName>
    <definedName name="Módulo3.anexo3" localSheetId="7">[9]!Módulo3.anexo3</definedName>
    <definedName name="Módulo3.anexo3">[9]!Módulo3.anexo3</definedName>
    <definedName name="Módulo3.anexo4" localSheetId="1">[9]!Módulo3.anexo4</definedName>
    <definedName name="Módulo3.anexo4" localSheetId="5">[9]!Módulo3.anexo4</definedName>
    <definedName name="Módulo3.anexo4" localSheetId="7">[9]!Módulo3.anexo4</definedName>
    <definedName name="Módulo3.anexo4">[9]!Módulo3.anexo4</definedName>
    <definedName name="Módulo3.anexo5" localSheetId="1">[9]!Módulo3.anexo5</definedName>
    <definedName name="Módulo3.anexo5" localSheetId="5">[9]!Módulo3.anexo5</definedName>
    <definedName name="Módulo3.anexo5" localSheetId="7">[9]!Módulo3.anexo5</definedName>
    <definedName name="Módulo3.anexo5">[9]!Módulo3.anexo5</definedName>
    <definedName name="Módulo3.anexo6" localSheetId="1">[9]!Módulo3.anexo6</definedName>
    <definedName name="Módulo3.anexo6" localSheetId="5">[9]!Módulo3.anexo6</definedName>
    <definedName name="Módulo3.anexo6" localSheetId="7">[9]!Módulo3.anexo6</definedName>
    <definedName name="Módulo3.anexo6">[9]!Módulo3.anexo6</definedName>
    <definedName name="Módulo8.anexo16" localSheetId="1">[9]!Módulo8.anexo16</definedName>
    <definedName name="Módulo8.anexo16" localSheetId="5">[9]!Módulo8.anexo16</definedName>
    <definedName name="Módulo8.anexo16" localSheetId="7">[9]!Módulo8.anexo16</definedName>
    <definedName name="Módulo8.anexo16">[9]!Módulo8.anexo16</definedName>
    <definedName name="MOE" localSheetId="1" hidden="1">{#N/A,#N/A,FALSE,"Hoja1";#N/A,#N/A,FALSE,"Hoja2"}</definedName>
    <definedName name="MOE" localSheetId="7" hidden="1">{#N/A,#N/A,FALSE,"Hoja1";#N/A,#N/A,FALSE,"Hoja2"}</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1" hidden="1">{"via1",#N/A,TRUE,"general";"via2",#N/A,TRUE,"general";"via3",#N/A,TRUE,"general"}</definedName>
    <definedName name="n" localSheetId="7" hidden="1">{"via1",#N/A,TRUE,"general";"via2",#N/A,TRUE,"general";"via3",#N/A,TRUE,"general"}</definedName>
    <definedName name="n" hidden="1">{"via1",#N/A,TRUE,"general";"via2",#N/A,TRUE,"general";"via3",#N/A,TRUE,"general"}</definedName>
    <definedName name="Nada" localSheetId="1">[50]!Nada</definedName>
    <definedName name="Nada" localSheetId="5">[50]!Nada</definedName>
    <definedName name="Nada" localSheetId="7">[50]!Nada</definedName>
    <definedName name="Nada">[50]!Nada</definedName>
    <definedName name="Nafta_2">'[91] ASR+Nafta'!$K$19:$AS$19</definedName>
    <definedName name="Nafta2">'[91] ASR+Nafta'!$K$19:$AS$19</definedName>
    <definedName name="Nafta3">'[91]Todos+Nafta'!$K$19:$AS$19</definedName>
    <definedName name="nbvnv" localSheetId="1" hidden="1">{"via1",#N/A,TRUE,"general";"via2",#N/A,TRUE,"general";"via3",#N/A,TRUE,"general"}</definedName>
    <definedName name="nbvnv" localSheetId="7"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7"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localSheetId="7"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7"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7" hidden="1">{"via1",#N/A,TRUE,"general";"via2",#N/A,TRUE,"general";"via3",#N/A,TRUE,"general"}</definedName>
    <definedName name="nfgn" hidden="1">{"via1",#N/A,TRUE,"general";"via2",#N/A,TRUE,"general";"via3",#N/A,TRUE,"general"}</definedName>
    <definedName name="ng">#REF!</definedName>
    <definedName name="ngdn" localSheetId="1" hidden="1">{"TAB1",#N/A,TRUE,"GENERAL";"TAB2",#N/A,TRUE,"GENERAL";"TAB3",#N/A,TRUE,"GENERAL";"TAB4",#N/A,TRUE,"GENERAL";"TAB5",#N/A,TRUE,"GENERAL"}</definedName>
    <definedName name="ngdn" localSheetId="7"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7" hidden="1">{"via1",#N/A,TRUE,"general";"via2",#N/A,TRUE,"general";"via3",#N/A,TRUE,"general"}</definedName>
    <definedName name="ngfh" hidden="1">{"via1",#N/A,TRUE,"general";"via2",#N/A,TRUE,"general";"via3",#N/A,TRUE,"general"}</definedName>
    <definedName name="NH">#REF!</definedName>
    <definedName name="nhn" localSheetId="1" hidden="1">{"via1",#N/A,TRUE,"general";"via2",#N/A,TRUE,"general";"via3",#N/A,TRUE,"general"}</definedName>
    <definedName name="nhn" localSheetId="7"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7"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7"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1" hidden="1">{"via1",#N/A,TRUE,"general";"via2",#N/A,TRUE,"general";"via3",#N/A,TRUE,"general"}</definedName>
    <definedName name="nmmmm" localSheetId="7"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7"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7"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localSheetId="7"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localSheetId="7"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7"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7"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7"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7" hidden="1">{"via1",#N/A,TRUE,"general";"via2",#N/A,TRUE,"general";"via3",#N/A,TRUE,"general"}</definedName>
    <definedName name="nnnnnh" hidden="1">{"via1",#N/A,TRUE,"general";"via2",#N/A,TRUE,"general";"via3",#N/A,TRUE,"general"}</definedName>
    <definedName name="NO" localSheetId="1">AJUS!ERR</definedName>
    <definedName name="NO" localSheetId="7">PRESUPUESTO!ERR</definedName>
    <definedName name="NO">[0]!ERR</definedName>
    <definedName name="No_desarrolladas">'[27]Reservas de Petróleo'!$A$2,'[27]Reservas de Petróleo'!$A$1,'[27]Reservas de Petróleo'!$D$4,'[27]Reservas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#REF!</definedName>
    <definedName name="Num_Pmt_Per_Year">#REF!</definedName>
    <definedName name="Number_of_Payments" localSheetId="1">MATCH(0.01,[0]!End_Bal,-1)+1</definedName>
    <definedName name="Number_of_Payments" localSheetId="7">MATCH(0.01,End_Bal,-1)+1</definedName>
    <definedName name="Number_of_Payments">MATCH(0.01,End_Bal,-1)+1</definedName>
    <definedName name="nxn" localSheetId="1" hidden="1">{"via1",#N/A,TRUE,"general";"via2",#N/A,TRUE,"general";"via3",#N/A,TRUE,"general"}</definedName>
    <definedName name="nxn" localSheetId="7"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localSheetId="7" hidden="1">{"via1",#N/A,TRUE,"general";"via2",#N/A,TRUE,"general";"via3",#N/A,TRUE,"general"}</definedName>
    <definedName name="ñpñpñ" hidden="1">{"via1",#N/A,TRUE,"general";"via2",#N/A,TRUE,"general";"via3",#N/A,TRUE,"general"}</definedName>
    <definedName name="º1">#REF!</definedName>
    <definedName name="o9o9" localSheetId="1" hidden="1">{"via1",#N/A,TRUE,"general";"via2",#N/A,TRUE,"general";"via3",#N/A,TRUE,"general"}</definedName>
    <definedName name="o9o9" localSheetId="7" hidden="1">{"via1",#N/A,TRUE,"general";"via2",#N/A,TRUE,"general";"via3",#N/A,TRUE,"general"}</definedName>
    <definedName name="o9o9" hidden="1">{"via1",#N/A,TRUE,"general";"via2",#N/A,TRUE,"general";"via3",#N/A,TRUE,"general"}</definedName>
    <definedName name="OBJ">[25]PRESUPUESTO!$C$10</definedName>
    <definedName name="ObjetivoProyecto">#REF!</definedName>
    <definedName name="Obra">#REF!</definedName>
    <definedName name="obras" hidden="1">#REF!</definedName>
    <definedName name="obras1" localSheetId="1">DATE(YEAR([92]!Loan_Start),MONTH([92]!Loan_Start)+Payment_Number,DAY([92]!Loan_Start))</definedName>
    <definedName name="obras1" localSheetId="5">DATE(YEAR([92]!Loan_Start),MONTH([92]!Loan_Start)+Payment_Number,DAY([92]!Loan_Start))</definedName>
    <definedName name="obras1" localSheetId="7">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 localSheetId="5">DATE(YEAR([93]!Loan_Start),MONTH([93]!Loan_Start)+Payment_Number,DAY([93]!Loan_Start))</definedName>
    <definedName name="obras111" localSheetId="7">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localSheetId="1" hidden="1">{#N/A,#N/A,FALSE,"orthoflow";#N/A,#N/A,FALSE,"Miscelaneos";#N/A,#N/A,FALSE,"Instrumentacio";#N/A,#N/A,FALSE,"Electrico";#N/A,#N/A,FALSE,"Valv. Seguridad"}</definedName>
    <definedName name="OCTUBRE" localSheetId="7"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iret" localSheetId="1" hidden="1">{"TAB1",#N/A,TRUE,"GENERAL";"TAB2",#N/A,TRUE,"GENERAL";"TAB3",#N/A,TRUE,"GENERAL";"TAB4",#N/A,TRUE,"GENERAL";"TAB5",#N/A,TRUE,"GENERAL"}</definedName>
    <definedName name="oiret" localSheetId="7"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7"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7" hidden="1">{"via1",#N/A,TRUE,"general";"via2",#N/A,TRUE,"general";"via3",#N/A,TRUE,"general"}</definedName>
    <definedName name="OIUOIU" hidden="1">{"via1",#N/A,TRUE,"general";"via2",#N/A,TRUE,"general";"via3",#N/A,TRUE,"general"}</definedName>
    <definedName name="OnceThru">0</definedName>
    <definedName name="OÑ">#REF!</definedName>
    <definedName name="ooo" localSheetId="1" hidden="1">{"via1",#N/A,TRUE,"general";"via2",#N/A,TRUE,"general";"via3",#N/A,TRUE,"general"}</definedName>
    <definedName name="ooo" localSheetId="7"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localSheetId="7"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7"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localSheetId="1" hidden="1">{#N/A,#N/A,FALSE,"orthoflow";#N/A,#N/A,FALSE,"Miscelaneos";#N/A,#N/A,FALSE,"Instrumentacio";#N/A,#N/A,FALSE,"Electrico";#N/A,#N/A,FALSE,"Valv. Seguridad"}</definedName>
    <definedName name="ORIGINAL" localSheetId="7"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1" hidden="1">{"via1",#N/A,TRUE,"general";"via2",#N/A,TRUE,"general";"via3",#N/A,TRUE,"general"}</definedName>
    <definedName name="p0p0" localSheetId="7"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 localSheetId="5">DATE(YEAR([0]!Loan_Start),MONTH([0]!Loan_Start)+Payment_Number,DAY([0]!Loan_Start))</definedName>
    <definedName name="Payment_Date" localSheetId="7">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 localSheetId="5">DATE(YEAR([93]!Loan_Start),MONTH([93]!Loan_Start)+Payment_Number,DAY([93]!Loan_Start))</definedName>
    <definedName name="Payment_Date1" localSheetId="7">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1">AJUS!ERR</definedName>
    <definedName name="PEPE" localSheetId="7">PRESUPUESTO!ERR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'[75]7422CW00'!#REF!</definedName>
    <definedName name="pintura">'[75]7422CW00'!#REF!</definedName>
    <definedName name="pintyura">[94]STRSUMM0!#REF!</definedName>
    <definedName name="PIP">#REF!</definedName>
    <definedName name="Piscinas">#REF!</definedName>
    <definedName name="PKHK" localSheetId="1" hidden="1">{"TAB1",#N/A,TRUE,"GENERAL";"TAB2",#N/A,TRUE,"GENERAL";"TAB3",#N/A,TRUE,"GENERAL";"TAB4",#N/A,TRUE,"GENERAL";"TAB5",#N/A,TRUE,"GENERAL"}</definedName>
    <definedName name="PKHK" localSheetId="7"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7"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1" hidden="1">{"TAB1",#N/A,TRUE,"GENERAL";"TAB2",#N/A,TRUE,"GENERAL";"TAB3",#N/A,TRUE,"GENERAL";"TAB4",#N/A,TRUE,"GENERAL";"TAB5",#N/A,TRUE,"GENERAL"}</definedName>
    <definedName name="PLAD" localSheetId="7"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#REF!</definedName>
    <definedName name="PLPLUNN" localSheetId="1" hidden="1">{"TAB1",#N/A,TRUE,"GENERAL";"TAB2",#N/A,TRUE,"GENERAL";"TAB3",#N/A,TRUE,"GENERAL";"TAB4",#N/A,TRUE,"GENERAL";"TAB5",#N/A,TRUE,"GENERAL"}</definedName>
    <definedName name="PLPLUNN" localSheetId="7"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#REF!</definedName>
    <definedName name="POIUP" localSheetId="1" hidden="1">{"via1",#N/A,TRUE,"general";"via2",#N/A,TRUE,"general";"via3",#N/A,TRUE,"general"}</definedName>
    <definedName name="POIUP" localSheetId="7"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localSheetId="7"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7" hidden="1">{"via1",#N/A,TRUE,"general";"via2",#N/A,TRUE,"general";"via3",#N/A,TRUE,"general"}</definedName>
    <definedName name="popp" hidden="1">{"via1",#N/A,TRUE,"general";"via2",#N/A,TRUE,"general";"via3",#N/A,TRUE,"general"}</definedName>
    <definedName name="popu">#REF!</definedName>
    <definedName name="popvds" localSheetId="1" hidden="1">{"TAB1",#N/A,TRUE,"GENERAL";"TAB2",#N/A,TRUE,"GENERAL";"TAB3",#N/A,TRUE,"GENERAL";"TAB4",#N/A,TRUE,"GENERAL";"TAB5",#N/A,TRUE,"GENERAL"}</definedName>
    <definedName name="popvds" localSheetId="7"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1" hidden="1">{"via1",#N/A,TRUE,"general";"via2",#N/A,TRUE,"general";"via3",#N/A,TRUE,"general"}</definedName>
    <definedName name="pouig" localSheetId="7" hidden="1">{"via1",#N/A,TRUE,"general";"via2",#N/A,TRUE,"general";"via3",#N/A,TRUE,"general"}</definedName>
    <definedName name="pouig" hidden="1">{"via1",#N/A,TRUE,"general";"via2",#N/A,TRUE,"general";"via3",#N/A,TRUE,"general"}</definedName>
    <definedName name="POZO">[57]Tablas!$C$1:$C$65536</definedName>
    <definedName name="PPPP" localSheetId="1" hidden="1">{#N/A,#N/A,FALSE,"orthoflow";#N/A,#N/A,FALSE,"Miscelaneos";#N/A,#N/A,FALSE,"Instrumentacio";#N/A,#N/A,FALSE,"Electrico";#N/A,#N/A,FALSE,"Valv. Seguridad"}</definedName>
    <definedName name="PPPP" localSheetId="7"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localSheetId="7"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7"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1" hidden="1">{"via1",#N/A,TRUE,"general";"via2",#N/A,TRUE,"general";"via3",#N/A,TRUE,"general"}</definedName>
    <definedName name="pqroj" localSheetId="7" hidden="1">{"via1",#N/A,TRUE,"general";"via2",#N/A,TRUE,"general";"via3",#N/A,TRUE,"general"}</definedName>
    <definedName name="pqroj" hidden="1">{"via1",#N/A,TRUE,"general";"via2",#N/A,TRUE,"general";"via3",#N/A,TRUE,"general"}</definedName>
    <definedName name="Pr">[46]medelo!$D$46</definedName>
    <definedName name="PRE">#REF!</definedName>
    <definedName name="Precio">#REF!</definedName>
    <definedName name="precio2">#REF!</definedName>
    <definedName name="PrecioS">#REF!</definedName>
    <definedName name="PREST">#REF!</definedName>
    <definedName name="PRIMER" localSheetId="1" hidden="1">{"via1",#N/A,TRUE,"general";"via2",#N/A,TRUE,"general";"via3",#N/A,TRUE,"general"}</definedName>
    <definedName name="PRIMER" localSheetId="7" hidden="1">{"via1",#N/A,TRUE,"general";"via2",#N/A,TRUE,"general";"via3",#N/A,TRUE,"general"}</definedName>
    <definedName name="PRIMER" hidden="1">{"via1",#N/A,TRUE,"general";"via2",#N/A,TRUE,"general";"via3",#N/A,TRUE,"general"}</definedName>
    <definedName name="PRIMERO">'[87]Informe Semanal 1'!$V$43:$W$43</definedName>
    <definedName name="PRIMET" localSheetId="1" hidden="1">{"TAB1",#N/A,TRUE,"GENERAL";"TAB2",#N/A,TRUE,"GENERAL";"TAB3",#N/A,TRUE,"GENERAL";"TAB4",#N/A,TRUE,"GENERAL";"TAB5",#N/A,TRUE,"GENERAL"}</definedName>
    <definedName name="PRIMET" localSheetId="7"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 localSheetId="1">OFFSET([0]!Full_Print,0,0,[0]!Last_Row)</definedName>
    <definedName name="Print_Area_Reset" localSheetId="7">OFFSET(Full_Print,0,0,Last_Row)</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1">AJUS!ERR</definedName>
    <definedName name="programainv" localSheetId="7">PRESUPUESTO!ERR</definedName>
    <definedName name="programainv">[0]!ERR</definedName>
    <definedName name="Proponente">#REF!</definedName>
    <definedName name="PRUEBA" localSheetId="1">[96]!absc</definedName>
    <definedName name="PRUEBA" localSheetId="5">[96]!absc</definedName>
    <definedName name="PRUEBA" localSheetId="7">[96]!absc</definedName>
    <definedName name="PRUEBA">[96]!absc</definedName>
    <definedName name="prueba1" localSheetId="1">[96]!absc</definedName>
    <definedName name="prueba1" localSheetId="5">[96]!absc</definedName>
    <definedName name="prueba1" localSheetId="7">[96]!absc</definedName>
    <definedName name="prueba1">[96]!absc</definedName>
    <definedName name="PRUEBA2">#REF!</definedName>
    <definedName name="ps">#REF!</definedName>
    <definedName name="PSTRESS_RELIEVI">#REF!</definedName>
    <definedName name="PTAR" localSheetId="1" hidden="1">{#N/A,#N/A,FALSE,"Estatico";#N/A,#N/A,FALSE,"Tuberia";#N/A,#N/A,FALSE,"Instrumentación";#N/A,#N/A,FALSE,"Mecanica";#N/A,#N/A,FALSE,"Electrico";#N/A,#N/A,FALSE,"Ofic.Civiles"}</definedName>
    <definedName name="PTAR" localSheetId="7"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localSheetId="7"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7"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#REF!</definedName>
    <definedName name="Q_actual">'[97]ORITO 02 '!$E$7</definedName>
    <definedName name="Q_BRUTO">#REF!</definedName>
    <definedName name="q1q1q" localSheetId="1" hidden="1">{"via1",#N/A,TRUE,"general";"via2",#N/A,TRUE,"general";"via3",#N/A,TRUE,"general"}</definedName>
    <definedName name="q1q1q" localSheetId="7"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7"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7"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7" hidden="1">{"via1",#N/A,TRUE,"general";"via2",#N/A,TRUE,"general";"via3",#N/A,TRUE,"general"}</definedName>
    <definedName name="qaqwwxcr" hidden="1">{"via1",#N/A,TRUE,"general";"via2",#N/A,TRUE,"general";"via3",#N/A,TRUE,"general"}</definedName>
    <definedName name="qaz">#REF!</definedName>
    <definedName name="qedcd" localSheetId="1" hidden="1">{"via1",#N/A,TRUE,"general";"via2",#N/A,TRUE,"general";"via3",#N/A,TRUE,"general"}</definedName>
    <definedName name="qedcd" localSheetId="7"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7"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7" hidden="1">{"via1",#N/A,TRUE,"general";"via2",#N/A,TRUE,"general";"via3",#N/A,TRUE,"general"}</definedName>
    <definedName name="qewj" hidden="1">{"via1",#N/A,TRUE,"general";"via2",#N/A,TRUE,"general";"via3",#N/A,TRUE,"general"}</definedName>
    <definedName name="Qmax">[46]medelo!$B$63</definedName>
    <definedName name="qqqqqw" localSheetId="1" hidden="1">{"via1",#N/A,TRUE,"general";"via2",#N/A,TRUE,"general";"via3",#N/A,TRUE,"general"}</definedName>
    <definedName name="qqqqqw" localSheetId="7"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1" hidden="1">{"via1",#N/A,TRUE,"general";"via2",#N/A,TRUE,"general";"via3",#N/A,TRUE,"general"}</definedName>
    <definedName name="qw" localSheetId="7"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localSheetId="7" hidden="1">{"via1",#N/A,TRUE,"general";"via2",#N/A,TRUE,"general";"via3",#N/A,TRUE,"general"}</definedName>
    <definedName name="qwdas2" hidden="1">{"via1",#N/A,TRUE,"general";"via2",#N/A,TRUE,"general";"via3",#N/A,TRUE,"general"}</definedName>
    <definedName name="QWE">#REF!</definedName>
    <definedName name="qweqe" localSheetId="1" hidden="1">{"TAB1",#N/A,TRUE,"GENERAL";"TAB2",#N/A,TRUE,"GENERAL";"TAB3",#N/A,TRUE,"GENERAL";"TAB4",#N/A,TRUE,"GENERAL";"TAB5",#N/A,TRUE,"GENERAL"}</definedName>
    <definedName name="qweqe" localSheetId="7" hidden="1">{"TAB1",#N/A,TRUE,"GENERAL";"TAB2",#N/A,TRUE,"GENERAL";"TAB3",#N/A,TRUE,"GENERAL";"TAB4",#N/A,TRUE,"GENERAL";"TAB5",#N/A,TRUE,"GENERAL"}</definedName>
    <definedName name="qweqe" hidden="1">{"TAB1",#N/A,TRUE,"GENERAL";"TAB2",#N/A,TRUE,"GENERAL";"TAB3",#N/A,TRUE,"GENERAL";"TAB4",#N/A,TRUE,"GENERAL";"TAB5",#N/A,TRUE,"GENERAL"}</definedName>
    <definedName name="QWERTY" localSheetId="1">AJUS!ERR</definedName>
    <definedName name="QWERTY" localSheetId="7">PRESUPUESTO!ERR</definedName>
    <definedName name="QWERTY">[0]!ERR</definedName>
    <definedName name="qwewertet" localSheetId="1" hidden="1">{#N/A,#N/A,TRUE,"1842CWN0"}</definedName>
    <definedName name="qwewertet" localSheetId="7" hidden="1">{#N/A,#N/A,TRUE,"1842CWN0"}</definedName>
    <definedName name="qwewertet" hidden="1">{#N/A,#N/A,TRUE,"1842CWN0"}</definedName>
    <definedName name="qwqwqwj" localSheetId="1" hidden="1">{"TAB1",#N/A,TRUE,"GENERAL";"TAB2",#N/A,TRUE,"GENERAL";"TAB3",#N/A,TRUE,"GENERAL";"TAB4",#N/A,TRUE,"GENERAL";"TAB5",#N/A,TRUE,"GENERAL"}</definedName>
    <definedName name="qwqwqwj" localSheetId="7"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1" hidden="1">{"TAB1",#N/A,TRUE,"GENERAL";"TAB2",#N/A,TRUE,"GENERAL";"TAB3",#N/A,TRUE,"GENERAL";"TAB4",#N/A,TRUE,"GENERAL";"TAB5",#N/A,TRUE,"GENERAL"}</definedName>
    <definedName name="rege" localSheetId="7"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1" hidden="1">{"TAB1",#N/A,TRUE,"GENERAL";"TAB2",#N/A,TRUE,"GENERAL";"TAB3",#N/A,TRUE,"GENERAL";"TAB4",#N/A,TRUE,"GENERAL";"TAB5",#N/A,TRUE,"GENERAL"}</definedName>
    <definedName name="regresd" localSheetId="7"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7" hidden="1">{"TAB1",#N/A,TRUE,"GENERAL";"TAB2",#N/A,TRUE,"GENERAL";"TAB3",#N/A,TRUE,"GENERAL";"TAB4",#N/A,TRUE,"GENERAL";"TAB5",#N/A,TRUE,"GENERAL"}</definedName>
    <definedName name="regthio" hidden="1">{"TAB1",#N/A,TRUE,"GENERAL";"TAB2",#N/A,TRUE,"GENERAL";"TAB3",#N/A,TRUE,"GENERAL";"TAB4",#N/A,TRUE,"GENERAL";"TAB5",#N/A,TRUE,"GENERAL"}</definedName>
    <definedName name="REICIO" localSheetId="1">AJUS!ERR</definedName>
    <definedName name="REICIO" localSheetId="7">PRESUPUESTO!ERR</definedName>
    <definedName name="REICIO">[0]!ERR</definedName>
    <definedName name="Reimbursement">"Reembolso"</definedName>
    <definedName name="reinicio" localSheetId="1">AJUS!ERR</definedName>
    <definedName name="reinicio" localSheetId="7">PRESUPUESTO!ERR</definedName>
    <definedName name="reinicio">[0]!ERR</definedName>
    <definedName name="REJHE" localSheetId="1" hidden="1">{"via1",#N/A,TRUE,"general";"via2",#N/A,TRUE,"general";"via3",#N/A,TRUE,"general"}</definedName>
    <definedName name="REJHE" localSheetId="7" hidden="1">{"via1",#N/A,TRUE,"general";"via2",#N/A,TRUE,"general";"via3",#N/A,TRUE,"general"}</definedName>
    <definedName name="REJHE" hidden="1">{"via1",#N/A,TRUE,"general";"via2",#N/A,TRUE,"general";"via3",#N/A,TRUE,"general"}</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1" hidden="1">{"via1",#N/A,TRUE,"general";"via2",#N/A,TRUE,"general";"via3",#N/A,TRUE,"general"}</definedName>
    <definedName name="rer" localSheetId="7"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7"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7"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7"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 localSheetId="1">[9]!resu8</definedName>
    <definedName name="resu8" localSheetId="5">[9]!resu8</definedName>
    <definedName name="resu8" localSheetId="7">[9]!resu8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1" hidden="1">{"via1",#N/A,TRUE,"general";"via2",#N/A,TRUE,"general";"via3",#N/A,TRUE,"general"}</definedName>
    <definedName name="RETTRE" localSheetId="7"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7"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7"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7"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7"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7"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7"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7"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7"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7"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7" hidden="1">{"via1",#N/A,TRUE,"general";"via2",#N/A,TRUE,"general";"via3",#N/A,TRUE,"general"}</definedName>
    <definedName name="rfrf" hidden="1">{"via1",#N/A,TRUE,"general";"via2",#N/A,TRUE,"general";"via3",#N/A,TRUE,"general"}</definedName>
    <definedName name="RFV">#REF!</definedName>
    <definedName name="RG">#REF!</definedName>
    <definedName name="rge" localSheetId="1" hidden="1">{"via1",#N/A,TRUE,"general";"via2",#N/A,TRUE,"general";"via3",#N/A,TRUE,"general"}</definedName>
    <definedName name="rge" localSheetId="7"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7"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7"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7"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7" hidden="1">{"TAB1",#N/A,TRUE,"GENERAL";"TAB2",#N/A,TRUE,"GENERAL";"TAB3",#N/A,TRUE,"GENERAL";"TAB4",#N/A,TRUE,"GENERAL";"TAB5",#N/A,TRUE,"GENERAL"}</definedName>
    <definedName name="rhtry" hidden="1">{"TAB1",#N/A,TRUE,"GENERAL";"TAB2",#N/A,TRUE,"GENERAL";"TAB3",#N/A,TRUE,"GENERAL";"TAB4",#N/A,TRUE,"GENERAL";"TAB5",#N/A,TRUE,"GENERAL"}</definedName>
    <definedName name="RID">[99]Ingenieria!#REF!</definedName>
    <definedName name="RISP">'[3]7422CW00'!#REF!</definedName>
    <definedName name="rj" localSheetId="1" hidden="1">{"TAB1",#N/A,TRUE,"GENERAL";"TAB2",#N/A,TRUE,"GENERAL";"TAB3",#N/A,TRUE,"GENERAL";"TAB4",#N/A,TRUE,"GENERAL";"TAB5",#N/A,TRUE,"GENERAL"}</definedName>
    <definedName name="rj" localSheetId="7"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7"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7"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7"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7"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7"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1">AJUS!ERR</definedName>
    <definedName name="rr" localSheetId="7">PRESUPUESTO!ERR</definedName>
    <definedName name="rr">[0]!ERR</definedName>
    <definedName name="rrr" localSheetId="1" hidden="1">{"via1",#N/A,TRUE,"general";"via2",#N/A,TRUE,"general";"via3",#N/A,TRUE,"general"}</definedName>
    <definedName name="rrr" localSheetId="7" hidden="1">{"via1",#N/A,TRUE,"general";"via2",#N/A,TRUE,"general";"via3",#N/A,TRUE,"general"}</definedName>
    <definedName name="rrr" hidden="1">{"via1",#N/A,TRUE,"general";"via2",#N/A,TRUE,"general";"via3",#N/A,TRUE,"general"}</definedName>
    <definedName name="rrrr">'[100]Form5 _Pág_ 1'!#REF!</definedName>
    <definedName name="rrrrrb" localSheetId="1" hidden="1">{"via1",#N/A,TRUE,"general";"via2",#N/A,TRUE,"general";"via3",#N/A,TRUE,"general"}</definedName>
    <definedName name="rrrrrb" localSheetId="7"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7"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7" hidden="1">{"via1",#N/A,TRUE,"general";"via2",#N/A,TRUE,"general";"via3",#N/A,TRUE,"general"}</definedName>
    <definedName name="rrrrt" hidden="1">{"via1",#N/A,TRUE,"general";"via2",#N/A,TRUE,"general";"via3",#N/A,TRUE,"general"}</definedName>
    <definedName name="Rs">#REF!</definedName>
    <definedName name="rsdgsd5" localSheetId="1" hidden="1">{"TAB1",#N/A,TRUE,"GENERAL";"TAB2",#N/A,TRUE,"GENERAL";"TAB3",#N/A,TRUE,"GENERAL";"TAB4",#N/A,TRUE,"GENERAL";"TAB5",#N/A,TRUE,"GENERAL"}</definedName>
    <definedName name="rsdgsd5" localSheetId="7"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 hidden="1">{"TAB1",#N/A,TRUE,"GENERAL";"TAB2",#N/A,TRUE,"GENERAL";"TAB3",#N/A,TRUE,"GENERAL";"TAB4",#N/A,TRUE,"GENERAL";"TAB5",#N/A,TRUE,"GENERAL"}</definedName>
    <definedName name="rt" localSheetId="7"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localSheetId="7"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localSheetId="7"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7"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7"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7"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7"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7"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7"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7"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7"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7"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7"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7"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7"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7"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7"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7"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7"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localSheetId="7"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7"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7"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7"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7"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7"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7"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7"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1" hidden="1">{"via1",#N/A,TRUE,"general";"via2",#N/A,TRUE,"general";"via3",#N/A,TRUE,"general"}</definedName>
    <definedName name="rutu" localSheetId="7"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localSheetId="7"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7"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localSheetId="7"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7" hidden="1">{"via1",#N/A,TRUE,"general";"via2",#N/A,TRUE,"general";"via3",#N/A,TRUE,"general"}</definedName>
    <definedName name="rytrsdg" hidden="1">{"via1",#N/A,TRUE,"general";"via2",#N/A,TRUE,"general";"via3",#N/A,TRUE,"general"}</definedName>
    <definedName name="s" localSheetId="1">AJUS!ERR</definedName>
    <definedName name="s" localSheetId="7">PRESUPUESTO!ERR</definedName>
    <definedName name="s">[0]!ERR</definedName>
    <definedName name="saa" localSheetId="1" hidden="1">{"via1",#N/A,TRUE,"general";"via2",#N/A,TRUE,"general";"via3",#N/A,TRUE,"general"}</definedName>
    <definedName name="saa" localSheetId="7"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7"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7"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7"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7"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7" hidden="1">{"TAB1",#N/A,TRUE,"GENERAL";"TAB2",#N/A,TRUE,"GENERAL";"TAB3",#N/A,TRUE,"GENERAL";"TAB4",#N/A,TRUE,"GENERAL";"TAB5",#N/A,TRUE,"GENERAL"}</definedName>
    <definedName name="safdp" hidden="1">{"TAB1",#N/A,TRUE,"GENERAL";"TAB2",#N/A,TRUE,"GENERAL";"TAB3",#N/A,TRUE,"GENERAL";"TAB4",#N/A,TRUE,"GENERAL";"TAB5",#N/A,TRUE,"GENERAL"}</definedName>
    <definedName name="salarios" localSheetId="1">AJUS!ERR</definedName>
    <definedName name="salarios" localSheetId="7">PRESUPUESTO!ERR</definedName>
    <definedName name="salarios">[0]!ERR</definedName>
    <definedName name="SalConv">'[10]DATOS CONTRATO'!$G$14</definedName>
    <definedName name="SALID1">#REF!</definedName>
    <definedName name="SalMinimo">[35]BASES!$E$41</definedName>
    <definedName name="sbgfbgdr" localSheetId="1" hidden="1">{"via1",#N/A,TRUE,"general";"via2",#N/A,TRUE,"general";"via3",#N/A,TRUE,"general"}</definedName>
    <definedName name="sbgfbgdr" localSheetId="7"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1" hidden="1">{"TAB1",#N/A,TRUE,"GENERAL";"TAB2",#N/A,TRUE,"GENERAL";"TAB3",#N/A,TRUE,"GENERAL";"TAB4",#N/A,TRUE,"GENERAL";"TAB5",#N/A,TRUE,"GENERAL"}</definedName>
    <definedName name="sd" localSheetId="7"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localSheetId="7"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7"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7"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7" hidden="1">{"TAB1",#N/A,TRUE,"GENERAL";"TAB2",#N/A,TRUE,"GENERAL";"TAB3",#N/A,TRUE,"GENERAL";"TAB4",#N/A,TRUE,"GENERAL";"TAB5",#N/A,TRUE,"GENERAL"}</definedName>
    <definedName name="SDCDSCT" hidden="1">{"TAB1",#N/A,TRUE,"GENERAL";"TAB2",#N/A,TRUE,"GENERAL";"TAB3",#N/A,TRUE,"GENERAL";"TAB4",#N/A,TRUE,"GENERAL";"TAB5",#N/A,TRUE,"GENERAL"}</definedName>
    <definedName name="SDDSAFF" localSheetId="1" hidden="1">{#N/A,#N/A,TRUE,"1842CWN0"}</definedName>
    <definedName name="SDDSAFF" localSheetId="7" hidden="1">{#N/A,#N/A,TRUE,"1842CWN0"}</definedName>
    <definedName name="SDDSAFF" hidden="1">{#N/A,#N/A,TRUE,"1842CWN0"}</definedName>
    <definedName name="SDFCE" localSheetId="1" hidden="1">{"TAB1",#N/A,TRUE,"GENERAL";"TAB2",#N/A,TRUE,"GENERAL";"TAB3",#N/A,TRUE,"GENERAL";"TAB4",#N/A,TRUE,"GENERAL";"TAB5",#N/A,TRUE,"GENERAL"}</definedName>
    <definedName name="SDFCE" localSheetId="7"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7" hidden="1">{"via1",#N/A,TRUE,"general";"via2",#N/A,TRUE,"general";"via3",#N/A,TRUE,"general"}</definedName>
    <definedName name="sdfd" hidden="1">{"via1",#N/A,TRUE,"general";"via2",#N/A,TRUE,"general";"via3",#N/A,TRUE,"general"}</definedName>
    <definedName name="SDFDG" localSheetId="1" hidden="1">{#N/A,#N/A,TRUE,"1842CWN0"}</definedName>
    <definedName name="SDFDG" localSheetId="7" hidden="1">{#N/A,#N/A,TRUE,"1842CWN0"}</definedName>
    <definedName name="SDFDG" hidden="1">{#N/A,#N/A,TRUE,"1842CWN0"}</definedName>
    <definedName name="sdfds" localSheetId="1" hidden="1">{"via1",#N/A,TRUE,"general";"via2",#N/A,TRUE,"general";"via3",#N/A,TRUE,"general"}</definedName>
    <definedName name="sdfds" localSheetId="7"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7"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7"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7"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7"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7"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7"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7"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1" hidden="1">{"via1",#N/A,TRUE,"general";"via2",#N/A,TRUE,"general";"via3",#N/A,TRUE,"general"}</definedName>
    <definedName name="sdfsd4" localSheetId="7"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7"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7" hidden="1">{"via1",#N/A,TRUE,"general";"via2",#N/A,TRUE,"general";"via3",#N/A,TRUE,"general"}</definedName>
    <definedName name="sdfsdfb" hidden="1">{"via1",#N/A,TRUE,"general";"via2",#N/A,TRUE,"general";"via3",#N/A,TRUE,"general"}</definedName>
    <definedName name="sdfsdgg" localSheetId="1" hidden="1">{#N/A,#N/A,TRUE,"INGENIERIA";#N/A,#N/A,TRUE,"COMPRAS";#N/A,#N/A,TRUE,"DIRECCION";#N/A,#N/A,TRUE,"RESUMEN"}</definedName>
    <definedName name="sdfsdgg" localSheetId="7" hidden="1">{#N/A,#N/A,TRUE,"INGENIERIA";#N/A,#N/A,TRUE,"COMPRAS";#N/A,#N/A,TRUE,"DIRECCION";#N/A,#N/A,TRUE,"RESUMEN"}</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localSheetId="7"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7"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7"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7"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7"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7"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7"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7"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7" hidden="1">{"via1",#N/A,TRUE,"general";"via2",#N/A,TRUE,"general";"via3",#N/A,TRUE,"general"}</definedName>
    <definedName name="sdsdfh" hidden="1">{"via1",#N/A,TRUE,"general";"via2",#N/A,TRUE,"general";"via3",#N/A,TRUE,"general"}</definedName>
    <definedName name="sdsdfsdff" localSheetId="1" hidden="1">{#N/A,#N/A,TRUE,"1842CWN0"}</definedName>
    <definedName name="sdsdfsdff" localSheetId="7" hidden="1">{#N/A,#N/A,TRUE,"1842CWN0"}</definedName>
    <definedName name="sdsdfsdff" hidden="1">{#N/A,#N/A,TRUE,"1842CWN0"}</definedName>
    <definedName name="SECTOR">#REF!</definedName>
    <definedName name="SEMANA_C3">#REF!</definedName>
    <definedName name="sena">[55]Hoja1!$C$14</definedName>
    <definedName name="SERO" localSheetId="1">AJUS!ERR</definedName>
    <definedName name="SERO" localSheetId="7">PRESUPUESTO!ERR</definedName>
    <definedName name="SERO">[0]!ERR</definedName>
    <definedName name="setrj" localSheetId="1" hidden="1">{"via1",#N/A,TRUE,"general";"via2",#N/A,TRUE,"general";"via3",#N/A,TRUE,"general"}</definedName>
    <definedName name="setrj" localSheetId="7"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7" hidden="1">{"via1",#N/A,TRUE,"general";"via2",#N/A,TRUE,"general";"via3",#N/A,TRUE,"general"}</definedName>
    <definedName name="sett" hidden="1">{"via1",#N/A,TRUE,"general";"via2",#N/A,TRUE,"general";"via3",#N/A,TRUE,"general"}</definedName>
    <definedName name="sf">[55]Hoja1!$C$12</definedName>
    <definedName name="sfasf" localSheetId="1" hidden="1">{"TAB1",#N/A,TRUE,"GENERAL";"TAB2",#N/A,TRUE,"GENERAL";"TAB3",#N/A,TRUE,"GENERAL";"TAB4",#N/A,TRUE,"GENERAL";"TAB5",#N/A,TRUE,"GENERAL"}</definedName>
    <definedName name="sfasf" localSheetId="7"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7"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7"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7"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7"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7"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1">AJUS!ERR</definedName>
    <definedName name="SI" localSheetId="7">PRESUPUESTO!ERR</definedName>
    <definedName name="SI">[0]!ERR</definedName>
    <definedName name="SINGOLO">'[3]7422CW00'!#REF!</definedName>
    <definedName name="SISISIS" localSheetId="1">AJUS!ERR</definedName>
    <definedName name="SISISIS" localSheetId="7">PRESUPUESTO!ERR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1" hidden="1">AJUS!#REF!</definedName>
    <definedName name="solver_adj" localSheetId="7" hidden="1">PRESUPUESTO!#REF!</definedName>
    <definedName name="solver_cvg" localSheetId="1" hidden="1">0.0001</definedName>
    <definedName name="solver_cvg" localSheetId="7" hidden="1">0.0001</definedName>
    <definedName name="solver_drv" localSheetId="1" hidden="1">1</definedName>
    <definedName name="solver_drv" localSheetId="7" hidden="1">1</definedName>
    <definedName name="solver_est" localSheetId="1" hidden="1">1</definedName>
    <definedName name="solver_est" localSheetId="7" hidden="1">1</definedName>
    <definedName name="solver_itr" localSheetId="1" hidden="1">100</definedName>
    <definedName name="solver_itr" localSheetId="7" hidden="1">100</definedName>
    <definedName name="solver_lhs1" localSheetId="1" hidden="1">AJUS!#REF!</definedName>
    <definedName name="solver_lhs1" localSheetId="7" hidden="1">PRESUPUESTO!#REF!</definedName>
    <definedName name="solver_lin" localSheetId="1" hidden="1">2</definedName>
    <definedName name="solver_lin" localSheetId="7" hidden="1">2</definedName>
    <definedName name="solver_neg" localSheetId="1" hidden="1">2</definedName>
    <definedName name="solver_neg" localSheetId="7" hidden="1">2</definedName>
    <definedName name="solver_num" localSheetId="1" hidden="1">1</definedName>
    <definedName name="solver_num" localSheetId="7" hidden="1">1</definedName>
    <definedName name="solver_nwt" localSheetId="1" hidden="1">1</definedName>
    <definedName name="solver_nwt" localSheetId="7" hidden="1">1</definedName>
    <definedName name="solver_opt" localSheetId="1" hidden="1">AJUS!#REF!</definedName>
    <definedName name="solver_opt" localSheetId="7" hidden="1">PRESUPUESTO!#REF!</definedName>
    <definedName name="solver_pre" localSheetId="1" hidden="1">0.000001</definedName>
    <definedName name="solver_pre" localSheetId="7" hidden="1">0.000001</definedName>
    <definedName name="solver_rel1" localSheetId="1" hidden="1">2</definedName>
    <definedName name="solver_rel1" localSheetId="7" hidden="1">2</definedName>
    <definedName name="solver_rhs1" localSheetId="1" hidden="1">AJUS!#REF!</definedName>
    <definedName name="solver_rhs1" localSheetId="7" hidden="1">PRESUPUESTO!#REF!</definedName>
    <definedName name="solver_scl" localSheetId="1" hidden="1">2</definedName>
    <definedName name="solver_scl" localSheetId="7" hidden="1">2</definedName>
    <definedName name="solver_sho" localSheetId="1" hidden="1">2</definedName>
    <definedName name="solver_sho" localSheetId="7" hidden="1">2</definedName>
    <definedName name="solver_tim" localSheetId="1" hidden="1">100</definedName>
    <definedName name="solver_tim" localSheetId="7" hidden="1">100</definedName>
    <definedName name="solver_tol" localSheetId="1" hidden="1">0.05</definedName>
    <definedName name="solver_tol" localSheetId="7" hidden="1">0.05</definedName>
    <definedName name="solver_typ" localSheetId="1" hidden="1">3</definedName>
    <definedName name="solver_typ" localSheetId="7" hidden="1">3</definedName>
    <definedName name="solver_val" localSheetId="1" hidden="1">63899000000</definedName>
    <definedName name="solver_val" localSheetId="7" hidden="1">63899000000</definedName>
    <definedName name="srwrwr" localSheetId="1" hidden="1">{"TAB1",#N/A,TRUE,"GENERAL";"TAB2",#N/A,TRUE,"GENERAL";"TAB3",#N/A,TRUE,"GENERAL";"TAB4",#N/A,TRUE,"GENERAL";"TAB5",#N/A,TRUE,"GENERAL"}</definedName>
    <definedName name="srwrwr" localSheetId="7"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 localSheetId="5">MODULO10.auto_abrir</definedName>
    <definedName name="sss" localSheetId="7">MODULO10.auto_abrir</definedName>
    <definedName name="sss">MODULO10.auto_abrir</definedName>
    <definedName name="SSSS" localSheetId="1">AJUS!ERR</definedName>
    <definedName name="SSSS" localSheetId="7">PRESUPUESTO!ERR</definedName>
    <definedName name="SSSS">[0]!ERR</definedName>
    <definedName name="sssss7" localSheetId="1" hidden="1">{"via1",#N/A,TRUE,"general";"via2",#N/A,TRUE,"general";"via3",#N/A,TRUE,"general"}</definedName>
    <definedName name="sssss7" localSheetId="7"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7"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localSheetId="7"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'[101]PxQ Cantidades'!#REF!</definedName>
    <definedName name="STONU">'[3]7422CW00'!#REF!</definedName>
    <definedName name="STRESS_RELIEVIN">#REF!</definedName>
    <definedName name="STSUMM">'[3]7422CW00'!#REF!</definedName>
    <definedName name="stt" localSheetId="1" hidden="1">{"via1",#N/A,TRUE,"general";"via2",#N/A,TRUE,"general";"via3",#N/A,TRUE,"general"}</definedName>
    <definedName name="stt" localSheetId="7"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1">AJUS!ERR</definedName>
    <definedName name="sw" localSheetId="7">PRESUPUESTO!ERR</definedName>
    <definedName name="sw">[0]!ERR</definedName>
    <definedName name="swsw" localSheetId="1" hidden="1">{"via1",#N/A,TRUE,"general";"via2",#N/A,TRUE,"general";"via3",#N/A,TRUE,"general"}</definedName>
    <definedName name="swsw" localSheetId="7"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7"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 localSheetId="5">[21]!absc</definedName>
    <definedName name="t" localSheetId="7">[21]!absc</definedName>
    <definedName name="t">[21]!absc</definedName>
    <definedName name="t_1" localSheetId="1">Scheduled_Payment+Extra_Payment</definedName>
    <definedName name="t_1" localSheetId="5">Scheduled_Payment+Extra_Payment</definedName>
    <definedName name="t_1" localSheetId="7">Scheduled_Payment+Extra_Payment</definedName>
    <definedName name="t_1">Scheduled_Payment+Extra_Payment</definedName>
    <definedName name="t5t5" localSheetId="1" hidden="1">{"TAB1",#N/A,TRUE,"GENERAL";"TAB2",#N/A,TRUE,"GENERAL";"TAB3",#N/A,TRUE,"GENERAL";"TAB4",#N/A,TRUE,"GENERAL";"TAB5",#N/A,TRUE,"GENERAL"}</definedName>
    <definedName name="t5t5" localSheetId="7"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#REF!</definedName>
    <definedName name="tabla1">[102]Hoja3!$B$4:$F$28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[103]TARIFAS!$A$1:$F$52</definedName>
    <definedName name="TarifaSalud">[40]EMPRESA!$F$26</definedName>
    <definedName name="Tasa">#REF!</definedName>
    <definedName name="TASA_DE_CAMBIO">#REF!</definedName>
    <definedName name="Tasa1">'[104]Bases 2A'!$C$20</definedName>
    <definedName name="TasaCCP">#REF!</definedName>
    <definedName name="Tax">#REF!</definedName>
    <definedName name="TB_EVENTOS_OTS_ANUAL">#REF!</definedName>
    <definedName name="tc">#REF!</definedName>
    <definedName name="tdy" localSheetId="1" hidden="1">{"TAB1",#N/A,TRUE,"GENERAL";"TAB2",#N/A,TRUE,"GENERAL";"TAB3",#N/A,TRUE,"GENERAL";"TAB4",#N/A,TRUE,"GENERAL";"TAB5",#N/A,TRUE,"GENERAL"}</definedName>
    <definedName name="tdy" localSheetId="7"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1">AJUS!ERR</definedName>
    <definedName name="TER" localSheetId="7">PRESUPUESTO!ERR</definedName>
    <definedName name="TER">[0]!ERR</definedName>
    <definedName name="TERM" localSheetId="1">AJUS!ERR</definedName>
    <definedName name="TERM" localSheetId="7">PRESUPUESTO!ERR</definedName>
    <definedName name="TERM">[0]!ERR</definedName>
    <definedName name="TÉRMINOS" localSheetId="1">AJUS!ERR</definedName>
    <definedName name="TÉRMINOS" localSheetId="7">PRESUPUESTO!ERR</definedName>
    <definedName name="TÉRMINOS">[0]!ERR</definedName>
    <definedName name="TERR">[25]PRESUPUESTO!$I$7</definedName>
    <definedName name="tewst" localSheetId="1" hidden="1">{"TAB1",#N/A,TRUE,"GENERAL";"TAB2",#N/A,TRUE,"GENERAL";"TAB3",#N/A,TRUE,"GENERAL";"TAB4",#N/A,TRUE,"GENERAL";"TAB5",#N/A,TRUE,"GENERAL"}</definedName>
    <definedName name="tewst" localSheetId="7"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7" hidden="1">{"via1",#N/A,TRUE,"general";"via2",#N/A,TRUE,"general";"via3",#N/A,TRUE,"general"}</definedName>
    <definedName name="teytrh" hidden="1">{"via1",#N/A,TRUE,"general";"via2",#N/A,TRUE,"general";"via3",#N/A,TRUE,"general"}</definedName>
    <definedName name="TGB">#REF!</definedName>
    <definedName name="TH">#REF!</definedName>
    <definedName name="thdh" localSheetId="1" hidden="1">{"TAB1",#N/A,TRUE,"GENERAL";"TAB2",#N/A,TRUE,"GENERAL";"TAB3",#N/A,TRUE,"GENERAL";"TAB4",#N/A,TRUE,"GENERAL";"TAB5",#N/A,TRUE,"GENERAL"}</definedName>
    <definedName name="thdh" localSheetId="7"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1" hidden="1">{"via1",#N/A,TRUE,"general";"via2",#N/A,TRUE,"general";"via3",#N/A,TRUE,"general"}</definedName>
    <definedName name="thtj" localSheetId="7"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1" hidden="1">{"TAB1",#N/A,TRUE,"GENERAL";"TAB2",#N/A,TRUE,"GENERAL";"TAB3",#N/A,TRUE,"GENERAL";"TAB4",#N/A,TRUE,"GENERAL";"TAB5",#N/A,TRUE,"GENERAL"}</definedName>
    <definedName name="tortas" localSheetId="7"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7" hidden="1">{"via1",#N/A,TRUE,"general";"via2",#N/A,TRUE,"general";"via3",#N/A,TRUE,"general"}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1">Scheduled_Payment+Extra_Payment</definedName>
    <definedName name="Total_Payment" localSheetId="5">Scheduled_Payment+Extra_Payment</definedName>
    <definedName name="Total_Payment" localSheetId="7">Scheduled_Payment+Extra_Payment</definedName>
    <definedName name="Total_Payment">Scheduled_Payment+Extra_Payment</definedName>
    <definedName name="Total_Payment1" localSheetId="1">Scheduled_Payment+Extra_Payment</definedName>
    <definedName name="Total_Payment1" localSheetId="5">Scheduled_Payment+Extra_Payment</definedName>
    <definedName name="Total_Payment1" localSheetId="7">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1" hidden="1">{"TAB1",#N/A,TRUE,"GENERAL";"TAB2",#N/A,TRUE,"GENERAL";"TAB3",#N/A,TRUE,"GENERAL";"TAB4",#N/A,TRUE,"GENERAL";"TAB5",#N/A,TRUE,"GENERAL"}</definedName>
    <definedName name="tr" localSheetId="7"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NSPORTE_LISTA">#REF!</definedName>
    <definedName name="TRAT">[105]desmonte!$E$48</definedName>
    <definedName name="TREM">#REF!</definedName>
    <definedName name="Trenes">#REF!</definedName>
    <definedName name="trest" localSheetId="1" hidden="1">{"TAB1",#N/A,TRUE,"GENERAL";"TAB2",#N/A,TRUE,"GENERAL";"TAB3",#N/A,TRUE,"GENERAL";"TAB4",#N/A,TRUE,"GENERAL";"TAB5",#N/A,TRUE,"GENERAL"}</definedName>
    <definedName name="trest" localSheetId="7"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7"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7"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7"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1" hidden="1">{"via1",#N/A,TRUE,"general";"via2",#N/A,TRUE,"general";"via3",#N/A,TRUE,"general"}</definedName>
    <definedName name="trjfgjh" localSheetId="7" hidden="1">{"via1",#N/A,TRUE,"general";"via2",#N/A,TRUE,"general";"via3",#N/A,TRUE,"general"}</definedName>
    <definedName name="trjfgjh" hidden="1">{"via1",#N/A,TRUE,"general";"via2",#N/A,TRUE,"general";"via3",#N/A,TRUE,"general"}</definedName>
    <definedName name="TRM">[106]Tablas!$B$2</definedName>
    <definedName name="tru" localSheetId="1" hidden="1">{"via1",#N/A,TRUE,"general";"via2",#N/A,TRUE,"general";"via3",#N/A,TRUE,"general"}</definedName>
    <definedName name="tru" localSheetId="7"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7"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7"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7"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7"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7"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7"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7"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7" hidden="1">{"TAB1",#N/A,TRUE,"GENERAL";"TAB2",#N/A,TRUE,"GENERAL";"TAB3",#N/A,TRUE,"GENERAL";"TAB4",#N/A,TRUE,"GENERAL";"TAB5",#N/A,TRUE,"GENERAL"}</definedName>
    <definedName name="tsert" hidden="1">{"TAB1",#N/A,TRUE,"GENERAL";"TAB2",#N/A,TRUE,"GENERAL";"TAB3",#N/A,TRUE,"GENERAL";"TAB4",#N/A,TRUE,"GENERAL";"TAB5",#N/A,TRUE,"GENERAL"}</definedName>
    <definedName name="TtCD">#REF!</definedName>
    <definedName name="TTR" localSheetId="1" hidden="1">{"via1",#N/A,TRUE,"general";"via2",#N/A,TRUE,"general";"via3",#N/A,TRUE,"general"}</definedName>
    <definedName name="TTR" localSheetId="7"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7"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7"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7"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7"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7"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7"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7"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1" hidden="1">{"TAB1",#N/A,TRUE,"GENERAL";"TAB2",#N/A,TRUE,"GENERAL";"TAB3",#N/A,TRUE,"GENERAL";"TAB4",#N/A,TRUE,"GENERAL";"TAB5",#N/A,TRUE,"GENERAL"}</definedName>
    <definedName name="tur" localSheetId="7"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7"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1" hidden="1">{"TAB1",#N/A,TRUE,"GENERAL";"TAB2",#N/A,TRUE,"GENERAL";"TAB3",#N/A,TRUE,"GENERAL";"TAB4",#N/A,TRUE,"GENERAL";"TAB5",#N/A,TRUE,"GENERAL"}</definedName>
    <definedName name="twer" localSheetId="7"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7"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7"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localSheetId="7"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7"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7"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7"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7"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7"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7"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7"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7"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7"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7"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7"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7"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7" hidden="1">{"via1",#N/A,TRUE,"general";"via2",#N/A,TRUE,"general";"via3",#N/A,TRUE,"general"}</definedName>
    <definedName name="tyxg" hidden="1">{"via1",#N/A,TRUE,"general";"via2",#N/A,TRUE,"general";"via3",#N/A,TRUE,"general"}</definedName>
    <definedName name="U">#REF!</definedName>
    <definedName name="u3u" localSheetId="1" hidden="1">{"TAB1",#N/A,TRUE,"GENERAL";"TAB2",#N/A,TRUE,"GENERAL";"TAB3",#N/A,TRUE,"GENERAL";"TAB4",#N/A,TRUE,"GENERAL";"TAB5",#N/A,TRUE,"GENERAL"}</definedName>
    <definedName name="u3u" localSheetId="7"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7"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localSheetId="1" hidden="1">{"via1",#N/A,TRUE,"general";"via2",#N/A,TRUE,"general";"via3",#N/A,TRUE,"general"}</definedName>
    <definedName name="UI" localSheetId="7" hidden="1">{"via1",#N/A,TRUE,"general";"via2",#N/A,TRUE,"general";"via3",#N/A,TRUE,"general"}</definedName>
    <definedName name="UI" hidden="1">{"via1",#N/A,TRUE,"general";"via2",#N/A,TRUE,"general";"via3",#N/A,TRUE,"general"}</definedName>
    <definedName name="UIC">[12]Tablas!#REF!</definedName>
    <definedName name="uijhj" localSheetId="1" hidden="1">{"via1",#N/A,TRUE,"general";"via2",#N/A,TRUE,"general";"via3",#N/A,TRUE,"general"}</definedName>
    <definedName name="uijhj" localSheetId="7"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7"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7"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7"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7"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7"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7"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7"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'[107]Lista APU'!$A$3:$D$479</definedName>
    <definedName name="UNITARIO">[108]Unitarios!$A$3:$D$13</definedName>
    <definedName name="Unitarios">#REF!</definedName>
    <definedName name="unj" hidden="1">[18]INST!#REF!</definedName>
    <definedName name="uno" localSheetId="1">AJUS!ERR</definedName>
    <definedName name="uno" localSheetId="7">PRESUPUESTO!ERR</definedName>
    <definedName name="uno">[0]!ERR</definedName>
    <definedName name="UOUIV" localSheetId="1" hidden="1">{"TAB1",#N/A,TRUE,"GENERAL";"TAB2",#N/A,TRUE,"GENERAL";"TAB3",#N/A,TRUE,"GENERAL";"TAB4",#N/A,TRUE,"GENERAL";"TAB5",#N/A,TRUE,"GENERAL"}</definedName>
    <definedName name="UOUIV" localSheetId="7" hidden="1">{"TAB1",#N/A,TRUE,"GENERAL";"TAB2",#N/A,TRUE,"GENERAL";"TAB3",#N/A,TRUE,"GENERAL";"TAB4",#N/A,TRUE,"GENERAL";"TAB5",#N/A,TRUE,"GENERAL"}</definedName>
    <definedName name="UOUIV" hidden="1">{"TAB1",#N/A,TRUE,"GENERAL";"TAB2",#N/A,TRUE,"GENERAL";"TAB3",#N/A,TRUE,"GENERAL";"TAB4",#N/A,TRUE,"GENERAL";"TAB5",#N/A,TRUE,"GENERAL"}</definedName>
    <definedName name="uriel" localSheetId="1">AJUS!ERR</definedName>
    <definedName name="uriel" localSheetId="7">PRESUPUESTO!ERR</definedName>
    <definedName name="uriel">[0]!ERR</definedName>
    <definedName name="uryur" localSheetId="1" hidden="1">{"TAB1",#N/A,TRUE,"GENERAL";"TAB2",#N/A,TRUE,"GENERAL";"TAB3",#N/A,TRUE,"GENERAL";"TAB4",#N/A,TRUE,"GENERAL";"TAB5",#N/A,TRUE,"GENERAL"}</definedName>
    <definedName name="uryur" localSheetId="7"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'[78]1'!$N$42</definedName>
    <definedName name="UTL">[25]otros!$C$4</definedName>
    <definedName name="uu" localSheetId="1" hidden="1">{"TAB1",#N/A,TRUE,"GENERAL";"TAB2",#N/A,TRUE,"GENERAL";"TAB3",#N/A,TRUE,"GENERAL";"TAB4",#N/A,TRUE,"GENERAL";"TAB5",#N/A,TRUE,"GENERAL"}</definedName>
    <definedName name="uu" localSheetId="7"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localSheetId="7"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7"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7" hidden="1">{"via1",#N/A,TRUE,"general";"via2",#N/A,TRUE,"general";"via3",#N/A,TRUE,"general"}</definedName>
    <definedName name="uuuuuj" hidden="1">{"via1",#N/A,TRUE,"general";"via2",#N/A,TRUE,"general";"via3",#N/A,TRUE,"general"}</definedName>
    <definedName name="uv">375000</definedName>
    <definedName name="uwkap" localSheetId="1" hidden="1">{"TAB1",#N/A,TRUE,"GENERAL";"TAB2",#N/A,TRUE,"GENERAL";"TAB3",#N/A,TRUE,"GENERAL";"TAB4",#N/A,TRUE,"GENERAL";"TAB5",#N/A,TRUE,"GENERAL"}</definedName>
    <definedName name="uwkap" localSheetId="7"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7"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7"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7"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7" hidden="1">{"TAB1",#N/A,TRUE,"GENERAL";"TAB2",#N/A,TRUE,"GENERAL";"TAB3",#N/A,TRUE,"GENERAL";"TAB4",#N/A,TRUE,"GENERAL";"TAB5",#N/A,TRUE,"GENERAL"}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[109]CONTRATO!$E$9</definedName>
    <definedName name="ValorEjecutado">#REF!</definedName>
    <definedName name="ValorProyecto">#REF!</definedName>
    <definedName name="ValorRecursosComprometidos">#REF!</definedName>
    <definedName name="Values_Entered" localSheetId="1">IF([0]!Loan_Amount*[0]!Interest_Rate*[0]!Loan_Years*[0]!Loan_Start&gt;0,1,0)</definedName>
    <definedName name="Values_Entered" localSheetId="7">IF(Loan_Amount*Interest_Rate*Loan_Years*Loan_Start&gt;0,1,0)</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1" hidden="1">{"TAB1",#N/A,TRUE,"GENERAL";"TAB2",#N/A,TRUE,"GENERAL";"TAB3",#N/A,TRUE,"GENERAL";"TAB4",#N/A,TRUE,"GENERAL";"TAB5",#N/A,TRUE,"GENERAL"}</definedName>
    <definedName name="vbvbvbvb" localSheetId="7"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 hidden="1">{"via1",#N/A,TRUE,"general";"via2",#N/A,TRUE,"general";"via3",#N/A,TRUE,"general"}</definedName>
    <definedName name="vdfvuio" localSheetId="7"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7" hidden="1">{"via1",#N/A,TRUE,"general";"via2",#N/A,TRUE,"general";"via3",#N/A,TRUE,"general"}</definedName>
    <definedName name="vdsvnj" hidden="1">{"via1",#N/A,TRUE,"general";"via2",#N/A,TRUE,"general";"via3",#N/A,TRUE,"general"}</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1" hidden="1">{"via1",#N/A,TRUE,"general";"via2",#N/A,TRUE,"general";"via3",#N/A,TRUE,"general"}</definedName>
    <definedName name="vfbgnhyt" localSheetId="7" hidden="1">{"via1",#N/A,TRUE,"general";"via2",#N/A,TRUE,"general";"via3",#N/A,TRUE,"general"}</definedName>
    <definedName name="vfbgnhyt" hidden="1">{"via1",#N/A,TRUE,"general";"via2",#N/A,TRUE,"general";"via3",#N/A,TRUE,"general"}</definedName>
    <definedName name="vfh">'[75]7422CW00'!#REF!</definedName>
    <definedName name="VFR">#REF!</definedName>
    <definedName name="vfvdv" localSheetId="1" hidden="1">{"TAB1",#N/A,TRUE,"GENERAL";"TAB2",#N/A,TRUE,"GENERAL";"TAB3",#N/A,TRUE,"GENERAL";"TAB4",#N/A,TRUE,"GENERAL";"TAB5",#N/A,TRUE,"GENERAL"}</definedName>
    <definedName name="vfvdv" localSheetId="7"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7"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1" hidden="1">{"via1",#N/A,TRUE,"general";"via2",#N/A,TRUE,"general";"via3",#N/A,TRUE,"general"}</definedName>
    <definedName name="vk" localSheetId="7"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localSheetId="7"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7"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1" hidden="1">{"via1",#N/A,TRUE,"general";"via2",#N/A,TRUE,"general";"via3",#N/A,TRUE,"general"}</definedName>
    <definedName name="vsdfj" localSheetId="7"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1" hidden="1">{"via1",#N/A,TRUE,"general";"via2",#N/A,TRUE,"general";"via3",#N/A,TRUE,"general"}</definedName>
    <definedName name="vt" localSheetId="7" hidden="1">{"via1",#N/A,TRUE,"general";"via2",#N/A,TRUE,"general";"via3",#N/A,TRUE,"general"}</definedName>
    <definedName name="vt" hidden="1">{"via1",#N/A,TRUE,"general";"via2",#N/A,TRUE,"general";"via3",#N/A,TRUE,"general"}</definedName>
    <definedName name="vutil">#REF!</definedName>
    <definedName name="vvcxv" localSheetId="1" hidden="1">{"TAB1",#N/A,TRUE,"GENERAL";"TAB2",#N/A,TRUE,"GENERAL";"TAB3",#N/A,TRUE,"GENERAL";"TAB4",#N/A,TRUE,"GENERAL";"TAB5",#N/A,TRUE,"GENERAL"}</definedName>
    <definedName name="vvcxv" localSheetId="7"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#REF!</definedName>
    <definedName name="vvvvt" localSheetId="1" hidden="1">{"via1",#N/A,TRUE,"general";"via2",#N/A,TRUE,"general";"via3",#N/A,TRUE,"general"}</definedName>
    <definedName name="vvvvt" localSheetId="7"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7"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7"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localSheetId="7"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'[110]2004'!#REF!</definedName>
    <definedName name="Wcut">#REF!</definedName>
    <definedName name="WD">#REF!</definedName>
    <definedName name="WDD" localSheetId="1" hidden="1">{#N/A,#N/A,FALSE,"orthoflow";#N/A,#N/A,FALSE,"Miscelaneos";#N/A,#N/A,FALSE,"Instrumentacio";#N/A,#N/A,FALSE,"Electrico";#N/A,#N/A,FALSE,"Valv. Seguridad"}</definedName>
    <definedName name="WDD" localSheetId="7"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'[37]Res-Accide-10'!#REF!</definedName>
    <definedName name="wedw">#REF!</definedName>
    <definedName name="WEFWE">'[37]Res-Accide-10'!#REF!</definedName>
    <definedName name="WER">'[37]Res-Accide-10'!$S$2:$S$7</definedName>
    <definedName name="werew" localSheetId="1" hidden="1">{"TAB1",#N/A,TRUE,"GENERAL";"TAB2",#N/A,TRUE,"GENERAL";"TAB3",#N/A,TRUE,"GENERAL";"TAB4",#N/A,TRUE,"GENERAL";"TAB5",#N/A,TRUE,"GENERAL"}</definedName>
    <definedName name="werew" localSheetId="7"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7"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7"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7"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7"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7"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7"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7"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7"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7"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7"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7" hidden="1">{"via1",#N/A,TRUE,"general";"via2",#N/A,TRUE,"general";"via3",#N/A,TRUE,"general"}</definedName>
    <definedName name="wffag" hidden="1">{"via1",#N/A,TRUE,"general";"via2",#N/A,TRUE,"general";"via3",#N/A,TRUE,"general"}</definedName>
    <definedName name="WILSON">'[37]Res-Accide-10'!#REF!</definedName>
    <definedName name="WQ">#REF!</definedName>
    <definedName name="WQEEWQ" localSheetId="1" hidden="1">{"TAB1",#N/A,TRUE,"GENERAL";"TAB2",#N/A,TRUE,"GENERAL";"TAB3",#N/A,TRUE,"GENERAL";"TAB4",#N/A,TRUE,"GENERAL";"TAB5",#N/A,TRUE,"GENERAL"}</definedName>
    <definedName name="WQEEWQ" localSheetId="7" hidden="1">{"TAB1",#N/A,TRUE,"GENERAL";"TAB2",#N/A,TRUE,"GENERAL";"TAB3",#N/A,TRUE,"GENERAL";"TAB4",#N/A,TRUE,"GENERAL";"TAB5",#N/A,TRUE,"GENERAL"}</definedName>
    <definedName name="WQEEWQ" hidden="1">{"TAB1",#N/A,TRUE,"GENERAL";"TAB2",#N/A,TRUE,"GENERAL";"TAB3",#N/A,TRUE,"GENERAL";"TAB4",#N/A,TRUE,"GENERAL";"TAB5",#N/A,TRUE,"GENERAL"}</definedName>
    <definedName name="wrn.civil._.works." localSheetId="1" hidden="1">{#N/A,#N/A,TRUE,"1842CWN0"}</definedName>
    <definedName name="wrn.civil._.works." localSheetId="7" hidden="1">{#N/A,#N/A,TRUE,"1842CWN0"}</definedName>
    <definedName name="wrn.civil._.works." hidden="1">{#N/A,#N/A,TRUE,"1842CWN0"}</definedName>
    <definedName name="wrn.FINAN97." localSheetId="1"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7"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 hidden="1">{"TAB1",#N/A,TRUE,"GENERAL";"TAB2",#N/A,TRUE,"GENERAL";"TAB3",#N/A,TRUE,"GENERAL";"TAB4",#N/A,TRUE,"GENERAL";"TAB5",#N/A,TRUE,"GENERAL"}</definedName>
    <definedName name="wrn.GENERAL." localSheetId="7" hidden="1">{"TAB1",#N/A,TRUE,"GENERAL";"TAB2",#N/A,TRUE,"GENERAL";"TAB3",#N/A,TRUE,"GENERAL";"TAB4",#N/A,TRUE,"GENERAL";"TAB5",#N/A,TRUE,"GENERAL"}</definedName>
    <definedName name="wrn.GENERAL." hidden="1">{"TAB1",#N/A,TRUE,"GENERAL";"TAB2",#N/A,TRUE,"GENERAL";"TAB3",#N/A,TRUE,"GENERAL";"TAB4",#N/A,TRUE,"GENERAL";"TAB5",#N/A,TRUE,"GENERAL"}</definedName>
    <definedName name="wrn.GERENCIA." localSheetId="1" hidden="1">{#N/A,#N/A,TRUE,"INGENIERIA";#N/A,#N/A,TRUE,"COMPRAS";#N/A,#N/A,TRUE,"DIRECCION";#N/A,#N/A,TRUE,"RESUMEN"}</definedName>
    <definedName name="wrn.GERENCIA." localSheetId="7" hidden="1">{#N/A,#N/A,TRUE,"INGENIERIA";#N/A,#N/A,TRUE,"COMPRAS";#N/A,#N/A,TRUE,"DIRECCION";#N/A,#N/A,TRUE,"RESUMEN"}</definedName>
    <definedName name="wrn.GERENCIA." hidden="1">{#N/A,#N/A,TRUE,"INGENIERIA";#N/A,#N/A,TRUE,"COMPRAS";#N/A,#N/A,TRUE,"DIRECCION";#N/A,#N/A,TRUE,"RESUMEN"}</definedName>
    <definedName name="wrn.OPERADORES." localSheetId="1" hidden="1">{#N/A,#N/A,TRUE,"T1"}</definedName>
    <definedName name="wrn.OPERADORES." localSheetId="7" hidden="1">{#N/A,#N/A,TRUE,"T1"}</definedName>
    <definedName name="wrn.OPERADORES." hidden="1">{#N/A,#N/A,TRUE,"T1"}</definedName>
    <definedName name="wrn.res7" localSheetId="1" hidden="1">{#N/A,#N/A,FALSE,"Hoja1";#N/A,#N/A,FALSE,"Hoja2"}</definedName>
    <definedName name="wrn.res7" localSheetId="7" hidden="1">{#N/A,#N/A,FALSE,"Hoja1";#N/A,#N/A,FALSE,"Hoja2"}</definedName>
    <definedName name="wrn.res7" hidden="1">{#N/A,#N/A,FALSE,"Hoja1";#N/A,#N/A,FALSE,"Hoja2"}</definedName>
    <definedName name="wrn.Resumen." localSheetId="1" hidden="1">{#N/A,#N/A,FALSE,"Hoja1";#N/A,#N/A,FALSE,"Hoja2"}</definedName>
    <definedName name="wrn.Resumen." localSheetId="7" hidden="1">{#N/A,#N/A,FALSE,"Hoja1";#N/A,#N/A,FALSE,"Hoja2"}</definedName>
    <definedName name="wrn.Resumen." hidden="1">{#N/A,#N/A,FALSE,"Hoja1";#N/A,#N/A,FALSE,"Hoja2"}</definedName>
    <definedName name="wrn.TRABFENO." localSheetId="1" hidden="1">{#N/A,#N/A,FALSE,"Estatico";#N/A,#N/A,FALSE,"Tuberia";#N/A,#N/A,FALSE,"Instrumentación";#N/A,#N/A,FALSE,"Mecanica";#N/A,#N/A,FALSE,"Electrico";#N/A,#N/A,FALSE,"Ofic.Civiles"}</definedName>
    <definedName name="wrn.TRABFENO." localSheetId="7"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1" hidden="1">{"via1",#N/A,TRUE,"general";"via2",#N/A,TRUE,"general";"via3",#N/A,TRUE,"general"}</definedName>
    <definedName name="wrn.via." localSheetId="7"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localSheetId="7"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7" hidden="1">{"via1",#N/A,TRUE,"general";"via2",#N/A,TRUE,"general";"via3",#N/A,TRUE,"general"}</definedName>
    <definedName name="wswswsqa" hidden="1">{"via1",#N/A,TRUE,"general";"via2",#N/A,TRUE,"general";"via3",#N/A,TRUE,"general"}</definedName>
    <definedName name="WSX">#REF!</definedName>
    <definedName name="Wtot">#REF!</definedName>
    <definedName name="wtt" localSheetId="1" hidden="1">{"TAB1",#N/A,TRUE,"GENERAL";"TAB2",#N/A,TRUE,"GENERAL";"TAB3",#N/A,TRUE,"GENERAL";"TAB4",#N/A,TRUE,"GENERAL";"TAB5",#N/A,TRUE,"GENERAL"}</definedName>
    <definedName name="wtt" localSheetId="7"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1" hidden="1">{"via1",#N/A,TRUE,"general";"via2",#N/A,TRUE,"general";"via3",#N/A,TRUE,"general"}</definedName>
    <definedName name="wwded3" localSheetId="7"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localSheetId="7"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localSheetId="7" hidden="1">{"via1",#N/A,TRUE,"general";"via2",#N/A,TRUE,"general";"via3",#N/A,TRUE,"general"}</definedName>
    <definedName name="wyty" hidden="1">{"via1",#N/A,TRUE,"general";"via2",#N/A,TRUE,"general";"via3",#N/A,TRUE,"general"}</definedName>
    <definedName name="x">#REF!</definedName>
    <definedName name="xcbvbs" localSheetId="1" hidden="1">{"TAB1",#N/A,TRUE,"GENERAL";"TAB2",#N/A,TRUE,"GENERAL";"TAB3",#N/A,TRUE,"GENERAL";"TAB4",#N/A,TRUE,"GENERAL";"TAB5",#N/A,TRUE,"GENERAL"}</definedName>
    <definedName name="xcbvbs" localSheetId="7"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localSheetId="1" hidden="1">{#N/A,#N/A,TRUE,"1842CWN0"}</definedName>
    <definedName name="XSW" localSheetId="7" hidden="1">{#N/A,#N/A,TRUE,"1842CWN0"}</definedName>
    <definedName name="XSW" hidden="1">{#N/A,#N/A,TRUE,"1842CWN0"}</definedName>
    <definedName name="xsxs" localSheetId="1" hidden="1">{"TAB1",#N/A,TRUE,"GENERAL";"TAB2",#N/A,TRUE,"GENERAL";"TAB3",#N/A,TRUE,"GENERAL";"TAB4",#N/A,TRUE,"GENERAL";"TAB5",#N/A,TRUE,"GENERAL"}</definedName>
    <definedName name="xsxs" localSheetId="7"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fg" localSheetId="1" hidden="1">{"via1",#N/A,TRUE,"general";"via2",#N/A,TRUE,"general";"via3",#N/A,TRUE,"general"}</definedName>
    <definedName name="xxfg" localSheetId="7" hidden="1">{"via1",#N/A,TRUE,"general";"via2",#N/A,TRUE,"general";"via3",#N/A,TRUE,"general"}</definedName>
    <definedName name="xxfg" hidden="1">{"via1",#N/A,TRUE,"general";"via2",#N/A,TRUE,"general";"via3",#N/A,TRUE,"general"}</definedName>
    <definedName name="XXXX" hidden="1">#REF!</definedName>
    <definedName name="xxxxx" localSheetId="1">[111]!absc</definedName>
    <definedName name="xxxxx" localSheetId="5">[111]!absc</definedName>
    <definedName name="xxxxx" localSheetId="7">[111]!absc</definedName>
    <definedName name="xxxxx">[111]!absc</definedName>
    <definedName name="xxxxxds" localSheetId="1" hidden="1">{"via1",#N/A,TRUE,"general";"via2",#N/A,TRUE,"general";"via3",#N/A,TRUE,"general"}</definedName>
    <definedName name="xxxxxds" localSheetId="7" hidden="1">{"via1",#N/A,TRUE,"general";"via2",#N/A,TRUE,"general";"via3",#N/A,TRUE,"general"}</definedName>
    <definedName name="xxxxxds" hidden="1">{"via1",#N/A,TRUE,"general";"via2",#N/A,TRUE,"general";"via3",#N/A,TRUE,"general"}</definedName>
    <definedName name="XXXXXX" localSheetId="1" hidden="1">{#N/A,#N/A,FALSE,"orthoflow";#N/A,#N/A,FALSE,"Miscelaneos";#N/A,#N/A,FALSE,"Instrumentacio";#N/A,#N/A,FALSE,"Electrico";#N/A,#N/A,FALSE,"Valv. Seguridad"}</definedName>
    <definedName name="XXXXXX" localSheetId="7"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#REF!</definedName>
    <definedName name="xxxxxxxxxx29" localSheetId="1" hidden="1">{"via1",#N/A,TRUE,"general";"via2",#N/A,TRUE,"general";"via3",#N/A,TRUE,"general"}</definedName>
    <definedName name="xxxxxxxxxx29" localSheetId="7" hidden="1">{"via1",#N/A,TRUE,"general";"via2",#N/A,TRUE,"general";"via3",#N/A,TRUE,"general"}</definedName>
    <definedName name="xxxxxxxxxx29" hidden="1">{"via1",#N/A,TRUE,"general";"via2",#N/A,TRUE,"general";"via3",#N/A,TRUE,"general"}</definedName>
    <definedName name="XXXXXXXXXXXX">#REF!</definedName>
    <definedName name="XZS" hidden="1">#REF!</definedName>
    <definedName name="XZXZV" localSheetId="1" hidden="1">{"via1",#N/A,TRUE,"general";"via2",#N/A,TRUE,"general";"via3",#N/A,TRUE,"general"}</definedName>
    <definedName name="XZXZV" localSheetId="7" hidden="1">{"via1",#N/A,TRUE,"general";"via2",#N/A,TRUE,"general";"via3",#N/A,TRUE,"general"}</definedName>
    <definedName name="XZXZV" hidden="1">{"via1",#N/A,TRUE,"general";"via2",#N/A,TRUE,"general";"via3",#N/A,TRUE,"general"}</definedName>
    <definedName name="Y" localSheetId="1">[26]!absc</definedName>
    <definedName name="Y" localSheetId="5">[26]!absc</definedName>
    <definedName name="Y" localSheetId="7">[26]!absc</definedName>
    <definedName name="Y">[26]!absc</definedName>
    <definedName name="y6y6" localSheetId="1" hidden="1">{"via1",#N/A,TRUE,"general";"via2",#N/A,TRUE,"general";"via3",#N/A,TRUE,"general"}</definedName>
    <definedName name="y6y6" localSheetId="7" hidden="1">{"via1",#N/A,TRUE,"general";"via2",#N/A,TRUE,"general";"via3",#N/A,TRUE,"general"}</definedName>
    <definedName name="y6y6" hidden="1">{"via1",#N/A,TRUE,"general";"via2",#N/A,TRUE,"general";"via3",#N/A,TRUE,"general"}</definedName>
    <definedName name="YA">#REF!</definedName>
    <definedName name="yery" localSheetId="1" hidden="1">{"via1",#N/A,TRUE,"general";"via2",#N/A,TRUE,"general";"via3",#N/A,TRUE,"general"}</definedName>
    <definedName name="yery" localSheetId="7" hidden="1">{"via1",#N/A,TRUE,"general";"via2",#N/A,TRUE,"general";"via3",#N/A,TRUE,"general"}</definedName>
    <definedName name="yery" hidden="1">{"via1",#N/A,TRUE,"general";"via2",#N/A,TRUE,"general";"via3",#N/A,TRUE,"general"}</definedName>
    <definedName name="YHN">#REF!</definedName>
    <definedName name="yhy" localSheetId="1" hidden="1">{"TAB1",#N/A,TRUE,"GENERAL";"TAB2",#N/A,TRUE,"GENERAL";"TAB3",#N/A,TRUE,"GENERAL";"TAB4",#N/A,TRUE,"GENERAL";"TAB5",#N/A,TRUE,"GENERAL"}</definedName>
    <definedName name="yhy" localSheetId="7"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 hidden="1">{"TAB1",#N/A,TRUE,"GENERAL";"TAB2",#N/A,TRUE,"GENERAL";"TAB3",#N/A,TRUE,"GENERAL";"TAB4",#N/A,TRUE,"GENERAL";"TAB5",#N/A,TRUE,"GENERAL"}</definedName>
    <definedName name="yjyj" localSheetId="7" hidden="1">{"TAB1",#N/A,TRUE,"GENERAL";"TAB2",#N/A,TRUE,"GENERAL";"TAB3",#N/A,TRUE,"GENERAL";"TAB4",#N/A,TRUE,"GENERAL";"TAB5",#N/A,TRUE,"GENERAL"}</definedName>
    <definedName name="yjyj" hidden="1">{"TAB1",#N/A,TRUE,"GENERAL";"TAB2",#N/A,TRUE,"GENERAL";"TAB3",#N/A,TRUE,"GENERAL";"TAB4",#N/A,TRUE,"GENERAL";"TAB5",#N/A,TRUE,"GENERAL"}</definedName>
    <definedName name="YOYO">'[112]AISLAMIENTO CATEGORIAS II Y III'!$G$1:$I$65536</definedName>
    <definedName name="yrey" localSheetId="1" hidden="1">{"via1",#N/A,TRUE,"general";"via2",#N/A,TRUE,"general";"via3",#N/A,TRUE,"general"}</definedName>
    <definedName name="yrey" localSheetId="7"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7" hidden="1">{"via1",#N/A,TRUE,"general";"via2",#N/A,TRUE,"general";"via3",#N/A,TRUE,"general"}</definedName>
    <definedName name="yry" hidden="1">{"via1",#N/A,TRUE,"general";"via2",#N/A,TRUE,"general";"via3",#N/A,TRUE,"general"}</definedName>
    <definedName name="YT">#REF!</definedName>
    <definedName name="ytj" localSheetId="1" hidden="1">{"TAB1",#N/A,TRUE,"GENERAL";"TAB2",#N/A,TRUE,"GENERAL";"TAB3",#N/A,TRUE,"GENERAL";"TAB4",#N/A,TRUE,"GENERAL";"TAB5",#N/A,TRUE,"GENERAL"}</definedName>
    <definedName name="ytj" localSheetId="7"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7"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7"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7"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7"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7"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7"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7"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7"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7"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7"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7"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7"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7"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7"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7"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localSheetId="7"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7"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7"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7"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localSheetId="7"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7"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7"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7" hidden="1">{"via1",#N/A,TRUE,"general";"via2",#N/A,TRUE,"general";"via3",#N/A,TRUE,"general"}</definedName>
    <definedName name="yyyyyf" hidden="1">{"via1",#N/A,TRUE,"general";"via2",#N/A,TRUE,"general";"via3",#N/A,TRUE,"general"}</definedName>
    <definedName name="ZAQ" localSheetId="1" hidden="1">{#N/A,#N/A,TRUE,"INGENIERIA";#N/A,#N/A,TRUE,"COMPRAS";#N/A,#N/A,TRUE,"DIRECCION";#N/A,#N/A,TRUE,"RESUMEN"}</definedName>
    <definedName name="ZAQ" localSheetId="7" hidden="1">{#N/A,#N/A,TRUE,"INGENIERIA";#N/A,#N/A,TRUE,"COMPRAS";#N/A,#N/A,TRUE,"DIRECCION";#N/A,#N/A,TRUE,"RESUMEN"}</definedName>
    <definedName name="ZAQ" hidden="1">{#N/A,#N/A,TRUE,"INGENIERIA";#N/A,#N/A,TRUE,"COMPRAS";#N/A,#N/A,TRUE,"DIRECCION";#N/A,#N/A,TRUE,"RESUMEN"}</definedName>
    <definedName name="zdervr" localSheetId="1" hidden="1">{"via1",#N/A,TRUE,"general";"via2",#N/A,TRUE,"general";"via3",#N/A,TRUE,"general"}</definedName>
    <definedName name="zdervr" localSheetId="7" hidden="1">{"via1",#N/A,TRUE,"general";"via2",#N/A,TRUE,"general";"via3",#N/A,TRUE,"general"}</definedName>
    <definedName name="zdervr" hidden="1">{"via1",#N/A,TRUE,"general";"via2",#N/A,TRUE,"general";"via3",#N/A,TRUE,"general"}</definedName>
    <definedName name="ZDF">#REF!</definedName>
    <definedName name="ZONA1">#REF!</definedName>
    <definedName name="ZONA3">#REF!</definedName>
    <definedName name="ZONA4">#REF!</definedName>
    <definedName name="zx" localSheetId="1">AJUS!ERR</definedName>
    <definedName name="zx" localSheetId="7">PRESUPUESTO!ERR</definedName>
    <definedName name="zx">[0]!ERR</definedName>
    <definedName name="zxczds" localSheetId="1" hidden="1">{"TAB1",#N/A,TRUE,"GENERAL";"TAB2",#N/A,TRUE,"GENERAL";"TAB3",#N/A,TRUE,"GENERAL";"TAB4",#N/A,TRUE,"GENERAL";"TAB5",#N/A,TRUE,"GENERAL"}</definedName>
    <definedName name="zxczds" localSheetId="7"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7"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7" hidden="1">{"via1",#N/A,TRUE,"general";"via2",#N/A,TRUE,"general";"via3",#N/A,TRUE,"general"}</definedName>
    <definedName name="zxvxczv" hidden="1">{"via1",#N/A,TRUE,"general";"via2",#N/A,TRUE,"general";"via3",#N/A,TRUE,"general"}</definedName>
    <definedName name="ZZZZZZZZZZZ">'[51]A. P. U.'!#REF!</definedName>
  </definedNames>
  <calcPr calcId="19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54" i="270" l="1"/>
  <c r="C67" i="270"/>
  <c r="J31" i="288"/>
  <c r="J30" i="288"/>
  <c r="K34" i="289"/>
  <c r="L34" i="289" s="1"/>
  <c r="I48" i="270"/>
  <c r="I47" i="270"/>
  <c r="I46" i="270"/>
  <c r="I45" i="270"/>
  <c r="I44" i="270"/>
  <c r="I43" i="270"/>
  <c r="I42" i="270"/>
  <c r="I41" i="270"/>
  <c r="I39" i="270"/>
  <c r="H19" i="270"/>
  <c r="O19" i="270" s="1"/>
  <c r="P19" i="270" s="1"/>
  <c r="S19" i="270" s="1"/>
  <c r="AN51" i="280"/>
  <c r="AL51" i="280"/>
  <c r="J19" i="270" l="1"/>
  <c r="T19" i="270"/>
  <c r="AN25" i="273"/>
  <c r="AN25" i="272"/>
  <c r="AN25" i="271"/>
  <c r="AJ51" i="280"/>
  <c r="AN63" i="272"/>
  <c r="AN83" i="272"/>
  <c r="AK51" i="272"/>
  <c r="H51" i="272"/>
  <c r="H27" i="289"/>
  <c r="H26" i="289"/>
  <c r="H25" i="289"/>
  <c r="H24" i="289"/>
  <c r="H23" i="289"/>
  <c r="H22" i="289"/>
  <c r="D22" i="291"/>
  <c r="K53" i="270"/>
  <c r="K52" i="270"/>
  <c r="K51" i="270"/>
  <c r="K48" i="270"/>
  <c r="K47" i="270"/>
  <c r="K46" i="270"/>
  <c r="K45" i="270"/>
  <c r="K43" i="270"/>
  <c r="K42" i="270"/>
  <c r="K41" i="270"/>
  <c r="K39" i="270"/>
  <c r="H7" i="288"/>
  <c r="H6" i="288"/>
  <c r="M22" i="288"/>
  <c r="D39" i="290"/>
  <c r="AJ52" i="280"/>
  <c r="I53" i="270"/>
  <c r="I52" i="270"/>
  <c r="I51" i="270"/>
  <c r="K44" i="270"/>
  <c r="D5" i="290"/>
  <c r="B18" i="290"/>
  <c r="B19" i="290"/>
  <c r="F7" i="289"/>
  <c r="F6" i="289"/>
  <c r="B6" i="291"/>
  <c r="B7" i="291" s="1"/>
  <c r="B8" i="291" s="1"/>
  <c r="B9" i="291" s="1"/>
  <c r="B10" i="291" s="1"/>
  <c r="B11" i="291" s="1"/>
  <c r="B12" i="291" s="1"/>
  <c r="B13" i="291" s="1"/>
  <c r="B14" i="291" s="1"/>
  <c r="B15" i="291" s="1"/>
  <c r="B16" i="291" s="1"/>
  <c r="B17" i="291" s="1"/>
  <c r="B18" i="291" s="1"/>
  <c r="B19" i="291" s="1"/>
  <c r="D5" i="291"/>
  <c r="G32" i="289"/>
  <c r="G33" i="289"/>
  <c r="G31" i="289"/>
  <c r="L22" i="288"/>
  <c r="D32" i="290"/>
  <c r="D23" i="290"/>
  <c r="B33" i="290"/>
  <c r="B34" i="290" s="1"/>
  <c r="B35" i="290" s="1"/>
  <c r="B24" i="290"/>
  <c r="B25" i="290" s="1"/>
  <c r="B26" i="290" s="1"/>
  <c r="B27" i="290" s="1"/>
  <c r="B28" i="290" s="1"/>
  <c r="B29" i="290" s="1"/>
  <c r="B30" i="290" s="1"/>
  <c r="B6" i="290"/>
  <c r="B7" i="290" s="1"/>
  <c r="B8" i="290" s="1"/>
  <c r="B9" i="290" s="1"/>
  <c r="B10" i="290" s="1"/>
  <c r="B11" i="290" s="1"/>
  <c r="B12" i="290" s="1"/>
  <c r="B13" i="290" s="1"/>
  <c r="B14" i="290" s="1"/>
  <c r="B15" i="290" s="1"/>
  <c r="B16" i="290" s="1"/>
  <c r="B17" i="290" s="1"/>
  <c r="AL52" i="280"/>
  <c r="I57" i="287"/>
  <c r="J56" i="287"/>
  <c r="I56" i="287"/>
  <c r="J55" i="287"/>
  <c r="I55" i="287"/>
  <c r="A55" i="287"/>
  <c r="J54" i="287"/>
  <c r="I54" i="287"/>
  <c r="A54" i="287"/>
  <c r="J51" i="287"/>
  <c r="I51" i="287"/>
  <c r="J50" i="287"/>
  <c r="I50" i="287"/>
  <c r="J49" i="287"/>
  <c r="I49" i="287"/>
  <c r="J48" i="287"/>
  <c r="I48" i="287"/>
  <c r="J47" i="287"/>
  <c r="I47" i="287"/>
  <c r="J46" i="287"/>
  <c r="I46" i="287"/>
  <c r="A46" i="287"/>
  <c r="A47" i="287" s="1"/>
  <c r="A48" i="287" s="1"/>
  <c r="A49" i="287" s="1"/>
  <c r="A50" i="287" s="1"/>
  <c r="A51" i="287" s="1"/>
  <c r="J45" i="287"/>
  <c r="I45" i="287"/>
  <c r="A45" i="287"/>
  <c r="J44" i="287"/>
  <c r="I44" i="287"/>
  <c r="A44" i="287"/>
  <c r="J42" i="287"/>
  <c r="I42" i="287"/>
  <c r="I52" i="287" s="1"/>
  <c r="A42" i="287"/>
  <c r="H19" i="287"/>
  <c r="J19" i="287" s="1"/>
  <c r="F19" i="287"/>
  <c r="AL63" i="275"/>
  <c r="AN13" i="275"/>
  <c r="AN15" i="275"/>
  <c r="AN57" i="275"/>
  <c r="K49" i="270" l="1"/>
  <c r="F63" i="270"/>
  <c r="F69" i="270" s="1"/>
  <c r="I68" i="270" s="1"/>
  <c r="F62" i="270"/>
  <c r="H28" i="289"/>
  <c r="G7" i="289"/>
  <c r="H7" i="289" s="1"/>
  <c r="G8" i="289"/>
  <c r="H8" i="289" s="1"/>
  <c r="G6" i="289"/>
  <c r="H6" i="289" s="1"/>
  <c r="I19" i="287"/>
  <c r="I20" i="287" s="1"/>
  <c r="F65" i="287"/>
  <c r="F66" i="287"/>
  <c r="F72" i="287" s="1"/>
  <c r="I71" i="287" s="1"/>
  <c r="H9" i="289" l="1"/>
  <c r="H11" i="289" s="1"/>
  <c r="G7" i="288"/>
  <c r="G6" i="288"/>
  <c r="AI72" i="286"/>
  <c r="AI59" i="286"/>
  <c r="AI56" i="286"/>
  <c r="AI52" i="286"/>
  <c r="AI31" i="286"/>
  <c r="AI27" i="286"/>
  <c r="AI22" i="286"/>
  <c r="AI19" i="286"/>
  <c r="AI17" i="286"/>
  <c r="AI10" i="286"/>
  <c r="AL12" i="280"/>
  <c r="AL11" i="280"/>
  <c r="C84" i="286"/>
  <c r="N79" i="286"/>
  <c r="AL76" i="286"/>
  <c r="AO76" i="286" s="1"/>
  <c r="AL75" i="286"/>
  <c r="AO75" i="286" s="1"/>
  <c r="AL74" i="286"/>
  <c r="AO74" i="286" s="1"/>
  <c r="AO72" i="286" s="1"/>
  <c r="AO70" i="286"/>
  <c r="AL69" i="286"/>
  <c r="AO69" i="286" s="1"/>
  <c r="AK69" i="286"/>
  <c r="AK68" i="286"/>
  <c r="C68" i="286"/>
  <c r="O84" i="286" s="1"/>
  <c r="AL68" i="286" s="1"/>
  <c r="AO68" i="286" s="1"/>
  <c r="AL67" i="286"/>
  <c r="AO67" i="286" s="1"/>
  <c r="AK67" i="286"/>
  <c r="D67" i="286"/>
  <c r="AO64" i="286"/>
  <c r="AL61" i="286"/>
  <c r="AK61" i="286"/>
  <c r="AO61" i="286" s="1"/>
  <c r="AL60" i="286"/>
  <c r="AK60" i="286"/>
  <c r="AO60" i="286" s="1"/>
  <c r="AL57" i="286"/>
  <c r="AO57" i="286" s="1"/>
  <c r="AO56" i="286" s="1"/>
  <c r="AL54" i="286"/>
  <c r="AK54" i="286"/>
  <c r="AO54" i="286" s="1"/>
  <c r="AL53" i="286"/>
  <c r="AN49" i="286"/>
  <c r="H49" i="286"/>
  <c r="AL34" i="286"/>
  <c r="AO34" i="286" s="1"/>
  <c r="AO32" i="286"/>
  <c r="AO31" i="286" s="1"/>
  <c r="AO28" i="286"/>
  <c r="AO27" i="286"/>
  <c r="AO24" i="286"/>
  <c r="AL23" i="286"/>
  <c r="AK23" i="286"/>
  <c r="AL20" i="286"/>
  <c r="AO20" i="286" s="1"/>
  <c r="AO19" i="286" s="1"/>
  <c r="AK20" i="286"/>
  <c r="AO18" i="286"/>
  <c r="AO17" i="286"/>
  <c r="AO16" i="286"/>
  <c r="AL14" i="286"/>
  <c r="AK14" i="286"/>
  <c r="AO14" i="286" s="1"/>
  <c r="AO13" i="286"/>
  <c r="AL12" i="286"/>
  <c r="AO12" i="286" s="1"/>
  <c r="AK12" i="286"/>
  <c r="H8" i="288" l="1"/>
  <c r="H10" i="288" s="1"/>
  <c r="AO59" i="286"/>
  <c r="AL15" i="286"/>
  <c r="AO15" i="286" s="1"/>
  <c r="AK53" i="286"/>
  <c r="AO53" i="286" s="1"/>
  <c r="AO52" i="286" s="1"/>
  <c r="AM11" i="286"/>
  <c r="L19" i="287" l="1"/>
  <c r="AO11" i="286"/>
  <c r="AO10" i="286" s="1"/>
  <c r="AM23" i="286"/>
  <c r="AO23" i="286" s="1"/>
  <c r="AO22" i="286" s="1"/>
  <c r="J373" i="284" l="1"/>
  <c r="J314" i="284"/>
  <c r="J251" i="284"/>
  <c r="J190" i="284"/>
  <c r="J123" i="284"/>
  <c r="J62" i="284"/>
  <c r="J13" i="284"/>
  <c r="A39" i="270"/>
  <c r="A41" i="270" s="1"/>
  <c r="A42" i="270" s="1"/>
  <c r="A43" i="270" s="1"/>
  <c r="A44" i="270" s="1"/>
  <c r="A45" i="270" s="1"/>
  <c r="A46" i="270" s="1"/>
  <c r="A47" i="270" s="1"/>
  <c r="A48" i="270" s="1"/>
  <c r="AT20" i="278"/>
  <c r="AT10" i="278"/>
  <c r="I54" i="270" l="1"/>
  <c r="I49" i="270"/>
  <c r="AT148" i="278"/>
  <c r="AT143" i="278"/>
  <c r="AT138" i="278"/>
  <c r="AT133" i="278"/>
  <c r="AT128" i="278"/>
  <c r="AT123" i="278"/>
  <c r="AT118" i="278"/>
  <c r="AT113" i="278"/>
  <c r="AT108" i="278"/>
  <c r="AT103" i="278"/>
  <c r="AT98" i="278"/>
  <c r="AT75" i="278"/>
  <c r="AT60" i="278"/>
  <c r="AT55" i="278"/>
  <c r="AT50" i="278"/>
  <c r="AT45" i="278"/>
  <c r="AT40" i="278"/>
  <c r="AT35" i="278"/>
  <c r="AT30" i="278"/>
  <c r="AT25" i="278"/>
  <c r="AT15" i="278"/>
  <c r="AM10" i="277"/>
  <c r="H51" i="271"/>
  <c r="AN59" i="273"/>
  <c r="AN63" i="271"/>
  <c r="J434" i="284" l="1"/>
  <c r="J498" i="284"/>
  <c r="H516" i="284"/>
  <c r="H515" i="284"/>
  <c r="H514" i="284"/>
  <c r="H511" i="284"/>
  <c r="J505" i="284"/>
  <c r="J504" i="284"/>
  <c r="J503" i="284"/>
  <c r="H472" i="284"/>
  <c r="H471" i="284"/>
  <c r="H470" i="284"/>
  <c r="J461" i="284"/>
  <c r="J460" i="284"/>
  <c r="J459" i="284"/>
  <c r="J454" i="284"/>
  <c r="J453" i="284"/>
  <c r="J452" i="284"/>
  <c r="J447" i="284"/>
  <c r="J446" i="284"/>
  <c r="J445" i="284"/>
  <c r="J444" i="284"/>
  <c r="J443" i="284"/>
  <c r="J442" i="284"/>
  <c r="J441" i="284"/>
  <c r="J440" i="284"/>
  <c r="J439" i="284"/>
  <c r="H409" i="284"/>
  <c r="H408" i="284"/>
  <c r="H407" i="284"/>
  <c r="J398" i="284"/>
  <c r="J397" i="284"/>
  <c r="J396" i="284"/>
  <c r="J391" i="284"/>
  <c r="J390" i="284"/>
  <c r="J389" i="284"/>
  <c r="J384" i="284"/>
  <c r="J383" i="284"/>
  <c r="J382" i="284"/>
  <c r="J381" i="284"/>
  <c r="J380" i="284"/>
  <c r="J379" i="284"/>
  <c r="J378" i="284"/>
  <c r="H348" i="284"/>
  <c r="H347" i="284"/>
  <c r="H346" i="284"/>
  <c r="J337" i="284"/>
  <c r="J336" i="284"/>
  <c r="J335" i="284"/>
  <c r="J330" i="284"/>
  <c r="J329" i="284"/>
  <c r="J325" i="284"/>
  <c r="J324" i="284"/>
  <c r="J323" i="284"/>
  <c r="J322" i="284"/>
  <c r="J321" i="284"/>
  <c r="J320" i="284"/>
  <c r="J319" i="284"/>
  <c r="H289" i="284"/>
  <c r="H288" i="284"/>
  <c r="H287" i="284"/>
  <c r="J278" i="284"/>
  <c r="J277" i="284"/>
  <c r="J276" i="284"/>
  <c r="J271" i="284"/>
  <c r="J270" i="284"/>
  <c r="J269" i="284"/>
  <c r="J268" i="284"/>
  <c r="J263" i="284"/>
  <c r="J262" i="284"/>
  <c r="J261" i="284"/>
  <c r="J260" i="284"/>
  <c r="J259" i="284"/>
  <c r="J258" i="284"/>
  <c r="J257" i="284"/>
  <c r="J256" i="284"/>
  <c r="I226" i="284"/>
  <c r="I225" i="284"/>
  <c r="I224" i="284"/>
  <c r="J215" i="284"/>
  <c r="J214" i="284"/>
  <c r="J213" i="284"/>
  <c r="J208" i="284"/>
  <c r="J207" i="284"/>
  <c r="J206" i="284"/>
  <c r="J201" i="284"/>
  <c r="J200" i="284"/>
  <c r="J199" i="284"/>
  <c r="J198" i="284"/>
  <c r="J197" i="284"/>
  <c r="J196" i="284"/>
  <c r="J195" i="284"/>
  <c r="I165" i="284"/>
  <c r="I164" i="284"/>
  <c r="I163" i="284"/>
  <c r="I160" i="284"/>
  <c r="J154" i="284"/>
  <c r="J153" i="284"/>
  <c r="J147" i="284"/>
  <c r="J146" i="284"/>
  <c r="J145" i="284"/>
  <c r="J140" i="284"/>
  <c r="J139" i="284"/>
  <c r="J138" i="284"/>
  <c r="J133" i="284"/>
  <c r="J132" i="284"/>
  <c r="J131" i="284"/>
  <c r="J130" i="284"/>
  <c r="J129" i="284"/>
  <c r="J128" i="284"/>
  <c r="I98" i="284"/>
  <c r="I97" i="284"/>
  <c r="I96" i="284"/>
  <c r="I93" i="284"/>
  <c r="J87" i="284"/>
  <c r="J86" i="284"/>
  <c r="J85" i="284"/>
  <c r="J80" i="284"/>
  <c r="J79" i="284"/>
  <c r="J78" i="284"/>
  <c r="J73" i="284"/>
  <c r="J72" i="284"/>
  <c r="J71" i="284"/>
  <c r="J70" i="284"/>
  <c r="J69" i="284"/>
  <c r="J68" i="284"/>
  <c r="J67" i="284"/>
  <c r="H37" i="284"/>
  <c r="H36" i="284"/>
  <c r="H35" i="284"/>
  <c r="H32" i="284"/>
  <c r="J26" i="284"/>
  <c r="J25" i="284"/>
  <c r="J24" i="284"/>
  <c r="J19" i="284"/>
  <c r="J18" i="284"/>
  <c r="AK48" i="280"/>
  <c r="AK7" i="280"/>
  <c r="AK51" i="279"/>
  <c r="AK7" i="279"/>
  <c r="AR95" i="278"/>
  <c r="AR7" i="278"/>
  <c r="AK47" i="277"/>
  <c r="AK7" i="277"/>
  <c r="AK47" i="276"/>
  <c r="AK7" i="276"/>
  <c r="AK51" i="275"/>
  <c r="AK7" i="275"/>
  <c r="AK47" i="274"/>
  <c r="AK7" i="274"/>
  <c r="AK47" i="273"/>
  <c r="AK7" i="273"/>
  <c r="AK7" i="272"/>
  <c r="AK51" i="271"/>
  <c r="AK7" i="271"/>
  <c r="H7" i="280"/>
  <c r="H48" i="280"/>
  <c r="H7" i="279"/>
  <c r="H51" i="279"/>
  <c r="H95" i="278"/>
  <c r="H7" i="278"/>
  <c r="H7" i="277"/>
  <c r="H47" i="277"/>
  <c r="H7" i="276"/>
  <c r="H47" i="276"/>
  <c r="H7" i="275"/>
  <c r="H51" i="275"/>
  <c r="H7" i="274"/>
  <c r="H47" i="274"/>
  <c r="H7" i="273"/>
  <c r="H47" i="273"/>
  <c r="H7" i="272"/>
  <c r="H7" i="271"/>
  <c r="J141" i="284" l="1"/>
  <c r="J20" i="284"/>
  <c r="J280" i="284"/>
  <c r="J507" i="284"/>
  <c r="J509" i="284" s="1"/>
  <c r="J516" i="284" s="1"/>
  <c r="J463" i="284"/>
  <c r="J272" i="284"/>
  <c r="J448" i="284"/>
  <c r="J385" i="284"/>
  <c r="P385" i="284" s="1"/>
  <c r="J455" i="284"/>
  <c r="J339" i="284"/>
  <c r="P339" i="284" s="1"/>
  <c r="J392" i="284"/>
  <c r="P392" i="284" s="1"/>
  <c r="J400" i="284"/>
  <c r="P400" i="284" s="1"/>
  <c r="J331" i="284"/>
  <c r="O331" i="284" s="1"/>
  <c r="J326" i="284"/>
  <c r="O326" i="284" s="1"/>
  <c r="J217" i="284"/>
  <c r="J264" i="284"/>
  <c r="J81" i="284"/>
  <c r="J202" i="284"/>
  <c r="J209" i="284"/>
  <c r="J134" i="284"/>
  <c r="J156" i="284"/>
  <c r="J149" i="284"/>
  <c r="J74" i="284"/>
  <c r="J28" i="284"/>
  <c r="J89" i="284"/>
  <c r="J515" i="284" l="1"/>
  <c r="J30" i="284"/>
  <c r="J36" i="284" s="1"/>
  <c r="J514" i="284"/>
  <c r="J511" i="284"/>
  <c r="J512" i="284" s="1"/>
  <c r="O385" i="284"/>
  <c r="J465" i="284"/>
  <c r="J471" i="284" s="1"/>
  <c r="J282" i="284"/>
  <c r="J284" i="284" s="1"/>
  <c r="J285" i="284" s="1"/>
  <c r="O339" i="284"/>
  <c r="J402" i="284"/>
  <c r="J409" i="284" s="1"/>
  <c r="O392" i="284"/>
  <c r="O400" i="284"/>
  <c r="J341" i="284"/>
  <c r="J347" i="284" s="1"/>
  <c r="P331" i="284"/>
  <c r="P326" i="284"/>
  <c r="J219" i="284"/>
  <c r="J224" i="284" s="1"/>
  <c r="J158" i="284"/>
  <c r="J160" i="284" s="1"/>
  <c r="J161" i="284" s="1"/>
  <c r="J91" i="284"/>
  <c r="J98" i="284" s="1"/>
  <c r="J37" i="284"/>
  <c r="J35" i="284"/>
  <c r="J517" i="284" l="1"/>
  <c r="J519" i="284" s="1"/>
  <c r="J287" i="284"/>
  <c r="J288" i="284"/>
  <c r="J32" i="284"/>
  <c r="J33" i="284" s="1"/>
  <c r="J472" i="284"/>
  <c r="J289" i="284"/>
  <c r="J470" i="284"/>
  <c r="J473" i="284" s="1"/>
  <c r="J467" i="284"/>
  <c r="J468" i="284" s="1"/>
  <c r="J225" i="284"/>
  <c r="J404" i="284"/>
  <c r="J405" i="284" s="1"/>
  <c r="J407" i="284"/>
  <c r="J408" i="284"/>
  <c r="J348" i="284"/>
  <c r="J163" i="284"/>
  <c r="J343" i="284"/>
  <c r="J344" i="284" s="1"/>
  <c r="J38" i="284"/>
  <c r="J346" i="284"/>
  <c r="J226" i="284"/>
  <c r="J221" i="284"/>
  <c r="J222" i="284" s="1"/>
  <c r="J164" i="284"/>
  <c r="J165" i="284"/>
  <c r="J93" i="284"/>
  <c r="J94" i="284" s="1"/>
  <c r="J96" i="284"/>
  <c r="J97" i="284"/>
  <c r="J290" i="284" l="1"/>
  <c r="J292" i="284" s="1"/>
  <c r="H30" i="287" s="1"/>
  <c r="J40" i="284"/>
  <c r="H35" i="270"/>
  <c r="H38" i="287"/>
  <c r="J475" i="284"/>
  <c r="J349" i="284"/>
  <c r="J351" i="284" s="1"/>
  <c r="J227" i="284"/>
  <c r="J229" i="284" s="1"/>
  <c r="H26" i="270" s="1"/>
  <c r="J410" i="284"/>
  <c r="J412" i="284" s="1"/>
  <c r="J99" i="284"/>
  <c r="J101" i="284" s="1"/>
  <c r="J166" i="284"/>
  <c r="J168" i="284" s="1"/>
  <c r="H23" i="270" s="1"/>
  <c r="J23" i="270" l="1"/>
  <c r="J26" i="270"/>
  <c r="J35" i="270"/>
  <c r="O23" i="270"/>
  <c r="P23" i="270" s="1"/>
  <c r="O26" i="270"/>
  <c r="P26" i="270" s="1"/>
  <c r="O35" i="270"/>
  <c r="P35" i="270" s="1"/>
  <c r="H27" i="270"/>
  <c r="H22" i="270"/>
  <c r="H25" i="287"/>
  <c r="H29" i="270"/>
  <c r="H32" i="287"/>
  <c r="O351" i="284"/>
  <c r="H31" i="287"/>
  <c r="J38" i="287"/>
  <c r="H22" i="287"/>
  <c r="J30" i="287"/>
  <c r="H29" i="287"/>
  <c r="H32" i="270"/>
  <c r="H35" i="287"/>
  <c r="H26" i="287"/>
  <c r="P351" i="284"/>
  <c r="H28" i="270"/>
  <c r="P412" i="284"/>
  <c r="O412" i="284"/>
  <c r="J29" i="270" l="1"/>
  <c r="J27" i="270"/>
  <c r="J28" i="270"/>
  <c r="O22" i="270"/>
  <c r="P22" i="270" s="1"/>
  <c r="J22" i="270"/>
  <c r="J32" i="270"/>
  <c r="S22" i="270"/>
  <c r="O28" i="270"/>
  <c r="P28" i="270" s="1"/>
  <c r="O27" i="270"/>
  <c r="P27" i="270" s="1"/>
  <c r="O32" i="270"/>
  <c r="P32" i="270" s="1"/>
  <c r="S35" i="270"/>
  <c r="T35" i="270" s="1"/>
  <c r="S26" i="270"/>
  <c r="T26" i="270" s="1"/>
  <c r="O29" i="270"/>
  <c r="P29" i="270" s="1"/>
  <c r="S23" i="270"/>
  <c r="T23" i="270" s="1"/>
  <c r="J22" i="287"/>
  <c r="J35" i="287"/>
  <c r="J25" i="287"/>
  <c r="J26" i="287"/>
  <c r="J31" i="287"/>
  <c r="J32" i="287"/>
  <c r="J29" i="287"/>
  <c r="AN39" i="272"/>
  <c r="AJ11" i="280" s="1"/>
  <c r="AN75" i="273"/>
  <c r="AN75" i="274"/>
  <c r="AL10" i="279"/>
  <c r="AL15" i="279"/>
  <c r="AK15" i="279"/>
  <c r="F7" i="281"/>
  <c r="F8" i="281"/>
  <c r="F10" i="281"/>
  <c r="F11" i="281"/>
  <c r="F13" i="281"/>
  <c r="F14" i="281"/>
  <c r="F15" i="281"/>
  <c r="F16" i="281"/>
  <c r="F18" i="281"/>
  <c r="F20" i="281"/>
  <c r="AL16" i="276"/>
  <c r="AL15" i="276"/>
  <c r="AJ15" i="276"/>
  <c r="AL19" i="275"/>
  <c r="AJ53" i="276"/>
  <c r="AJ51" i="276"/>
  <c r="AL54" i="279"/>
  <c r="AM50" i="277"/>
  <c r="AM79" i="271" s="1"/>
  <c r="AJ11" i="276"/>
  <c r="AJ13" i="276" s="1"/>
  <c r="T22" i="270" l="1"/>
  <c r="S32" i="270"/>
  <c r="T32" i="270" s="1"/>
  <c r="S27" i="270"/>
  <c r="T27" i="270" s="1"/>
  <c r="S28" i="270"/>
  <c r="T28" i="270" s="1"/>
  <c r="S29" i="270"/>
  <c r="T29" i="270" s="1"/>
  <c r="AM19" i="275"/>
  <c r="AM35" i="271"/>
  <c r="AN35" i="271" s="1"/>
  <c r="AM15" i="279"/>
  <c r="AN15" i="279" s="1"/>
  <c r="AM15" i="276"/>
  <c r="AM16" i="276"/>
  <c r="AN41" i="272"/>
  <c r="AN84" i="272" s="1"/>
  <c r="AN85" i="272" s="1"/>
  <c r="F22" i="270" s="1"/>
  <c r="AN11" i="280"/>
  <c r="AN10" i="279"/>
  <c r="AQ75" i="278"/>
  <c r="AU75" i="278" s="1"/>
  <c r="AT70" i="278"/>
  <c r="AQ70" i="278"/>
  <c r="AU70" i="278" s="1"/>
  <c r="AT65" i="278"/>
  <c r="AQ65" i="278"/>
  <c r="AU65" i="278" s="1"/>
  <c r="AH63" i="278"/>
  <c r="AQ60" i="278" s="1"/>
  <c r="AH60" i="278"/>
  <c r="AH58" i="278"/>
  <c r="AQ55" i="278"/>
  <c r="AU50" i="278"/>
  <c r="AU45" i="278"/>
  <c r="AX40" i="278"/>
  <c r="AU40" i="278"/>
  <c r="AQ40" i="278"/>
  <c r="AX39" i="278"/>
  <c r="AX38" i="278"/>
  <c r="AX37" i="278"/>
  <c r="AQ35" i="278"/>
  <c r="AU35" i="278" s="1"/>
  <c r="AU30" i="278"/>
  <c r="AQ30" i="278"/>
  <c r="AU25" i="278"/>
  <c r="AQ25" i="278"/>
  <c r="AQ20" i="278"/>
  <c r="AQ15" i="278"/>
  <c r="AW10" i="278"/>
  <c r="AX10" i="278" s="1"/>
  <c r="AU10" i="278"/>
  <c r="AQ10" i="278"/>
  <c r="AN10" i="277"/>
  <c r="AN35" i="277" s="1"/>
  <c r="AN37" i="277" s="1"/>
  <c r="AN76" i="277" s="1"/>
  <c r="AJ16" i="276"/>
  <c r="AN13" i="276"/>
  <c r="AN11" i="276"/>
  <c r="AJ19" i="275"/>
  <c r="AN11" i="275"/>
  <c r="AN35" i="274"/>
  <c r="AN37" i="274" s="1"/>
  <c r="AN76" i="274" s="1"/>
  <c r="AN77" i="274" s="1"/>
  <c r="AN35" i="273"/>
  <c r="AN36" i="271"/>
  <c r="AJ10" i="271"/>
  <c r="AL59" i="279"/>
  <c r="AK59" i="279"/>
  <c r="AN54" i="279"/>
  <c r="AT163" i="278"/>
  <c r="AQ163" i="278"/>
  <c r="AU163" i="278" s="1"/>
  <c r="AT158" i="278"/>
  <c r="AQ158" i="278"/>
  <c r="AU158" i="278" s="1"/>
  <c r="AT153" i="278"/>
  <c r="AQ153" i="278"/>
  <c r="AH151" i="278"/>
  <c r="AQ148" i="278" s="1"/>
  <c r="AH148" i="278"/>
  <c r="AH146" i="278"/>
  <c r="AQ143" i="278" s="1"/>
  <c r="AU138" i="278"/>
  <c r="AU133" i="278"/>
  <c r="AX128" i="278"/>
  <c r="AQ128" i="278"/>
  <c r="AX127" i="278"/>
  <c r="AX126" i="278"/>
  <c r="AX125" i="278"/>
  <c r="AQ123" i="278"/>
  <c r="AQ118" i="278"/>
  <c r="AQ113" i="278"/>
  <c r="AQ108" i="278"/>
  <c r="AQ103" i="278"/>
  <c r="AW98" i="278"/>
  <c r="AX98" i="278" s="1"/>
  <c r="AQ98" i="278"/>
  <c r="AM59" i="279"/>
  <c r="AJ56" i="276"/>
  <c r="AJ55" i="276"/>
  <c r="AN53" i="276"/>
  <c r="AN51" i="276"/>
  <c r="AL92" i="275"/>
  <c r="AL55" i="276"/>
  <c r="AJ63" i="275"/>
  <c r="AN55" i="275"/>
  <c r="AK87" i="274"/>
  <c r="AK127" i="274" s="1"/>
  <c r="AK167" i="274" s="1"/>
  <c r="AE87" i="274"/>
  <c r="AE127" i="274" s="1"/>
  <c r="AE167" i="274" s="1"/>
  <c r="H87" i="274"/>
  <c r="H127" i="274" s="1"/>
  <c r="H167" i="274" s="1"/>
  <c r="AK87" i="273"/>
  <c r="AK127" i="273" s="1"/>
  <c r="AK167" i="273" s="1"/>
  <c r="AE87" i="273"/>
  <c r="AE127" i="273" s="1"/>
  <c r="AE167" i="273" s="1"/>
  <c r="H87" i="273"/>
  <c r="H127" i="273" s="1"/>
  <c r="H167" i="273" s="1"/>
  <c r="AN80" i="271"/>
  <c r="AN79" i="271"/>
  <c r="AN83" i="271" s="1"/>
  <c r="AJ54" i="271"/>
  <c r="U22" i="270" l="1"/>
  <c r="I22" i="270"/>
  <c r="Q22" i="270"/>
  <c r="AN39" i="271"/>
  <c r="AN41" i="271" s="1"/>
  <c r="AN84" i="271" s="1"/>
  <c r="AN85" i="271" s="1"/>
  <c r="F22" i="287" s="1"/>
  <c r="I22" i="287" s="1"/>
  <c r="I23" i="287" s="1"/>
  <c r="AN37" i="273"/>
  <c r="AN76" i="273" s="1"/>
  <c r="AN77" i="273" s="1"/>
  <c r="AJ12" i="280"/>
  <c r="AN12" i="280" s="1"/>
  <c r="AN36" i="280" s="1"/>
  <c r="F25" i="287"/>
  <c r="I25" i="287" s="1"/>
  <c r="AN16" i="276"/>
  <c r="AU15" i="278"/>
  <c r="AU60" i="278"/>
  <c r="AU20" i="278"/>
  <c r="AN15" i="276"/>
  <c r="AN19" i="275"/>
  <c r="AN39" i="275" s="1"/>
  <c r="AU55" i="278"/>
  <c r="AU128" i="278"/>
  <c r="AU108" i="278"/>
  <c r="AU148" i="278"/>
  <c r="AN39" i="279"/>
  <c r="AN41" i="279" s="1"/>
  <c r="AN84" i="279" s="1"/>
  <c r="AU113" i="278"/>
  <c r="AU118" i="278"/>
  <c r="AU123" i="278"/>
  <c r="AU143" i="278"/>
  <c r="AU98" i="278"/>
  <c r="AU103" i="278"/>
  <c r="AU153" i="278"/>
  <c r="AL56" i="276"/>
  <c r="AN52" i="280"/>
  <c r="AN77" i="280" s="1"/>
  <c r="AN59" i="279"/>
  <c r="AN83" i="279" s="1"/>
  <c r="AN50" i="277"/>
  <c r="AN75" i="277" s="1"/>
  <c r="AN77" i="277" s="1"/>
  <c r="F31" i="287" s="1"/>
  <c r="I31" i="287" s="1"/>
  <c r="AM63" i="275"/>
  <c r="AN63" i="275" s="1"/>
  <c r="AN83" i="275" s="1"/>
  <c r="AM55" i="276"/>
  <c r="AM56" i="276"/>
  <c r="R22" i="270" l="1"/>
  <c r="F19" i="270"/>
  <c r="AN41" i="275"/>
  <c r="AN84" i="275" s="1"/>
  <c r="AN85" i="275" s="1"/>
  <c r="F26" i="287"/>
  <c r="I26" i="287" s="1"/>
  <c r="I27" i="287" s="1"/>
  <c r="F23" i="270"/>
  <c r="I23" i="270" s="1"/>
  <c r="K22" i="270"/>
  <c r="V22" i="270" s="1"/>
  <c r="AN56" i="276"/>
  <c r="AU171" i="278"/>
  <c r="AN35" i="276"/>
  <c r="AN37" i="276" s="1"/>
  <c r="AN76" i="276" s="1"/>
  <c r="AU83" i="278"/>
  <c r="AU85" i="278" s="1"/>
  <c r="AU172" i="278" s="1"/>
  <c r="AN38" i="280"/>
  <c r="AN78" i="280" s="1"/>
  <c r="F28" i="270"/>
  <c r="I28" i="270" s="1"/>
  <c r="AN85" i="279"/>
  <c r="AN55" i="276"/>
  <c r="AN75" i="276" s="1"/>
  <c r="K19" i="270" l="1"/>
  <c r="I19" i="270"/>
  <c r="Q23" i="270"/>
  <c r="U23" i="270"/>
  <c r="Q28" i="270"/>
  <c r="U28" i="270"/>
  <c r="Q19" i="270"/>
  <c r="I20" i="270"/>
  <c r="U19" i="270"/>
  <c r="K20" i="270"/>
  <c r="F26" i="270"/>
  <c r="I26" i="270" s="1"/>
  <c r="F29" i="287"/>
  <c r="I29" i="287" s="1"/>
  <c r="K28" i="270"/>
  <c r="F32" i="270"/>
  <c r="I32" i="270" s="1"/>
  <c r="F35" i="287"/>
  <c r="I35" i="287" s="1"/>
  <c r="I36" i="287" s="1"/>
  <c r="I24" i="270"/>
  <c r="K23" i="270"/>
  <c r="K24" i="270" s="1"/>
  <c r="AU173" i="278"/>
  <c r="AN79" i="280"/>
  <c r="AN77" i="276"/>
  <c r="V28" i="270" l="1"/>
  <c r="V23" i="270"/>
  <c r="V19" i="270"/>
  <c r="R23" i="270"/>
  <c r="Q26" i="270"/>
  <c r="U26" i="270"/>
  <c r="R19" i="270"/>
  <c r="R28" i="270"/>
  <c r="I33" i="270"/>
  <c r="Q32" i="270"/>
  <c r="U32" i="270"/>
  <c r="F29" i="270"/>
  <c r="I29" i="270" s="1"/>
  <c r="F32" i="287"/>
  <c r="I32" i="287" s="1"/>
  <c r="F27" i="270"/>
  <c r="I27" i="270" s="1"/>
  <c r="F30" i="287"/>
  <c r="I30" i="287" s="1"/>
  <c r="K32" i="270"/>
  <c r="K33" i="270" s="1"/>
  <c r="K26" i="270"/>
  <c r="F35" i="270"/>
  <c r="I35" i="270" s="1"/>
  <c r="F38" i="287"/>
  <c r="I38" i="287" s="1"/>
  <c r="I39" i="287" s="1"/>
  <c r="V26" i="270" l="1"/>
  <c r="V32" i="270"/>
  <c r="R32" i="270"/>
  <c r="Q27" i="270"/>
  <c r="R27" i="270" s="1"/>
  <c r="U27" i="270"/>
  <c r="U36" i="270" s="1"/>
  <c r="Q35" i="270"/>
  <c r="U35" i="270"/>
  <c r="K29" i="270"/>
  <c r="Q29" i="270"/>
  <c r="U29" i="270"/>
  <c r="R26" i="270"/>
  <c r="I33" i="287"/>
  <c r="F67" i="287"/>
  <c r="H63" i="287" s="1"/>
  <c r="K27" i="270"/>
  <c r="M27" i="270" s="1"/>
  <c r="I36" i="270"/>
  <c r="K35" i="270"/>
  <c r="K36" i="270" s="1"/>
  <c r="D5" i="281"/>
  <c r="Q36" i="270" l="1"/>
  <c r="V35" i="270"/>
  <c r="V27" i="270"/>
  <c r="V29" i="270"/>
  <c r="R35" i="270"/>
  <c r="R29" i="270"/>
  <c r="K30" i="270"/>
  <c r="P41" i="270" s="1"/>
  <c r="I30" i="270"/>
  <c r="O43" i="270" s="1"/>
  <c r="F74" i="287"/>
  <c r="F75" i="287"/>
  <c r="F76" i="287"/>
  <c r="I77" i="287"/>
  <c r="L77" i="287" s="1"/>
  <c r="L63" i="287"/>
  <c r="E5" i="281"/>
  <c r="F5" i="281" s="1"/>
  <c r="O41" i="270" l="1"/>
  <c r="Q43" i="270"/>
  <c r="O56" i="270"/>
  <c r="O57" i="270" s="1"/>
  <c r="F64" i="270"/>
  <c r="F72" i="270" s="1"/>
  <c r="H32" i="289" s="1"/>
  <c r="Q41" i="270"/>
  <c r="I74" i="287"/>
  <c r="H69" i="287" s="1"/>
  <c r="H78" i="287" s="1"/>
  <c r="H60" i="270" l="1"/>
  <c r="I74" i="270" s="1"/>
  <c r="L74" i="270" s="1"/>
  <c r="F71" i="270"/>
  <c r="J31" i="289" s="1"/>
  <c r="F73" i="270"/>
  <c r="H33" i="289" s="1"/>
  <c r="L75" i="287"/>
  <c r="J32" i="289"/>
  <c r="H79" i="287"/>
  <c r="L79" i="287" s="1"/>
  <c r="H80" i="287"/>
  <c r="J33" i="289" l="1"/>
  <c r="I71" i="270"/>
  <c r="H66" i="270"/>
  <c r="H75" i="270" s="1"/>
  <c r="L50" i="287"/>
  <c r="L31" i="287"/>
  <c r="L39" i="287"/>
  <c r="L29" i="287"/>
  <c r="L46" i="287"/>
  <c r="L35" i="287"/>
  <c r="L45" i="287"/>
  <c r="L51" i="287"/>
  <c r="L33" i="287"/>
  <c r="L52" i="287"/>
  <c r="L30" i="287"/>
  <c r="L49" i="287"/>
  <c r="L27" i="287"/>
  <c r="L26" i="287"/>
  <c r="L57" i="287"/>
  <c r="L25" i="287"/>
  <c r="L42" i="287"/>
  <c r="L71" i="287"/>
  <c r="L69" i="287" s="1"/>
  <c r="L78" i="287" s="1"/>
  <c r="L80" i="287" s="1"/>
  <c r="L22" i="287"/>
  <c r="L44" i="287"/>
  <c r="L56" i="287"/>
  <c r="L32" i="287"/>
  <c r="L55" i="287"/>
  <c r="L47" i="287"/>
  <c r="L36" i="287"/>
  <c r="L48" i="287"/>
  <c r="L23" i="287"/>
  <c r="L38" i="287"/>
  <c r="L54" i="287"/>
  <c r="J34" i="289" l="1"/>
  <c r="H15" i="289" s="1"/>
  <c r="P44" i="270"/>
  <c r="P45" i="270" s="1"/>
  <c r="H14" i="289"/>
  <c r="H16" i="289"/>
  <c r="H76" i="270"/>
  <c r="J22" i="288" s="1"/>
  <c r="H91" i="270"/>
  <c r="H89" i="270"/>
  <c r="H18" i="289" l="1"/>
  <c r="H30" i="289" s="1"/>
  <c r="H31" i="289" s="1"/>
  <c r="H34" i="289" s="1"/>
  <c r="H14" i="288"/>
  <c r="H13" i="288"/>
  <c r="H15" i="288"/>
  <c r="J20" i="288"/>
  <c r="J21" i="288" s="1"/>
  <c r="H16" i="288" s="1"/>
  <c r="H92" i="270"/>
  <c r="H77" i="270"/>
  <c r="L54" i="270" s="1"/>
  <c r="I27" i="289" l="1"/>
  <c r="J36" i="289"/>
  <c r="I22" i="289"/>
  <c r="I26" i="289"/>
  <c r="I25" i="289"/>
  <c r="I28" i="289"/>
  <c r="I24" i="289"/>
  <c r="I23" i="289"/>
  <c r="L51" i="270"/>
  <c r="L23" i="270"/>
  <c r="L42" i="270"/>
  <c r="L41" i="270"/>
  <c r="L47" i="270"/>
  <c r="L60" i="270"/>
  <c r="L46" i="270"/>
  <c r="L35" i="270"/>
  <c r="L49" i="270"/>
  <c r="L68" i="270"/>
  <c r="L19" i="270"/>
  <c r="L20" i="270"/>
  <c r="L48" i="270"/>
  <c r="L53" i="270"/>
  <c r="L22" i="270"/>
  <c r="L45" i="270"/>
  <c r="L26" i="270"/>
  <c r="L28" i="270"/>
  <c r="L39" i="270"/>
  <c r="L44" i="270"/>
  <c r="L76" i="270"/>
  <c r="L27" i="270"/>
  <c r="L32" i="270"/>
  <c r="L52" i="270"/>
  <c r="L36" i="270"/>
  <c r="L24" i="270"/>
  <c r="L30" i="270"/>
  <c r="L72" i="270"/>
  <c r="L43" i="270"/>
  <c r="L29" i="270"/>
  <c r="L33" i="270"/>
  <c r="H18" i="288"/>
  <c r="I18" i="289"/>
  <c r="I15" i="289"/>
  <c r="I14" i="289"/>
  <c r="I33" i="289"/>
  <c r="I32" i="289"/>
  <c r="I7" i="289"/>
  <c r="I6" i="289"/>
  <c r="I17" i="289"/>
  <c r="I16" i="289"/>
  <c r="I34" i="289"/>
  <c r="I9" i="289"/>
  <c r="I8" i="289"/>
  <c r="I11" i="289"/>
  <c r="I30" i="289"/>
  <c r="I31" i="289"/>
  <c r="H20" i="288" l="1"/>
  <c r="H21" i="288" s="1"/>
  <c r="H22" i="288" s="1"/>
  <c r="L66" i="270"/>
  <c r="L75" i="270" s="1"/>
  <c r="L77" i="270" s="1"/>
  <c r="I10" i="288" l="1"/>
  <c r="I8" i="288"/>
  <c r="I7" i="288"/>
  <c r="J25" i="288"/>
  <c r="I18" i="288"/>
  <c r="I6" i="288"/>
  <c r="I17" i="288"/>
  <c r="I22" i="288"/>
  <c r="I16" i="288"/>
  <c r="I15" i="288"/>
  <c r="I14" i="288"/>
  <c r="I13" i="288"/>
  <c r="I20" i="288"/>
  <c r="I21" i="28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Dirección de Evaluación y Calidad</author>
    <author>Carlos Eduardo</author>
  </authors>
  <commentList>
    <comment ref="C13" authorId="0" shapeId="0" xr:uid="{9E7E4961-067B-403E-A533-94173462E0ED}">
      <text>
        <r>
          <rPr>
            <b/>
            <sz val="9"/>
            <color indexed="81"/>
            <rFont val="Tahoma"/>
            <family val="2"/>
          </rPr>
          <t>Dirección de Evaluación y Calidad:</t>
        </r>
        <r>
          <rPr>
            <sz val="9"/>
            <color indexed="81"/>
            <rFont val="Tahoma"/>
            <family val="2"/>
          </rPr>
          <t xml:space="preserve">
Escriba el nombre completo del proyecto, tal como aparecerá en la MGA y la carta de presentación del proyecto</t>
        </r>
      </text>
    </comment>
    <comment ref="H17" authorId="1" shapeId="0" xr:uid="{91D8A804-2F5C-4DFE-BC94-2D24E6C32F2D}">
      <text>
        <r>
          <rPr>
            <b/>
            <sz val="9"/>
            <color indexed="81"/>
            <rFont val="Tahoma"/>
            <family val="2"/>
          </rPr>
          <t>Carlos Eduardo:</t>
        </r>
        <r>
          <rPr>
            <sz val="9"/>
            <color indexed="81"/>
            <rFont val="Tahoma"/>
            <family val="2"/>
          </rPr>
          <t xml:space="preserve">
Escriba el valor unitario que le dio en el Análisis de Precios Unitarios, el promedio de las cotizaciones o los valores de referencia tomados como unitario</t>
        </r>
      </text>
    </comment>
    <comment ref="I17" authorId="1" shapeId="0" xr:uid="{AA6F4E02-C816-4857-9849-9BB807FED46D}">
      <text>
        <r>
          <rPr>
            <b/>
            <sz val="9"/>
            <color indexed="81"/>
            <rFont val="Tahoma"/>
            <family val="2"/>
          </rPr>
          <t>Carlos Eduardo:</t>
        </r>
        <r>
          <rPr>
            <sz val="9"/>
            <color indexed="81"/>
            <rFont val="Tahoma"/>
            <family val="2"/>
          </rPr>
          <t xml:space="preserve">
Este valor es la multiplicación del valor unitario por la cantidad.  Este valor se calcula automáticamente.</t>
        </r>
      </text>
    </comment>
    <comment ref="J17" authorId="1" shapeId="0" xr:uid="{C22EE162-C67C-48C5-82D6-B0516CA0B1AB}">
      <text>
        <r>
          <rPr>
            <b/>
            <sz val="9"/>
            <color indexed="81"/>
            <rFont val="Tahoma"/>
            <family val="2"/>
          </rPr>
          <t>Carlos Eduardo:</t>
        </r>
        <r>
          <rPr>
            <sz val="9"/>
            <color indexed="81"/>
            <rFont val="Tahoma"/>
            <family val="2"/>
          </rPr>
          <t xml:space="preserve">
Escriba el valor unitario que le dio en el Análisis de Precios Unitarios, el promedio de las cotizaciones o los valores de referencia tomados como unitario</t>
        </r>
      </text>
    </comment>
    <comment ref="K17" authorId="1" shapeId="0" xr:uid="{DC9BB65F-4FA1-4104-B171-7F184531D066}">
      <text>
        <r>
          <rPr>
            <b/>
            <sz val="9"/>
            <color indexed="81"/>
            <rFont val="Tahoma"/>
            <family val="2"/>
          </rPr>
          <t>Carlos Eduardo:</t>
        </r>
        <r>
          <rPr>
            <sz val="9"/>
            <color indexed="81"/>
            <rFont val="Tahoma"/>
            <family val="2"/>
          </rPr>
          <t xml:space="preserve">
Este valor es la multiplicación del valor unitario por la cantidad.  Este valor se calcula automáticamente.</t>
        </r>
      </text>
    </comment>
    <comment ref="L17" authorId="1" shapeId="0" xr:uid="{B5283E15-E96F-4CB2-A85B-A2D1BD401BE7}">
      <text>
        <r>
          <rPr>
            <b/>
            <sz val="9"/>
            <color indexed="81"/>
            <rFont val="Tahoma"/>
            <family val="2"/>
          </rPr>
          <t>Carlos Eduardo:</t>
        </r>
        <r>
          <rPr>
            <sz val="9"/>
            <color indexed="81"/>
            <rFont val="Tahoma"/>
            <family val="2"/>
          </rPr>
          <t xml:space="preserve">
Este valor es la multiplicación del valor unitario por la cantidad.  Este valor se calcula automáticamente.</t>
        </r>
      </text>
    </comment>
    <comment ref="I18" authorId="0" shapeId="0" xr:uid="{7DB62160-79DF-41C3-8EB9-46BD3DEC5340}">
      <text>
        <r>
          <rPr>
            <b/>
            <sz val="9"/>
            <color indexed="81"/>
            <rFont val="Tahoma"/>
            <family val="2"/>
          </rPr>
          <t>Dirección de Evaluación y Calidad:</t>
        </r>
        <r>
          <rPr>
            <sz val="9"/>
            <color indexed="81"/>
            <rFont val="Tahoma"/>
            <family val="2"/>
          </rPr>
          <t xml:space="preserve">
Seleccione una de las tres opciones.  
Si no selecciona una opción, le saldrá </t>
        </r>
        <r>
          <rPr>
            <b/>
            <sz val="11"/>
            <color indexed="81"/>
            <rFont val="Tahoma"/>
            <family val="2"/>
          </rPr>
          <t>#¡DIV/0!</t>
        </r>
        <r>
          <rPr>
            <sz val="9"/>
            <color indexed="81"/>
            <rFont val="Tahoma"/>
            <family val="2"/>
          </rPr>
          <t xml:space="preserve"> en el porcentaje, porque el ítem no se cargará a ningun tipo de actividad, Y SE PODRIA NO REFLEJAR ESTE GRUPO DE ITEMS EN EL VALOR TOTAL DEL PROYECTO</t>
        </r>
      </text>
    </comment>
    <comment ref="I21" authorId="0" shapeId="0" xr:uid="{D3AA706A-C0ED-4419-8333-5B6E27D2BE92}">
      <text>
        <r>
          <rPr>
            <b/>
            <sz val="9"/>
            <color indexed="81"/>
            <rFont val="Tahoma"/>
            <family val="2"/>
          </rPr>
          <t>Dirección de Evaluación y Calidad:</t>
        </r>
        <r>
          <rPr>
            <sz val="9"/>
            <color indexed="81"/>
            <rFont val="Tahoma"/>
            <family val="2"/>
          </rPr>
          <t xml:space="preserve">
Seleccione una de las tres opciones.  
Si no selecciona una opción, le saldrá </t>
        </r>
        <r>
          <rPr>
            <b/>
            <sz val="11"/>
            <color indexed="81"/>
            <rFont val="Tahoma"/>
            <family val="2"/>
          </rPr>
          <t>#¡DIV/0!</t>
        </r>
        <r>
          <rPr>
            <sz val="9"/>
            <color indexed="81"/>
            <rFont val="Tahoma"/>
            <family val="2"/>
          </rPr>
          <t xml:space="preserve"> en el porcentaje, porque el ítem no se cargará a ningun tipo de actividad, Y SE PODRIA NO REFLEJAR ESTE GRUPO DE ITEMS EN EL VALOR TOTAL DEL PROYECTO</t>
        </r>
      </text>
    </comment>
    <comment ref="I24" authorId="0" shapeId="0" xr:uid="{73029A9B-0A03-40D7-817F-60F731E4680E}">
      <text>
        <r>
          <rPr>
            <b/>
            <sz val="9"/>
            <color indexed="81"/>
            <rFont val="Tahoma"/>
            <family val="2"/>
          </rPr>
          <t>Dirección de Evaluación y Calidad:</t>
        </r>
        <r>
          <rPr>
            <sz val="9"/>
            <color indexed="81"/>
            <rFont val="Tahoma"/>
            <family val="2"/>
          </rPr>
          <t xml:space="preserve">
Seleccione una de las tres opciones.  
Si no selecciona una opción, le saldrá </t>
        </r>
        <r>
          <rPr>
            <b/>
            <sz val="11"/>
            <color indexed="81"/>
            <rFont val="Tahoma"/>
            <family val="2"/>
          </rPr>
          <t>#¡DIV/0!</t>
        </r>
        <r>
          <rPr>
            <sz val="9"/>
            <color indexed="81"/>
            <rFont val="Tahoma"/>
            <family val="2"/>
          </rPr>
          <t xml:space="preserve"> en el porcentaje, porque el ítem no se cargará a ningun tipo de actividad, Y SE PODRIA NO REFLEJAR ESTE GRUPO DE ITEMS EN EL VALOR TOTAL DEL PROYECTO</t>
        </r>
      </text>
    </comment>
    <comment ref="I28" authorId="0" shapeId="0" xr:uid="{D9CAAC8C-B240-4ABA-A77A-3105779E3AE5}">
      <text>
        <r>
          <rPr>
            <b/>
            <sz val="9"/>
            <color indexed="81"/>
            <rFont val="Tahoma"/>
            <family val="2"/>
          </rPr>
          <t>Dirección de Evaluación y Calidad:</t>
        </r>
        <r>
          <rPr>
            <sz val="9"/>
            <color indexed="81"/>
            <rFont val="Tahoma"/>
            <family val="2"/>
          </rPr>
          <t xml:space="preserve">
Seleccione una de las tres opciones.  
Si no selecciona una opción, le saldrá </t>
        </r>
        <r>
          <rPr>
            <b/>
            <sz val="11"/>
            <color indexed="81"/>
            <rFont val="Tahoma"/>
            <family val="2"/>
          </rPr>
          <t>#¡DIV/0!</t>
        </r>
        <r>
          <rPr>
            <sz val="9"/>
            <color indexed="81"/>
            <rFont val="Tahoma"/>
            <family val="2"/>
          </rPr>
          <t xml:space="preserve"> en el porcentaje, porque el ítem no se cargará a ningun tipo de actividad, Y SE PODRIA NO REFLEJAR ESTE GRUPO DE ITEMS EN EL VALOR TOTAL DEL PROYECTO</t>
        </r>
      </text>
    </comment>
    <comment ref="I34" authorId="0" shapeId="0" xr:uid="{8F7CD7AA-D5FC-4650-936A-D24D6C205AAC}">
      <text>
        <r>
          <rPr>
            <b/>
            <sz val="9"/>
            <color indexed="81"/>
            <rFont val="Tahoma"/>
            <family val="2"/>
          </rPr>
          <t>Dirección de Evaluación y Calidad:</t>
        </r>
        <r>
          <rPr>
            <sz val="9"/>
            <color indexed="81"/>
            <rFont val="Tahoma"/>
            <family val="2"/>
          </rPr>
          <t xml:space="preserve">
Seleccione una de las tres opciones.  
Si no selecciona una opción, le saldrá </t>
        </r>
        <r>
          <rPr>
            <b/>
            <sz val="11"/>
            <color indexed="81"/>
            <rFont val="Tahoma"/>
            <family val="2"/>
          </rPr>
          <t>#¡DIV/0!</t>
        </r>
        <r>
          <rPr>
            <sz val="9"/>
            <color indexed="81"/>
            <rFont val="Tahoma"/>
            <family val="2"/>
          </rPr>
          <t xml:space="preserve"> en el porcentaje, porque el ítem no se cargará a ningun tipo de actividad, Y SE PODRIA NO REFLEJAR ESTE GRUPO DE ITEMS EN EL VALOR TOTAL DEL PROYECTO</t>
        </r>
      </text>
    </comment>
    <comment ref="I37" authorId="0" shapeId="0" xr:uid="{E184ABED-4667-4494-9A6D-D6EB8DAE5F79}">
      <text>
        <r>
          <rPr>
            <b/>
            <sz val="9"/>
            <color indexed="81"/>
            <rFont val="Tahoma"/>
            <family val="2"/>
          </rPr>
          <t>Dirección de Evaluación y Calidad:</t>
        </r>
        <r>
          <rPr>
            <sz val="9"/>
            <color indexed="81"/>
            <rFont val="Tahoma"/>
            <family val="2"/>
          </rPr>
          <t xml:space="preserve">
Seleccione una de las tres opciones.  
Si no selecciona una opción, le saldrá </t>
        </r>
        <r>
          <rPr>
            <b/>
            <sz val="11"/>
            <color indexed="81"/>
            <rFont val="Tahoma"/>
            <family val="2"/>
          </rPr>
          <t>#¡DIV/0!</t>
        </r>
        <r>
          <rPr>
            <sz val="9"/>
            <color indexed="81"/>
            <rFont val="Tahoma"/>
            <family val="2"/>
          </rPr>
          <t xml:space="preserve"> en el porcentaje, porque el ítem no se cargará a ningun tipo de actividad, Y SE PODRIA NO REFLEJAR ESTE GRUPO DE ITEMS EN EL VALOR TOTAL DEL PROYECTO</t>
        </r>
      </text>
    </comment>
    <comment ref="I40" authorId="0" shapeId="0" xr:uid="{C760D0EA-1A51-4A75-9AAF-F4DB6F70D1C0}">
      <text>
        <r>
          <rPr>
            <b/>
            <sz val="9"/>
            <color indexed="81"/>
            <rFont val="Tahoma"/>
            <family val="2"/>
          </rPr>
          <t>Dirección de Evaluación y Calidad:</t>
        </r>
        <r>
          <rPr>
            <sz val="9"/>
            <color indexed="81"/>
            <rFont val="Tahoma"/>
            <family val="2"/>
          </rPr>
          <t xml:space="preserve">
Seleccione una de las tres opciones.  
Si no selecciona una opción, le saldrá #NUM en el porcentaje, porque el ítem no se cargará a ningun tipo de actividad, Y SE PODRIA NO REFLEJAR ESTE GRUPO DE ITEMS EN EL VALOR TOTAL DEL PROYECTO</t>
        </r>
      </text>
    </comment>
    <comment ref="I41" authorId="0" shapeId="0" xr:uid="{3DDC0136-15E1-49EA-89ED-AAC8CDA8FB33}">
      <text>
        <r>
          <rPr>
            <b/>
            <sz val="9"/>
            <color indexed="81"/>
            <rFont val="Tahoma"/>
            <family val="2"/>
          </rPr>
          <t>Dirección de Evaluación y Calidad:</t>
        </r>
        <r>
          <rPr>
            <sz val="9"/>
            <color indexed="81"/>
            <rFont val="Tahoma"/>
            <family val="2"/>
          </rPr>
          <t xml:space="preserve">
Seleccione una de las tres opciones.  
Si no selecciona una opción, le saldrá #NUM en el porcentaje, porque el ítem no se cargará a ningun tipo de actividad, Y SE PODRIA NO REFLEJAR ESTE GRUPO DE ITEMS EN EL VALOR TOTAL DEL PROYECTO</t>
        </r>
      </text>
    </comment>
    <comment ref="I43" authorId="0" shapeId="0" xr:uid="{B4009289-65DE-4952-A163-573B556E7347}">
      <text>
        <r>
          <rPr>
            <b/>
            <sz val="9"/>
            <color indexed="81"/>
            <rFont val="Tahoma"/>
            <family val="2"/>
          </rPr>
          <t>Dirección de Evaluación y Calidad:</t>
        </r>
        <r>
          <rPr>
            <sz val="9"/>
            <color indexed="81"/>
            <rFont val="Tahoma"/>
            <family val="2"/>
          </rPr>
          <t xml:space="preserve">
Seleccione una de las tres opciones.  
Si no selecciona una opción, le saldrá #NUM en el porcentaje, porque el ítem no se cargará a ningun tipo de actividad, Y SE PODRIA NO REFLEJAR ESTE GRUPO DE ITEMS EN EL VALOR TOTAL DEL PROYECTO</t>
        </r>
      </text>
    </comment>
    <comment ref="I53" authorId="0" shapeId="0" xr:uid="{483DEC40-A53C-4836-BC6A-DAA46B65DC01}">
      <text>
        <r>
          <rPr>
            <b/>
            <sz val="9"/>
            <color indexed="81"/>
            <rFont val="Tahoma"/>
            <family val="2"/>
          </rPr>
          <t>Dirección de Evaluación y Calidad:</t>
        </r>
        <r>
          <rPr>
            <sz val="9"/>
            <color indexed="81"/>
            <rFont val="Tahoma"/>
            <family val="2"/>
          </rPr>
          <t xml:space="preserve">
Seleccione una de las tres opciones.  
Si no selecciona una opción, le saldrá #NUM en el porcentaje, porque el ítem no se cargará a ningun tipo de actividad, Y SE PODRIA NO REFLEJAR ESTE GRUPO DE ITEMS EN EL VALOR TOTAL DEL PROYECTO</t>
        </r>
      </text>
    </comment>
    <comment ref="D61" authorId="0" shapeId="0" xr:uid="{2537B6C1-55D1-4F42-9047-0CAFAED2C78B}">
      <text>
        <r>
          <rPr>
            <b/>
            <sz val="9"/>
            <color indexed="81"/>
            <rFont val="Tahoma"/>
            <family val="2"/>
          </rPr>
          <t>Dirección de Evaluación y Calidad:</t>
        </r>
        <r>
          <rPr>
            <sz val="9"/>
            <color indexed="81"/>
            <rFont val="Tahoma"/>
            <family val="2"/>
          </rPr>
          <t xml:space="preserve">
NO SE DEBE MODIFICAR NINGUNA DE LAS FORMULAS NI LA INFORMACIÓN DE ESTE RESUMEN CONSOLIDADO.|</t>
        </r>
      </text>
    </comment>
    <comment ref="E74" authorId="0" shapeId="0" xr:uid="{DB9AA8E9-0D13-42B0-A204-19832BD10F55}">
      <text>
        <r>
          <rPr>
            <b/>
            <sz val="9"/>
            <color indexed="81"/>
            <rFont val="Tahoma"/>
            <family val="2"/>
          </rPr>
          <t>Dirección de Evaluación y Calidad:</t>
        </r>
        <r>
          <rPr>
            <sz val="9"/>
            <color indexed="81"/>
            <rFont val="Tahoma"/>
            <family val="2"/>
          </rPr>
          <t xml:space="preserve">
Escriba el PORCENTAJE que corresponde a Administración.  (Aplica solo sobre el subtotal de OBRA PUBLICA)</t>
        </r>
      </text>
    </comment>
    <comment ref="E75" authorId="0" shapeId="0" xr:uid="{16D1CFB2-A7B2-42A5-AD66-E564DB4D08FA}">
      <text>
        <r>
          <rPr>
            <b/>
            <sz val="9"/>
            <color indexed="81"/>
            <rFont val="Tahoma"/>
            <family val="2"/>
          </rPr>
          <t>Dirección de Evaluación y Calidad:</t>
        </r>
        <r>
          <rPr>
            <sz val="9"/>
            <color indexed="81"/>
            <rFont val="Tahoma"/>
            <family val="2"/>
          </rPr>
          <t xml:space="preserve">
Escriba el PORCENTAJE correspondiente a los imprevistos (esta valor se calcula solo sobre el subtotal de OBRA PUBLICA)</t>
        </r>
      </text>
    </comment>
    <comment ref="E76" authorId="0" shapeId="0" xr:uid="{B3759602-6647-48C5-96A3-E951872692D9}">
      <text>
        <r>
          <rPr>
            <b/>
            <sz val="9"/>
            <color indexed="81"/>
            <rFont val="Tahoma"/>
            <family val="2"/>
          </rPr>
          <t>Dirección de Evaluación y Calidad:</t>
        </r>
        <r>
          <rPr>
            <sz val="9"/>
            <color indexed="81"/>
            <rFont val="Tahoma"/>
            <family val="2"/>
          </rPr>
          <t xml:space="preserve">
Escriba el PORCENTAJE correspondiente a la UTILIDAD (debe incluir el IVA sobre al utilidad).  El valor final se calcula sobre el subtotal de OBRA PUBLICA</t>
        </r>
      </text>
    </comment>
    <comment ref="E77" authorId="0" shapeId="0" xr:uid="{AE60A1F2-FE67-45A5-AEB4-3B381D480FC5}">
      <text>
        <r>
          <rPr>
            <b/>
            <sz val="9"/>
            <color indexed="81"/>
            <rFont val="Tahoma"/>
            <family val="2"/>
          </rPr>
          <t>Dirección de Evaluación y Calidad:</t>
        </r>
        <r>
          <rPr>
            <sz val="9"/>
            <color indexed="81"/>
            <rFont val="Tahoma"/>
            <family val="2"/>
          </rPr>
          <t xml:space="preserve">
Seleccione si hay otros costos adicionales al proyecto.
La administración que se calcula en este ítem, (cuando esa es la selección), hacd referencia a los costos que cobra el adminsitador de los recursos del proyecto.  NO es la administración del contratista que se incluye en el AIU.</t>
        </r>
      </text>
    </comment>
    <comment ref="H77" authorId="1" shapeId="0" xr:uid="{FA93F5EA-B03C-4B3F-8671-02C5E14604CC}">
      <text>
        <r>
          <rPr>
            <b/>
            <sz val="9"/>
            <color indexed="81"/>
            <rFont val="Tahoma"/>
            <family val="2"/>
          </rPr>
          <t>Carlos Eduardo:</t>
        </r>
        <r>
          <rPr>
            <sz val="9"/>
            <color indexed="81"/>
            <rFont val="Tahoma"/>
            <family val="2"/>
          </rPr>
          <t xml:space="preserve">
Escriba el porcentaje de otros costos indirectos (aplicable a proyectos especiales como Ciencia y Tecnología).  
Cuando se calcule un valor, se deberá adjuntar al presupuesto un anexo donde se detallen y especifiquen esos otros costos indirectos</t>
        </r>
      </text>
    </comment>
    <comment ref="F79" authorId="1" shapeId="0" xr:uid="{0A922FDF-050D-4979-8D91-49E99E8A7592}">
      <text>
        <r>
          <rPr>
            <b/>
            <sz val="9"/>
            <color indexed="81"/>
            <rFont val="Tahoma"/>
            <family val="2"/>
          </rPr>
          <t>Carlos Eduardo:</t>
        </r>
        <r>
          <rPr>
            <sz val="9"/>
            <color indexed="81"/>
            <rFont val="Tahoma"/>
            <family val="2"/>
          </rPr>
          <t xml:space="preserve">
Escriba el porcentaje de interventoría.  El valor total se calculará automáticamente.  
Recuerde que si el proyecto contempla interventoría, es necesario reflejar exactamente este valor (el que aparece en la celda H62) en un presupuesto de Consultoría (formato pe-p30-f13)</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Dirección de Evaluación y Calidad</author>
    <author>Carlos Eduardo</author>
  </authors>
  <commentList>
    <comment ref="C13" authorId="0" shapeId="0" xr:uid="{0E61487A-97E5-4BF5-9AC3-50CFE9B019D0}">
      <text>
        <r>
          <rPr>
            <b/>
            <sz val="9"/>
            <color indexed="81"/>
            <rFont val="Tahoma"/>
            <family val="2"/>
          </rPr>
          <t>Dirección de Evaluación y Calidad:</t>
        </r>
        <r>
          <rPr>
            <sz val="9"/>
            <color indexed="81"/>
            <rFont val="Tahoma"/>
            <family val="2"/>
          </rPr>
          <t xml:space="preserve">
Escriba el nombre completo del proyecto, tal como aparecerá en la MGA y la carta de presentación del proyecto</t>
        </r>
      </text>
    </comment>
    <comment ref="H17" authorId="1" shapeId="0" xr:uid="{CB69037C-E60B-48C2-87C1-E79EC9113EA9}">
      <text>
        <r>
          <rPr>
            <b/>
            <sz val="9"/>
            <color indexed="81"/>
            <rFont val="Tahoma"/>
            <family val="2"/>
          </rPr>
          <t>Carlos Eduardo:</t>
        </r>
        <r>
          <rPr>
            <sz val="9"/>
            <color indexed="81"/>
            <rFont val="Tahoma"/>
            <family val="2"/>
          </rPr>
          <t xml:space="preserve">
Escriba el valor unitario que le dio en el Análisis de Precios Unitarios, el promedio de las cotizaciones o los valores de referencia tomados como unitario</t>
        </r>
      </text>
    </comment>
    <comment ref="I17" authorId="1" shapeId="0" xr:uid="{DBA49897-CEB7-4378-A38B-7BBA83B9A187}">
      <text>
        <r>
          <rPr>
            <b/>
            <sz val="9"/>
            <color indexed="81"/>
            <rFont val="Tahoma"/>
            <family val="2"/>
          </rPr>
          <t>Carlos Eduardo:</t>
        </r>
        <r>
          <rPr>
            <sz val="9"/>
            <color indexed="81"/>
            <rFont val="Tahoma"/>
            <family val="2"/>
          </rPr>
          <t xml:space="preserve">
Este valor es la multiplicación del valor unitario por la cantidad.  Este valor se calcula automáticamente.</t>
        </r>
      </text>
    </comment>
    <comment ref="J17" authorId="1" shapeId="0" xr:uid="{6C3F8D9A-F5A5-489B-8886-053140817820}">
      <text>
        <r>
          <rPr>
            <b/>
            <sz val="9"/>
            <color indexed="81"/>
            <rFont val="Tahoma"/>
            <family val="2"/>
          </rPr>
          <t>Carlos Eduardo:</t>
        </r>
        <r>
          <rPr>
            <sz val="9"/>
            <color indexed="81"/>
            <rFont val="Tahoma"/>
            <family val="2"/>
          </rPr>
          <t xml:space="preserve">
Escriba el valor unitario que le dio en el Análisis de Precios Unitarios, el promedio de las cotizaciones o los valores de referencia tomados como unitario</t>
        </r>
      </text>
    </comment>
    <comment ref="K17" authorId="1" shapeId="0" xr:uid="{BD80BF5D-EBF4-4166-BD6A-5BCFC93A63B8}">
      <text>
        <r>
          <rPr>
            <b/>
            <sz val="9"/>
            <color indexed="81"/>
            <rFont val="Tahoma"/>
            <family val="2"/>
          </rPr>
          <t>Carlos Eduardo:</t>
        </r>
        <r>
          <rPr>
            <sz val="9"/>
            <color indexed="81"/>
            <rFont val="Tahoma"/>
            <family val="2"/>
          </rPr>
          <t xml:space="preserve">
Este valor es la multiplicación del valor unitario por la cantidad.  Este valor se calcula automáticamente.</t>
        </r>
      </text>
    </comment>
    <comment ref="L17" authorId="1" shapeId="0" xr:uid="{B0538FA7-68A0-40DD-95E1-AAA94AA2FADF}">
      <text>
        <r>
          <rPr>
            <b/>
            <sz val="9"/>
            <color indexed="81"/>
            <rFont val="Tahoma"/>
            <family val="2"/>
          </rPr>
          <t>Carlos Eduardo:</t>
        </r>
        <r>
          <rPr>
            <sz val="9"/>
            <color indexed="81"/>
            <rFont val="Tahoma"/>
            <family val="2"/>
          </rPr>
          <t xml:space="preserve">
Este valor es la multiplicación del valor unitario por la cantidad.  Este valor se calcula automáticamente.</t>
        </r>
      </text>
    </comment>
    <comment ref="Q17" authorId="1" shapeId="0" xr:uid="{B008C8C5-EAA6-49F3-A970-C177E3281D46}">
      <text>
        <r>
          <rPr>
            <b/>
            <sz val="9"/>
            <color indexed="81"/>
            <rFont val="Tahoma"/>
            <family val="2"/>
          </rPr>
          <t>Carlos Eduardo:</t>
        </r>
        <r>
          <rPr>
            <sz val="9"/>
            <color indexed="81"/>
            <rFont val="Tahoma"/>
            <family val="2"/>
          </rPr>
          <t xml:space="preserve">
Este valor es la multiplicación del valor unitario por la cantidad.  Este valor se calcula automáticamente.</t>
        </r>
      </text>
    </comment>
    <comment ref="U17" authorId="1" shapeId="0" xr:uid="{0EF6843A-ECB4-4DFB-829F-0EA6169BF5E1}">
      <text>
        <r>
          <rPr>
            <b/>
            <sz val="9"/>
            <color indexed="81"/>
            <rFont val="Tahoma"/>
            <family val="2"/>
          </rPr>
          <t>Carlos Eduardo:</t>
        </r>
        <r>
          <rPr>
            <sz val="9"/>
            <color indexed="81"/>
            <rFont val="Tahoma"/>
            <family val="2"/>
          </rPr>
          <t xml:space="preserve">
Este valor es la multiplicación del valor unitario por la cantidad.  Este valor se calcula automáticamente.</t>
        </r>
      </text>
    </comment>
    <comment ref="I18" authorId="0" shapeId="0" xr:uid="{8B12A184-6B7F-493C-9F80-698154D37ED4}">
      <text>
        <r>
          <rPr>
            <b/>
            <sz val="9"/>
            <color indexed="81"/>
            <rFont val="Tahoma"/>
            <family val="2"/>
          </rPr>
          <t>Dirección de Evaluación y Calidad:</t>
        </r>
        <r>
          <rPr>
            <sz val="9"/>
            <color indexed="81"/>
            <rFont val="Tahoma"/>
            <family val="2"/>
          </rPr>
          <t xml:space="preserve">
Seleccione una de las tres opciones.  
Si no selecciona una opción, le saldrá </t>
        </r>
        <r>
          <rPr>
            <b/>
            <sz val="11"/>
            <color indexed="81"/>
            <rFont val="Tahoma"/>
            <family val="2"/>
          </rPr>
          <t>#¡DIV/0!</t>
        </r>
        <r>
          <rPr>
            <sz val="9"/>
            <color indexed="81"/>
            <rFont val="Tahoma"/>
            <family val="2"/>
          </rPr>
          <t xml:space="preserve"> en el porcentaje, porque el ítem no se cargará a ningun tipo de actividad, Y SE PODRIA NO REFLEJAR ESTE GRUPO DE ITEMS EN EL VALOR TOTAL DEL PROYECTO</t>
        </r>
      </text>
    </comment>
    <comment ref="I21" authorId="0" shapeId="0" xr:uid="{8D318BFA-C58B-4B1C-9831-77E51E520206}">
      <text>
        <r>
          <rPr>
            <b/>
            <sz val="9"/>
            <color indexed="81"/>
            <rFont val="Tahoma"/>
            <family val="2"/>
          </rPr>
          <t>Dirección de Evaluación y Calidad:</t>
        </r>
        <r>
          <rPr>
            <sz val="9"/>
            <color indexed="81"/>
            <rFont val="Tahoma"/>
            <family val="2"/>
          </rPr>
          <t xml:space="preserve">
Seleccione una de las tres opciones.  
Si no selecciona una opción, le saldrá </t>
        </r>
        <r>
          <rPr>
            <b/>
            <sz val="11"/>
            <color indexed="81"/>
            <rFont val="Tahoma"/>
            <family val="2"/>
          </rPr>
          <t>#¡DIV/0!</t>
        </r>
        <r>
          <rPr>
            <sz val="9"/>
            <color indexed="81"/>
            <rFont val="Tahoma"/>
            <family val="2"/>
          </rPr>
          <t xml:space="preserve"> en el porcentaje, porque el ítem no se cargará a ningun tipo de actividad, Y SE PODRIA NO REFLEJAR ESTE GRUPO DE ITEMS EN EL VALOR TOTAL DEL PROYECTO</t>
        </r>
      </text>
    </comment>
    <comment ref="I25" authorId="0" shapeId="0" xr:uid="{39901BB6-074C-469D-835E-B373D6AE3E54}">
      <text>
        <r>
          <rPr>
            <b/>
            <sz val="9"/>
            <color indexed="81"/>
            <rFont val="Tahoma"/>
            <family val="2"/>
          </rPr>
          <t>Dirección de Evaluación y Calidad:</t>
        </r>
        <r>
          <rPr>
            <sz val="9"/>
            <color indexed="81"/>
            <rFont val="Tahoma"/>
            <family val="2"/>
          </rPr>
          <t xml:space="preserve">
Seleccione una de las tres opciones.  
Si no selecciona una opción, le saldrá </t>
        </r>
        <r>
          <rPr>
            <b/>
            <sz val="11"/>
            <color indexed="81"/>
            <rFont val="Tahoma"/>
            <family val="2"/>
          </rPr>
          <t>#¡DIV/0!</t>
        </r>
        <r>
          <rPr>
            <sz val="9"/>
            <color indexed="81"/>
            <rFont val="Tahoma"/>
            <family val="2"/>
          </rPr>
          <t xml:space="preserve"> en el porcentaje, porque el ítem no se cargará a ningun tipo de actividad, Y SE PODRIA NO REFLEJAR ESTE GRUPO DE ITEMS EN EL VALOR TOTAL DEL PROYECTO</t>
        </r>
      </text>
    </comment>
    <comment ref="I31" authorId="0" shapeId="0" xr:uid="{0493CEBF-0329-431A-91AA-FFC0608992BE}">
      <text>
        <r>
          <rPr>
            <b/>
            <sz val="9"/>
            <color indexed="81"/>
            <rFont val="Tahoma"/>
            <family val="2"/>
          </rPr>
          <t>Dirección de Evaluación y Calidad:</t>
        </r>
        <r>
          <rPr>
            <sz val="9"/>
            <color indexed="81"/>
            <rFont val="Tahoma"/>
            <family val="2"/>
          </rPr>
          <t xml:space="preserve">
Seleccione una de las tres opciones.  
Si no selecciona una opción, le saldrá </t>
        </r>
        <r>
          <rPr>
            <b/>
            <sz val="11"/>
            <color indexed="81"/>
            <rFont val="Tahoma"/>
            <family val="2"/>
          </rPr>
          <t>#¡DIV/0!</t>
        </r>
        <r>
          <rPr>
            <sz val="9"/>
            <color indexed="81"/>
            <rFont val="Tahoma"/>
            <family val="2"/>
          </rPr>
          <t xml:space="preserve"> en el porcentaje, porque el ítem no se cargará a ningun tipo de actividad, Y SE PODRIA NO REFLEJAR ESTE GRUPO DE ITEMS EN EL VALOR TOTAL DEL PROYECTO</t>
        </r>
      </text>
    </comment>
    <comment ref="I34" authorId="0" shapeId="0" xr:uid="{DAC6172E-B563-41D6-A90B-77120DDEB3B6}">
      <text>
        <r>
          <rPr>
            <b/>
            <sz val="9"/>
            <color indexed="81"/>
            <rFont val="Tahoma"/>
            <family val="2"/>
          </rPr>
          <t>Dirección de Evaluación y Calidad:</t>
        </r>
        <r>
          <rPr>
            <sz val="9"/>
            <color indexed="81"/>
            <rFont val="Tahoma"/>
            <family val="2"/>
          </rPr>
          <t xml:space="preserve">
Seleccione una de las tres opciones.  
Si no selecciona una opción, le saldrá </t>
        </r>
        <r>
          <rPr>
            <b/>
            <sz val="11"/>
            <color indexed="81"/>
            <rFont val="Tahoma"/>
            <family val="2"/>
          </rPr>
          <t>#¡DIV/0!</t>
        </r>
        <r>
          <rPr>
            <sz val="9"/>
            <color indexed="81"/>
            <rFont val="Tahoma"/>
            <family val="2"/>
          </rPr>
          <t xml:space="preserve"> en el porcentaje, porque el ítem no se cargará a ningun tipo de actividad, Y SE PODRIA NO REFLEJAR ESTE GRUPO DE ITEMS EN EL VALOR TOTAL DEL PROYECTO</t>
        </r>
      </text>
    </comment>
    <comment ref="I38" authorId="0" shapeId="0" xr:uid="{84848901-33EA-4004-8AC2-CF6BE054543D}">
      <text>
        <r>
          <rPr>
            <b/>
            <sz val="9"/>
            <color indexed="81"/>
            <rFont val="Tahoma"/>
            <family val="2"/>
          </rPr>
          <t>Dirección de Evaluación y Calidad:</t>
        </r>
        <r>
          <rPr>
            <sz val="9"/>
            <color indexed="81"/>
            <rFont val="Tahoma"/>
            <family val="2"/>
          </rPr>
          <t xml:space="preserve">
Seleccione una de las tres opciones.  
Si no selecciona una opción, le saldrá #NUM en el porcentaje, porque el ítem no se cargará a ningun tipo de actividad, Y SE PODRIA NO REFLEJAR ESTE GRUPO DE ITEMS EN EL VALOR TOTAL DEL PROYECTO</t>
        </r>
      </text>
    </comment>
    <comment ref="D58" authorId="0" shapeId="0" xr:uid="{695D5C96-5C01-4983-8FC5-BE354005A61D}">
      <text>
        <r>
          <rPr>
            <b/>
            <sz val="9"/>
            <color indexed="81"/>
            <rFont val="Tahoma"/>
            <family val="2"/>
          </rPr>
          <t>Dirección de Evaluación y Calidad:</t>
        </r>
        <r>
          <rPr>
            <sz val="9"/>
            <color indexed="81"/>
            <rFont val="Tahoma"/>
            <family val="2"/>
          </rPr>
          <t xml:space="preserve">
NO SE DEBE MODIFICAR NINGUNA DE LAS FORMULAS NI LA INFORMACIÓN DE ESTE RESUMEN CONSOLIDADO.|</t>
        </r>
      </text>
    </comment>
    <comment ref="E71" authorId="0" shapeId="0" xr:uid="{686B3260-D3BA-44B0-AA89-89EEFFF7F75B}">
      <text>
        <r>
          <rPr>
            <b/>
            <sz val="9"/>
            <color indexed="81"/>
            <rFont val="Tahoma"/>
            <family val="2"/>
          </rPr>
          <t>Dirección de Evaluación y Calidad:</t>
        </r>
        <r>
          <rPr>
            <sz val="9"/>
            <color indexed="81"/>
            <rFont val="Tahoma"/>
            <family val="2"/>
          </rPr>
          <t xml:space="preserve">
Escriba el PORCENTAJE que corresponde a Administración.  (Aplica solo sobre el subtotal de OBRA PUBLICA)</t>
        </r>
      </text>
    </comment>
    <comment ref="E72" authorId="0" shapeId="0" xr:uid="{1C1EAE5C-16F2-4A13-9933-ED65FCC60431}">
      <text>
        <r>
          <rPr>
            <b/>
            <sz val="9"/>
            <color indexed="81"/>
            <rFont val="Tahoma"/>
            <family val="2"/>
          </rPr>
          <t>Dirección de Evaluación y Calidad:</t>
        </r>
        <r>
          <rPr>
            <sz val="9"/>
            <color indexed="81"/>
            <rFont val="Tahoma"/>
            <family val="2"/>
          </rPr>
          <t xml:space="preserve">
Escriba el PORCENTAJE correspondiente a los imprevistos (esta valor se calcula solo sobre el subtotal de OBRA PUBLICA)</t>
        </r>
      </text>
    </comment>
    <comment ref="E73" authorId="0" shapeId="0" xr:uid="{CF4AE899-766E-4574-8DAA-13E97CF424D8}">
      <text>
        <r>
          <rPr>
            <b/>
            <sz val="9"/>
            <color indexed="81"/>
            <rFont val="Tahoma"/>
            <family val="2"/>
          </rPr>
          <t>Dirección de Evaluación y Calidad:</t>
        </r>
        <r>
          <rPr>
            <sz val="9"/>
            <color indexed="81"/>
            <rFont val="Tahoma"/>
            <family val="2"/>
          </rPr>
          <t xml:space="preserve">
Escriba el PORCENTAJE correspondiente a la UTILIDAD (debe incluir el IVA sobre al utilidad).  El valor final se calcula sobre el subtotal de OBRA PUBLICA</t>
        </r>
      </text>
    </comment>
    <comment ref="E74" authorId="0" shapeId="0" xr:uid="{6014E9BD-086B-4708-A064-BBBCB9B6807D}">
      <text>
        <r>
          <rPr>
            <b/>
            <sz val="9"/>
            <color indexed="81"/>
            <rFont val="Tahoma"/>
            <family val="2"/>
          </rPr>
          <t>Dirección de Evaluación y Calidad:</t>
        </r>
        <r>
          <rPr>
            <sz val="9"/>
            <color indexed="81"/>
            <rFont val="Tahoma"/>
            <family val="2"/>
          </rPr>
          <t xml:space="preserve">
Seleccione si hay otros costos adicionales al proyecto.
La administración que se calcula en este ítem, (cuando esa es la selección), hacd referencia a los costos que cobra el adminsitador de los recursos del proyecto.  NO es la administración del contratista que se incluye en el AIU.</t>
        </r>
      </text>
    </comment>
    <comment ref="H74" authorId="1" shapeId="0" xr:uid="{53AC55AC-0A73-48D1-858B-DD4B12571205}">
      <text>
        <r>
          <rPr>
            <b/>
            <sz val="9"/>
            <color indexed="81"/>
            <rFont val="Tahoma"/>
            <family val="2"/>
          </rPr>
          <t>Carlos Eduardo:</t>
        </r>
        <r>
          <rPr>
            <sz val="9"/>
            <color indexed="81"/>
            <rFont val="Tahoma"/>
            <family val="2"/>
          </rPr>
          <t xml:space="preserve">
Escriba el porcentaje de otros costos indirectos (aplicable a proyectos especiales como Ciencia y Tecnología).  
Cuando se calcule un valor, se deberá adjuntar al presupuesto un anexo donde se detallen y especifiquen esos otros costos indirectos</t>
        </r>
      </text>
    </comment>
    <comment ref="F76" authorId="1" shapeId="0" xr:uid="{BB476DEB-981F-49FC-B204-4C4C1DA2E012}">
      <text>
        <r>
          <rPr>
            <b/>
            <sz val="9"/>
            <color indexed="81"/>
            <rFont val="Tahoma"/>
            <family val="2"/>
          </rPr>
          <t>Carlos Eduardo:</t>
        </r>
        <r>
          <rPr>
            <sz val="9"/>
            <color indexed="81"/>
            <rFont val="Tahoma"/>
            <family val="2"/>
          </rPr>
          <t xml:space="preserve">
Escriba el porcentaje de interventoría.  El valor total se calculará automáticamente.  
Recuerde que si el proyecto contempla interventoría, es necesario reflejar exactamente este valor (el que aparece en la celda H62) en un presupuesto de Consultoría (formato pe-p30-f13)</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ING.JULIAN</author>
  </authors>
  <commentList>
    <comment ref="AI35" authorId="0" shapeId="0" xr:uid="{8471C850-D5DD-4E8B-8C8B-0683EDA8B071}">
      <text>
        <r>
          <rPr>
            <b/>
            <sz val="9"/>
            <color indexed="81"/>
            <rFont val="Tahoma"/>
            <family val="2"/>
          </rPr>
          <t>ING.JULIAN:</t>
        </r>
        <r>
          <rPr>
            <sz val="9"/>
            <color indexed="81"/>
            <rFont val="Tahoma"/>
            <family val="2"/>
          </rPr>
          <t xml:space="preserve">
demostrar vigas en planos</t>
        </r>
      </text>
    </comment>
    <comment ref="AI79" authorId="0" shapeId="0" xr:uid="{89FB876E-F2C4-441B-A52E-1E920F48F01E}">
      <text>
        <r>
          <rPr>
            <b/>
            <sz val="9"/>
            <color indexed="81"/>
            <rFont val="Tahoma"/>
            <family val="2"/>
          </rPr>
          <t>ING.JULIAN:</t>
        </r>
        <r>
          <rPr>
            <sz val="9"/>
            <color indexed="81"/>
            <rFont val="Tahoma"/>
            <family val="2"/>
          </rPr>
          <t xml:space="preserve">
demostrar vigas en planos</t>
        </r>
      </text>
    </comment>
  </commentList>
</comments>
</file>

<file path=xl/sharedStrings.xml><?xml version="1.0" encoding="utf-8"?>
<sst xmlns="http://schemas.openxmlformats.org/spreadsheetml/2006/main" count="2163" uniqueCount="443">
  <si>
    <t>Nº</t>
  </si>
  <si>
    <t>DESCRIPCION</t>
  </si>
  <si>
    <t>CANTIDAD</t>
  </si>
  <si>
    <t>EXCAVACION DE CORTES, CANALES Y PRESTAMOS EN MATERIAL COMUN A MAQUINA INCLUYE CARGUE Y ACARREO LIBRE DE 5 KM</t>
  </si>
  <si>
    <t>SUMINISTRO, EXTENDIDA Y COMPACTACIÓN DE MATERIAL PARA AFIRMADO HASTA UN DIÁMETRO DE 5" Y UN ÍNDICE PLÁSTICO MENOR O IGUAL 9%  Y COMPACTO  AL 95% PROCTOR, INCLUYE ACARREO LIBRE 5 KM (**)</t>
  </si>
  <si>
    <t>EXPLANACIONES</t>
  </si>
  <si>
    <t>3.02.03</t>
  </si>
  <si>
    <t>3.04.05</t>
  </si>
  <si>
    <t>Metro Cúbico</t>
  </si>
  <si>
    <t>AFIRMADO, SUBBASES Y BASES</t>
  </si>
  <si>
    <t>3.04.07</t>
  </si>
  <si>
    <t>SUMINISTRO, EXTENDIDA Y COMPACTACIÓN DE MATERIAL SELECCIÓNADO PARA SUBBASE GRANULAR (INCLUYE ACARREO LIBRE HASTA
5KM) (**)</t>
  </si>
  <si>
    <t>SUMINISTRO, EXTENDIDA Y COMPACTACIÓN DE MATERIAL SELECCIÓNADO PARA BASE GRANULAR (INCLUYE ACARREO LIBRE HASTA 5KM) (**)</t>
  </si>
  <si>
    <t>PAVIMENTACION TIPO PLACA HUELLA</t>
  </si>
  <si>
    <t xml:space="preserve">2.02.13 </t>
  </si>
  <si>
    <t xml:space="preserve">2.02.35 </t>
  </si>
  <si>
    <t xml:space="preserve">3.05.11 </t>
  </si>
  <si>
    <t>3.03.21</t>
  </si>
  <si>
    <t>CONCRETO PARA PLACA HUELLA DE 21 MPa - (3000 PSI). (INCLUYE CORTE Y SELLO DE JUNTAS).</t>
  </si>
  <si>
    <t>SUMINISTRO E INSTALACIÓN DE CONCRETO CICLOPEO DE 21 MPA (3000 PSI) , 60% RAJON PARA PLACA HUELLAS INCLUYE SELLO DE JUNTAS</t>
  </si>
  <si>
    <t>CONCRETO PARA VIGA DE AMARRE 21 MPa (3000 PSI) SECCION RECTANGULAR</t>
  </si>
  <si>
    <t>SUMINISTRO, FIGURADA Y AMARRE DE ACERO DE 420 MPa (60000 PSI)</t>
  </si>
  <si>
    <t>Kilogramo</t>
  </si>
  <si>
    <t>OBRAS DE DRENAJE, PROTECCION Y ESTRUCTURAS</t>
  </si>
  <si>
    <t xml:space="preserve">3.03.05 </t>
  </si>
  <si>
    <t>CUNETAS REVESTIDAS EN CONCRETO DE 21 MPA ( 3000 PSI) SIN REFUERZO (INCLUYE SELLO DE JUNTAS)</t>
  </si>
  <si>
    <t>TRANSPORTE</t>
  </si>
  <si>
    <t>3.12.03</t>
  </si>
  <si>
    <t>TRANSPORTE DE MATERIAL DE AFIRMADO Y/O GRANULAR SUELTO (MEDIDO EN BANCO) DESPUÉS DE 5 KM.</t>
  </si>
  <si>
    <t>M3-Km</t>
  </si>
  <si>
    <t>SEÑALIZACION (PMT)</t>
  </si>
  <si>
    <t>PMA</t>
  </si>
  <si>
    <t>ACUMULADO ANTERIOR</t>
  </si>
  <si>
    <t xml:space="preserve">CONDICIONES ACTUALIZADAS SEGÚN ACTA DE ACTA DE MODIFICACIÓN </t>
  </si>
  <si>
    <t>VALOR TOTAL MODIFICACIONES PRESENTE ACTA</t>
  </si>
  <si>
    <t>DEL CONTRATO DE OBRA N° / AÑO</t>
  </si>
  <si>
    <t>ALCALDIA BRICEÑO - BOYACÁ</t>
  </si>
  <si>
    <t>SUBTOTAL</t>
  </si>
  <si>
    <t>ALCALDIA DE BRICEÑO</t>
  </si>
  <si>
    <t xml:space="preserve">ALCALDIA </t>
  </si>
  <si>
    <t>BRICEÑO</t>
  </si>
  <si>
    <t>FORMATO</t>
  </si>
  <si>
    <t>MEMORIAS DE CALCULO</t>
  </si>
  <si>
    <t>OBJETO DEL PROYECTO</t>
  </si>
  <si>
    <t>Mejoramiento y adecuación de la red vial terciaria mediante la construcción de placa huellas en las veredas tarpeya y minachal del municipio de Briceño Boyacá.</t>
  </si>
  <si>
    <t>ITEM</t>
  </si>
  <si>
    <t>UNID.</t>
  </si>
  <si>
    <t>UBICACIÓN</t>
  </si>
  <si>
    <t>Localización</t>
  </si>
  <si>
    <t>Dimensiones</t>
  </si>
  <si>
    <t>No Elem.</t>
  </si>
  <si>
    <t>Medida Total</t>
  </si>
  <si>
    <t>Volumen Acu</t>
  </si>
  <si>
    <t>excavacion vigas intermedias</t>
  </si>
  <si>
    <t>excavacion vigas iniciales</t>
  </si>
  <si>
    <t xml:space="preserve">OBSERVACIONES: VOLUMENES EXTRAIDOS DEL CALCULO DEL DISEÑO GEOMETRICO  </t>
  </si>
  <si>
    <t xml:space="preserve">Subtotal </t>
  </si>
  <si>
    <t xml:space="preserve">Vienen </t>
  </si>
  <si>
    <t>TOTAL</t>
  </si>
  <si>
    <t>Responsable Presupuesto:</t>
  </si>
  <si>
    <t xml:space="preserve">                   </t>
  </si>
  <si>
    <t>0+000.000</t>
  </si>
  <si>
    <t xml:space="preserve">PLACA HUELLA </t>
  </si>
  <si>
    <t>0+010.000</t>
  </si>
  <si>
    <t>0+020.000</t>
  </si>
  <si>
    <t>0+030.000</t>
  </si>
  <si>
    <t>0+040.000</t>
  </si>
  <si>
    <t>0+050.000</t>
  </si>
  <si>
    <t>0+060.000</t>
  </si>
  <si>
    <t>0+070.000</t>
  </si>
  <si>
    <t xml:space="preserve"> </t>
  </si>
  <si>
    <t>VOLUMEN ACU.</t>
  </si>
  <si>
    <t xml:space="preserve">OBSERVACIONES:  </t>
  </si>
  <si>
    <t>ALCALDIA DE LA VICTORIA</t>
  </si>
  <si>
    <t>LA VICTORIA</t>
  </si>
  <si>
    <t>LONG.</t>
  </si>
  <si>
    <t>ALTURA</t>
  </si>
  <si>
    <t>ANCHO</t>
  </si>
  <si>
    <t>AREA</t>
  </si>
  <si>
    <t>SOBREANCHO1</t>
  </si>
  <si>
    <t>SOBREANCHO2</t>
  </si>
  <si>
    <t>(-) RIOSTRA</t>
  </si>
  <si>
    <t xml:space="preserve">  </t>
  </si>
  <si>
    <t>RIOSTRA</t>
  </si>
  <si>
    <t>cant</t>
  </si>
  <si>
    <t>Peso Total</t>
  </si>
  <si>
    <t>Longitud</t>
  </si>
  <si>
    <t>f</t>
  </si>
  <si>
    <t>Peso x m</t>
  </si>
  <si>
    <t>LONG. HUELLA</t>
  </si>
  <si>
    <t>LONG. HUELLA traslapo</t>
  </si>
  <si>
    <t>TRANSVERSAL. HUELLA</t>
  </si>
  <si>
    <t>LONG. CUNETA</t>
  </si>
  <si>
    <t>LONG. CUNETA BORDILLO</t>
  </si>
  <si>
    <t>LONG. HUELLA traslapo BORDILLO</t>
  </si>
  <si>
    <t>FLEJE BORDILLO</t>
  </si>
  <si>
    <t>TRANSVERSAL. CUNETA</t>
  </si>
  <si>
    <t>LONG RIOSTRA</t>
  </si>
  <si>
    <t>LONG. HUELLA SOBREANCHO</t>
  </si>
  <si>
    <t>M DE SOBREANCHO SON 2</t>
  </si>
  <si>
    <t>LONG. HUELLA traslapo SOBREANCHO</t>
  </si>
  <si>
    <t>TRANSVERSAL. HUELLA SOBREANCHO</t>
  </si>
  <si>
    <t>Area</t>
  </si>
  <si>
    <t>Alto</t>
  </si>
  <si>
    <t>CUNETA</t>
  </si>
  <si>
    <t>Volumen</t>
  </si>
  <si>
    <t>AFIRMADO</t>
  </si>
  <si>
    <t>SUBBASE</t>
  </si>
  <si>
    <t>ADMINISTRACIÓN</t>
  </si>
  <si>
    <t>UTILIDAD</t>
  </si>
  <si>
    <t>IMPREVISTOS</t>
  </si>
  <si>
    <t>Residente de obra:</t>
  </si>
  <si>
    <t>Director de obra:</t>
  </si>
  <si>
    <t>Interventoria:</t>
  </si>
  <si>
    <t>Mat. Profesional</t>
  </si>
  <si>
    <t>PROYECTO TOTAL</t>
  </si>
  <si>
    <t>CORTE 1</t>
  </si>
  <si>
    <t>CONDICIONES ORIGINALES</t>
  </si>
  <si>
    <t>VALOR</t>
  </si>
  <si>
    <t>PORCENTAJE</t>
  </si>
  <si>
    <t>CONTROL DE AVANCE</t>
  </si>
  <si>
    <t xml:space="preserve">VALOR TOTAL  PRESENTE ACTA        </t>
  </si>
  <si>
    <t>PRESUPUESTO GENERAL</t>
  </si>
  <si>
    <t>BUENAVISTA</t>
  </si>
  <si>
    <t>MORAY</t>
  </si>
  <si>
    <t>"CONSULTORIA PARA REALIZAR LOS ESTUDIOS Y DISEÑOS PARA EL MEJORAMIENTO DE VIAS TERCIARIAS MEDIANTE LA CONSTRUCCION DE PLACA HUELLAS EN LAS VEREDAS BUENAVISTA Y MORAY DEL MUNICIPIO DE BRICEÑO, DEPARTAMENTO DE BOYACÁ, VIGENCIA 2026"</t>
  </si>
  <si>
    <t>LOCALIZACION</t>
  </si>
  <si>
    <t>VERSIÓN: 1</t>
  </si>
  <si>
    <t>CÓDIGO: M-PD-ID-F-001</t>
  </si>
  <si>
    <t>No. CAPÍTULO</t>
  </si>
  <si>
    <t>C A P Í T U L O</t>
  </si>
  <si>
    <t>E D I F I C A C I O N E S</t>
  </si>
  <si>
    <t>No. SUB-CAPÍTULO</t>
  </si>
  <si>
    <t>S U B - C A P Í T U L O</t>
  </si>
  <si>
    <t>REF. PRECIO GOB. BOYACÁ</t>
  </si>
  <si>
    <t>DESCRIPCIÓN DE LA ACTIVIDAD</t>
  </si>
  <si>
    <t>Unidad</t>
  </si>
  <si>
    <t>No. ÍTEM PRESUPUESTO</t>
  </si>
  <si>
    <t>2. EQUIPO</t>
  </si>
  <si>
    <t>Descripción</t>
  </si>
  <si>
    <t>Cantidad</t>
  </si>
  <si>
    <t>Vr. Unitario</t>
  </si>
  <si>
    <t>Valor parcial</t>
  </si>
  <si>
    <t>HERRAMIENTA Y EQUIPO MENOR (%M.O.)</t>
  </si>
  <si>
    <t>%</t>
  </si>
  <si>
    <t>HORA</t>
  </si>
  <si>
    <t/>
  </si>
  <si>
    <t>SUBTOTAL EQUIPO</t>
  </si>
  <si>
    <t>3. MANO DE OBRA</t>
  </si>
  <si>
    <t>HC</t>
  </si>
  <si>
    <t>SUBTOTAL MANO DE OBRA</t>
  </si>
  <si>
    <t>4. TRANSPORTE</t>
  </si>
  <si>
    <t>VOLQUETA</t>
  </si>
  <si>
    <t>M3-5KM</t>
  </si>
  <si>
    <t>SUBTOTAL TRANSPORTE</t>
  </si>
  <si>
    <t>COSTO DIRECTO</t>
  </si>
  <si>
    <t>INCREMENTO POR DISTANCIA (F.I.D.)</t>
  </si>
  <si>
    <t>TOTAL COSTO DIRECTO + INCREMENTO POR DISTANCIA</t>
  </si>
  <si>
    <t>TOTAL COSTOS INDIRECTOS</t>
  </si>
  <si>
    <t>TOTAL COSTOS ACTIVIDAD (INCLUYE AIU E INCREMENTO POR DISTANCIA)</t>
  </si>
  <si>
    <t>OBSERVACIONES:</t>
  </si>
  <si>
    <t>________________________________________</t>
  </si>
  <si>
    <t>ANÁLISIS DE PRECIOS UNITARIOS</t>
  </si>
  <si>
    <t>1. MATERIAL</t>
  </si>
  <si>
    <t>Valor Unitario</t>
  </si>
  <si>
    <t>UND</t>
  </si>
  <si>
    <t>SUBTOTAL MATERIALES</t>
  </si>
  <si>
    <t>DIA</t>
  </si>
  <si>
    <t>ML</t>
  </si>
  <si>
    <t>AYUDANTE (AA)</t>
  </si>
  <si>
    <t>HH</t>
  </si>
  <si>
    <t>KG</t>
  </si>
  <si>
    <t>M3</t>
  </si>
  <si>
    <t>ACERO DE REFUERZO F`y = 60000 PSI</t>
  </si>
  <si>
    <t>CUADRILLA DE ALBAÑILERIA (AA1)</t>
  </si>
  <si>
    <t>C I M E N T A C I O N E S    Y   D E S A G Ü E S</t>
  </si>
  <si>
    <t>3.01.08</t>
  </si>
  <si>
    <t xml:space="preserve"> LOCALIZACION Y REPLANTEO TOPOGRÁFICO PARA OBRAS DE INFRAESTRUCTURA VIAL</t>
  </si>
  <si>
    <t>Kilometro</t>
  </si>
  <si>
    <t>GOBERNACIÓN DE BOYACÁ - SECRETARÍA DE INFRAESTRUCTURA PÚBLICA</t>
  </si>
  <si>
    <t>I N F R A E S T R U C T U R A   V I A L</t>
  </si>
  <si>
    <t>Aprobó</t>
  </si>
  <si>
    <t>E X P L A N A C I O N E S</t>
  </si>
  <si>
    <t>EXCAVACIÓN DE CORTES, CANALES Y PRESTAMOS EN MATERIAL COMUN A MAQUINA.(INCLUYE CARGUE Y ACARREO LIBRE HASTA 5 KM.)</t>
  </si>
  <si>
    <t>RETROEXCAVADORA SOBRE ORUGAS (CAPACIDAD 220 HP)</t>
  </si>
  <si>
    <t>A F I R M A D O ,   S U B B A S E S   Y   B A S E S</t>
  </si>
  <si>
    <t>SUMINISTRO, EXTENDIDA Y COMPACTACIÓN DE MATERIAL PARA AFIRMADO HASTA UN DIÁMETRO DE 2" Y UN ÍNDICE PLÁSTICO MENOR O IGUAL 9% Y COMPACTO AL 95% PROCTOR, INCLUYE ACARREO LIBRE HASTA 5 KM (**)</t>
  </si>
  <si>
    <t>MATERIAL DE AFIRMADO NORMA INVIAS</t>
  </si>
  <si>
    <t>CARROTANQUE DE AGUA (CAPACIDAD 1000 GL)</t>
  </si>
  <si>
    <t>MOTONIVELADORA POTENCIA MINIMA 120 HP Y MAX 215 HP</t>
  </si>
  <si>
    <t>VIBROCOMPACTADOR DE RODILLO LISO (CAPACIDAD MÍNIMA DE 15 TON.)</t>
  </si>
  <si>
    <t>SUMINISTRO, EXTENDIDA Y COMPACTACIÓN DE MATERIAL SELECCIÓNADO PARA SUBBASE GRANULAR (INCLUYE ACARREO LIBRE HASTA 5KM) (**)</t>
  </si>
  <si>
    <t>MATERIAL DE SUB-BASE GRANULAR No. 4 SBG-4</t>
  </si>
  <si>
    <t>P A V I M E N T O   R Í G I D O</t>
  </si>
  <si>
    <t>3.05.11</t>
  </si>
  <si>
    <t>CONCRETO SIMPLE DE 21 Mpa. (3000 PSI)</t>
  </si>
  <si>
    <t>VULKEM 45 SSL, SELLANTE MOCOCOMPONENTE DE POLIURETANO, AUTO- NIVELANTE O SIMILAR</t>
  </si>
  <si>
    <t>GL</t>
  </si>
  <si>
    <t>FORMALETA PARA LOSAS PAVIMENTO RÍGIDO</t>
  </si>
  <si>
    <t>VIBRADOR PORTÁTIL PARA CONCRETO</t>
  </si>
  <si>
    <t>O B R A S   D E   D R E N A J E ,   P R O T E C C I Ó N   Y   E S T R U C T U R A S</t>
  </si>
  <si>
    <t>TABLERO DE MADERA (CAMILLA) DE 1.4 m. X 0.7 m.</t>
  </si>
  <si>
    <t>DD</t>
  </si>
  <si>
    <t>REPISA ORDINARIO 3m.</t>
  </si>
  <si>
    <t>TABLA BURRA ORDINARIO X 3m.</t>
  </si>
  <si>
    <t>MADERA VARA DE CLAVO</t>
  </si>
  <si>
    <t>PUNTILLA CON Y SIN CABEZA 2</t>
  </si>
  <si>
    <t>LB</t>
  </si>
  <si>
    <t>PIEDRA RAJÓN</t>
  </si>
  <si>
    <t>2.02.13</t>
  </si>
  <si>
    <t>TABLA CHAPA DE 25 cm. X 2 cm. (ORDINARIO)</t>
  </si>
  <si>
    <t>VARILLÓN DE 4 cm. X 4 cm. X 3m.</t>
  </si>
  <si>
    <t>2.02.35</t>
  </si>
  <si>
    <t>ALAMBRE NEGRO NO.18 (RECOCIDO)</t>
  </si>
  <si>
    <t>SEGUETA</t>
  </si>
  <si>
    <t>3.03.05</t>
  </si>
  <si>
    <t>T R A N S P O R T E</t>
  </si>
  <si>
    <t>TRANSPORTE M3/KM</t>
  </si>
  <si>
    <t>M3-KM</t>
  </si>
  <si>
    <t>EL FACTOR DE EXPANSIÓN DE LOS MATERIALES PÉTREOS Y AGREGADOS</t>
  </si>
  <si>
    <t>DEBEN SER CONSIDERADOS EN LAS MEMORIAS DE MEDIDA DE CANTIDADES</t>
  </si>
  <si>
    <t>SEGÚN ENSAYOS DE LABORATORIO DEL MATERIAL.</t>
  </si>
  <si>
    <t>0+080,000</t>
  </si>
  <si>
    <t>0+090,000</t>
  </si>
  <si>
    <t>0+100,000</t>
  </si>
  <si>
    <t>0+110,000</t>
  </si>
  <si>
    <t>0+120,000</t>
  </si>
  <si>
    <t>0+130,000</t>
  </si>
  <si>
    <t>0+140,000</t>
  </si>
  <si>
    <t>0+150,000</t>
  </si>
  <si>
    <t>0+160,000</t>
  </si>
  <si>
    <t>0+170,000</t>
  </si>
  <si>
    <t>0+090</t>
  </si>
  <si>
    <t>VERSIÓN: 6</t>
  </si>
  <si>
    <r>
      <t xml:space="preserve">PRESUPUESTO GENERAL AJUSTADO
</t>
    </r>
    <r>
      <rPr>
        <sz val="12"/>
        <color indexed="8"/>
        <rFont val="Century Gothic"/>
        <family val="2"/>
      </rPr>
      <t>Construcción y adquisición de bienes y/o servicios</t>
    </r>
  </si>
  <si>
    <t>FECHA: 12/08/2025</t>
  </si>
  <si>
    <t>PROY.:</t>
  </si>
  <si>
    <t>AÑO BASE DE LOS PRECIOS</t>
  </si>
  <si>
    <t>1er AÑO DE LOS RECURSOS</t>
  </si>
  <si>
    <t>PROYECTO: "CONSULTORIA PARA REALIZAR LOS ESTUDIOS Y DISEÑOS PARA EL MEJORAMIENTO DE VIAS TERCIARIAS MEDIANTE LA CONSTRUCCION DE PLACA HUELLAS EN LAS VEREDAS BUENAVISTA Y MORAY DEL MUNICIPIO DE BRICEÑO, DEPARTAMENTO DE BOYACÁ, VIGENCIA 2026"</t>
  </si>
  <si>
    <t>REF GOBER.</t>
  </si>
  <si>
    <t>FUENTE</t>
  </si>
  <si>
    <t>UNIDAD</t>
  </si>
  <si>
    <t>DIST</t>
  </si>
  <si>
    <t>VR UNITARIO</t>
  </si>
  <si>
    <t>VR TOTAL</t>
  </si>
  <si>
    <t>VR UNITARIO CON AIU</t>
  </si>
  <si>
    <t>VR TOTAL CON AIU</t>
  </si>
  <si>
    <t>TIPO</t>
  </si>
  <si>
    <t>OBRA PÚBLICA</t>
  </si>
  <si>
    <t>SERVICIOS</t>
  </si>
  <si>
    <t>AUXILIAR DE TRANSITO 1</t>
  </si>
  <si>
    <t>Precios Gober.</t>
  </si>
  <si>
    <t>MES</t>
  </si>
  <si>
    <t>BIENES</t>
  </si>
  <si>
    <t>BARRICADA DE LISTONES</t>
  </si>
  <si>
    <t>DELINEADOR COMPUESTO</t>
  </si>
  <si>
    <t>BARRICADA PLASTICA</t>
  </si>
  <si>
    <t>CONO DE SEÑALIZACION H=0.70m CON FRANJAS DE CINTA REFLECTIVA SEGÚN NORMA INVIAS</t>
  </si>
  <si>
    <t>PALETA PLASTICA PARE-SIGA</t>
  </si>
  <si>
    <t>SEÑAL VIAL REGLAMENTARIA DE OBRA, TAMAÑO 75X75 SEGÚN NORMA INVIAS</t>
  </si>
  <si>
    <t>SEÑAL VIAL PREVENTIVA DE OBRA, TAMAÑO 75X75 SEGÚN NORMA INVIAS</t>
  </si>
  <si>
    <t>SEÑAL INFORMATIVA INICIO Y FIN DE OBRA</t>
  </si>
  <si>
    <t>SUBTOTAL GRUPO</t>
  </si>
  <si>
    <t>9.01.12</t>
  </si>
  <si>
    <t>ESPECIALISTA AMBIENTAL (INCLUYE SALARIO BASE + FACTOR PRESTACIONAL DEL 72.85%)</t>
  </si>
  <si>
    <t xml:space="preserve">9.01.21 </t>
  </si>
  <si>
    <t>OPERADOR AUXILIAR DE EQUIPO (INCLUYE SALARIO BASE + FACTOR PRESTACIONAL DEL 72.85%)</t>
  </si>
  <si>
    <t>BASURA COLOR ROJO, VERDE Y GRIS</t>
  </si>
  <si>
    <r>
      <rPr>
        <sz val="12"/>
        <color indexed="8"/>
        <rFont val="Arial Narrow"/>
        <family val="2"/>
      </rPr>
      <t>INFORMACIÓN CONSOLIDADA</t>
    </r>
    <r>
      <rPr>
        <b/>
        <sz val="18"/>
        <color indexed="8"/>
        <rFont val="Arial Narrow"/>
        <family val="2"/>
      </rPr>
      <t xml:space="preserve">
FORMULACIÓN INICIAL</t>
    </r>
  </si>
  <si>
    <t>Bienes</t>
  </si>
  <si>
    <t xml:space="preserve">Servicios </t>
  </si>
  <si>
    <t>Obra Pública</t>
  </si>
  <si>
    <t>COSTO INDIRECTO</t>
  </si>
  <si>
    <t>IVA</t>
  </si>
  <si>
    <t>Servicios</t>
  </si>
  <si>
    <t>Administración</t>
  </si>
  <si>
    <t>AIU</t>
  </si>
  <si>
    <t>Imprevistos</t>
  </si>
  <si>
    <t>Utilidad</t>
  </si>
  <si>
    <t>Otros Costos</t>
  </si>
  <si>
    <t>Administración General</t>
  </si>
  <si>
    <t>Interventoría</t>
  </si>
  <si>
    <t>TOTAL PRESUPUESTO</t>
  </si>
  <si>
    <t>CAPÍTULO</t>
  </si>
  <si>
    <t>ALCANTARILLA 36in</t>
  </si>
  <si>
    <t>Localizacion</t>
  </si>
  <si>
    <t>Ancho</t>
  </si>
  <si>
    <t>Altura</t>
  </si>
  <si>
    <r>
      <t>m</t>
    </r>
    <r>
      <rPr>
        <b/>
        <vertAlign val="superscript"/>
        <sz val="10"/>
        <color theme="1"/>
        <rFont val="Arial"/>
        <family val="2"/>
      </rPr>
      <t>3</t>
    </r>
  </si>
  <si>
    <t xml:space="preserve">Excavacion sobre la calzada para tuberia </t>
  </si>
  <si>
    <r>
      <t>m</t>
    </r>
    <r>
      <rPr>
        <vertAlign val="superscript"/>
        <sz val="10"/>
        <color theme="1"/>
        <rFont val="Arial"/>
        <family val="2"/>
      </rPr>
      <t>3</t>
    </r>
  </si>
  <si>
    <t>Excavacion Caja</t>
  </si>
  <si>
    <t xml:space="preserve">Excavacion aletas </t>
  </si>
  <si>
    <r>
      <t>m</t>
    </r>
    <r>
      <rPr>
        <vertAlign val="superscript"/>
        <sz val="10"/>
        <color theme="1"/>
        <rFont val="Arial"/>
        <family val="2"/>
      </rPr>
      <t>3</t>
    </r>
    <r>
      <rPr>
        <sz val="10"/>
        <rFont val="Arial"/>
        <family val="2"/>
      </rPr>
      <t/>
    </r>
  </si>
  <si>
    <t>Excavacion placa de fondo salida con aletas</t>
  </si>
  <si>
    <t>Excavacion dentellon placas de contrapiso entrada y salida</t>
  </si>
  <si>
    <t>Mejoramiento de piso sobre calzada</t>
  </si>
  <si>
    <t>Relleno calzada sobre tuberia instalada</t>
  </si>
  <si>
    <r>
      <t>(-) Volumen tuberia 36in = 0,95m</t>
    </r>
    <r>
      <rPr>
        <vertAlign val="superscript"/>
        <sz val="10"/>
        <color theme="1"/>
        <rFont val="Times New Roman"/>
        <family val="1"/>
      </rPr>
      <t>3</t>
    </r>
  </si>
  <si>
    <t>ml</t>
  </si>
  <si>
    <t>Tubos en concreto reforzado de 36in instalados</t>
  </si>
  <si>
    <t xml:space="preserve">Solado placa de fondo </t>
  </si>
  <si>
    <t>Atraque tuberia</t>
  </si>
  <si>
    <t>area</t>
  </si>
  <si>
    <t>Atraque tuberia area =0,4028m2</t>
  </si>
  <si>
    <t xml:space="preserve">OBSERVACIONES: </t>
  </si>
  <si>
    <t>PERFIL MURO CAJA</t>
  </si>
  <si>
    <t>PERFIL MURO ALETA</t>
  </si>
  <si>
    <t>Espesor</t>
  </si>
  <si>
    <t>Total=</t>
  </si>
  <si>
    <t>Placa de fondo caja</t>
  </si>
  <si>
    <t>Placa de fondo salida con aletas</t>
  </si>
  <si>
    <t>Dentellon placa aletas</t>
  </si>
  <si>
    <t>Muro Aleta</t>
  </si>
  <si>
    <t>Muro Caja</t>
  </si>
  <si>
    <t>(-) Vacio Tuberia</t>
  </si>
  <si>
    <t>PLANTA CAJA</t>
  </si>
  <si>
    <t>PLANTA SALIDA CON ALETAS</t>
  </si>
  <si>
    <t>Muro Longitudinal Caja</t>
  </si>
  <si>
    <t>Muro Transversal Caja</t>
  </si>
  <si>
    <t>Aletas</t>
  </si>
  <si>
    <t>(-) Vacio Cuneta</t>
  </si>
  <si>
    <t>Kg</t>
  </si>
  <si>
    <t>Peso Unitario</t>
  </si>
  <si>
    <t>Und</t>
  </si>
  <si>
    <t>Acero de refuerzo No. 1 - 15</t>
  </si>
  <si>
    <t>Acero de refuerzo No. 16-31</t>
  </si>
  <si>
    <t>Acero de refuerzo No. 32-38</t>
  </si>
  <si>
    <t>PERFIL LONGITUDINAL CAJA</t>
  </si>
  <si>
    <t>PERFIL TRANSVERSAL CAJA</t>
  </si>
  <si>
    <t>PERFIL ALETA</t>
  </si>
  <si>
    <t>SECRETARIO DE PLANEACIÓN, OBRAS PUBLICAS Y DESARROLLO URBANO</t>
  </si>
  <si>
    <t>Realizó: OMAR JHON BYRON ORTIZ MARIÑO</t>
  </si>
  <si>
    <t>OMAR JHON BYRON ORTIZ MARIÑO</t>
  </si>
  <si>
    <t>ANEXO 8</t>
  </si>
  <si>
    <t>CÁLCULO DEL INTERVENTORIA</t>
  </si>
  <si>
    <t xml:space="preserve"> CÁLCULO DE PERSONAL</t>
  </si>
  <si>
    <t>ITEM.</t>
  </si>
  <si>
    <t>DESCRIPCCIÓN.</t>
  </si>
  <si>
    <t xml:space="preserve">DEDICACIÒN MENSUAL
</t>
  </si>
  <si>
    <t>Salario (incluido auxilio de transporte si aplica)</t>
  </si>
  <si>
    <t>Factor Prestacional</t>
  </si>
  <si>
    <t>SALARIO MÁS PRESTACIONES
E=A*B*C*D</t>
  </si>
  <si>
    <t>COSTOS MENSUALES DE PERSONAL</t>
  </si>
  <si>
    <t>A</t>
  </si>
  <si>
    <t>B</t>
  </si>
  <si>
    <t>C</t>
  </si>
  <si>
    <t>D</t>
  </si>
  <si>
    <t>E</t>
  </si>
  <si>
    <t xml:space="preserve">F= TOTAL COSTOS MENSUALES DE PERSONAL </t>
  </si>
  <si>
    <t>NUMERO DE MESES</t>
  </si>
  <si>
    <t>F= TOTAL COSTOS</t>
  </si>
  <si>
    <t xml:space="preserve"> COSTOS INDIRECTOS MENSUALES (DETALLAR)</t>
  </si>
  <si>
    <t>IVA 19%</t>
  </si>
  <si>
    <t>I=(H/PRESUPUESTO OFICIAL MENSUAL)=ADMINISTRACIÓN [ A ] %</t>
  </si>
  <si>
    <t>J =IMPREVISTOS [ I ] %</t>
  </si>
  <si>
    <t>K= UTILIDAD ESPERADA [ U ]%</t>
  </si>
  <si>
    <t>L= (I+J+K) =PORCENTAJE TOTAL AIU</t>
  </si>
  <si>
    <t>item</t>
  </si>
  <si>
    <t>Observaciones</t>
  </si>
  <si>
    <t>Se pueden adicionar las filas que se requieran para calcular los costos indirectos</t>
  </si>
  <si>
    <t>Las cifras a utilizar deberán ser redondeadas a dos (2) decimales</t>
  </si>
  <si>
    <t>Responsable:</t>
  </si>
  <si>
    <t xml:space="preserve">                    ING OMAR ORTIZ MARIÑO</t>
  </si>
  <si>
    <t>M.P. 25202-385894 CND</t>
  </si>
  <si>
    <t>ANEXO 4</t>
  </si>
  <si>
    <t>CÁLCULO DEL A.I.U</t>
  </si>
  <si>
    <t>CONCEPTO</t>
  </si>
  <si>
    <t>Prima anual (legal)</t>
  </si>
  <si>
    <t>Cesantias</t>
  </si>
  <si>
    <t>Vacasiones</t>
  </si>
  <si>
    <t>Seguridad Social (Pensión)</t>
  </si>
  <si>
    <t>Seguridad Social (Salud)</t>
  </si>
  <si>
    <t>Caja de compensación familiar</t>
  </si>
  <si>
    <t>Riesgos Profesionales</t>
  </si>
  <si>
    <t>Sena</t>
  </si>
  <si>
    <t>ICBF</t>
  </si>
  <si>
    <t>FIC</t>
  </si>
  <si>
    <t>Otros (auxilios varios, prestaciones extralegales, incapacidades no cubiertas)</t>
  </si>
  <si>
    <t>Dotación</t>
  </si>
  <si>
    <t>Gastos de funcionamiento</t>
  </si>
  <si>
    <t>Gastos generales</t>
  </si>
  <si>
    <t xml:space="preserve">Salarios </t>
  </si>
  <si>
    <t xml:space="preserve">Salarios y Prestaciones sociales de Personal </t>
  </si>
  <si>
    <t>Preparacion de Propuesta</t>
  </si>
  <si>
    <t>Asesoria Contable tributaria y juridica</t>
  </si>
  <si>
    <t>Equipos y mantenimiento de oficina</t>
  </si>
  <si>
    <t>Seguros de robo e incendio</t>
  </si>
  <si>
    <t>Depreciación de muebles y equipos</t>
  </si>
  <si>
    <t>Correo y otros</t>
  </si>
  <si>
    <t>Gastos de representación</t>
  </si>
  <si>
    <t>Costos Directos no Reembolsables</t>
  </si>
  <si>
    <t>Poliza de Calidad</t>
  </si>
  <si>
    <t>Poliza de cumplimiento</t>
  </si>
  <si>
    <t>Poliza Salarios y Prestaciones Sociales</t>
  </si>
  <si>
    <t>Honorarios (utilidad Interventoria y costos no previstos)</t>
  </si>
  <si>
    <t>TOTAL FACTOR MULTIPLICADOR</t>
  </si>
  <si>
    <t>Estampilla pro adulto mayor</t>
  </si>
  <si>
    <t>Estampilla pro cultura</t>
  </si>
  <si>
    <t>Tapa pro deporte</t>
  </si>
  <si>
    <t>Estampilla para la justicia familiar</t>
  </si>
  <si>
    <t>Otros (papeleria)</t>
  </si>
  <si>
    <t>VALOR TOTAL</t>
  </si>
  <si>
    <t>TOTAL COSTOS ANTES DE LEGALIZACIÓN</t>
  </si>
  <si>
    <t>presupeusto interventoria</t>
  </si>
  <si>
    <t>iva 19%</t>
  </si>
  <si>
    <t xml:space="preserve">Director de obra
Porcentaje de dedicación (20%)
PROFESIONAL CATEGORIA 1 (EXPERIENCIA PROFESIONAL MINIMO 12 AÑOS - EXPERIENCIA 
ESPECIFICA MINIMO 10 AÑOS) (INCLUYE SALARIO BASE + FACTOR PRESTACIONAL </t>
  </si>
  <si>
    <t xml:space="preserve">Residente de obra
Porcentaje de dedicación (100%)
INGENIERO RESIDENTE (INCLUYE SALARIO BASE + FACTOR PRESTACIONAL </t>
  </si>
  <si>
    <t xml:space="preserve">Topografo
Porcentaje de dedicación (100%)
TOPÓGRAFO INSPECTOR (INCLUYE SALARIO BASE + FACTOR PRESTACIONAL </t>
  </si>
  <si>
    <t>Director de Interventoria
Porcentaje de dedicación (10%)
PROFESIONAL CATEGORIA 1 (EXPERIENCIA PROFESIONAL MINIMO 12 AÑOS - EXPERIENCIA 
ESPECIFICA MINIMO 10 AÑOS) (INCLUYE SALARIO BASE + FACTOR PRESTACIONAL DEL 72.81%)</t>
  </si>
  <si>
    <t>Residente de Interventoria
Porcentaje de dedicación (100%)
INGENIERO RESIDENTE (INCLUYE SALARIO BASE + FACTOR PRESTACIONAL DEL 72.81%)</t>
  </si>
  <si>
    <t>ING OMAR ORTIZ MARIÑO</t>
  </si>
  <si>
    <t>VERSIÓN: 2</t>
  </si>
  <si>
    <t>Auxilio de transporte</t>
  </si>
  <si>
    <t>FACTOR MULTIPLICADOR DEL PERSONAL PROFESIONAL</t>
  </si>
  <si>
    <t>verif</t>
  </si>
  <si>
    <t>FACROR PRESTACIONAL DEL PERSONAL PROFESIONAL</t>
  </si>
  <si>
    <t>TOTAL FACTOR PRESTACIONAL</t>
  </si>
  <si>
    <t>COSTOS TOTALES</t>
  </si>
  <si>
    <t>TOTAL COSTOS</t>
  </si>
  <si>
    <t xml:space="preserve"> COSTOS FUNCIONAMIENTO</t>
  </si>
  <si>
    <t>TOTAL COSTOS FUNCIONAMIENTO</t>
  </si>
  <si>
    <t>DESCUENTOS E IMPUESTOS MUNICIPALES</t>
  </si>
  <si>
    <t>TOTAL DESCUENTOS E IMPUESTOS MUNICIPALES</t>
  </si>
  <si>
    <t>Alquiler camioneta</t>
  </si>
  <si>
    <t>UNITARIO</t>
  </si>
  <si>
    <t>MES/CANTIDAD</t>
  </si>
  <si>
    <t>Auxilio para Papeleria</t>
  </si>
  <si>
    <t>Ensayos laboratorio (compresion concreto)</t>
  </si>
  <si>
    <t>Auxilio para gastos de comunicación</t>
  </si>
  <si>
    <t>Arriendo oficina y bodega</t>
  </si>
  <si>
    <t>Auxilio para gastos de software y equipos</t>
  </si>
  <si>
    <t>0+146,000</t>
  </si>
  <si>
    <t>0+146</t>
  </si>
  <si>
    <t>CONSULTORIA PARA REALIZAR LOS ESTUDIOS Y DISEÑOS PARA EL MEJORAMIENTO DE VIAS TERCIARIAS MEDIANTE LA CONSTRUCCION DE PLACA HUELLAS EN LAS VEREDAS BUENAVISTA Y MORAY DEL MUNICIPIO DE BRICEÑO, DEPARTAMENTO DE BOYACÁ, VIGENCIA 2026.</t>
  </si>
  <si>
    <t>FECHA: 10/03/2026</t>
  </si>
  <si>
    <t>FECHA: 27/abril/2026</t>
  </si>
  <si>
    <t>UNITARIO*DIST</t>
  </si>
  <si>
    <t>UNITARIO + DIST</t>
  </si>
  <si>
    <t>CEROS</t>
  </si>
  <si>
    <t>UNITARIO + DIST *AIU</t>
  </si>
  <si>
    <t>VR TOTAL AIU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</si>
</sst>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5">
    <numFmt numFmtId="42" formatCode="_-&quot;$&quot;\ * #,##0_-;\-&quot;$&quot;\ * #,##0_-;_-&quot;$&quot;\ * &quot;-&quot;_-;_-@_-"/>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quot;$&quot;\ * #,##0.00_);_(&quot;$&quot;\ * \(#,##0.00\);_(&quot;$&quot;\ * &quot;-&quot;??_);_(@_)"/>
    <numFmt numFmtId="167" formatCode="_(* #,##0.00_);_(* \(#,##0.00\);_(* &quot;-&quot;??_);_(@_)"/>
    <numFmt numFmtId="168" formatCode="&quot;$&quot;\ #,##0.00;[Red]&quot;$&quot;\ \-#,##0.00"/>
    <numFmt numFmtId="169" formatCode="_ &quot;$&quot;\ * #,##0_ ;_ &quot;$&quot;\ * \-#,##0_ ;_ &quot;$&quot;\ * &quot;-&quot;_ ;_ @_ "/>
    <numFmt numFmtId="170" formatCode="_ &quot;$&quot;\ * #,##0.00_ ;_ &quot;$&quot;\ * \-#,##0.00_ ;_ &quot;$&quot;\ * &quot;-&quot;??_ ;_ @_ "/>
    <numFmt numFmtId="171" formatCode="_ * #,##0.00_ ;_ * \-#,##0.00_ ;_ * &quot;-&quot;??_ ;_ @_ "/>
    <numFmt numFmtId="172" formatCode="#,##0.000"/>
    <numFmt numFmtId="173" formatCode="#,##0.0"/>
    <numFmt numFmtId="174" formatCode="_-* #,##0.00\ &quot;Pts&quot;_-;\-* #,##0.00\ &quot;Pts&quot;_-;_-* &quot;-&quot;??\ &quot;Pts&quot;_-;_-@_-"/>
    <numFmt numFmtId="175" formatCode="#,##0.0000"/>
    <numFmt numFmtId="176" formatCode="_-* #,##0.00\ [$€]_-;\-* #,##0.00\ [$€]_-;_-* &quot;-&quot;??\ [$€]_-;_-@_-"/>
    <numFmt numFmtId="177" formatCode="##0"/>
    <numFmt numFmtId="178" formatCode="0.000"/>
    <numFmt numFmtId="179" formatCode="0.0000"/>
    <numFmt numFmtId="180" formatCode="_-* #,##0\ _P_t_s_-;\-* #,##0\ _P_t_s_-;_-* &quot;-&quot;??\ _P_t_s_-;_-@_-"/>
    <numFmt numFmtId="181" formatCode="0.00%;\-0.00%;&quot;&quot;"/>
    <numFmt numFmtId="182" formatCode="&quot;$&quot;#,##0\ ;\(&quot;$&quot;#,##0\)"/>
    <numFmt numFmtId="183" formatCode="\(0%\)"/>
    <numFmt numFmtId="184" formatCode=";;"/>
    <numFmt numFmtId="185" formatCode="d\ \d\e\ mmmm\ \d\e\ yyyy"/>
    <numFmt numFmtId="186" formatCode="0%;\-0%;&quot;&quot;"/>
    <numFmt numFmtId="187" formatCode="#0&quot;.&quot;000&quot;´&quot;000&quot;.&quot;000"/>
    <numFmt numFmtId="188" formatCode="##0&quot;.&quot;000"/>
    <numFmt numFmtId="189" formatCode="##0&quot;´&quot;000&quot;.&quot;000"/>
    <numFmt numFmtId="190" formatCode="_(&quot;$&quot;\ * #,##0_);_(&quot;$&quot;\ * \(#,##0\);_(&quot;$&quot;\ * &quot;-&quot;??_);_(@_)"/>
    <numFmt numFmtId="191" formatCode="#0&quot;.&quot;"/>
    <numFmt numFmtId="192" formatCode="0.0%;\-0.0%;&quot;&quot;"/>
    <numFmt numFmtId="193" formatCode="&quot;$&quot;\ #,##0.00"/>
    <numFmt numFmtId="194" formatCode="00"/>
    <numFmt numFmtId="195" formatCode="0.0"/>
    <numFmt numFmtId="196" formatCode="&quot;$&quot;#,##0"/>
    <numFmt numFmtId="197" formatCode="_(&quot;$&quot;\ * #,##0_);_(&quot;$&quot;\ * \(#,##0\);_(&quot;$&quot;\ * &quot;-&quot;_);_(@_)"/>
    <numFmt numFmtId="198" formatCode="0.0%"/>
    <numFmt numFmtId="199" formatCode="&quot;$&quot;#,##0.00"/>
    <numFmt numFmtId="200" formatCode="_-* #,##0.0_-;\-* #,##0.0_-;_-* &quot;-&quot;?_-;_-@_-"/>
    <numFmt numFmtId="201" formatCode="_-&quot;$&quot;* #,##0_-;\-&quot;$&quot;* #,##0_-;_-&quot;$&quot;* &quot;-&quot;??_-;_-@_-"/>
    <numFmt numFmtId="202" formatCode="_-&quot;$&quot;* #,##0.0_-;\-&quot;$&quot;* #,##0.0_-;_-&quot;$&quot;* &quot;-&quot;??_-;_-@_-"/>
    <numFmt numFmtId="203" formatCode="_-* #,##0.00_-;\-* #,##0.00_-;_-* &quot;-&quot;?_-;_-@_-"/>
    <numFmt numFmtId="204" formatCode="&quot;$&quot;\ #,##0.000"/>
    <numFmt numFmtId="205" formatCode="&quot;$&quot;\ #,##0.00000"/>
  </numFmts>
  <fonts count="131"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color rgb="FF000000"/>
      <name val="Arial"/>
      <family val="2"/>
    </font>
    <font>
      <b/>
      <sz val="12"/>
      <name val="Arial"/>
      <family val="2"/>
    </font>
    <font>
      <sz val="11"/>
      <color theme="1"/>
      <name val="Calibri"/>
      <family val="2"/>
    </font>
    <font>
      <b/>
      <sz val="18"/>
      <name val="Arial Narrow"/>
      <family val="2"/>
    </font>
    <font>
      <sz val="16"/>
      <name val="Arial"/>
      <family val="2"/>
    </font>
    <font>
      <sz val="18"/>
      <name val="Arial"/>
      <family val="2"/>
    </font>
    <font>
      <b/>
      <sz val="16"/>
      <color rgb="FF000000"/>
      <name val="Arial"/>
      <family val="2"/>
    </font>
    <font>
      <b/>
      <sz val="16"/>
      <name val="Arial"/>
      <family val="2"/>
    </font>
    <font>
      <sz val="16"/>
      <color theme="1"/>
      <name val="Arial Narrow"/>
      <family val="2"/>
    </font>
    <font>
      <b/>
      <sz val="20"/>
      <name val="Arial"/>
      <family val="2"/>
    </font>
    <font>
      <b/>
      <sz val="12"/>
      <color indexed="43"/>
      <name val="Arial"/>
      <family val="2"/>
    </font>
    <font>
      <b/>
      <sz val="18"/>
      <color indexed="43"/>
      <name val="Arial"/>
      <family val="2"/>
    </font>
    <font>
      <sz val="12"/>
      <name val="Arial"/>
      <family val="2"/>
    </font>
    <font>
      <b/>
      <sz val="10"/>
      <name val="Arial"/>
      <family val="2"/>
    </font>
    <font>
      <b/>
      <sz val="11"/>
      <name val="Arial"/>
      <family val="2"/>
    </font>
    <font>
      <b/>
      <sz val="9"/>
      <name val="Arial"/>
      <family val="2"/>
    </font>
    <font>
      <sz val="9"/>
      <name val="Arial"/>
      <family val="2"/>
    </font>
    <font>
      <sz val="6"/>
      <name val="Arial"/>
      <family val="2"/>
    </font>
    <font>
      <sz val="10"/>
      <color theme="1"/>
      <name val="Verdana"/>
      <family val="2"/>
    </font>
    <font>
      <sz val="14"/>
      <name val="Arial"/>
      <family val="2"/>
    </font>
    <font>
      <b/>
      <sz val="14"/>
      <name val="Arial"/>
      <family val="2"/>
    </font>
    <font>
      <b/>
      <sz val="9"/>
      <color indexed="81"/>
      <name val="Tahoma"/>
      <family val="2"/>
    </font>
    <font>
      <sz val="9"/>
      <color indexed="81"/>
      <name val="Tahoma"/>
      <family val="2"/>
    </font>
    <font>
      <b/>
      <sz val="10"/>
      <name val="Symbol"/>
      <family val="1"/>
      <charset val="2"/>
    </font>
    <font>
      <sz val="12"/>
      <color rgb="FFFF0000"/>
      <name val="Arial"/>
      <family val="2"/>
    </font>
    <font>
      <sz val="24"/>
      <name val="Arial"/>
      <family val="2"/>
    </font>
    <font>
      <sz val="24"/>
      <color rgb="FFFF0000"/>
      <name val="Arial Narrow"/>
      <family val="2"/>
    </font>
    <font>
      <sz val="24"/>
      <name val="Arial Narrow"/>
      <family val="2"/>
    </font>
    <font>
      <b/>
      <sz val="18"/>
      <name val="Arial"/>
      <family val="2"/>
    </font>
    <font>
      <b/>
      <sz val="12"/>
      <color rgb="FF000000"/>
      <name val="Arial"/>
      <family val="2"/>
    </font>
    <font>
      <sz val="12"/>
      <color rgb="FF000000"/>
      <name val="Arial"/>
      <family val="2"/>
    </font>
    <font>
      <sz val="18"/>
      <color theme="1"/>
      <name val="Calibri"/>
      <family val="2"/>
    </font>
    <font>
      <sz val="10"/>
      <name val="Arial"/>
      <family val="2"/>
    </font>
    <font>
      <sz val="10"/>
      <color theme="1"/>
      <name val="Arial"/>
      <family val="2"/>
    </font>
    <font>
      <b/>
      <sz val="22"/>
      <name val="Arial"/>
      <family val="2"/>
    </font>
    <font>
      <b/>
      <sz val="12"/>
      <name val="Arial Narrow"/>
      <family val="2"/>
    </font>
    <font>
      <sz val="10"/>
      <name val="Arial Narrow"/>
      <family val="2"/>
    </font>
    <font>
      <b/>
      <sz val="14"/>
      <name val="Arial Narrow"/>
      <family val="2"/>
    </font>
    <font>
      <b/>
      <sz val="10"/>
      <name val="Arial Narrow"/>
      <family val="2"/>
    </font>
    <font>
      <b/>
      <sz val="11"/>
      <name val="Arial Narrow"/>
      <family val="2"/>
    </font>
    <font>
      <sz val="11"/>
      <color theme="1"/>
      <name val="Arial Narrow"/>
      <family val="2"/>
    </font>
    <font>
      <sz val="10"/>
      <color rgb="FF000000"/>
      <name val="Times New Roman"/>
      <family val="1"/>
    </font>
    <font>
      <b/>
      <i/>
      <sz val="12"/>
      <name val="Arial Narrow"/>
      <family val="2"/>
    </font>
    <font>
      <sz val="12"/>
      <color theme="1"/>
      <name val="Arial Narrow"/>
      <family val="2"/>
    </font>
    <font>
      <sz val="10"/>
      <color theme="1"/>
      <name val="Arial Narrow"/>
      <family val="2"/>
    </font>
    <font>
      <i/>
      <sz val="12"/>
      <name val="Arial Narrow"/>
      <family val="2"/>
    </font>
    <font>
      <i/>
      <sz val="10"/>
      <name val="Arial Narrow"/>
      <family val="2"/>
    </font>
    <font>
      <b/>
      <i/>
      <sz val="10"/>
      <name val="Arial Narrow"/>
      <family val="2"/>
    </font>
    <font>
      <sz val="11"/>
      <color theme="1"/>
      <name val="Century Gothic"/>
      <family val="2"/>
    </font>
    <font>
      <b/>
      <sz val="14"/>
      <color theme="1"/>
      <name val="Century Gothic"/>
      <family val="2"/>
    </font>
    <font>
      <b/>
      <sz val="12"/>
      <color theme="1"/>
      <name val="Century Gothic"/>
      <family val="2"/>
    </font>
    <font>
      <sz val="12"/>
      <color indexed="8"/>
      <name val="Century Gothic"/>
      <family val="2"/>
    </font>
    <font>
      <sz val="14"/>
      <color theme="1"/>
      <name val="Arial Narrow"/>
      <family val="2"/>
    </font>
    <font>
      <b/>
      <sz val="14"/>
      <color theme="1"/>
      <name val="Arial Narrow"/>
      <family val="2"/>
    </font>
    <font>
      <b/>
      <sz val="11"/>
      <color indexed="81"/>
      <name val="Tahoma"/>
      <family val="2"/>
    </font>
    <font>
      <b/>
      <sz val="18"/>
      <color theme="1"/>
      <name val="Arial Narrow"/>
      <family val="2"/>
    </font>
    <font>
      <b/>
      <sz val="9"/>
      <color theme="1"/>
      <name val="Arial"/>
      <family val="2"/>
    </font>
    <font>
      <b/>
      <sz val="11"/>
      <color theme="1"/>
      <name val="Arial"/>
      <family val="2"/>
    </font>
    <font>
      <sz val="14"/>
      <color theme="1"/>
      <name val="Arial"/>
      <family val="2"/>
    </font>
    <font>
      <b/>
      <sz val="16"/>
      <color theme="1"/>
      <name val="Arial"/>
      <family val="2"/>
    </font>
    <font>
      <sz val="16"/>
      <color theme="1"/>
      <name val="Arial"/>
      <family val="2"/>
    </font>
    <font>
      <b/>
      <sz val="11"/>
      <color theme="1"/>
      <name val="Arial Narrow"/>
      <family val="2"/>
    </font>
    <font>
      <b/>
      <sz val="18"/>
      <color indexed="8"/>
      <name val="Arial Narrow"/>
      <family val="2"/>
    </font>
    <font>
      <sz val="12"/>
      <color indexed="8"/>
      <name val="Arial Narrow"/>
      <family val="2"/>
    </font>
    <font>
      <b/>
      <sz val="16"/>
      <color theme="1"/>
      <name val="Arial Narrow"/>
      <family val="2"/>
    </font>
    <font>
      <b/>
      <sz val="14"/>
      <color rgb="FF000000"/>
      <name val="Arial"/>
      <family val="2"/>
    </font>
    <font>
      <sz val="14"/>
      <color theme="1"/>
      <name val="Century Gothic"/>
      <family val="2"/>
    </font>
    <font>
      <sz val="14"/>
      <name val="Arial Narrow"/>
      <family val="2"/>
    </font>
    <font>
      <sz val="12"/>
      <color rgb="FFFF0000"/>
      <name val="Arial Narrow"/>
      <family val="2"/>
    </font>
    <font>
      <b/>
      <sz val="12"/>
      <color theme="1"/>
      <name val="Arial"/>
      <family val="2"/>
    </font>
    <font>
      <sz val="12"/>
      <color theme="1"/>
      <name val="Arial"/>
      <family val="2"/>
    </font>
    <font>
      <b/>
      <sz val="10"/>
      <color theme="1"/>
      <name val="Arial"/>
      <family val="2"/>
    </font>
    <font>
      <b/>
      <sz val="8"/>
      <color theme="1"/>
      <name val="Arial"/>
      <family val="2"/>
    </font>
    <font>
      <b/>
      <sz val="10"/>
      <color theme="1"/>
      <name val="Times New Roman"/>
      <family val="1"/>
    </font>
    <font>
      <b/>
      <vertAlign val="superscript"/>
      <sz val="10"/>
      <color theme="1"/>
      <name val="Arial"/>
      <family val="2"/>
    </font>
    <font>
      <sz val="10"/>
      <color theme="1"/>
      <name val="Times New Roman"/>
      <family val="1"/>
    </font>
    <font>
      <vertAlign val="superscript"/>
      <sz val="10"/>
      <color theme="1"/>
      <name val="Arial"/>
      <family val="2"/>
    </font>
    <font>
      <b/>
      <sz val="8"/>
      <color theme="1"/>
      <name val="Times New Roman"/>
      <family val="1"/>
    </font>
    <font>
      <b/>
      <sz val="11"/>
      <color theme="1"/>
      <name val="Calibri"/>
      <family val="2"/>
      <scheme val="minor"/>
    </font>
    <font>
      <vertAlign val="superscript"/>
      <sz val="10"/>
      <color theme="1"/>
      <name val="Times New Roman"/>
      <family val="1"/>
    </font>
    <font>
      <sz val="11"/>
      <color theme="1"/>
      <name val="Arial"/>
      <family val="2"/>
    </font>
    <font>
      <b/>
      <sz val="10"/>
      <color theme="1"/>
      <name val="Symbol"/>
      <family val="1"/>
      <charset val="2"/>
    </font>
    <font>
      <sz val="11"/>
      <name val="Arial"/>
      <family val="2"/>
    </font>
    <font>
      <sz val="8"/>
      <color theme="1"/>
      <name val="Arial"/>
      <family val="2"/>
    </font>
    <font>
      <sz val="9"/>
      <color theme="1"/>
      <name val="Calibri"/>
      <family val="2"/>
      <scheme val="minor"/>
    </font>
    <font>
      <u/>
      <sz val="10"/>
      <name val="Arial"/>
      <family val="2"/>
    </font>
    <font>
      <b/>
      <sz val="12"/>
      <color theme="1"/>
      <name val="Arial Narrow"/>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22"/>
        <bgColor indexed="64"/>
      </patternFill>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9" tint="0.59999389629810485"/>
        <bgColor indexed="64"/>
      </patternFill>
    </fill>
  </fills>
  <borders count="15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thin">
        <color indexed="64"/>
      </left>
      <right style="medium">
        <color indexed="64"/>
      </right>
      <top/>
      <bottom style="thin">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rgb="FF000000"/>
      </right>
      <top style="thin">
        <color rgb="FF000000"/>
      </top>
      <bottom style="thin">
        <color rgb="FF000000"/>
      </bottom>
      <diagonal/>
    </border>
    <border>
      <left style="thin">
        <color indexed="64"/>
      </left>
      <right style="medium">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thick">
        <color indexed="64"/>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ck">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right style="thick">
        <color indexed="64"/>
      </right>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thin">
        <color rgb="FF000000"/>
      </left>
      <right/>
      <top style="thin">
        <color rgb="FF000000"/>
      </top>
      <bottom style="thin">
        <color rgb="FF000000"/>
      </bottom>
      <diagonal/>
    </border>
    <border>
      <left style="thin">
        <color indexed="64"/>
      </left>
      <right style="medium">
        <color indexed="64"/>
      </right>
      <top style="thin">
        <color indexed="64"/>
      </top>
      <bottom/>
      <diagonal/>
    </border>
    <border>
      <left style="thin">
        <color indexed="64"/>
      </left>
      <right style="thick">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top style="hair">
        <color indexed="64"/>
      </top>
      <bottom/>
      <diagonal/>
    </border>
    <border>
      <left/>
      <right style="medium">
        <color indexed="64"/>
      </right>
      <top style="hair">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thick">
        <color indexed="64"/>
      </right>
      <top style="medium">
        <color indexed="64"/>
      </top>
      <bottom style="thin">
        <color indexed="64"/>
      </bottom>
      <diagonal/>
    </border>
    <border>
      <left/>
      <right style="thick">
        <color indexed="64"/>
      </right>
      <top style="thin">
        <color indexed="64"/>
      </top>
      <bottom style="thin">
        <color indexed="64"/>
      </bottom>
      <diagonal/>
    </border>
    <border>
      <left style="thin">
        <color indexed="64"/>
      </left>
      <right style="thick">
        <color indexed="64"/>
      </right>
      <top style="thin">
        <color indexed="64"/>
      </top>
      <bottom/>
      <diagonal/>
    </border>
    <border>
      <left style="medium">
        <color indexed="64"/>
      </left>
      <right style="thin">
        <color indexed="64"/>
      </right>
      <top/>
      <bottom style="thin">
        <color indexed="64"/>
      </bottom>
      <diagonal/>
    </border>
    <border>
      <left style="thin">
        <color rgb="FF000000"/>
      </left>
      <right style="thin">
        <color rgb="FF000000"/>
      </right>
      <top style="medium">
        <color indexed="64"/>
      </top>
      <bottom style="thin">
        <color rgb="FF000000"/>
      </bottom>
      <diagonal/>
    </border>
    <border>
      <left style="thin">
        <color indexed="64"/>
      </left>
      <right style="medium">
        <color indexed="64"/>
      </right>
      <top style="medium">
        <color indexed="64"/>
      </top>
      <bottom style="thin">
        <color indexed="64"/>
      </bottom>
      <diagonal/>
    </border>
    <border>
      <left style="medium">
        <color indexed="64"/>
      </left>
      <right/>
      <top style="thin">
        <color rgb="FF000000"/>
      </top>
      <bottom style="thin">
        <color rgb="FF000000"/>
      </bottom>
      <diagonal/>
    </border>
    <border>
      <left style="medium">
        <color indexed="64"/>
      </left>
      <right/>
      <top style="thin">
        <color rgb="FF000000"/>
      </top>
      <bottom style="medium">
        <color indexed="64"/>
      </bottom>
      <diagonal/>
    </border>
    <border>
      <left/>
      <right style="thin">
        <color rgb="FF000000"/>
      </right>
      <top style="thin">
        <color rgb="FF000000"/>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hair">
        <color indexed="64"/>
      </top>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style="hair">
        <color indexed="64"/>
      </top>
      <bottom style="thin">
        <color indexed="64"/>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top/>
      <bottom/>
      <diagonal/>
    </border>
    <border>
      <left/>
      <right style="hair">
        <color indexed="64"/>
      </right>
      <top/>
      <bottom/>
      <diagonal/>
    </border>
    <border>
      <left style="hair">
        <color indexed="64"/>
      </left>
      <right style="thin">
        <color indexed="64"/>
      </right>
      <top style="thin">
        <color indexed="64"/>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hair">
        <color indexed="64"/>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style="hair">
        <color indexed="64"/>
      </right>
      <top style="thin">
        <color indexed="64"/>
      </top>
      <bottom/>
      <diagonal/>
    </border>
    <border>
      <left/>
      <right style="thin">
        <color rgb="FF000000"/>
      </right>
      <top style="thin">
        <color indexed="64"/>
      </top>
      <bottom style="thin">
        <color indexed="64"/>
      </bottom>
      <diagonal/>
    </border>
    <border>
      <left/>
      <right style="medium">
        <color indexed="64"/>
      </right>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top style="mediumDashDotDot">
        <color theme="1" tint="0.499984740745262"/>
      </top>
      <bottom/>
      <diagonal/>
    </border>
    <border>
      <left/>
      <right/>
      <top style="mediumDashDotDot">
        <color theme="1" tint="0.499984740745262"/>
      </top>
      <bottom/>
      <diagonal/>
    </border>
    <border>
      <left/>
      <right style="mediumDashDotDot">
        <color theme="1" tint="0.499984740745262"/>
      </right>
      <top style="mediumDashDotDot">
        <color theme="1" tint="0.499984740745262"/>
      </top>
      <bottom/>
      <diagonal/>
    </border>
    <border>
      <left/>
      <right style="mediumDashDotDot">
        <color theme="1" tint="0.499984740745262"/>
      </right>
      <top/>
      <bottom/>
      <diagonal/>
    </border>
    <border>
      <left style="medium">
        <color indexed="64"/>
      </left>
      <right/>
      <top/>
      <bottom style="mediumDashDotDot">
        <color theme="1" tint="0.499984740745262"/>
      </bottom>
      <diagonal/>
    </border>
    <border>
      <left/>
      <right/>
      <top/>
      <bottom style="mediumDashDotDot">
        <color theme="1" tint="0.499984740745262"/>
      </bottom>
      <diagonal/>
    </border>
    <border>
      <left/>
      <right style="mediumDashDotDot">
        <color theme="1" tint="0.499984740745262"/>
      </right>
      <top/>
      <bottom style="mediumDashDotDot">
        <color theme="1" tint="0.499984740745262"/>
      </bottom>
      <diagonal/>
    </border>
    <border>
      <left/>
      <right/>
      <top/>
      <bottom style="hair">
        <color indexed="64"/>
      </bottom>
      <diagonal/>
    </border>
    <border>
      <left style="medium">
        <color indexed="64"/>
      </left>
      <right/>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s>
  <cellStyleXfs count="275">
    <xf numFmtId="0" fontId="0" fillId="0" borderId="0"/>
    <xf numFmtId="0" fontId="12" fillId="2" borderId="0" applyNumberFormat="0" applyBorder="0" applyAlignment="0" applyProtection="0"/>
    <xf numFmtId="0" fontId="12" fillId="3"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8" borderId="0" applyNumberFormat="0" applyBorder="0" applyAlignment="0" applyProtection="0"/>
    <xf numFmtId="0" fontId="12" fillId="11" borderId="0" applyNumberFormat="0" applyBorder="0" applyAlignment="0" applyProtection="0"/>
    <xf numFmtId="0" fontId="13" fillId="12"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4" fillId="4" borderId="0" applyNumberFormat="0" applyBorder="0" applyAlignment="0" applyProtection="0"/>
    <xf numFmtId="0" fontId="15" fillId="16" borderId="1" applyNumberFormat="0" applyAlignment="0" applyProtection="0"/>
    <xf numFmtId="0" fontId="16" fillId="17" borderId="2" applyNumberFormat="0" applyAlignment="0" applyProtection="0"/>
    <xf numFmtId="0" fontId="17" fillId="0" borderId="3" applyNumberFormat="0" applyFill="0" applyAlignment="0" applyProtection="0"/>
    <xf numFmtId="0" fontId="18" fillId="0" borderId="0" applyNumberFormat="0" applyFill="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0"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21" borderId="0" applyNumberFormat="0" applyBorder="0" applyAlignment="0" applyProtection="0"/>
    <xf numFmtId="0" fontId="19" fillId="7" borderId="1" applyNumberFormat="0" applyAlignment="0" applyProtection="0"/>
    <xf numFmtId="0" fontId="29" fillId="0" borderId="0">
      <alignment vertical="top"/>
    </xf>
    <xf numFmtId="176" fontId="9" fillId="0" borderId="0" applyFont="0" applyFill="0" applyBorder="0" applyAlignment="0" applyProtection="0"/>
    <xf numFmtId="0" fontId="20" fillId="3" borderId="0" applyNumberFormat="0" applyBorder="0" applyAlignment="0" applyProtection="0"/>
    <xf numFmtId="171" fontId="8" fillId="0" borderId="0" applyFont="0" applyFill="0" applyBorder="0" applyAlignment="0" applyProtection="0"/>
    <xf numFmtId="2" fontId="10" fillId="0" borderId="4" applyFont="0" applyBorder="0"/>
    <xf numFmtId="171" fontId="9" fillId="0" borderId="0" applyFont="0" applyFill="0" applyBorder="0" applyAlignment="0" applyProtection="0"/>
    <xf numFmtId="171" fontId="9" fillId="0" borderId="0" applyFont="0" applyFill="0" applyBorder="0" applyAlignment="0" applyProtection="0"/>
    <xf numFmtId="171"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71" fontId="9" fillId="0" borderId="0" applyFont="0" applyFill="0" applyBorder="0" applyAlignment="0" applyProtection="0"/>
    <xf numFmtId="167" fontId="9" fillId="0" borderId="0" applyFont="0" applyFill="0" applyBorder="0" applyAlignment="0" applyProtection="0"/>
    <xf numFmtId="175" fontId="9" fillId="0" borderId="0" applyFont="0" applyFill="0" applyBorder="0" applyAlignment="0" applyProtection="0"/>
    <xf numFmtId="173" fontId="9" fillId="0" borderId="0" applyFont="0" applyFill="0" applyBorder="0" applyAlignment="0" applyProtection="0"/>
    <xf numFmtId="173" fontId="9" fillId="0" borderId="0" applyFont="0" applyFill="0" applyBorder="0" applyAlignment="0" applyProtection="0"/>
    <xf numFmtId="173" fontId="9" fillId="0" borderId="0" applyFont="0" applyFill="0" applyBorder="0" applyAlignment="0" applyProtection="0"/>
    <xf numFmtId="175" fontId="9" fillId="0" borderId="0" applyFont="0" applyFill="0" applyBorder="0" applyAlignment="0" applyProtection="0"/>
    <xf numFmtId="172" fontId="9" fillId="0" borderId="0" applyFont="0" applyFill="0" applyBorder="0" applyAlignment="0" applyProtection="0"/>
    <xf numFmtId="167" fontId="12" fillId="0" borderId="0" applyFont="0" applyFill="0" applyBorder="0" applyAlignment="0" applyProtection="0"/>
    <xf numFmtId="172" fontId="9" fillId="0" borderId="0" applyFont="0" applyFill="0" applyBorder="0" applyAlignment="0" applyProtection="0"/>
    <xf numFmtId="167" fontId="9" fillId="0" borderId="0" applyFont="0" applyFill="0" applyBorder="0" applyAlignment="0" applyProtection="0"/>
    <xf numFmtId="167" fontId="30" fillId="0" borderId="0" applyFont="0" applyFill="0" applyBorder="0" applyAlignment="0" applyProtection="0"/>
    <xf numFmtId="171" fontId="9" fillId="0" borderId="0" applyFont="0" applyFill="0" applyBorder="0" applyAlignment="0" applyProtection="0"/>
    <xf numFmtId="0" fontId="9" fillId="0" borderId="0" applyFont="0" applyFill="0" applyBorder="0" applyAlignment="0" applyProtection="0"/>
    <xf numFmtId="0" fontId="30" fillId="0" borderId="0" applyFont="0" applyFill="0" applyBorder="0" applyAlignment="0" applyProtection="0"/>
    <xf numFmtId="171" fontId="9" fillId="0" borderId="0" applyFont="0" applyFill="0" applyBorder="0" applyAlignment="0" applyProtection="0"/>
    <xf numFmtId="171" fontId="9" fillId="0" borderId="0" applyFont="0" applyFill="0" applyBorder="0" applyAlignment="0" applyProtection="0"/>
    <xf numFmtId="171" fontId="9" fillId="0" borderId="0" applyFont="0" applyFill="0" applyBorder="0" applyAlignment="0" applyProtection="0"/>
    <xf numFmtId="171" fontId="9" fillId="0" borderId="0" applyFont="0" applyFill="0" applyBorder="0" applyAlignment="0" applyProtection="0"/>
    <xf numFmtId="166" fontId="12" fillId="0" borderId="0" applyFont="0" applyFill="0" applyBorder="0" applyAlignment="0" applyProtection="0"/>
    <xf numFmtId="168" fontId="9" fillId="0" borderId="0" applyFont="0" applyFill="0" applyBorder="0" applyAlignment="0" applyProtection="0"/>
    <xf numFmtId="174" fontId="9" fillId="0" borderId="0" applyFont="0" applyFill="0" applyBorder="0" applyAlignment="0" applyProtection="0"/>
    <xf numFmtId="165" fontId="9" fillId="0" borderId="0" applyFont="0" applyFill="0" applyBorder="0" applyAlignment="0" applyProtection="0"/>
    <xf numFmtId="174" fontId="9"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68"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0" fontId="21" fillId="22" borderId="0" applyNumberFormat="0" applyBorder="0" applyAlignment="0" applyProtection="0"/>
    <xf numFmtId="0" fontId="21" fillId="22" borderId="0" applyNumberFormat="0" applyBorder="0" applyAlignment="0" applyProtection="0"/>
    <xf numFmtId="0" fontId="9" fillId="0" borderId="0"/>
    <xf numFmtId="0" fontId="9" fillId="0" borderId="0"/>
    <xf numFmtId="0" fontId="30" fillId="0" borderId="0"/>
    <xf numFmtId="0" fontId="9" fillId="0" borderId="0"/>
    <xf numFmtId="0" fontId="9" fillId="0" borderId="0"/>
    <xf numFmtId="0" fontId="3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2" fillId="0" borderId="0"/>
    <xf numFmtId="0" fontId="31" fillId="0" borderId="0"/>
    <xf numFmtId="0" fontId="31" fillId="0" borderId="0"/>
    <xf numFmtId="0" fontId="9" fillId="0" borderId="0"/>
    <xf numFmtId="0" fontId="9" fillId="0" borderId="0"/>
    <xf numFmtId="0" fontId="9" fillId="0" borderId="0"/>
    <xf numFmtId="0" fontId="9" fillId="23" borderId="5" applyNumberFormat="0" applyFont="0" applyAlignment="0" applyProtection="0"/>
    <xf numFmtId="9" fontId="12" fillId="0" borderId="0" applyFont="0" applyFill="0" applyBorder="0" applyAlignment="0" applyProtection="0"/>
    <xf numFmtId="9" fontId="8" fillId="0" borderId="0" applyFont="0" applyFill="0" applyBorder="0" applyAlignment="0" applyProtection="0"/>
    <xf numFmtId="9" fontId="31" fillId="0" borderId="0" applyFont="0" applyFill="0" applyBorder="0" applyAlignment="0" applyProtection="0"/>
    <xf numFmtId="9" fontId="9" fillId="0" borderId="0" applyFont="0" applyFill="0" applyBorder="0" applyAlignment="0" applyProtection="0"/>
    <xf numFmtId="9" fontId="30"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0" fontId="22" fillId="16" borderId="6" applyNumberFormat="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6" fillId="0" borderId="7" applyNumberFormat="0" applyFill="0" applyAlignment="0" applyProtection="0"/>
    <xf numFmtId="0" fontId="27" fillId="0" borderId="8" applyNumberFormat="0" applyFill="0" applyAlignment="0" applyProtection="0"/>
    <xf numFmtId="0" fontId="18" fillId="0" borderId="9" applyNumberFormat="0" applyFill="0" applyAlignment="0" applyProtection="0"/>
    <xf numFmtId="0" fontId="25" fillId="0" borderId="0" applyNumberFormat="0" applyFill="0" applyBorder="0" applyAlignment="0" applyProtection="0"/>
    <xf numFmtId="0" fontId="28" fillId="0" borderId="10" applyNumberFormat="0" applyFill="0" applyAlignment="0" applyProtection="0"/>
    <xf numFmtId="0" fontId="28" fillId="0" borderId="10" applyNumberFormat="0" applyFill="0" applyAlignment="0" applyProtection="0"/>
    <xf numFmtId="171" fontId="32" fillId="0" borderId="0" applyFont="0" applyFill="0" applyBorder="0" applyAlignment="0" applyProtection="0"/>
    <xf numFmtId="0" fontId="8" fillId="0" borderId="0"/>
    <xf numFmtId="9" fontId="32" fillId="0" borderId="0" applyFont="0" applyFill="0" applyBorder="0" applyAlignment="0" applyProtection="0"/>
    <xf numFmtId="0" fontId="8" fillId="0" borderId="0"/>
    <xf numFmtId="174" fontId="8" fillId="0" borderId="0" applyFont="0" applyFill="0" applyBorder="0" applyAlignment="0" applyProtection="0"/>
    <xf numFmtId="0" fontId="7" fillId="0" borderId="0"/>
    <xf numFmtId="0" fontId="8" fillId="0" borderId="0"/>
    <xf numFmtId="0" fontId="6" fillId="0" borderId="0"/>
    <xf numFmtId="43" fontId="6" fillId="0" borderId="0" applyFont="0" applyFill="0" applyBorder="0" applyAlignment="0" applyProtection="0"/>
    <xf numFmtId="0" fontId="8" fillId="0" borderId="0"/>
    <xf numFmtId="0" fontId="12" fillId="2" borderId="0" applyNumberFormat="0" applyBorder="0" applyAlignment="0" applyProtection="0"/>
    <xf numFmtId="0" fontId="12" fillId="3"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8" borderId="0" applyNumberFormat="0" applyBorder="0" applyAlignment="0" applyProtection="0"/>
    <xf numFmtId="0" fontId="12" fillId="11" borderId="0" applyNumberFormat="0" applyBorder="0" applyAlignment="0" applyProtection="0"/>
    <xf numFmtId="0" fontId="13" fillId="12"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4" fillId="4" borderId="0" applyNumberFormat="0" applyBorder="0" applyAlignment="0" applyProtection="0"/>
    <xf numFmtId="0" fontId="15" fillId="16" borderId="1" applyNumberFormat="0" applyAlignment="0" applyProtection="0"/>
    <xf numFmtId="0" fontId="8" fillId="0" borderId="0"/>
    <xf numFmtId="0" fontId="16" fillId="17" borderId="2" applyNumberFormat="0" applyAlignment="0" applyProtection="0"/>
    <xf numFmtId="0" fontId="17" fillId="0" borderId="3" applyNumberFormat="0" applyFill="0" applyAlignment="0" applyProtection="0"/>
    <xf numFmtId="177" fontId="10" fillId="0" borderId="18">
      <alignment horizontal="right"/>
    </xf>
    <xf numFmtId="177" fontId="10" fillId="0" borderId="18">
      <alignment horizontal="right"/>
    </xf>
    <xf numFmtId="2" fontId="10" fillId="0" borderId="0"/>
    <xf numFmtId="2" fontId="10" fillId="0" borderId="0"/>
    <xf numFmtId="2" fontId="10" fillId="0" borderId="0"/>
    <xf numFmtId="178" fontId="10" fillId="0" borderId="0"/>
    <xf numFmtId="178" fontId="10" fillId="0" borderId="0"/>
    <xf numFmtId="178" fontId="10" fillId="0" borderId="0"/>
    <xf numFmtId="179" fontId="11" fillId="0" borderId="0"/>
    <xf numFmtId="179" fontId="11" fillId="0" borderId="0"/>
    <xf numFmtId="179" fontId="11" fillId="0" borderId="0"/>
    <xf numFmtId="177" fontId="10" fillId="0" borderId="18">
      <alignment horizontal="right"/>
    </xf>
    <xf numFmtId="180" fontId="8" fillId="0" borderId="0">
      <protection locked="0"/>
    </xf>
    <xf numFmtId="3" fontId="36" fillId="0" borderId="0" applyFont="0" applyFill="0" applyBorder="0" applyAlignment="0" applyProtection="0"/>
    <xf numFmtId="181" fontId="8" fillId="0" borderId="0">
      <protection locked="0"/>
    </xf>
    <xf numFmtId="182" fontId="36" fillId="0" borderId="0" applyFont="0" applyFill="0" applyBorder="0" applyAlignment="0" applyProtection="0"/>
    <xf numFmtId="183" fontId="8" fillId="0" borderId="0">
      <protection locked="0"/>
    </xf>
    <xf numFmtId="0" fontId="18" fillId="0" borderId="0" applyNumberFormat="0" applyFill="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0"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21" borderId="0" applyNumberFormat="0" applyBorder="0" applyAlignment="0" applyProtection="0"/>
    <xf numFmtId="0" fontId="19" fillId="7" borderId="1" applyNumberFormat="0" applyAlignment="0" applyProtection="0"/>
    <xf numFmtId="184" fontId="37" fillId="0" borderId="0">
      <protection locked="0"/>
    </xf>
    <xf numFmtId="184" fontId="37" fillId="0" borderId="0">
      <protection locked="0"/>
    </xf>
    <xf numFmtId="184" fontId="37" fillId="0" borderId="0">
      <protection locked="0"/>
    </xf>
    <xf numFmtId="184" fontId="37" fillId="0" borderId="0">
      <protection locked="0"/>
    </xf>
    <xf numFmtId="184" fontId="37" fillId="0" borderId="0">
      <protection locked="0"/>
    </xf>
    <xf numFmtId="184" fontId="37" fillId="0" borderId="0">
      <protection locked="0"/>
    </xf>
    <xf numFmtId="184" fontId="37" fillId="0" borderId="0">
      <protection locked="0"/>
    </xf>
    <xf numFmtId="185" fontId="8" fillId="0" borderId="0">
      <protection locked="0"/>
    </xf>
    <xf numFmtId="0" fontId="38" fillId="0" borderId="0" applyNumberFormat="0" applyFill="0" applyBorder="0" applyAlignment="0" applyProtection="0"/>
    <xf numFmtId="0" fontId="39" fillId="0" borderId="0" applyNumberFormat="0" applyFill="0" applyBorder="0" applyAlignment="0" applyProtection="0"/>
    <xf numFmtId="186" fontId="8" fillId="0" borderId="0">
      <protection locked="0"/>
    </xf>
    <xf numFmtId="186" fontId="8" fillId="0" borderId="0">
      <protection locked="0"/>
    </xf>
    <xf numFmtId="0" fontId="20" fillId="3" borderId="0" applyNumberFormat="0" applyBorder="0" applyAlignment="0" applyProtection="0"/>
    <xf numFmtId="187" fontId="10" fillId="0" borderId="0">
      <alignment horizontal="right"/>
    </xf>
    <xf numFmtId="187" fontId="10" fillId="0" borderId="0">
      <alignment horizontal="right"/>
    </xf>
    <xf numFmtId="187" fontId="10" fillId="0" borderId="0">
      <alignment horizontal="right"/>
    </xf>
    <xf numFmtId="188" fontId="10" fillId="0" borderId="0" applyFont="0" applyFill="0" applyBorder="0" applyAlignment="0">
      <alignment horizontal="center"/>
    </xf>
    <xf numFmtId="188" fontId="10" fillId="0" borderId="0" applyFont="0" applyFill="0" applyBorder="0" applyAlignment="0">
      <alignment horizontal="center"/>
    </xf>
    <xf numFmtId="2" fontId="10" fillId="0" borderId="4" applyFont="0" applyBorder="0"/>
    <xf numFmtId="167" fontId="12" fillId="0" borderId="0" applyFont="0" applyFill="0" applyBorder="0" applyAlignment="0" applyProtection="0"/>
    <xf numFmtId="171" fontId="8" fillId="0" borderId="0" applyFont="0" applyFill="0" applyBorder="0" applyAlignment="0" applyProtection="0"/>
    <xf numFmtId="167" fontId="8" fillId="0" borderId="0" applyFont="0" applyFill="0" applyBorder="0" applyAlignment="0" applyProtection="0"/>
    <xf numFmtId="167" fontId="40" fillId="0" borderId="0" applyFont="0" applyFill="0" applyBorder="0" applyAlignment="0" applyProtection="0"/>
    <xf numFmtId="167" fontId="40" fillId="0" borderId="0" applyFont="0" applyFill="0" applyBorder="0" applyAlignment="0" applyProtection="0"/>
    <xf numFmtId="167" fontId="40" fillId="0" borderId="0" applyFont="0" applyFill="0" applyBorder="0" applyAlignment="0" applyProtection="0"/>
    <xf numFmtId="189" fontId="10" fillId="0" borderId="0">
      <alignment horizontal="right"/>
    </xf>
    <xf numFmtId="189" fontId="10" fillId="0" borderId="0">
      <alignment horizontal="right"/>
    </xf>
    <xf numFmtId="189" fontId="10" fillId="0" borderId="0">
      <alignment horizontal="right"/>
    </xf>
    <xf numFmtId="190" fontId="8" fillId="0" borderId="0" applyFont="0" applyFill="0" applyBorder="0" applyAlignment="0" applyProtection="0"/>
    <xf numFmtId="190" fontId="8" fillId="0" borderId="0" applyFont="0" applyFill="0" applyBorder="0" applyAlignment="0" applyProtection="0"/>
    <xf numFmtId="164" fontId="8" fillId="0" borderId="0" applyFont="0" applyFill="0" applyBorder="0" applyAlignment="0" applyProtection="0"/>
    <xf numFmtId="166"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64" fontId="8" fillId="0" borderId="0" applyFont="0" applyFill="0" applyBorder="0" applyAlignment="0" applyProtection="0"/>
    <xf numFmtId="166" fontId="12" fillId="0" borderId="0" applyFont="0" applyFill="0" applyBorder="0" applyAlignment="0" applyProtection="0"/>
    <xf numFmtId="182" fontId="41" fillId="0" borderId="0" applyFont="0" applyFill="0" applyBorder="0" applyAlignment="0" applyProtection="0"/>
    <xf numFmtId="0" fontId="21" fillId="22" borderId="0" applyNumberFormat="0" applyBorder="0" applyAlignment="0" applyProtection="0"/>
    <xf numFmtId="191" fontId="10" fillId="0" borderId="0" applyFont="0" applyFill="0" applyBorder="0" applyAlignment="0">
      <alignment horizontal="center"/>
    </xf>
    <xf numFmtId="191" fontId="10" fillId="0" borderId="0" applyFont="0" applyFill="0" applyBorder="0" applyAlignment="0">
      <alignment horizontal="center"/>
    </xf>
    <xf numFmtId="0" fontId="8" fillId="0" borderId="0"/>
    <xf numFmtId="0" fontId="8" fillId="0" borderId="0"/>
    <xf numFmtId="0" fontId="40" fillId="0" borderId="0"/>
    <xf numFmtId="0" fontId="5" fillId="0" borderId="0"/>
    <xf numFmtId="0" fontId="40" fillId="0" borderId="0"/>
    <xf numFmtId="0" fontId="8" fillId="0" borderId="0"/>
    <xf numFmtId="0" fontId="8" fillId="0" borderId="0"/>
    <xf numFmtId="0" fontId="8" fillId="0" borderId="0"/>
    <xf numFmtId="0" fontId="8" fillId="0" borderId="0"/>
    <xf numFmtId="0" fontId="42" fillId="0" borderId="0"/>
    <xf numFmtId="0" fontId="8" fillId="0" borderId="0"/>
    <xf numFmtId="0" fontId="8" fillId="23" borderId="5" applyNumberFormat="0" applyFont="0" applyAlignment="0" applyProtection="0"/>
    <xf numFmtId="192" fontId="8" fillId="0" borderId="0">
      <protection locked="0"/>
    </xf>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40" fillId="0" borderId="0" applyFont="0" applyFill="0" applyBorder="0" applyAlignment="0" applyProtection="0"/>
    <xf numFmtId="0" fontId="43" fillId="0" borderId="0">
      <alignment vertical="top"/>
    </xf>
    <xf numFmtId="0" fontId="22" fillId="16" borderId="6" applyNumberFormat="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6" fillId="0" borderId="7" applyNumberFormat="0" applyFill="0" applyAlignment="0" applyProtection="0"/>
    <xf numFmtId="0" fontId="27" fillId="0" borderId="8" applyNumberFormat="0" applyFill="0" applyAlignment="0" applyProtection="0"/>
    <xf numFmtId="0" fontId="18" fillId="0" borderId="9" applyNumberFormat="0" applyFill="0" applyAlignment="0" applyProtection="0"/>
    <xf numFmtId="0" fontId="25" fillId="0" borderId="0" applyNumberFormat="0" applyFill="0" applyBorder="0" applyAlignment="0" applyProtection="0"/>
    <xf numFmtId="186" fontId="8" fillId="0" borderId="19">
      <protection locked="0"/>
    </xf>
    <xf numFmtId="0" fontId="4" fillId="0" borderId="0"/>
    <xf numFmtId="44" fontId="8" fillId="0" borderId="0" applyFont="0" applyFill="0" applyBorder="0" applyAlignment="0" applyProtection="0"/>
    <xf numFmtId="0" fontId="4" fillId="0" borderId="0"/>
    <xf numFmtId="169" fontId="8" fillId="0" borderId="0" applyFont="0" applyFill="0" applyBorder="0" applyAlignment="0" applyProtection="0"/>
    <xf numFmtId="0" fontId="3" fillId="0" borderId="0"/>
    <xf numFmtId="42" fontId="76" fillId="0" borderId="0" applyFont="0" applyFill="0" applyBorder="0" applyAlignment="0" applyProtection="0"/>
    <xf numFmtId="171" fontId="8" fillId="0" borderId="0" applyFont="0" applyFill="0" applyBorder="0" applyAlignment="0" applyProtection="0"/>
    <xf numFmtId="44" fontId="85" fillId="0" borderId="0" applyFont="0" applyFill="0" applyBorder="0" applyAlignment="0" applyProtection="0"/>
    <xf numFmtId="0" fontId="2" fillId="0" borderId="0"/>
    <xf numFmtId="197" fontId="2" fillId="0" borderId="0" applyFont="0" applyFill="0" applyBorder="0" applyAlignment="0" applyProtection="0"/>
    <xf numFmtId="166" fontId="8"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9" fontId="85" fillId="0" borderId="0" applyFont="0" applyFill="0" applyBorder="0" applyAlignment="0" applyProtection="0"/>
    <xf numFmtId="0" fontId="85" fillId="0" borderId="0"/>
    <xf numFmtId="43" fontId="2" fillId="0" borderId="0" applyFont="0" applyFill="0" applyBorder="0" applyAlignment="0" applyProtection="0"/>
    <xf numFmtId="44" fontId="76" fillId="0" borderId="0" applyFont="0" applyFill="0" applyBorder="0" applyAlignment="0" applyProtection="0"/>
    <xf numFmtId="9"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0" fontId="1" fillId="0" borderId="0"/>
    <xf numFmtId="166" fontId="1" fillId="0" borderId="0" applyFont="0" applyFill="0" applyBorder="0" applyAlignment="0" applyProtection="0"/>
  </cellStyleXfs>
  <cellXfs count="1342">
    <xf numFmtId="0" fontId="0" fillId="0" borderId="0" xfId="0"/>
    <xf numFmtId="0" fontId="33" fillId="0" borderId="0" xfId="253" applyFont="1"/>
    <xf numFmtId="193" fontId="33" fillId="0" borderId="0" xfId="253" applyNumberFormat="1" applyFont="1"/>
    <xf numFmtId="0" fontId="48" fillId="0" borderId="0" xfId="0" applyFont="1"/>
    <xf numFmtId="0" fontId="49" fillId="0" borderId="0" xfId="0" applyFont="1"/>
    <xf numFmtId="0" fontId="46" fillId="0" borderId="0" xfId="0" applyFont="1" applyAlignment="1">
      <alignment vertical="center"/>
    </xf>
    <xf numFmtId="0" fontId="44" fillId="0" borderId="0" xfId="0" applyFont="1" applyAlignment="1">
      <alignment horizontal="center" vertical="center"/>
    </xf>
    <xf numFmtId="0" fontId="35" fillId="0" borderId="0" xfId="253" applyFont="1"/>
    <xf numFmtId="0" fontId="34" fillId="0" borderId="0" xfId="127" applyFont="1"/>
    <xf numFmtId="0" fontId="3" fillId="0" borderId="0" xfId="257"/>
    <xf numFmtId="0" fontId="48" fillId="0" borderId="0" xfId="257" applyFont="1"/>
    <xf numFmtId="0" fontId="45" fillId="0" borderId="0" xfId="257" applyFont="1"/>
    <xf numFmtId="0" fontId="58" fillId="0" borderId="0" xfId="257" applyFont="1" applyAlignment="1">
      <alignment horizontal="left" vertical="center" wrapText="1"/>
    </xf>
    <xf numFmtId="0" fontId="3" fillId="0" borderId="0" xfId="257" applyAlignment="1">
      <alignment vertical="center"/>
    </xf>
    <xf numFmtId="0" fontId="45" fillId="0" borderId="0" xfId="257" applyFont="1" applyAlignment="1">
      <alignment horizontal="left" vertical="center"/>
    </xf>
    <xf numFmtId="0" fontId="3" fillId="0" borderId="0" xfId="257" applyAlignment="1">
      <alignment horizontal="left" vertical="center"/>
    </xf>
    <xf numFmtId="0" fontId="45" fillId="24" borderId="33" xfId="257" applyFont="1" applyFill="1" applyBorder="1" applyAlignment="1">
      <alignment horizontal="center" vertical="center"/>
    </xf>
    <xf numFmtId="0" fontId="60" fillId="0" borderId="33" xfId="257" applyFont="1" applyBorder="1" applyAlignment="1">
      <alignment horizontal="center" vertical="center" wrapText="1"/>
    </xf>
    <xf numFmtId="0" fontId="59" fillId="24" borderId="33" xfId="257" applyFont="1" applyFill="1" applyBorder="1" applyAlignment="1">
      <alignment horizontal="center" vertical="center"/>
    </xf>
    <xf numFmtId="0" fontId="3" fillId="0" borderId="36" xfId="257" applyBorder="1"/>
    <xf numFmtId="0" fontId="3" fillId="0" borderId="37" xfId="257" applyBorder="1"/>
    <xf numFmtId="0" fontId="57" fillId="0" borderId="38" xfId="257" applyFont="1" applyBorder="1"/>
    <xf numFmtId="0" fontId="3" fillId="0" borderId="40" xfId="257" applyBorder="1"/>
    <xf numFmtId="0" fontId="3" fillId="0" borderId="41" xfId="257" applyBorder="1"/>
    <xf numFmtId="0" fontId="3" fillId="0" borderId="42" xfId="257" applyBorder="1"/>
    <xf numFmtId="0" fontId="57" fillId="24" borderId="44" xfId="257" applyFont="1" applyFill="1" applyBorder="1" applyAlignment="1">
      <alignment horizontal="center"/>
    </xf>
    <xf numFmtId="2" fontId="8" fillId="0" borderId="41" xfId="257" applyNumberFormat="1" applyFont="1" applyBorder="1" applyAlignment="1">
      <alignment horizontal="center" vertical="center" textRotation="90"/>
    </xf>
    <xf numFmtId="0" fontId="57" fillId="0" borderId="41" xfId="257" applyFont="1" applyBorder="1" applyAlignment="1">
      <alignment horizontal="center" textRotation="90"/>
    </xf>
    <xf numFmtId="0" fontId="56" fillId="0" borderId="41" xfId="257" applyFont="1" applyBorder="1" applyAlignment="1">
      <alignment horizontal="center"/>
    </xf>
    <xf numFmtId="0" fontId="8" fillId="0" borderId="41" xfId="257" applyFont="1" applyBorder="1" applyAlignment="1">
      <alignment horizontal="center" vertical="center" textRotation="90"/>
    </xf>
    <xf numFmtId="0" fontId="3" fillId="0" borderId="41" xfId="257" applyBorder="1" applyAlignment="1">
      <alignment horizontal="center"/>
    </xf>
    <xf numFmtId="2" fontId="10" fillId="0" borderId="41" xfId="257" applyNumberFormat="1" applyFont="1" applyBorder="1" applyAlignment="1">
      <alignment horizontal="left" vertical="center" textRotation="180"/>
    </xf>
    <xf numFmtId="2" fontId="3" fillId="0" borderId="41" xfId="257" applyNumberFormat="1" applyBorder="1" applyAlignment="1">
      <alignment horizontal="center" vertical="center" textRotation="180"/>
    </xf>
    <xf numFmtId="0" fontId="57" fillId="0" borderId="42" xfId="257" applyFont="1" applyBorder="1"/>
    <xf numFmtId="0" fontId="56" fillId="0" borderId="15" xfId="257" applyFont="1" applyBorder="1"/>
    <xf numFmtId="0" fontId="62" fillId="0" borderId="48" xfId="257" applyFont="1" applyBorder="1" applyAlignment="1">
      <alignment horizontal="right" vertical="center" wrapText="1"/>
    </xf>
    <xf numFmtId="3" fontId="56" fillId="0" borderId="11" xfId="257" applyNumberFormat="1" applyFont="1" applyBorder="1"/>
    <xf numFmtId="4" fontId="56" fillId="0" borderId="49" xfId="257" applyNumberFormat="1" applyFont="1" applyBorder="1"/>
    <xf numFmtId="0" fontId="57" fillId="0" borderId="41" xfId="257" applyFont="1" applyBorder="1" applyAlignment="1">
      <alignment vertical="top"/>
    </xf>
    <xf numFmtId="0" fontId="56" fillId="0" borderId="41" xfId="257" applyFont="1" applyBorder="1" applyAlignment="1">
      <alignment horizontal="center" vertical="center" textRotation="180"/>
    </xf>
    <xf numFmtId="0" fontId="62" fillId="0" borderId="50" xfId="257" applyFont="1" applyBorder="1" applyAlignment="1">
      <alignment horizontal="right" vertical="center" wrapText="1"/>
    </xf>
    <xf numFmtId="0" fontId="63" fillId="0" borderId="41" xfId="257" applyFont="1" applyBorder="1"/>
    <xf numFmtId="2" fontId="56" fillId="0" borderId="41" xfId="257" applyNumberFormat="1" applyFont="1" applyBorder="1" applyAlignment="1">
      <alignment horizontal="center"/>
    </xf>
    <xf numFmtId="4" fontId="3" fillId="0" borderId="0" xfId="257" applyNumberFormat="1"/>
    <xf numFmtId="0" fontId="3" fillId="0" borderId="51" xfId="257" applyBorder="1"/>
    <xf numFmtId="0" fontId="3" fillId="0" borderId="52" xfId="257" applyBorder="1"/>
    <xf numFmtId="0" fontId="57" fillId="0" borderId="53" xfId="257" applyFont="1" applyBorder="1"/>
    <xf numFmtId="3" fontId="56" fillId="0" borderId="44" xfId="257" applyNumberFormat="1" applyFont="1" applyBorder="1"/>
    <xf numFmtId="4" fontId="56" fillId="0" borderId="45" xfId="257" applyNumberFormat="1" applyFont="1" applyBorder="1"/>
    <xf numFmtId="4" fontId="56" fillId="0" borderId="58" xfId="257" applyNumberFormat="1" applyFont="1" applyBorder="1"/>
    <xf numFmtId="4" fontId="56" fillId="0" borderId="60" xfId="257" applyNumberFormat="1" applyFont="1" applyBorder="1"/>
    <xf numFmtId="0" fontId="8" fillId="0" borderId="54" xfId="257" applyFont="1" applyBorder="1" applyAlignment="1">
      <alignment horizontal="left"/>
    </xf>
    <xf numFmtId="0" fontId="56" fillId="0" borderId="31" xfId="257" applyFont="1" applyBorder="1" applyAlignment="1">
      <alignment horizontal="left"/>
    </xf>
    <xf numFmtId="0" fontId="8" fillId="0" borderId="0" xfId="257" applyFont="1"/>
    <xf numFmtId="0" fontId="56" fillId="0" borderId="0" xfId="257" applyFont="1"/>
    <xf numFmtId="0" fontId="8" fillId="0" borderId="0" xfId="257" applyFont="1" applyAlignment="1">
      <alignment horizontal="right"/>
    </xf>
    <xf numFmtId="0" fontId="56" fillId="0" borderId="0" xfId="257" applyFont="1" applyAlignment="1">
      <alignment horizontal="center"/>
    </xf>
    <xf numFmtId="4" fontId="3" fillId="0" borderId="66" xfId="257" applyNumberFormat="1" applyBorder="1"/>
    <xf numFmtId="0" fontId="8" fillId="0" borderId="54" xfId="257" quotePrefix="1" applyFont="1" applyBorder="1" applyAlignment="1">
      <alignment horizontal="left"/>
    </xf>
    <xf numFmtId="0" fontId="56" fillId="0" borderId="0" xfId="257" applyFont="1" applyAlignment="1">
      <alignment horizontal="left"/>
    </xf>
    <xf numFmtId="0" fontId="8" fillId="0" borderId="0" xfId="257" applyFont="1" applyAlignment="1">
      <alignment horizontal="left"/>
    </xf>
    <xf numFmtId="0" fontId="8" fillId="0" borderId="67" xfId="257" applyFont="1" applyBorder="1" applyAlignment="1">
      <alignment horizontal="left"/>
    </xf>
    <xf numFmtId="0" fontId="8" fillId="0" borderId="68" xfId="257" applyFont="1" applyBorder="1" applyAlignment="1">
      <alignment horizontal="left"/>
    </xf>
    <xf numFmtId="0" fontId="8" fillId="0" borderId="68" xfId="257" applyFont="1" applyBorder="1" applyAlignment="1">
      <alignment horizontal="center"/>
    </xf>
    <xf numFmtId="0" fontId="8" fillId="0" borderId="68" xfId="257" applyFont="1" applyBorder="1" applyAlignment="1">
      <alignment horizontal="centerContinuous"/>
    </xf>
    <xf numFmtId="0" fontId="3" fillId="0" borderId="68" xfId="257" applyBorder="1" applyAlignment="1">
      <alignment horizontal="centerContinuous"/>
    </xf>
    <xf numFmtId="4" fontId="3" fillId="0" borderId="69" xfId="257" applyNumberFormat="1" applyBorder="1" applyAlignment="1">
      <alignment horizontal="centerContinuous"/>
    </xf>
    <xf numFmtId="0" fontId="57" fillId="0" borderId="0" xfId="257" applyFont="1"/>
    <xf numFmtId="0" fontId="57" fillId="24" borderId="27" xfId="257" applyFont="1" applyFill="1" applyBorder="1" applyAlignment="1">
      <alignment horizontal="center"/>
    </xf>
    <xf numFmtId="0" fontId="62" fillId="0" borderId="70" xfId="257" applyFont="1" applyBorder="1" applyAlignment="1">
      <alignment horizontal="right" vertical="center" wrapText="1"/>
    </xf>
    <xf numFmtId="0" fontId="59" fillId="24" borderId="44" xfId="257" applyFont="1" applyFill="1" applyBorder="1" applyAlignment="1">
      <alignment horizontal="center"/>
    </xf>
    <xf numFmtId="2" fontId="56" fillId="0" borderId="11" xfId="257" applyNumberFormat="1" applyFont="1" applyBorder="1" applyAlignment="1">
      <alignment vertical="center"/>
    </xf>
    <xf numFmtId="3" fontId="56" fillId="0" borderId="11" xfId="257" applyNumberFormat="1" applyFont="1" applyBorder="1" applyAlignment="1">
      <alignment vertical="center"/>
    </xf>
    <xf numFmtId="4" fontId="56" fillId="0" borderId="49" xfId="257" applyNumberFormat="1" applyFont="1" applyBorder="1" applyAlignment="1">
      <alignment vertical="center"/>
    </xf>
    <xf numFmtId="2" fontId="56" fillId="0" borderId="11" xfId="257" applyNumberFormat="1" applyFont="1" applyBorder="1"/>
    <xf numFmtId="172" fontId="61" fillId="0" borderId="11" xfId="257" applyNumberFormat="1" applyFont="1" applyBorder="1"/>
    <xf numFmtId="0" fontId="62" fillId="0" borderId="70" xfId="257" applyFont="1" applyBorder="1" applyAlignment="1">
      <alignment horizontal="left" vertical="center" wrapText="1"/>
    </xf>
    <xf numFmtId="2" fontId="3" fillId="0" borderId="0" xfId="257" applyNumberFormat="1"/>
    <xf numFmtId="172" fontId="56" fillId="0" borderId="11" xfId="257" applyNumberFormat="1" applyFont="1" applyBorder="1"/>
    <xf numFmtId="4" fontId="56" fillId="0" borderId="11" xfId="257" applyNumberFormat="1" applyFont="1" applyBorder="1"/>
    <xf numFmtId="0" fontId="55" fillId="0" borderId="0" xfId="257" applyFont="1" applyAlignment="1">
      <alignment horizontal="center"/>
    </xf>
    <xf numFmtId="0" fontId="56" fillId="0" borderId="0" xfId="257" applyFont="1" applyAlignment="1">
      <alignment horizontal="center" vertical="center"/>
    </xf>
    <xf numFmtId="0" fontId="45" fillId="24" borderId="11" xfId="257" applyFont="1" applyFill="1" applyBorder="1" applyAlignment="1">
      <alignment horizontal="center" vertical="center"/>
    </xf>
    <xf numFmtId="0" fontId="59" fillId="24" borderId="11" xfId="257" applyFont="1" applyFill="1" applyBorder="1" applyAlignment="1">
      <alignment horizontal="center" vertical="center"/>
    </xf>
    <xf numFmtId="0" fontId="45" fillId="0" borderId="0" xfId="257" applyFont="1" applyAlignment="1">
      <alignment horizontal="center" vertical="center"/>
    </xf>
    <xf numFmtId="2" fontId="8" fillId="0" borderId="0" xfId="257" applyNumberFormat="1" applyFont="1" applyAlignment="1">
      <alignment horizontal="center" vertical="center" textRotation="90"/>
    </xf>
    <xf numFmtId="0" fontId="57" fillId="0" borderId="0" xfId="257" applyFont="1" applyAlignment="1">
      <alignment horizontal="center" textRotation="90"/>
    </xf>
    <xf numFmtId="0" fontId="8" fillId="0" borderId="0" xfId="257" applyFont="1" applyAlignment="1">
      <alignment horizontal="center" vertical="center" textRotation="90"/>
    </xf>
    <xf numFmtId="0" fontId="3" fillId="0" borderId="0" xfId="257" applyAlignment="1">
      <alignment horizontal="center"/>
    </xf>
    <xf numFmtId="2" fontId="10" fillId="0" borderId="0" xfId="257" applyNumberFormat="1" applyFont="1" applyAlignment="1">
      <alignment horizontal="left" vertical="center" textRotation="180"/>
    </xf>
    <xf numFmtId="4" fontId="11" fillId="24" borderId="0" xfId="257" applyNumberFormat="1" applyFont="1" applyFill="1" applyAlignment="1">
      <alignment horizontal="center" vertical="center"/>
    </xf>
    <xf numFmtId="0" fontId="57" fillId="0" borderId="0" xfId="257" applyFont="1" applyAlignment="1">
      <alignment vertical="top"/>
    </xf>
    <xf numFmtId="0" fontId="67" fillId="24" borderId="22" xfId="257" applyFont="1" applyFill="1" applyBorder="1" applyAlignment="1">
      <alignment horizontal="center"/>
    </xf>
    <xf numFmtId="0" fontId="3" fillId="0" borderId="23" xfId="257" applyBorder="1"/>
    <xf numFmtId="0" fontId="3" fillId="0" borderId="20" xfId="257" applyBorder="1"/>
    <xf numFmtId="0" fontId="3" fillId="0" borderId="22" xfId="257" applyBorder="1"/>
    <xf numFmtId="4" fontId="56" fillId="0" borderId="15" xfId="257" applyNumberFormat="1" applyFont="1" applyBorder="1" applyAlignment="1">
      <alignment horizontal="center"/>
    </xf>
    <xf numFmtId="3" fontId="56" fillId="0" borderId="11" xfId="257" applyNumberFormat="1" applyFont="1" applyBorder="1" applyAlignment="1">
      <alignment horizontal="center"/>
    </xf>
    <xf numFmtId="178" fontId="56" fillId="0" borderId="11" xfId="257" applyNumberFormat="1" applyFont="1" applyBorder="1"/>
    <xf numFmtId="4" fontId="56" fillId="0" borderId="0" xfId="257" applyNumberFormat="1" applyFont="1"/>
    <xf numFmtId="0" fontId="3" fillId="0" borderId="26" xfId="257" applyBorder="1"/>
    <xf numFmtId="0" fontId="3" fillId="0" borderId="17" xfId="257" applyBorder="1"/>
    <xf numFmtId="4" fontId="68" fillId="0" borderId="0" xfId="257" applyNumberFormat="1" applyFont="1"/>
    <xf numFmtId="0" fontId="3" fillId="0" borderId="21" xfId="257" applyBorder="1"/>
    <xf numFmtId="0" fontId="3" fillId="0" borderId="25" xfId="257" applyBorder="1"/>
    <xf numFmtId="0" fontId="3" fillId="0" borderId="24" xfId="257" applyBorder="1"/>
    <xf numFmtId="4" fontId="56" fillId="0" borderId="11" xfId="257" applyNumberFormat="1" applyFont="1" applyBorder="1" applyAlignment="1">
      <alignment horizontal="center"/>
    </xf>
    <xf numFmtId="0" fontId="56" fillId="0" borderId="11" xfId="257" applyFont="1" applyBorder="1" applyAlignment="1">
      <alignment horizontal="center"/>
    </xf>
    <xf numFmtId="4" fontId="56" fillId="0" borderId="72" xfId="257" applyNumberFormat="1" applyFont="1" applyBorder="1"/>
    <xf numFmtId="4" fontId="64" fillId="0" borderId="0" xfId="257" applyNumberFormat="1" applyFont="1"/>
    <xf numFmtId="4" fontId="62" fillId="0" borderId="48" xfId="257" applyNumberFormat="1" applyFont="1" applyBorder="1" applyAlignment="1">
      <alignment horizontal="right" vertical="center" wrapText="1"/>
    </xf>
    <xf numFmtId="0" fontId="56" fillId="0" borderId="11" xfId="257" applyFont="1" applyBorder="1"/>
    <xf numFmtId="0" fontId="56" fillId="0" borderId="43" xfId="257" applyFont="1" applyBorder="1"/>
    <xf numFmtId="4" fontId="56" fillId="0" borderId="44" xfId="257" applyNumberFormat="1" applyFont="1" applyBorder="1"/>
    <xf numFmtId="0" fontId="56" fillId="0" borderId="44" xfId="257" applyFont="1" applyBorder="1"/>
    <xf numFmtId="0" fontId="56" fillId="0" borderId="15" xfId="257" applyFont="1" applyBorder="1" applyAlignment="1">
      <alignment wrapText="1"/>
    </xf>
    <xf numFmtId="172" fontId="56" fillId="0" borderId="11" xfId="257" applyNumberFormat="1" applyFont="1" applyBorder="1" applyAlignment="1">
      <alignment horizontal="center" vertical="center"/>
    </xf>
    <xf numFmtId="4" fontId="56" fillId="0" borderId="11" xfId="257" applyNumberFormat="1" applyFont="1" applyBorder="1" applyAlignment="1">
      <alignment vertical="center"/>
    </xf>
    <xf numFmtId="2" fontId="56" fillId="0" borderId="11" xfId="257" applyNumberFormat="1" applyFont="1" applyBorder="1" applyAlignment="1">
      <alignment horizontal="center" vertical="center"/>
    </xf>
    <xf numFmtId="3" fontId="56" fillId="0" borderId="11" xfId="257" applyNumberFormat="1" applyFont="1" applyBorder="1" applyAlignment="1">
      <alignment horizontal="center" vertical="center"/>
    </xf>
    <xf numFmtId="2" fontId="0" fillId="0" borderId="0" xfId="0" applyNumberFormat="1"/>
    <xf numFmtId="0" fontId="45" fillId="0" borderId="0" xfId="0" applyFont="1"/>
    <xf numFmtId="0" fontId="58" fillId="0" borderId="0" xfId="0" applyFont="1" applyAlignment="1">
      <alignment horizontal="left" vertical="center" wrapText="1"/>
    </xf>
    <xf numFmtId="0" fontId="0" fillId="0" borderId="0" xfId="0" applyAlignment="1">
      <alignment vertical="center"/>
    </xf>
    <xf numFmtId="0" fontId="45" fillId="0" borderId="0" xfId="0" applyFont="1" applyAlignment="1">
      <alignment horizontal="left" vertical="center"/>
    </xf>
    <xf numFmtId="0" fontId="0" fillId="0" borderId="0" xfId="0" applyAlignment="1">
      <alignment horizontal="left" vertical="center"/>
    </xf>
    <xf numFmtId="0" fontId="45" fillId="24" borderId="33" xfId="0" applyFont="1" applyFill="1" applyBorder="1" applyAlignment="1">
      <alignment horizontal="center" vertical="center"/>
    </xf>
    <xf numFmtId="0" fontId="60" fillId="0" borderId="33" xfId="0" applyFont="1" applyBorder="1" applyAlignment="1">
      <alignment horizontal="center" vertical="center" wrapText="1"/>
    </xf>
    <xf numFmtId="0" fontId="59" fillId="24" borderId="33" xfId="0" applyFont="1" applyFill="1" applyBorder="1" applyAlignment="1">
      <alignment horizontal="center" vertical="center"/>
    </xf>
    <xf numFmtId="0" fontId="0" fillId="0" borderId="36" xfId="0" applyBorder="1"/>
    <xf numFmtId="0" fontId="0" fillId="0" borderId="37" xfId="0" applyBorder="1"/>
    <xf numFmtId="0" fontId="57" fillId="0" borderId="38" xfId="0" applyFont="1" applyBorder="1"/>
    <xf numFmtId="0" fontId="0" fillId="0" borderId="40" xfId="0" applyBorder="1"/>
    <xf numFmtId="0" fontId="0" fillId="0" borderId="41" xfId="0" applyBorder="1"/>
    <xf numFmtId="0" fontId="0" fillId="0" borderId="42" xfId="0" applyBorder="1"/>
    <xf numFmtId="0" fontId="57" fillId="24" borderId="44" xfId="0" applyFont="1" applyFill="1" applyBorder="1" applyAlignment="1">
      <alignment horizontal="center"/>
    </xf>
    <xf numFmtId="2" fontId="8" fillId="0" borderId="41" xfId="0" applyNumberFormat="1" applyFont="1" applyBorder="1" applyAlignment="1">
      <alignment horizontal="center" vertical="center" textRotation="90"/>
    </xf>
    <xf numFmtId="0" fontId="57" fillId="0" borderId="41" xfId="0" applyFont="1" applyBorder="1" applyAlignment="1">
      <alignment horizontal="center" textRotation="90"/>
    </xf>
    <xf numFmtId="0" fontId="56" fillId="0" borderId="41" xfId="0" applyFont="1" applyBorder="1" applyAlignment="1">
      <alignment horizontal="center"/>
    </xf>
    <xf numFmtId="0" fontId="8" fillId="0" borderId="41" xfId="0" applyFont="1" applyBorder="1" applyAlignment="1">
      <alignment horizontal="center" vertical="center" textRotation="90"/>
    </xf>
    <xf numFmtId="0" fontId="0" fillId="0" borderId="41" xfId="0" applyBorder="1" applyAlignment="1">
      <alignment horizontal="center"/>
    </xf>
    <xf numFmtId="2" fontId="10" fillId="0" borderId="41" xfId="0" applyNumberFormat="1" applyFont="1" applyBorder="1" applyAlignment="1">
      <alignment horizontal="left" vertical="center" textRotation="180"/>
    </xf>
    <xf numFmtId="2" fontId="0" fillId="0" borderId="41" xfId="0" applyNumberFormat="1" applyBorder="1" applyAlignment="1">
      <alignment horizontal="center" vertical="center" textRotation="180"/>
    </xf>
    <xf numFmtId="0" fontId="57" fillId="0" borderId="42" xfId="0" applyFont="1" applyBorder="1"/>
    <xf numFmtId="0" fontId="56" fillId="0" borderId="15" xfId="0" applyFont="1" applyBorder="1"/>
    <xf numFmtId="0" fontId="62" fillId="0" borderId="50" xfId="0" applyFont="1" applyBorder="1" applyAlignment="1">
      <alignment horizontal="right" vertical="center" wrapText="1"/>
    </xf>
    <xf numFmtId="3" fontId="56" fillId="0" borderId="11" xfId="0" applyNumberFormat="1" applyFont="1" applyBorder="1"/>
    <xf numFmtId="4" fontId="56" fillId="0" borderId="49" xfId="0" applyNumberFormat="1" applyFont="1" applyBorder="1"/>
    <xf numFmtId="0" fontId="57" fillId="0" borderId="41" xfId="0" applyFont="1" applyBorder="1" applyAlignment="1">
      <alignment vertical="top"/>
    </xf>
    <xf numFmtId="0" fontId="56" fillId="0" borderId="41" xfId="0" applyFont="1" applyBorder="1" applyAlignment="1">
      <alignment horizontal="center" vertical="center" textRotation="180"/>
    </xf>
    <xf numFmtId="0" fontId="63" fillId="0" borderId="41" xfId="0" applyFont="1" applyBorder="1"/>
    <xf numFmtId="2" fontId="56" fillId="0" borderId="41" xfId="0" applyNumberFormat="1" applyFont="1" applyBorder="1" applyAlignment="1">
      <alignment horizontal="center"/>
    </xf>
    <xf numFmtId="4" fontId="0" fillId="0" borderId="0" xfId="0" applyNumberFormat="1"/>
    <xf numFmtId="0" fontId="0" fillId="0" borderId="51" xfId="0" applyBorder="1"/>
    <xf numFmtId="0" fontId="0" fillId="0" borderId="52" xfId="0" applyBorder="1"/>
    <xf numFmtId="0" fontId="57" fillId="0" borderId="53" xfId="0" applyFont="1" applyBorder="1"/>
    <xf numFmtId="3" fontId="56" fillId="0" borderId="44" xfId="0" applyNumberFormat="1" applyFont="1" applyBorder="1"/>
    <xf numFmtId="4" fontId="56" fillId="0" borderId="45" xfId="0" applyNumberFormat="1" applyFont="1" applyBorder="1"/>
    <xf numFmtId="4" fontId="64" fillId="0" borderId="65" xfId="0" applyNumberFormat="1" applyFont="1" applyBorder="1"/>
    <xf numFmtId="0" fontId="56" fillId="0" borderId="0" xfId="0" applyFont="1" applyAlignment="1">
      <alignment horizontal="center"/>
    </xf>
    <xf numFmtId="0" fontId="59" fillId="24" borderId="44" xfId="0" applyFont="1" applyFill="1" applyBorder="1" applyAlignment="1">
      <alignment horizontal="center"/>
    </xf>
    <xf numFmtId="2" fontId="56" fillId="0" borderId="11" xfId="0" applyNumberFormat="1" applyFont="1" applyBorder="1" applyAlignment="1">
      <alignment vertical="center"/>
    </xf>
    <xf numFmtId="3" fontId="56" fillId="0" borderId="11" xfId="0" applyNumberFormat="1" applyFont="1" applyBorder="1" applyAlignment="1">
      <alignment vertical="center"/>
    </xf>
    <xf numFmtId="4" fontId="56" fillId="0" borderId="49" xfId="0" applyNumberFormat="1" applyFont="1" applyBorder="1" applyAlignment="1">
      <alignment vertical="center"/>
    </xf>
    <xf numFmtId="2" fontId="56" fillId="0" borderId="11" xfId="0" applyNumberFormat="1" applyFont="1" applyBorder="1"/>
    <xf numFmtId="0" fontId="62" fillId="0" borderId="70" xfId="0" applyFont="1" applyBorder="1" applyAlignment="1">
      <alignment horizontal="right" vertical="center" wrapText="1"/>
    </xf>
    <xf numFmtId="172" fontId="61" fillId="0" borderId="11" xfId="0" applyNumberFormat="1" applyFont="1" applyBorder="1"/>
    <xf numFmtId="0" fontId="62" fillId="0" borderId="70" xfId="0" applyFont="1" applyBorder="1" applyAlignment="1">
      <alignment horizontal="left" vertical="center" wrapText="1"/>
    </xf>
    <xf numFmtId="172" fontId="56" fillId="0" borderId="11" xfId="0" applyNumberFormat="1" applyFont="1" applyBorder="1"/>
    <xf numFmtId="4" fontId="56" fillId="0" borderId="11" xfId="0" applyNumberFormat="1" applyFont="1" applyBorder="1"/>
    <xf numFmtId="0" fontId="55" fillId="0" borderId="0" xfId="0" applyFont="1" applyAlignment="1">
      <alignment horizontal="center"/>
    </xf>
    <xf numFmtId="0" fontId="56" fillId="0" borderId="0" xfId="0" applyFont="1" applyAlignment="1">
      <alignment horizontal="center" vertical="center"/>
    </xf>
    <xf numFmtId="0" fontId="45" fillId="0" borderId="0" xfId="0" applyFont="1" applyAlignment="1">
      <alignment horizontal="center" vertical="center"/>
    </xf>
    <xf numFmtId="4" fontId="11" fillId="24" borderId="0" xfId="0" applyNumberFormat="1" applyFont="1" applyFill="1" applyAlignment="1">
      <alignment horizontal="center" vertical="center"/>
    </xf>
    <xf numFmtId="0" fontId="57" fillId="24" borderId="27" xfId="0" applyFont="1" applyFill="1" applyBorder="1" applyAlignment="1">
      <alignment horizontal="center"/>
    </xf>
    <xf numFmtId="0" fontId="67" fillId="24" borderId="22" xfId="0" applyFont="1" applyFill="1" applyBorder="1" applyAlignment="1">
      <alignment horizontal="center"/>
    </xf>
    <xf numFmtId="0" fontId="0" fillId="0" borderId="23" xfId="0" applyBorder="1"/>
    <xf numFmtId="0" fontId="0" fillId="0" borderId="20" xfId="0" applyBorder="1"/>
    <xf numFmtId="0" fontId="0" fillId="0" borderId="22" xfId="0" applyBorder="1"/>
    <xf numFmtId="4" fontId="56" fillId="0" borderId="15" xfId="0" applyNumberFormat="1" applyFont="1" applyBorder="1" applyAlignment="1">
      <alignment horizontal="center"/>
    </xf>
    <xf numFmtId="3" fontId="56" fillId="0" borderId="11" xfId="0" applyNumberFormat="1" applyFont="1" applyBorder="1" applyAlignment="1">
      <alignment horizontal="center"/>
    </xf>
    <xf numFmtId="178" fontId="56" fillId="0" borderId="11" xfId="0" applyNumberFormat="1" applyFont="1" applyBorder="1"/>
    <xf numFmtId="4" fontId="56" fillId="0" borderId="0" xfId="0" applyNumberFormat="1" applyFont="1"/>
    <xf numFmtId="0" fontId="0" fillId="0" borderId="26" xfId="0" applyBorder="1"/>
    <xf numFmtId="0" fontId="0" fillId="0" borderId="17" xfId="0" applyBorder="1"/>
    <xf numFmtId="0" fontId="0" fillId="0" borderId="21" xfId="0" applyBorder="1"/>
    <xf numFmtId="0" fontId="0" fillId="0" borderId="25" xfId="0" applyBorder="1"/>
    <xf numFmtId="0" fontId="0" fillId="0" borderId="24" xfId="0" applyBorder="1"/>
    <xf numFmtId="4" fontId="56" fillId="0" borderId="11" xfId="0" applyNumberFormat="1" applyFont="1" applyBorder="1" applyAlignment="1">
      <alignment horizontal="center"/>
    </xf>
    <xf numFmtId="4" fontId="64" fillId="0" borderId="0" xfId="0" applyNumberFormat="1" applyFont="1"/>
    <xf numFmtId="4" fontId="62" fillId="0" borderId="48" xfId="0" applyNumberFormat="1" applyFont="1" applyBorder="1" applyAlignment="1">
      <alignment horizontal="right" vertical="center" wrapText="1"/>
    </xf>
    <xf numFmtId="0" fontId="62" fillId="0" borderId="48" xfId="0" applyFont="1" applyBorder="1" applyAlignment="1">
      <alignment horizontal="right" vertical="center" wrapText="1"/>
    </xf>
    <xf numFmtId="0" fontId="56" fillId="0" borderId="11" xfId="0" applyFont="1" applyBorder="1"/>
    <xf numFmtId="0" fontId="56" fillId="0" borderId="43" xfId="0" applyFont="1" applyBorder="1"/>
    <xf numFmtId="4" fontId="56" fillId="0" borderId="44" xfId="0" applyNumberFormat="1" applyFont="1" applyBorder="1"/>
    <xf numFmtId="0" fontId="56" fillId="0" borderId="44" xfId="0" applyFont="1" applyBorder="1"/>
    <xf numFmtId="0" fontId="56" fillId="0" borderId="15" xfId="0" applyFont="1" applyBorder="1" applyAlignment="1">
      <alignment wrapText="1"/>
    </xf>
    <xf numFmtId="172" fontId="56" fillId="0" borderId="11" xfId="0" applyNumberFormat="1" applyFont="1" applyBorder="1" applyAlignment="1">
      <alignment horizontal="center" vertical="center"/>
    </xf>
    <xf numFmtId="4" fontId="56" fillId="0" borderId="11" xfId="0" applyNumberFormat="1" applyFont="1" applyBorder="1" applyAlignment="1">
      <alignment vertical="center"/>
    </xf>
    <xf numFmtId="3" fontId="56" fillId="0" borderId="11" xfId="0" applyNumberFormat="1" applyFont="1" applyBorder="1" applyAlignment="1">
      <alignment horizontal="center" vertical="center"/>
    </xf>
    <xf numFmtId="0" fontId="69" fillId="0" borderId="0" xfId="0" applyFont="1"/>
    <xf numFmtId="0" fontId="70" fillId="0" borderId="0" xfId="253" applyFont="1"/>
    <xf numFmtId="0" fontId="71" fillId="0" borderId="0" xfId="253" applyFont="1"/>
    <xf numFmtId="0" fontId="71" fillId="0" borderId="0" xfId="127" applyFont="1"/>
    <xf numFmtId="0" fontId="8" fillId="0" borderId="54" xfId="133" applyBorder="1" applyAlignment="1">
      <alignment horizontal="left"/>
    </xf>
    <xf numFmtId="0" fontId="56" fillId="0" borderId="31" xfId="133" applyFont="1" applyBorder="1" applyAlignment="1">
      <alignment horizontal="left"/>
    </xf>
    <xf numFmtId="0" fontId="8" fillId="0" borderId="0" xfId="133"/>
    <xf numFmtId="0" fontId="56" fillId="0" borderId="0" xfId="133" applyFont="1"/>
    <xf numFmtId="0" fontId="56" fillId="0" borderId="0" xfId="133" applyFont="1" applyAlignment="1">
      <alignment horizontal="center"/>
    </xf>
    <xf numFmtId="0" fontId="8" fillId="0" borderId="54" xfId="133" quotePrefix="1" applyBorder="1" applyAlignment="1">
      <alignment horizontal="left"/>
    </xf>
    <xf numFmtId="0" fontId="8" fillId="0" borderId="0" xfId="133" applyAlignment="1">
      <alignment horizontal="left"/>
    </xf>
    <xf numFmtId="0" fontId="8" fillId="0" borderId="84" xfId="0" applyFont="1" applyBorder="1" applyAlignment="1">
      <alignment horizontal="left"/>
    </xf>
    <xf numFmtId="0" fontId="56" fillId="0" borderId="34" xfId="0" applyFont="1" applyBorder="1" applyAlignment="1">
      <alignment horizontal="left"/>
    </xf>
    <xf numFmtId="0" fontId="8" fillId="0" borderId="34" xfId="0" applyFont="1" applyBorder="1"/>
    <xf numFmtId="0" fontId="56" fillId="0" borderId="34" xfId="0" applyFont="1" applyBorder="1"/>
    <xf numFmtId="0" fontId="8" fillId="0" borderId="34" xfId="0" applyFont="1" applyBorder="1" applyAlignment="1">
      <alignment horizontal="right"/>
    </xf>
    <xf numFmtId="0" fontId="56" fillId="0" borderId="34" xfId="0" applyFont="1" applyBorder="1" applyAlignment="1">
      <alignment horizontal="center"/>
    </xf>
    <xf numFmtId="0" fontId="0" fillId="0" borderId="34" xfId="0" applyBorder="1"/>
    <xf numFmtId="4" fontId="0" fillId="0" borderId="35" xfId="0" applyNumberFormat="1" applyBorder="1"/>
    <xf numFmtId="172" fontId="60" fillId="0" borderId="12" xfId="0" applyNumberFormat="1" applyFont="1" applyBorder="1"/>
    <xf numFmtId="172" fontId="60" fillId="0" borderId="15" xfId="0" applyNumberFormat="1" applyFont="1" applyBorder="1"/>
    <xf numFmtId="172" fontId="60" fillId="0" borderId="12" xfId="257" applyNumberFormat="1" applyFont="1" applyBorder="1"/>
    <xf numFmtId="172" fontId="60" fillId="0" borderId="15" xfId="257" applyNumberFormat="1" applyFont="1" applyBorder="1"/>
    <xf numFmtId="4" fontId="64" fillId="0" borderId="87" xfId="0" applyNumberFormat="1" applyFont="1" applyBorder="1"/>
    <xf numFmtId="4" fontId="0" fillId="0" borderId="34" xfId="0" applyNumberFormat="1" applyBorder="1"/>
    <xf numFmtId="0" fontId="0" fillId="0" borderId="35" xfId="0" applyBorder="1"/>
    <xf numFmtId="0" fontId="62" fillId="0" borderId="89" xfId="257" applyFont="1" applyBorder="1" applyAlignment="1">
      <alignment horizontal="right" vertical="center" wrapText="1"/>
    </xf>
    <xf numFmtId="3" fontId="56" fillId="0" borderId="57" xfId="257" applyNumberFormat="1" applyFont="1" applyBorder="1"/>
    <xf numFmtId="4" fontId="56" fillId="0" borderId="90" xfId="257" applyNumberFormat="1" applyFont="1" applyBorder="1"/>
    <xf numFmtId="0" fontId="62" fillId="0" borderId="91" xfId="257" applyFont="1" applyBorder="1" applyAlignment="1">
      <alignment horizontal="right" vertical="center" wrapText="1"/>
    </xf>
    <xf numFmtId="0" fontId="62" fillId="0" borderId="92" xfId="257" applyFont="1" applyBorder="1" applyAlignment="1">
      <alignment horizontal="right" vertical="center" wrapText="1"/>
    </xf>
    <xf numFmtId="0" fontId="62" fillId="0" borderId="93" xfId="257" applyFont="1" applyBorder="1" applyAlignment="1">
      <alignment horizontal="right" vertical="center" wrapText="1"/>
    </xf>
    <xf numFmtId="193" fontId="47" fillId="0" borderId="0" xfId="254" applyNumberFormat="1" applyFont="1" applyFill="1" applyBorder="1" applyAlignment="1">
      <alignment horizontal="right" vertical="center"/>
    </xf>
    <xf numFmtId="193" fontId="49" fillId="0" borderId="0" xfId="0" applyNumberFormat="1" applyFont="1"/>
    <xf numFmtId="0" fontId="0" fillId="0" borderId="0" xfId="0" applyAlignment="1">
      <alignment wrapText="1"/>
    </xf>
    <xf numFmtId="0" fontId="57" fillId="0" borderId="0" xfId="0" applyFont="1"/>
    <xf numFmtId="0" fontId="60" fillId="0" borderId="11" xfId="0" applyFont="1" applyBorder="1" applyAlignment="1">
      <alignment horizontal="center" vertical="center"/>
    </xf>
    <xf numFmtId="0" fontId="60" fillId="0" borderId="11" xfId="0" applyFont="1" applyBorder="1" applyAlignment="1">
      <alignment vertical="center" wrapText="1"/>
    </xf>
    <xf numFmtId="193" fontId="60" fillId="0" borderId="11" xfId="0" applyNumberFormat="1" applyFont="1" applyBorder="1" applyAlignment="1">
      <alignment vertical="center"/>
    </xf>
    <xf numFmtId="0" fontId="60" fillId="0" borderId="0" xfId="0" applyFont="1" applyAlignment="1">
      <alignment horizontal="center" vertical="center"/>
    </xf>
    <xf numFmtId="0" fontId="60" fillId="0" borderId="0" xfId="0" applyFont="1" applyAlignment="1">
      <alignment vertical="center" wrapText="1"/>
    </xf>
    <xf numFmtId="193" fontId="60" fillId="0" borderId="0" xfId="0" applyNumberFormat="1" applyFont="1" applyAlignment="1">
      <alignment vertical="center"/>
    </xf>
    <xf numFmtId="10" fontId="60" fillId="0" borderId="11" xfId="94" applyNumberFormat="1" applyFont="1" applyBorder="1" applyAlignment="1">
      <alignment horizontal="center" vertical="center"/>
    </xf>
    <xf numFmtId="193" fontId="59" fillId="26" borderId="11" xfId="0" applyNumberFormat="1" applyFont="1" applyFill="1" applyBorder="1" applyAlignment="1">
      <alignment horizontal="center" vertical="center" wrapText="1"/>
    </xf>
    <xf numFmtId="193" fontId="59" fillId="26" borderId="11" xfId="0" applyNumberFormat="1" applyFont="1" applyFill="1" applyBorder="1" applyAlignment="1">
      <alignment horizontal="center" vertical="center"/>
    </xf>
    <xf numFmtId="0" fontId="59" fillId="26" borderId="11" xfId="0" applyFont="1" applyFill="1" applyBorder="1" applyAlignment="1">
      <alignment horizontal="center" vertical="center"/>
    </xf>
    <xf numFmtId="193" fontId="59" fillId="27" borderId="11" xfId="0" applyNumberFormat="1" applyFont="1" applyFill="1" applyBorder="1" applyAlignment="1">
      <alignment vertical="center"/>
    </xf>
    <xf numFmtId="10" fontId="59" fillId="27" borderId="11" xfId="94" applyNumberFormat="1" applyFont="1" applyFill="1" applyBorder="1" applyAlignment="1">
      <alignment horizontal="center" vertical="center"/>
    </xf>
    <xf numFmtId="0" fontId="59" fillId="27" borderId="11" xfId="0" applyFont="1" applyFill="1" applyBorder="1" applyAlignment="1">
      <alignment horizontal="center" vertical="center"/>
    </xf>
    <xf numFmtId="0" fontId="59" fillId="27" borderId="11" xfId="0" applyFont="1" applyFill="1" applyBorder="1" applyAlignment="1">
      <alignment vertical="center"/>
    </xf>
    <xf numFmtId="0" fontId="59" fillId="27" borderId="11" xfId="0" applyFont="1" applyFill="1" applyBorder="1" applyAlignment="1">
      <alignment vertical="center" wrapText="1"/>
    </xf>
    <xf numFmtId="193" fontId="60" fillId="27" borderId="11" xfId="0" applyNumberFormat="1" applyFont="1" applyFill="1" applyBorder="1" applyAlignment="1">
      <alignment vertical="center"/>
    </xf>
    <xf numFmtId="10" fontId="60" fillId="27" borderId="11" xfId="94" applyNumberFormat="1" applyFont="1" applyFill="1" applyBorder="1" applyAlignment="1">
      <alignment horizontal="center" vertical="center"/>
    </xf>
    <xf numFmtId="194" fontId="72" fillId="0" borderId="11" xfId="0" applyNumberFormat="1" applyFont="1" applyBorder="1" applyAlignment="1">
      <alignment horizontal="center" vertical="center" wrapText="1"/>
    </xf>
    <xf numFmtId="0" fontId="75" fillId="0" borderId="0" xfId="0" applyFont="1" applyAlignment="1">
      <alignment vertical="center"/>
    </xf>
    <xf numFmtId="0" fontId="56" fillId="0" borderId="11" xfId="0" applyFont="1" applyBorder="1" applyAlignment="1">
      <alignment horizontal="center"/>
    </xf>
    <xf numFmtId="2" fontId="56" fillId="0" borderId="11" xfId="0" applyNumberFormat="1" applyFont="1" applyBorder="1" applyAlignment="1">
      <alignment horizontal="center" vertical="center"/>
    </xf>
    <xf numFmtId="0" fontId="47" fillId="0" borderId="0" xfId="133" applyFont="1" applyAlignment="1">
      <alignment horizontal="center" vertical="center"/>
    </xf>
    <xf numFmtId="0" fontId="56" fillId="0" borderId="11" xfId="0" applyFont="1" applyBorder="1" applyAlignment="1">
      <alignment horizontal="center" vertical="center"/>
    </xf>
    <xf numFmtId="4" fontId="56" fillId="0" borderId="90" xfId="0" applyNumberFormat="1" applyFont="1" applyBorder="1"/>
    <xf numFmtId="4" fontId="64" fillId="0" borderId="45" xfId="0" applyNumberFormat="1" applyFont="1" applyBorder="1"/>
    <xf numFmtId="0" fontId="8" fillId="0" borderId="94" xfId="133" applyBorder="1" applyAlignment="1">
      <alignment horizontal="left"/>
    </xf>
    <xf numFmtId="0" fontId="8" fillId="0" borderId="95" xfId="133" quotePrefix="1" applyBorder="1" applyAlignment="1">
      <alignment horizontal="left"/>
    </xf>
    <xf numFmtId="0" fontId="8" fillId="0" borderId="62" xfId="133" applyBorder="1" applyAlignment="1">
      <alignment horizontal="left"/>
    </xf>
    <xf numFmtId="0" fontId="8" fillId="0" borderId="62" xfId="133" applyBorder="1"/>
    <xf numFmtId="4" fontId="56" fillId="0" borderId="39" xfId="257" applyNumberFormat="1" applyFont="1" applyBorder="1"/>
    <xf numFmtId="0" fontId="45" fillId="24" borderId="57" xfId="0" applyFont="1" applyFill="1" applyBorder="1" applyAlignment="1">
      <alignment horizontal="center" vertical="center"/>
    </xf>
    <xf numFmtId="0" fontId="59" fillId="24" borderId="57" xfId="0" applyFont="1" applyFill="1" applyBorder="1" applyAlignment="1">
      <alignment horizontal="center" vertical="center"/>
    </xf>
    <xf numFmtId="0" fontId="0" fillId="0" borderId="94" xfId="0" applyBorder="1"/>
    <xf numFmtId="2" fontId="8" fillId="0" borderId="0" xfId="0" applyNumberFormat="1" applyFont="1" applyAlignment="1">
      <alignment horizontal="center" vertical="center" textRotation="90"/>
    </xf>
    <xf numFmtId="0" fontId="57" fillId="0" borderId="0" xfId="0" applyFont="1" applyAlignment="1">
      <alignment horizontal="center" textRotation="90"/>
    </xf>
    <xf numFmtId="0" fontId="8" fillId="0" borderId="0" xfId="0" applyFont="1" applyAlignment="1">
      <alignment horizontal="center" vertical="center" textRotation="90"/>
    </xf>
    <xf numFmtId="0" fontId="0" fillId="0" borderId="0" xfId="0" applyAlignment="1">
      <alignment horizontal="center"/>
    </xf>
    <xf numFmtId="2" fontId="10" fillId="0" borderId="0" xfId="0" applyNumberFormat="1" applyFont="1" applyAlignment="1">
      <alignment horizontal="left" vertical="center" textRotation="180"/>
    </xf>
    <xf numFmtId="0" fontId="57" fillId="0" borderId="0" xfId="0" applyFont="1" applyAlignment="1">
      <alignment vertical="top"/>
    </xf>
    <xf numFmtId="4" fontId="56" fillId="0" borderId="39" xfId="0" applyNumberFormat="1" applyFont="1" applyBorder="1"/>
    <xf numFmtId="14" fontId="72" fillId="0" borderId="11" xfId="0" applyNumberFormat="1" applyFont="1" applyBorder="1" applyAlignment="1">
      <alignment vertical="center"/>
    </xf>
    <xf numFmtId="14" fontId="72" fillId="0" borderId="11" xfId="0" applyNumberFormat="1" applyFont="1" applyBorder="1" applyAlignment="1">
      <alignment vertical="center" wrapText="1"/>
    </xf>
    <xf numFmtId="0" fontId="50" fillId="0" borderId="11" xfId="0" applyFont="1" applyBorder="1" applyAlignment="1">
      <alignment vertical="center" wrapText="1"/>
    </xf>
    <xf numFmtId="0" fontId="72" fillId="0" borderId="11" xfId="0" applyFont="1" applyBorder="1" applyAlignment="1">
      <alignment vertical="center" wrapText="1"/>
    </xf>
    <xf numFmtId="0" fontId="79" fillId="25" borderId="21" xfId="226" applyFont="1" applyFill="1" applyBorder="1" applyAlignment="1">
      <alignment vertical="center"/>
    </xf>
    <xf numFmtId="0" fontId="35" fillId="25" borderId="0" xfId="226" applyFont="1" applyFill="1" applyAlignment="1">
      <alignment vertical="center"/>
    </xf>
    <xf numFmtId="0" fontId="35" fillId="25" borderId="23" xfId="226" applyFont="1" applyFill="1" applyBorder="1" applyAlignment="1">
      <alignment vertical="center"/>
    </xf>
    <xf numFmtId="0" fontId="35" fillId="25" borderId="20" xfId="226" applyFont="1" applyFill="1" applyBorder="1" applyAlignment="1">
      <alignment vertical="center"/>
    </xf>
    <xf numFmtId="0" fontId="80" fillId="25" borderId="20" xfId="226" applyFont="1" applyFill="1" applyBorder="1" applyAlignment="1">
      <alignment vertical="center"/>
    </xf>
    <xf numFmtId="171" fontId="80" fillId="25" borderId="20" xfId="259" applyFont="1" applyFill="1" applyBorder="1" applyAlignment="1">
      <alignment vertical="center"/>
    </xf>
    <xf numFmtId="0" fontId="35" fillId="25" borderId="22" xfId="226" applyFont="1" applyFill="1" applyBorder="1" applyAlignment="1">
      <alignment vertical="center"/>
    </xf>
    <xf numFmtId="0" fontId="35" fillId="25" borderId="26" xfId="226" applyFont="1" applyFill="1" applyBorder="1" applyAlignment="1">
      <alignment vertical="center"/>
    </xf>
    <xf numFmtId="0" fontId="81" fillId="25" borderId="23" xfId="226" applyFont="1" applyFill="1" applyBorder="1" applyAlignment="1">
      <alignment vertical="center"/>
    </xf>
    <xf numFmtId="0" fontId="81" fillId="25" borderId="20" xfId="226" applyFont="1" applyFill="1" applyBorder="1" applyAlignment="1">
      <alignment vertical="center"/>
    </xf>
    <xf numFmtId="0" fontId="35" fillId="25" borderId="17" xfId="226" applyFont="1" applyFill="1" applyBorder="1" applyAlignment="1">
      <alignment vertical="center"/>
    </xf>
    <xf numFmtId="0" fontId="81" fillId="25" borderId="25" xfId="226" applyFont="1" applyFill="1" applyBorder="1" applyAlignment="1">
      <alignment vertical="center"/>
    </xf>
    <xf numFmtId="0" fontId="81" fillId="25" borderId="21" xfId="226" applyFont="1" applyFill="1" applyBorder="1" applyAlignment="1">
      <alignment vertical="center"/>
    </xf>
    <xf numFmtId="0" fontId="83" fillId="25" borderId="15" xfId="226" applyFont="1" applyFill="1" applyBorder="1" applyAlignment="1">
      <alignment vertical="center" wrapText="1"/>
    </xf>
    <xf numFmtId="4" fontId="79" fillId="25" borderId="21" xfId="226" applyNumberFormat="1" applyFont="1" applyFill="1" applyBorder="1" applyAlignment="1">
      <alignment horizontal="center" vertical="center"/>
    </xf>
    <xf numFmtId="4" fontId="82" fillId="25" borderId="21" xfId="226" applyNumberFormat="1" applyFont="1" applyFill="1" applyBorder="1" applyAlignment="1">
      <alignment horizontal="center" vertical="center"/>
    </xf>
    <xf numFmtId="0" fontId="79" fillId="25" borderId="26" xfId="226" applyFont="1" applyFill="1" applyBorder="1" applyAlignment="1">
      <alignment horizontal="center" vertical="center"/>
    </xf>
    <xf numFmtId="0" fontId="83" fillId="28" borderId="99" xfId="226" quotePrefix="1" applyFont="1" applyFill="1" applyBorder="1" applyAlignment="1">
      <alignment horizontal="center" vertical="center"/>
    </xf>
    <xf numFmtId="195" fontId="83" fillId="28" borderId="23" xfId="226" applyNumberFormat="1" applyFont="1" applyFill="1" applyBorder="1" applyAlignment="1">
      <alignment vertical="center"/>
    </xf>
    <xf numFmtId="195" fontId="83" fillId="28" borderId="20" xfId="226" applyNumberFormat="1" applyFont="1" applyFill="1" applyBorder="1" applyAlignment="1">
      <alignment vertical="center"/>
    </xf>
    <xf numFmtId="195" fontId="83" fillId="28" borderId="22" xfId="226" applyNumberFormat="1" applyFont="1" applyFill="1" applyBorder="1" applyAlignment="1">
      <alignment vertical="center"/>
    </xf>
    <xf numFmtId="0" fontId="79" fillId="25" borderId="17" xfId="226" applyFont="1" applyFill="1" applyBorder="1" applyAlignment="1">
      <alignment horizontal="center" vertical="center"/>
    </xf>
    <xf numFmtId="0" fontId="79" fillId="25" borderId="0" xfId="226" applyFont="1" applyFill="1" applyAlignment="1">
      <alignment horizontal="center" vertical="center"/>
    </xf>
    <xf numFmtId="0" fontId="33" fillId="28" borderId="100" xfId="226" applyFont="1" applyFill="1" applyBorder="1" applyAlignment="1">
      <alignment horizontal="center" vertical="center"/>
    </xf>
    <xf numFmtId="195" fontId="33" fillId="28" borderId="25" xfId="226" applyNumberFormat="1" applyFont="1" applyFill="1" applyBorder="1" applyAlignment="1">
      <alignment vertical="center"/>
    </xf>
    <xf numFmtId="195" fontId="33" fillId="28" borderId="21" xfId="226" applyNumberFormat="1" applyFont="1" applyFill="1" applyBorder="1" applyAlignment="1">
      <alignment vertical="center"/>
    </xf>
    <xf numFmtId="195" fontId="33" fillId="28" borderId="24" xfId="226" applyNumberFormat="1" applyFont="1" applyFill="1" applyBorder="1" applyAlignment="1">
      <alignment vertical="center"/>
    </xf>
    <xf numFmtId="0" fontId="83" fillId="28" borderId="101" xfId="226" quotePrefix="1" applyFont="1" applyFill="1" applyBorder="1" applyAlignment="1">
      <alignment horizontal="center" vertical="center"/>
    </xf>
    <xf numFmtId="0" fontId="83" fillId="28" borderId="104" xfId="226" applyFont="1" applyFill="1" applyBorder="1" applyAlignment="1">
      <alignment vertical="center" wrapText="1"/>
    </xf>
    <xf numFmtId="0" fontId="33" fillId="28" borderId="105" xfId="226" applyFont="1" applyFill="1" applyBorder="1" applyAlignment="1">
      <alignment horizontal="center" vertical="center"/>
    </xf>
    <xf numFmtId="0" fontId="83" fillId="28" borderId="108" xfId="226" applyFont="1" applyFill="1" applyBorder="1" applyAlignment="1">
      <alignment vertical="center" wrapText="1"/>
    </xf>
    <xf numFmtId="0" fontId="79" fillId="28" borderId="12" xfId="226" applyFont="1" applyFill="1" applyBorder="1" applyAlignment="1">
      <alignment vertical="center"/>
    </xf>
    <xf numFmtId="0" fontId="79" fillId="28" borderId="14" xfId="226" applyFont="1" applyFill="1" applyBorder="1" applyAlignment="1">
      <alignment vertical="center"/>
    </xf>
    <xf numFmtId="0" fontId="79" fillId="28" borderId="15" xfId="226" applyFont="1" applyFill="1" applyBorder="1" applyAlignment="1">
      <alignment vertical="center"/>
    </xf>
    <xf numFmtId="0" fontId="82" fillId="28" borderId="11" xfId="226" applyFont="1" applyFill="1" applyBorder="1" applyAlignment="1">
      <alignment horizontal="center" vertical="center"/>
    </xf>
    <xf numFmtId="0" fontId="79" fillId="28" borderId="11" xfId="226" applyFont="1" applyFill="1" applyBorder="1" applyAlignment="1">
      <alignment horizontal="center" vertical="center"/>
    </xf>
    <xf numFmtId="0" fontId="80" fillId="25" borderId="109" xfId="226" applyFont="1" applyFill="1" applyBorder="1" applyAlignment="1">
      <alignment vertical="center" wrapText="1"/>
    </xf>
    <xf numFmtId="0" fontId="80" fillId="25" borderId="110" xfId="226" applyFont="1" applyFill="1" applyBorder="1" applyAlignment="1">
      <alignment vertical="center" wrapText="1"/>
    </xf>
    <xf numFmtId="0" fontId="80" fillId="25" borderId="111" xfId="226" applyFont="1" applyFill="1" applyBorder="1" applyAlignment="1">
      <alignment vertical="center" wrapText="1"/>
    </xf>
    <xf numFmtId="193" fontId="80" fillId="25" borderId="112" xfId="259" applyNumberFormat="1" applyFont="1" applyFill="1" applyBorder="1" applyAlignment="1">
      <alignment vertical="center"/>
    </xf>
    <xf numFmtId="0" fontId="80" fillId="25" borderId="100" xfId="226" applyFont="1" applyFill="1" applyBorder="1" applyAlignment="1">
      <alignment vertical="center" wrapText="1"/>
    </xf>
    <xf numFmtId="0" fontId="80" fillId="25" borderId="113" xfId="226" applyFont="1" applyFill="1" applyBorder="1" applyAlignment="1">
      <alignment vertical="center" wrapText="1"/>
    </xf>
    <xf numFmtId="0" fontId="80" fillId="25" borderId="114" xfId="226" applyFont="1" applyFill="1" applyBorder="1" applyAlignment="1">
      <alignment vertical="center" wrapText="1"/>
    </xf>
    <xf numFmtId="3" fontId="80" fillId="25" borderId="115" xfId="226" applyNumberFormat="1" applyFont="1" applyFill="1" applyBorder="1" applyAlignment="1">
      <alignment horizontal="center" vertical="center"/>
    </xf>
    <xf numFmtId="2" fontId="80" fillId="25" borderId="115" xfId="226" applyNumberFormat="1" applyFont="1" applyFill="1" applyBorder="1" applyAlignment="1">
      <alignment horizontal="center" vertical="center"/>
    </xf>
    <xf numFmtId="193" fontId="80" fillId="25" borderId="116" xfId="259" applyNumberFormat="1" applyFont="1" applyFill="1" applyBorder="1" applyAlignment="1">
      <alignment vertical="center"/>
    </xf>
    <xf numFmtId="0" fontId="86" fillId="25" borderId="20" xfId="226" applyFont="1" applyFill="1" applyBorder="1" applyAlignment="1">
      <alignment vertical="center"/>
    </xf>
    <xf numFmtId="0" fontId="86" fillId="25" borderId="22" xfId="226" applyFont="1" applyFill="1" applyBorder="1" applyAlignment="1">
      <alignment vertical="center"/>
    </xf>
    <xf numFmtId="193" fontId="79" fillId="25" borderId="16" xfId="259" applyNumberFormat="1" applyFont="1" applyFill="1" applyBorder="1" applyAlignment="1">
      <alignment horizontal="right" vertical="center"/>
    </xf>
    <xf numFmtId="193" fontId="79" fillId="25" borderId="0" xfId="226" applyNumberFormat="1" applyFont="1" applyFill="1" applyAlignment="1">
      <alignment horizontal="center" vertical="center"/>
    </xf>
    <xf numFmtId="10" fontId="79" fillId="25" borderId="0" xfId="226" applyNumberFormat="1" applyFont="1" applyFill="1" applyAlignment="1">
      <alignment horizontal="center" vertical="center"/>
    </xf>
    <xf numFmtId="0" fontId="87" fillId="25" borderId="0" xfId="261" applyFont="1" applyFill="1" applyAlignment="1">
      <alignment vertical="center"/>
    </xf>
    <xf numFmtId="0" fontId="35" fillId="25" borderId="26" xfId="226" applyFont="1" applyFill="1" applyBorder="1" applyAlignment="1">
      <alignment horizontal="center" vertical="center"/>
    </xf>
    <xf numFmtId="0" fontId="82" fillId="28" borderId="117" xfId="226" applyFont="1" applyFill="1" applyBorder="1" applyAlignment="1">
      <alignment horizontal="center" vertical="center" wrapText="1"/>
    </xf>
    <xf numFmtId="0" fontId="79" fillId="28" borderId="117" xfId="226" applyFont="1" applyFill="1" applyBorder="1" applyAlignment="1">
      <alignment horizontal="center" vertical="center" wrapText="1"/>
    </xf>
    <xf numFmtId="171" fontId="82" fillId="28" borderId="117" xfId="259" quotePrefix="1" applyFont="1" applyFill="1" applyBorder="1" applyAlignment="1">
      <alignment horizontal="center" vertical="center" wrapText="1"/>
    </xf>
    <xf numFmtId="0" fontId="79" fillId="28" borderId="118" xfId="226" applyFont="1" applyFill="1" applyBorder="1" applyAlignment="1">
      <alignment horizontal="center" vertical="center" wrapText="1"/>
    </xf>
    <xf numFmtId="0" fontId="35" fillId="25" borderId="17" xfId="226" applyFont="1" applyFill="1" applyBorder="1" applyAlignment="1">
      <alignment horizontal="center" vertical="center"/>
    </xf>
    <xf numFmtId="0" fontId="87" fillId="25" borderId="0" xfId="261" applyFont="1" applyFill="1" applyAlignment="1">
      <alignment horizontal="center" vertical="center"/>
    </xf>
    <xf numFmtId="0" fontId="80" fillId="25" borderId="121" xfId="226" applyFont="1" applyFill="1" applyBorder="1" applyAlignment="1">
      <alignment horizontal="center" vertical="center"/>
    </xf>
    <xf numFmtId="2" fontId="88" fillId="25" borderId="121" xfId="261" applyNumberFormat="1" applyFont="1" applyFill="1" applyBorder="1" applyAlignment="1">
      <alignment horizontal="center" vertical="center" wrapText="1"/>
    </xf>
    <xf numFmtId="193" fontId="88" fillId="25" borderId="122" xfId="262" applyNumberFormat="1" applyFont="1" applyFill="1" applyBorder="1" applyAlignment="1">
      <alignment vertical="center" wrapText="1"/>
    </xf>
    <xf numFmtId="193" fontId="79" fillId="25" borderId="16" xfId="259" applyNumberFormat="1" applyFont="1" applyFill="1" applyBorder="1" applyAlignment="1">
      <alignment vertical="center"/>
    </xf>
    <xf numFmtId="0" fontId="80" fillId="25" borderId="0" xfId="226" applyFont="1" applyFill="1" applyAlignment="1">
      <alignment vertical="center"/>
    </xf>
    <xf numFmtId="171" fontId="80" fillId="25" borderId="0" xfId="259" applyFont="1" applyFill="1" applyBorder="1" applyAlignment="1">
      <alignment vertical="center"/>
    </xf>
    <xf numFmtId="0" fontId="79" fillId="28" borderId="123" xfId="226" applyFont="1" applyFill="1" applyBorder="1" applyAlignment="1">
      <alignment vertical="center"/>
    </xf>
    <xf numFmtId="0" fontId="79" fillId="28" borderId="117" xfId="226" applyFont="1" applyFill="1" applyBorder="1" applyAlignment="1">
      <alignment vertical="center"/>
    </xf>
    <xf numFmtId="0" fontId="79" fillId="28" borderId="118" xfId="226" applyFont="1" applyFill="1" applyBorder="1" applyAlignment="1">
      <alignment vertical="center"/>
    </xf>
    <xf numFmtId="0" fontId="79" fillId="28" borderId="123" xfId="226" applyFont="1" applyFill="1" applyBorder="1" applyAlignment="1">
      <alignment vertical="center" wrapText="1"/>
    </xf>
    <xf numFmtId="0" fontId="79" fillId="28" borderId="117" xfId="226" applyFont="1" applyFill="1" applyBorder="1" applyAlignment="1">
      <alignment vertical="center" wrapText="1"/>
    </xf>
    <xf numFmtId="0" fontId="35" fillId="25" borderId="0" xfId="226" applyFont="1" applyFill="1" applyAlignment="1">
      <alignment horizontal="center" vertical="center"/>
    </xf>
    <xf numFmtId="167" fontId="80" fillId="25" borderId="124" xfId="226" applyNumberFormat="1" applyFont="1" applyFill="1" applyBorder="1" applyAlignment="1">
      <alignment vertical="center" wrapText="1"/>
    </xf>
    <xf numFmtId="167" fontId="80" fillId="25" borderId="121" xfId="226" applyNumberFormat="1" applyFont="1" applyFill="1" applyBorder="1" applyAlignment="1">
      <alignment vertical="center" wrapText="1"/>
    </xf>
    <xf numFmtId="167" fontId="80" fillId="25" borderId="105" xfId="226" applyNumberFormat="1" applyFont="1" applyFill="1" applyBorder="1" applyAlignment="1">
      <alignment vertical="center" wrapText="1"/>
    </xf>
    <xf numFmtId="167" fontId="80" fillId="25" borderId="115" xfId="226" applyNumberFormat="1" applyFont="1" applyFill="1" applyBorder="1" applyAlignment="1">
      <alignment vertical="center" wrapText="1"/>
    </xf>
    <xf numFmtId="10" fontId="80" fillId="25" borderId="115" xfId="226" applyNumberFormat="1" applyFont="1" applyFill="1" applyBorder="1" applyAlignment="1">
      <alignment horizontal="center" vertical="center"/>
    </xf>
    <xf numFmtId="2" fontId="88" fillId="25" borderId="115" xfId="261" applyNumberFormat="1" applyFont="1" applyFill="1" applyBorder="1" applyAlignment="1">
      <alignment horizontal="center" vertical="center" wrapText="1"/>
    </xf>
    <xf numFmtId="193" fontId="88" fillId="25" borderId="116" xfId="262" applyNumberFormat="1" applyFont="1" applyFill="1" applyBorder="1" applyAlignment="1">
      <alignment vertical="center" wrapText="1"/>
    </xf>
    <xf numFmtId="0" fontId="86" fillId="27" borderId="12" xfId="226" applyFont="1" applyFill="1" applyBorder="1" applyAlignment="1">
      <alignment vertical="center"/>
    </xf>
    <xf numFmtId="0" fontId="86" fillId="27" borderId="14" xfId="226" applyFont="1" applyFill="1" applyBorder="1" applyAlignment="1">
      <alignment vertical="center"/>
    </xf>
    <xf numFmtId="0" fontId="86" fillId="27" borderId="15" xfId="226" applyFont="1" applyFill="1" applyBorder="1" applyAlignment="1">
      <alignment vertical="center"/>
    </xf>
    <xf numFmtId="0" fontId="89" fillId="25" borderId="26" xfId="226" applyFont="1" applyFill="1" applyBorder="1" applyAlignment="1">
      <alignment vertical="center"/>
    </xf>
    <xf numFmtId="0" fontId="90" fillId="25" borderId="12" xfId="226" applyFont="1" applyFill="1" applyBorder="1" applyAlignment="1">
      <alignment vertical="center"/>
    </xf>
    <xf numFmtId="0" fontId="90" fillId="25" borderId="14" xfId="226" applyFont="1" applyFill="1" applyBorder="1" applyAlignment="1">
      <alignment vertical="center"/>
    </xf>
    <xf numFmtId="0" fontId="90" fillId="25" borderId="15" xfId="226" applyFont="1" applyFill="1" applyBorder="1" applyAlignment="1">
      <alignment vertical="center"/>
    </xf>
    <xf numFmtId="0" fontId="90" fillId="25" borderId="0" xfId="226" applyFont="1" applyFill="1" applyAlignment="1">
      <alignment vertical="center"/>
    </xf>
    <xf numFmtId="9" fontId="89" fillId="25" borderId="11" xfId="226" applyNumberFormat="1" applyFont="1" applyFill="1" applyBorder="1" applyAlignment="1">
      <alignment vertical="center"/>
    </xf>
    <xf numFmtId="171" fontId="90" fillId="25" borderId="0" xfId="259" applyFont="1" applyFill="1" applyBorder="1" applyAlignment="1">
      <alignment horizontal="left" vertical="top"/>
    </xf>
    <xf numFmtId="193" fontId="89" fillId="25" borderId="11" xfId="226" applyNumberFormat="1" applyFont="1" applyFill="1" applyBorder="1" applyAlignment="1">
      <alignment vertical="center"/>
    </xf>
    <xf numFmtId="0" fontId="89" fillId="25" borderId="17" xfId="226" applyFont="1" applyFill="1" applyBorder="1" applyAlignment="1">
      <alignment vertical="center"/>
    </xf>
    <xf numFmtId="0" fontId="89" fillId="25" borderId="0" xfId="226" applyFont="1" applyFill="1" applyAlignment="1">
      <alignment vertical="center"/>
    </xf>
    <xf numFmtId="0" fontId="90" fillId="25" borderId="99" xfId="226" applyFont="1" applyFill="1" applyBorder="1" applyAlignment="1">
      <alignment vertical="center"/>
    </xf>
    <xf numFmtId="0" fontId="90" fillId="25" borderId="119" xfId="226" applyFont="1" applyFill="1" applyBorder="1" applyAlignment="1">
      <alignment vertical="center"/>
    </xf>
    <xf numFmtId="0" fontId="90" fillId="25" borderId="120" xfId="226" applyFont="1" applyFill="1" applyBorder="1" applyAlignment="1">
      <alignment vertical="center"/>
    </xf>
    <xf numFmtId="0" fontId="90" fillId="25" borderId="125" xfId="226" applyFont="1" applyFill="1" applyBorder="1" applyAlignment="1">
      <alignment horizontal="right" vertical="center"/>
    </xf>
    <xf numFmtId="9" fontId="89" fillId="25" borderId="4" xfId="226" applyNumberFormat="1" applyFont="1" applyFill="1" applyBorder="1" applyAlignment="1">
      <alignment horizontal="right" vertical="center"/>
    </xf>
    <xf numFmtId="171" fontId="90" fillId="25" borderId="126" xfId="259" applyFont="1" applyFill="1" applyBorder="1" applyAlignment="1">
      <alignment horizontal="right" vertical="top"/>
    </xf>
    <xf numFmtId="193" fontId="89" fillId="25" borderId="127" xfId="226" applyNumberFormat="1" applyFont="1" applyFill="1" applyBorder="1" applyAlignment="1">
      <alignment vertical="center"/>
    </xf>
    <xf numFmtId="0" fontId="90" fillId="25" borderId="110" xfId="226" applyFont="1" applyFill="1" applyBorder="1" applyAlignment="1">
      <alignment vertical="center"/>
    </xf>
    <xf numFmtId="9" fontId="89" fillId="25" borderId="41" xfId="226" applyNumberFormat="1" applyFont="1" applyFill="1" applyBorder="1" applyAlignment="1">
      <alignment horizontal="right" vertical="center"/>
    </xf>
    <xf numFmtId="193" fontId="89" fillId="25" borderId="112" xfId="226" applyNumberFormat="1" applyFont="1" applyFill="1" applyBorder="1" applyAlignment="1">
      <alignment vertical="center"/>
    </xf>
    <xf numFmtId="0" fontId="90" fillId="25" borderId="128" xfId="226" applyFont="1" applyFill="1" applyBorder="1" applyAlignment="1">
      <alignment horizontal="right" vertical="center"/>
    </xf>
    <xf numFmtId="171" fontId="90" fillId="25" borderId="129" xfId="259" applyFont="1" applyFill="1" applyBorder="1" applyAlignment="1">
      <alignment horizontal="right" vertical="top"/>
    </xf>
    <xf numFmtId="0" fontId="86" fillId="29" borderId="12" xfId="226" applyFont="1" applyFill="1" applyBorder="1" applyAlignment="1">
      <alignment vertical="center"/>
    </xf>
    <xf numFmtId="0" fontId="86" fillId="29" borderId="14" xfId="226" applyFont="1" applyFill="1" applyBorder="1" applyAlignment="1">
      <alignment vertical="center"/>
    </xf>
    <xf numFmtId="0" fontId="86" fillId="29" borderId="15" xfId="226" applyFont="1" applyFill="1" applyBorder="1" applyAlignment="1">
      <alignment vertical="center"/>
    </xf>
    <xf numFmtId="0" fontId="91" fillId="25" borderId="99" xfId="226" applyFont="1" applyFill="1" applyBorder="1" applyAlignment="1">
      <alignment vertical="center"/>
    </xf>
    <xf numFmtId="0" fontId="91" fillId="25" borderId="119" xfId="226" applyFont="1" applyFill="1" applyBorder="1" applyAlignment="1">
      <alignment vertical="center"/>
    </xf>
    <xf numFmtId="0" fontId="91" fillId="25" borderId="130" xfId="226" applyFont="1" applyFill="1" applyBorder="1" applyAlignment="1">
      <alignment vertical="center"/>
    </xf>
    <xf numFmtId="44" fontId="90" fillId="25" borderId="109" xfId="226" applyNumberFormat="1" applyFont="1" applyFill="1" applyBorder="1" applyAlignment="1">
      <alignment vertical="center"/>
    </xf>
    <xf numFmtId="44" fontId="90" fillId="25" borderId="100" xfId="226" applyNumberFormat="1" applyFont="1" applyFill="1" applyBorder="1" applyAlignment="1">
      <alignment vertical="center"/>
    </xf>
    <xf numFmtId="0" fontId="35" fillId="25" borderId="25" xfId="226" applyFont="1" applyFill="1" applyBorder="1" applyAlignment="1">
      <alignment vertical="center"/>
    </xf>
    <xf numFmtId="0" fontId="35" fillId="25" borderId="21" xfId="226" applyFont="1" applyFill="1" applyBorder="1" applyAlignment="1">
      <alignment vertical="center"/>
    </xf>
    <xf numFmtId="0" fontId="80" fillId="25" borderId="21" xfId="226" applyFont="1" applyFill="1" applyBorder="1" applyAlignment="1">
      <alignment vertical="center"/>
    </xf>
    <xf numFmtId="171" fontId="80" fillId="25" borderId="21" xfId="259" applyFont="1" applyFill="1" applyBorder="1" applyAlignment="1">
      <alignment vertical="center"/>
    </xf>
    <xf numFmtId="0" fontId="35" fillId="25" borderId="24" xfId="226" applyFont="1" applyFill="1" applyBorder="1" applyAlignment="1">
      <alignment vertical="center"/>
    </xf>
    <xf numFmtId="0" fontId="82" fillId="28" borderId="117" xfId="226" applyFont="1" applyFill="1" applyBorder="1" applyAlignment="1">
      <alignment horizontal="center" vertical="center"/>
    </xf>
    <xf numFmtId="171" fontId="79" fillId="28" borderId="117" xfId="259" quotePrefix="1" applyFont="1" applyFill="1" applyBorder="1" applyAlignment="1">
      <alignment horizontal="center" vertical="center"/>
    </xf>
    <xf numFmtId="0" fontId="79" fillId="28" borderId="118" xfId="226" applyFont="1" applyFill="1" applyBorder="1" applyAlignment="1">
      <alignment horizontal="center" vertical="center"/>
    </xf>
    <xf numFmtId="0" fontId="88" fillId="25" borderId="4" xfId="259" applyNumberFormat="1" applyFont="1" applyFill="1" applyBorder="1" applyAlignment="1" applyProtection="1">
      <alignment horizontal="center" vertical="center"/>
      <protection locked="0"/>
    </xf>
    <xf numFmtId="193" fontId="88" fillId="25" borderId="4" xfId="259" applyNumberFormat="1" applyFont="1" applyFill="1" applyBorder="1" applyAlignment="1" applyProtection="1">
      <alignment horizontal="right" vertical="center"/>
      <protection locked="0"/>
    </xf>
    <xf numFmtId="193" fontId="80" fillId="25" borderId="104" xfId="259" applyNumberFormat="1" applyFont="1" applyFill="1" applyBorder="1" applyAlignment="1">
      <alignment vertical="center"/>
    </xf>
    <xf numFmtId="171" fontId="80" fillId="25" borderId="133" xfId="259" applyFont="1" applyFill="1" applyBorder="1" applyAlignment="1">
      <alignment vertical="center" wrapText="1"/>
    </xf>
    <xf numFmtId="171" fontId="80" fillId="25" borderId="41" xfId="259" applyFont="1" applyFill="1" applyBorder="1" applyAlignment="1">
      <alignment vertical="center" wrapText="1"/>
    </xf>
    <xf numFmtId="171" fontId="80" fillId="25" borderId="105" xfId="259" applyFont="1" applyFill="1" applyBorder="1" applyAlignment="1">
      <alignment vertical="center" wrapText="1"/>
    </xf>
    <xf numFmtId="171" fontId="80" fillId="25" borderId="115" xfId="259" applyFont="1" applyFill="1" applyBorder="1" applyAlignment="1">
      <alignment vertical="center" wrapText="1"/>
    </xf>
    <xf numFmtId="0" fontId="88" fillId="25" borderId="115" xfId="259" applyNumberFormat="1" applyFont="1" applyFill="1" applyBorder="1" applyAlignment="1" applyProtection="1">
      <alignment horizontal="center" vertical="center"/>
      <protection locked="0"/>
    </xf>
    <xf numFmtId="193" fontId="88" fillId="25" borderId="115" xfId="259" applyNumberFormat="1" applyFont="1" applyFill="1" applyBorder="1" applyAlignment="1" applyProtection="1">
      <alignment horizontal="right" vertical="center"/>
      <protection locked="0"/>
    </xf>
    <xf numFmtId="0" fontId="86" fillId="25" borderId="0" xfId="226" applyFont="1" applyFill="1" applyAlignment="1">
      <alignment vertical="center"/>
    </xf>
    <xf numFmtId="0" fontId="86" fillId="25" borderId="17" xfId="226" applyFont="1" applyFill="1" applyBorder="1" applyAlignment="1">
      <alignment vertical="center"/>
    </xf>
    <xf numFmtId="0" fontId="91" fillId="25" borderId="0" xfId="226" applyFont="1" applyFill="1" applyAlignment="1">
      <alignment horizontal="right" vertical="center"/>
    </xf>
    <xf numFmtId="0" fontId="86" fillId="25" borderId="0" xfId="226" applyFont="1" applyFill="1" applyAlignment="1">
      <alignment horizontal="right" vertical="center"/>
    </xf>
    <xf numFmtId="193" fontId="79" fillId="25" borderId="24" xfId="259" applyNumberFormat="1" applyFont="1" applyFill="1" applyBorder="1" applyAlignment="1">
      <alignment vertical="center"/>
    </xf>
    <xf numFmtId="0" fontId="88" fillId="25" borderId="41" xfId="259" applyNumberFormat="1" applyFont="1" applyFill="1" applyBorder="1" applyAlignment="1" applyProtection="1">
      <alignment horizontal="center" vertical="center"/>
      <protection locked="0"/>
    </xf>
    <xf numFmtId="193" fontId="88" fillId="25" borderId="41" xfId="259" applyNumberFormat="1" applyFont="1" applyFill="1" applyBorder="1" applyAlignment="1" applyProtection="1">
      <alignment horizontal="right" vertical="center"/>
      <protection locked="0"/>
    </xf>
    <xf numFmtId="0" fontId="84" fillId="25" borderId="4" xfId="259" applyNumberFormat="1" applyFont="1" applyFill="1" applyBorder="1" applyAlignment="1" applyProtection="1">
      <alignment horizontal="center" vertical="center"/>
      <protection locked="0"/>
    </xf>
    <xf numFmtId="193" fontId="84" fillId="25" borderId="4" xfId="259" applyNumberFormat="1" applyFont="1" applyFill="1" applyBorder="1" applyAlignment="1" applyProtection="1">
      <alignment horizontal="right" vertical="center"/>
      <protection locked="0"/>
    </xf>
    <xf numFmtId="193" fontId="80" fillId="25" borderId="127" xfId="259" applyNumberFormat="1" applyFont="1" applyFill="1" applyBorder="1" applyAlignment="1">
      <alignment vertical="center"/>
    </xf>
    <xf numFmtId="0" fontId="84" fillId="25" borderId="41" xfId="259" applyNumberFormat="1" applyFont="1" applyFill="1" applyBorder="1" applyAlignment="1" applyProtection="1">
      <alignment horizontal="center" vertical="center"/>
      <protection locked="0"/>
    </xf>
    <xf numFmtId="193" fontId="84" fillId="25" borderId="41" xfId="259" applyNumberFormat="1" applyFont="1" applyFill="1" applyBorder="1" applyAlignment="1" applyProtection="1">
      <alignment horizontal="right" vertical="center"/>
      <protection locked="0"/>
    </xf>
    <xf numFmtId="0" fontId="84" fillId="25" borderId="115" xfId="259" applyNumberFormat="1" applyFont="1" applyFill="1" applyBorder="1" applyAlignment="1" applyProtection="1">
      <alignment horizontal="center" vertical="center"/>
      <protection locked="0"/>
    </xf>
    <xf numFmtId="193" fontId="84" fillId="25" borderId="115" xfId="259" applyNumberFormat="1" applyFont="1" applyFill="1" applyBorder="1" applyAlignment="1" applyProtection="1">
      <alignment horizontal="right" vertical="center"/>
      <protection locked="0"/>
    </xf>
    <xf numFmtId="0" fontId="79" fillId="28" borderId="11" xfId="226" applyFont="1" applyFill="1" applyBorder="1" applyAlignment="1">
      <alignment vertical="center"/>
    </xf>
    <xf numFmtId="0" fontId="80" fillId="25" borderId="105" xfId="226" applyFont="1" applyFill="1" applyBorder="1" applyAlignment="1">
      <alignment vertical="center" wrapText="1"/>
    </xf>
    <xf numFmtId="0" fontId="80" fillId="25" borderId="115" xfId="226" applyFont="1" applyFill="1" applyBorder="1" applyAlignment="1">
      <alignment vertical="center" wrapText="1"/>
    </xf>
    <xf numFmtId="193" fontId="80" fillId="25" borderId="108" xfId="259" applyNumberFormat="1" applyFont="1" applyFill="1" applyBorder="1" applyAlignment="1">
      <alignment vertical="center"/>
    </xf>
    <xf numFmtId="0" fontId="79" fillId="25" borderId="0" xfId="226" applyFont="1" applyFill="1" applyAlignment="1">
      <alignment vertical="center"/>
    </xf>
    <xf numFmtId="193" fontId="35" fillId="25" borderId="0" xfId="226" applyNumberFormat="1" applyFont="1" applyFill="1" applyAlignment="1">
      <alignment vertical="center"/>
    </xf>
    <xf numFmtId="193" fontId="89" fillId="25" borderId="0" xfId="226" applyNumberFormat="1" applyFont="1" applyFill="1" applyAlignment="1">
      <alignment vertical="center"/>
    </xf>
    <xf numFmtId="0" fontId="90" fillId="25" borderId="101" xfId="226" applyFont="1" applyFill="1" applyBorder="1" applyAlignment="1">
      <alignment vertical="center"/>
    </xf>
    <xf numFmtId="0" fontId="90" fillId="25" borderId="4" xfId="226" applyFont="1" applyFill="1" applyBorder="1" applyAlignment="1">
      <alignment vertical="center"/>
    </xf>
    <xf numFmtId="0" fontId="90" fillId="25" borderId="133" xfId="226" applyFont="1" applyFill="1" applyBorder="1" applyAlignment="1">
      <alignment vertical="center"/>
    </xf>
    <xf numFmtId="0" fontId="90" fillId="25" borderId="41" xfId="226" applyFont="1" applyFill="1" applyBorder="1" applyAlignment="1">
      <alignment vertical="center"/>
    </xf>
    <xf numFmtId="0" fontId="86" fillId="27" borderId="105" xfId="226" applyFont="1" applyFill="1" applyBorder="1" applyAlignment="1">
      <alignment vertical="center"/>
    </xf>
    <xf numFmtId="0" fontId="86" fillId="27" borderId="115" xfId="226" applyFont="1" applyFill="1" applyBorder="1" applyAlignment="1">
      <alignment vertical="center"/>
    </xf>
    <xf numFmtId="0" fontId="90" fillId="25" borderId="131" xfId="226" applyFont="1" applyFill="1" applyBorder="1" applyAlignment="1">
      <alignment vertical="center"/>
    </xf>
    <xf numFmtId="44" fontId="90" fillId="25" borderId="134" xfId="226" applyNumberFormat="1" applyFont="1" applyFill="1" applyBorder="1" applyAlignment="1">
      <alignment vertical="center"/>
    </xf>
    <xf numFmtId="0" fontId="90" fillId="25" borderId="77" xfId="226" applyFont="1" applyFill="1" applyBorder="1" applyAlignment="1">
      <alignment vertical="center"/>
    </xf>
    <xf numFmtId="0" fontId="90" fillId="25" borderId="135" xfId="226" applyFont="1" applyFill="1" applyBorder="1" applyAlignment="1">
      <alignment vertical="center"/>
    </xf>
    <xf numFmtId="0" fontId="90" fillId="25" borderId="113" xfId="226" applyFont="1" applyFill="1" applyBorder="1" applyAlignment="1">
      <alignment vertical="center"/>
    </xf>
    <xf numFmtId="0" fontId="90" fillId="25" borderId="132" xfId="226" applyFont="1" applyFill="1" applyBorder="1" applyAlignment="1">
      <alignment vertical="center"/>
    </xf>
    <xf numFmtId="3" fontId="80" fillId="25" borderId="136" xfId="226" applyNumberFormat="1" applyFont="1" applyFill="1" applyBorder="1" applyAlignment="1">
      <alignment horizontal="center" vertical="center"/>
    </xf>
    <xf numFmtId="196" fontId="80" fillId="25" borderId="136" xfId="264" applyNumberFormat="1" applyFont="1" applyFill="1" applyBorder="1" applyAlignment="1">
      <alignment horizontal="right" vertical="center"/>
    </xf>
    <xf numFmtId="196" fontId="80" fillId="25" borderId="115" xfId="264" applyNumberFormat="1" applyFont="1" applyFill="1" applyBorder="1" applyAlignment="1">
      <alignment horizontal="right" vertical="center"/>
    </xf>
    <xf numFmtId="0" fontId="79" fillId="28" borderId="27" xfId="226" applyFont="1" applyFill="1" applyBorder="1" applyAlignment="1">
      <alignment horizontal="center" vertical="center"/>
    </xf>
    <xf numFmtId="0" fontId="80" fillId="25" borderId="133" xfId="226" applyFont="1" applyFill="1" applyBorder="1" applyAlignment="1">
      <alignment vertical="center" wrapText="1"/>
    </xf>
    <xf numFmtId="0" fontId="80" fillId="25" borderId="41" xfId="226" applyFont="1" applyFill="1" applyBorder="1" applyAlignment="1">
      <alignment vertical="center" wrapText="1"/>
    </xf>
    <xf numFmtId="10" fontId="80" fillId="25" borderId="4" xfId="226" applyNumberFormat="1" applyFont="1" applyFill="1" applyBorder="1" applyAlignment="1">
      <alignment horizontal="center" vertical="center"/>
    </xf>
    <xf numFmtId="3" fontId="80" fillId="25" borderId="41" xfId="226" applyNumberFormat="1" applyFont="1" applyFill="1" applyBorder="1" applyAlignment="1">
      <alignment horizontal="center" vertical="center"/>
    </xf>
    <xf numFmtId="2" fontId="80" fillId="25" borderId="137" xfId="226" applyNumberFormat="1" applyFont="1" applyFill="1" applyBorder="1" applyAlignment="1">
      <alignment horizontal="center" vertical="center"/>
    </xf>
    <xf numFmtId="2" fontId="80" fillId="25" borderId="136" xfId="226" applyNumberFormat="1" applyFont="1" applyFill="1" applyBorder="1" applyAlignment="1">
      <alignment horizontal="center" vertical="center"/>
    </xf>
    <xf numFmtId="198" fontId="80" fillId="25" borderId="4" xfId="226" applyNumberFormat="1" applyFont="1" applyFill="1" applyBorder="1" applyAlignment="1">
      <alignment horizontal="center" vertical="center"/>
    </xf>
    <xf numFmtId="2" fontId="33" fillId="28" borderId="100" xfId="226" applyNumberFormat="1" applyFont="1" applyFill="1" applyBorder="1" applyAlignment="1">
      <alignment horizontal="center" vertical="center"/>
    </xf>
    <xf numFmtId="2" fontId="80" fillId="25" borderId="41" xfId="226" applyNumberFormat="1" applyFont="1" applyFill="1" applyBorder="1" applyAlignment="1">
      <alignment horizontal="center" vertical="center"/>
    </xf>
    <xf numFmtId="49" fontId="80" fillId="25" borderId="4" xfId="226" applyNumberFormat="1" applyFont="1" applyFill="1" applyBorder="1" applyAlignment="1">
      <alignment horizontal="center" vertical="center"/>
    </xf>
    <xf numFmtId="0" fontId="79" fillId="25" borderId="23" xfId="226" applyFont="1" applyFill="1" applyBorder="1" applyAlignment="1">
      <alignment vertical="center"/>
    </xf>
    <xf numFmtId="0" fontId="79" fillId="25" borderId="22" xfId="226" applyFont="1" applyFill="1" applyBorder="1" applyAlignment="1">
      <alignment vertical="center"/>
    </xf>
    <xf numFmtId="2" fontId="80" fillId="25" borderId="4" xfId="213" applyNumberFormat="1" applyFont="1" applyFill="1" applyBorder="1" applyAlignment="1">
      <alignment horizontal="center" vertical="center"/>
    </xf>
    <xf numFmtId="2" fontId="80" fillId="25" borderId="41" xfId="213" applyNumberFormat="1" applyFont="1" applyFill="1" applyBorder="1" applyAlignment="1">
      <alignment horizontal="center" vertical="center"/>
    </xf>
    <xf numFmtId="2" fontId="80" fillId="25" borderId="115" xfId="213" applyNumberFormat="1" applyFont="1" applyFill="1" applyBorder="1" applyAlignment="1">
      <alignment horizontal="center" vertical="center"/>
    </xf>
    <xf numFmtId="199" fontId="80" fillId="25" borderId="4" xfId="264" applyNumberFormat="1" applyFont="1" applyFill="1" applyBorder="1" applyAlignment="1">
      <alignment horizontal="right" vertical="center"/>
    </xf>
    <xf numFmtId="193" fontId="80" fillId="25" borderId="121" xfId="213" applyNumberFormat="1" applyFont="1" applyFill="1" applyBorder="1" applyAlignment="1">
      <alignment vertical="center"/>
    </xf>
    <xf numFmtId="193" fontId="79" fillId="27" borderId="11" xfId="213" applyNumberFormat="1" applyFont="1" applyFill="1" applyBorder="1" applyAlignment="1">
      <alignment vertical="center"/>
    </xf>
    <xf numFmtId="193" fontId="79" fillId="27" borderId="116" xfId="213" applyNumberFormat="1" applyFont="1" applyFill="1" applyBorder="1" applyAlignment="1">
      <alignment vertical="center"/>
    </xf>
    <xf numFmtId="193" fontId="79" fillId="29" borderId="11" xfId="213" applyNumberFormat="1" applyFont="1" applyFill="1" applyBorder="1" applyAlignment="1">
      <alignment vertical="center"/>
    </xf>
    <xf numFmtId="0" fontId="82" fillId="25" borderId="12" xfId="226" applyFont="1" applyFill="1" applyBorder="1" applyAlignment="1">
      <alignment vertical="center"/>
    </xf>
    <xf numFmtId="0" fontId="81" fillId="25" borderId="22" xfId="226" applyFont="1" applyFill="1" applyBorder="1" applyAlignment="1">
      <alignment vertical="center"/>
    </xf>
    <xf numFmtId="0" fontId="82" fillId="25" borderId="15" xfId="226" applyFont="1" applyFill="1" applyBorder="1" applyAlignment="1">
      <alignment vertical="center"/>
    </xf>
    <xf numFmtId="0" fontId="79" fillId="25" borderId="25" xfId="226" applyFont="1" applyFill="1" applyBorder="1" applyAlignment="1">
      <alignment vertical="center"/>
    </xf>
    <xf numFmtId="0" fontId="79" fillId="25" borderId="24" xfId="226" applyFont="1" applyFill="1" applyBorder="1" applyAlignment="1">
      <alignment vertical="center"/>
    </xf>
    <xf numFmtId="0" fontId="82" fillId="25" borderId="12" xfId="226" applyFont="1" applyFill="1" applyBorder="1" applyAlignment="1">
      <alignment vertical="center" wrapText="1"/>
    </xf>
    <xf numFmtId="0" fontId="81" fillId="25" borderId="24" xfId="226" applyFont="1" applyFill="1" applyBorder="1" applyAlignment="1">
      <alignment vertical="center"/>
    </xf>
    <xf numFmtId="0" fontId="82" fillId="25" borderId="15" xfId="226" applyFont="1" applyFill="1" applyBorder="1" applyAlignment="1">
      <alignment vertical="center" wrapText="1"/>
    </xf>
    <xf numFmtId="193" fontId="80" fillId="25" borderId="115" xfId="213" applyNumberFormat="1" applyFont="1" applyFill="1" applyBorder="1" applyAlignment="1">
      <alignment vertical="center"/>
    </xf>
    <xf numFmtId="0" fontId="80" fillId="25" borderId="4" xfId="226" applyFont="1" applyFill="1" applyBorder="1" applyAlignment="1">
      <alignment horizontal="center" vertical="center"/>
    </xf>
    <xf numFmtId="199" fontId="80" fillId="25" borderId="136" xfId="264" applyNumberFormat="1" applyFont="1" applyFill="1" applyBorder="1" applyAlignment="1">
      <alignment horizontal="right" vertical="center"/>
    </xf>
    <xf numFmtId="0" fontId="80" fillId="25" borderId="137" xfId="226" applyFont="1" applyFill="1" applyBorder="1" applyAlignment="1">
      <alignment horizontal="center" vertical="center"/>
    </xf>
    <xf numFmtId="2" fontId="80" fillId="25" borderId="139" xfId="213" applyNumberFormat="1" applyFont="1" applyFill="1" applyBorder="1" applyAlignment="1">
      <alignment horizontal="center" vertical="center"/>
    </xf>
    <xf numFmtId="193" fontId="80" fillId="25" borderId="138" xfId="259" applyNumberFormat="1" applyFont="1" applyFill="1" applyBorder="1" applyAlignment="1">
      <alignment vertical="center"/>
    </xf>
    <xf numFmtId="195" fontId="83" fillId="28" borderId="11" xfId="226" applyNumberFormat="1" applyFont="1" applyFill="1" applyBorder="1" applyAlignment="1">
      <alignment vertical="center"/>
    </xf>
    <xf numFmtId="2" fontId="33" fillId="28" borderId="11" xfId="226" applyNumberFormat="1" applyFont="1" applyFill="1" applyBorder="1" applyAlignment="1">
      <alignment vertical="center"/>
    </xf>
    <xf numFmtId="2" fontId="83" fillId="28" borderId="11" xfId="226" applyNumberFormat="1" applyFont="1" applyFill="1" applyBorder="1" applyAlignment="1">
      <alignment vertical="center"/>
    </xf>
    <xf numFmtId="195" fontId="83" fillId="28" borderId="11" xfId="226" applyNumberFormat="1" applyFont="1" applyFill="1" applyBorder="1" applyAlignment="1">
      <alignment horizontal="center" vertical="center"/>
    </xf>
    <xf numFmtId="3" fontId="0" fillId="0" borderId="0" xfId="0" applyNumberFormat="1" applyAlignment="1">
      <alignment horizontal="center" vertical="center"/>
    </xf>
    <xf numFmtId="3" fontId="96" fillId="0" borderId="0" xfId="0" applyNumberFormat="1" applyFont="1" applyAlignment="1">
      <alignment horizontal="center" vertical="center"/>
    </xf>
    <xf numFmtId="3" fontId="0" fillId="0" borderId="0" xfId="0" applyNumberFormat="1" applyAlignment="1">
      <alignment horizontal="center" vertical="center" wrapText="1"/>
    </xf>
    <xf numFmtId="3" fontId="99" fillId="0" borderId="0" xfId="0" applyNumberFormat="1" applyFont="1" applyAlignment="1">
      <alignment horizontal="center" vertical="center"/>
    </xf>
    <xf numFmtId="0" fontId="0" fillId="0" borderId="0" xfId="0" applyAlignment="1">
      <alignment horizontal="center" vertical="center"/>
    </xf>
    <xf numFmtId="3" fontId="108" fillId="0" borderId="113" xfId="0" applyNumberFormat="1" applyFont="1" applyBorder="1" applyAlignment="1">
      <alignment horizontal="right" vertical="center"/>
    </xf>
    <xf numFmtId="3" fontId="108" fillId="0" borderId="0" xfId="0" applyNumberFormat="1" applyFont="1" applyAlignment="1">
      <alignment horizontal="right" vertical="center"/>
    </xf>
    <xf numFmtId="3" fontId="108" fillId="0" borderId="0" xfId="0" applyNumberFormat="1" applyFont="1" applyAlignment="1">
      <alignment horizontal="center" vertical="center"/>
    </xf>
    <xf numFmtId="4" fontId="0" fillId="0" borderId="0" xfId="0" applyNumberFormat="1" applyAlignment="1">
      <alignment vertical="center"/>
    </xf>
    <xf numFmtId="3" fontId="97" fillId="0" borderId="0" xfId="0" applyNumberFormat="1" applyFont="1" applyAlignment="1">
      <alignment horizontal="center" vertical="center"/>
    </xf>
    <xf numFmtId="3" fontId="105" fillId="0" borderId="0" xfId="0" applyNumberFormat="1" applyFont="1" applyAlignment="1">
      <alignment horizontal="center" vertical="center"/>
    </xf>
    <xf numFmtId="3" fontId="0" fillId="0" borderId="0" xfId="0" applyNumberFormat="1" applyAlignment="1">
      <alignment vertical="center"/>
    </xf>
    <xf numFmtId="3" fontId="0" fillId="0" borderId="145" xfId="0" applyNumberFormat="1" applyBorder="1" applyAlignment="1">
      <alignment horizontal="center" vertical="center"/>
    </xf>
    <xf numFmtId="200" fontId="0" fillId="0" borderId="0" xfId="0" applyNumberFormat="1" applyAlignment="1">
      <alignment horizontal="center" vertical="center"/>
    </xf>
    <xf numFmtId="3" fontId="96" fillId="0" borderId="94" xfId="0" applyNumberFormat="1" applyFont="1" applyBorder="1" applyAlignment="1">
      <alignment vertical="center"/>
    </xf>
    <xf numFmtId="3" fontId="96" fillId="0" borderId="0" xfId="0" applyNumberFormat="1" applyFont="1" applyAlignment="1">
      <alignment horizontal="right" vertical="center"/>
    </xf>
    <xf numFmtId="200" fontId="96" fillId="0" borderId="0" xfId="0" applyNumberFormat="1" applyFont="1" applyAlignment="1">
      <alignment horizontal="center" vertical="center"/>
    </xf>
    <xf numFmtId="10" fontId="0" fillId="0" borderId="145" xfId="0" applyNumberFormat="1" applyBorder="1" applyAlignment="1">
      <alignment horizontal="right" vertical="center"/>
    </xf>
    <xf numFmtId="200" fontId="0" fillId="0" borderId="0" xfId="0" applyNumberFormat="1" applyAlignment="1">
      <alignment vertical="center"/>
    </xf>
    <xf numFmtId="10" fontId="0" fillId="0" borderId="0" xfId="0" applyNumberFormat="1" applyAlignment="1">
      <alignment horizontal="right" vertical="center"/>
    </xf>
    <xf numFmtId="10" fontId="0" fillId="0" borderId="149" xfId="0" applyNumberFormat="1" applyBorder="1" applyAlignment="1">
      <alignment horizontal="right" vertical="center"/>
    </xf>
    <xf numFmtId="3" fontId="96" fillId="0" borderId="94" xfId="0" applyNumberFormat="1" applyFont="1" applyBorder="1" applyAlignment="1">
      <alignment horizontal="right" vertical="center"/>
    </xf>
    <xf numFmtId="3" fontId="87" fillId="0" borderId="0" xfId="0" applyNumberFormat="1" applyFont="1" applyAlignment="1">
      <alignment horizontal="right" vertical="center"/>
    </xf>
    <xf numFmtId="10" fontId="96" fillId="0" borderId="0" xfId="0" applyNumberFormat="1" applyFont="1" applyAlignment="1">
      <alignment horizontal="center" vertical="center"/>
    </xf>
    <xf numFmtId="3" fontId="108" fillId="0" borderId="154" xfId="0" applyNumberFormat="1" applyFont="1" applyBorder="1" applyAlignment="1">
      <alignment horizontal="right" vertical="center"/>
    </xf>
    <xf numFmtId="10" fontId="72" fillId="0" borderId="11" xfId="0" applyNumberFormat="1" applyFont="1" applyBorder="1" applyAlignment="1">
      <alignment vertical="center"/>
    </xf>
    <xf numFmtId="10" fontId="0" fillId="0" borderId="0" xfId="0" applyNumberFormat="1"/>
    <xf numFmtId="10" fontId="99" fillId="0" borderId="141" xfId="0" applyNumberFormat="1" applyFont="1" applyBorder="1" applyAlignment="1">
      <alignment horizontal="center" vertical="center"/>
    </xf>
    <xf numFmtId="10" fontId="108" fillId="0" borderId="143" xfId="0" applyNumberFormat="1" applyFont="1" applyBorder="1" applyAlignment="1">
      <alignment horizontal="right" vertical="center"/>
    </xf>
    <xf numFmtId="10" fontId="108" fillId="0" borderId="55" xfId="0" applyNumberFormat="1" applyFont="1" applyBorder="1" applyAlignment="1">
      <alignment horizontal="right" vertical="center"/>
    </xf>
    <xf numFmtId="10" fontId="0" fillId="0" borderId="55" xfId="0" applyNumberFormat="1" applyBorder="1" applyAlignment="1">
      <alignment vertical="center"/>
    </xf>
    <xf numFmtId="10" fontId="52" fillId="0" borderId="55" xfId="0" applyNumberFormat="1" applyFont="1" applyBorder="1" applyAlignment="1">
      <alignment horizontal="right" vertical="center"/>
    </xf>
    <xf numFmtId="10" fontId="52" fillId="0" borderId="141" xfId="0" applyNumberFormat="1" applyFont="1" applyBorder="1" applyAlignment="1">
      <alignment horizontal="right" vertical="center"/>
    </xf>
    <xf numFmtId="10" fontId="96" fillId="0" borderId="141" xfId="0" applyNumberFormat="1" applyFont="1" applyBorder="1" applyAlignment="1">
      <alignment horizontal="right" vertical="center"/>
    </xf>
    <xf numFmtId="10" fontId="108" fillId="0" borderId="155" xfId="0" applyNumberFormat="1" applyFont="1" applyBorder="1" applyAlignment="1">
      <alignment horizontal="right" vertical="center"/>
    </xf>
    <xf numFmtId="10" fontId="33" fillId="0" borderId="0" xfId="253" applyNumberFormat="1" applyFont="1"/>
    <xf numFmtId="193" fontId="72" fillId="0" borderId="11" xfId="0" applyNumberFormat="1" applyFont="1" applyBorder="1" applyAlignment="1">
      <alignment vertical="center"/>
    </xf>
    <xf numFmtId="193" fontId="72" fillId="0" borderId="11" xfId="0" applyNumberFormat="1" applyFont="1" applyBorder="1" applyAlignment="1">
      <alignment vertical="center" wrapText="1"/>
    </xf>
    <xf numFmtId="193" fontId="50" fillId="0" borderId="11" xfId="0" applyNumberFormat="1" applyFont="1" applyBorder="1" applyAlignment="1">
      <alignment vertical="center" wrapText="1"/>
    </xf>
    <xf numFmtId="193" fontId="47" fillId="0" borderId="0" xfId="133" applyNumberFormat="1" applyFont="1" applyAlignment="1">
      <alignment horizontal="center" vertical="center"/>
    </xf>
    <xf numFmtId="193" fontId="0" fillId="0" borderId="0" xfId="0" applyNumberFormat="1"/>
    <xf numFmtId="193" fontId="99" fillId="0" borderId="0" xfId="0" applyNumberFormat="1" applyFont="1" applyAlignment="1">
      <alignment horizontal="center" vertical="center"/>
    </xf>
    <xf numFmtId="193" fontId="108" fillId="0" borderId="113" xfId="258" applyNumberFormat="1" applyFont="1" applyFill="1" applyBorder="1" applyAlignment="1">
      <alignment horizontal="right" vertical="center"/>
    </xf>
    <xf numFmtId="193" fontId="108" fillId="0" borderId="0" xfId="0" applyNumberFormat="1" applyFont="1" applyAlignment="1">
      <alignment horizontal="right" vertical="center"/>
    </xf>
    <xf numFmtId="193" fontId="0" fillId="0" borderId="0" xfId="0" applyNumberFormat="1" applyAlignment="1">
      <alignment vertical="center"/>
    </xf>
    <xf numFmtId="193" fontId="96" fillId="0" borderId="0" xfId="0" applyNumberFormat="1" applyFont="1" applyAlignment="1">
      <alignment horizontal="right" vertical="center"/>
    </xf>
    <xf numFmtId="193" fontId="96" fillId="0" borderId="0" xfId="0" applyNumberFormat="1" applyFont="1" applyAlignment="1">
      <alignment horizontal="center" vertical="center"/>
    </xf>
    <xf numFmtId="193" fontId="96" fillId="0" borderId="0" xfId="0" applyNumberFormat="1" applyFont="1" applyAlignment="1">
      <alignment vertical="center"/>
    </xf>
    <xf numFmtId="193" fontId="96" fillId="0" borderId="0" xfId="34" applyNumberFormat="1" applyFont="1" applyFill="1" applyBorder="1" applyAlignment="1">
      <alignment horizontal="right" vertical="center"/>
    </xf>
    <xf numFmtId="193" fontId="96" fillId="0" borderId="151" xfId="0" applyNumberFormat="1" applyFont="1" applyBorder="1" applyAlignment="1">
      <alignment vertical="center"/>
    </xf>
    <xf numFmtId="193" fontId="96" fillId="0" borderId="0" xfId="258" applyNumberFormat="1" applyFont="1" applyFill="1" applyBorder="1" applyAlignment="1">
      <alignment horizontal="right" vertical="center"/>
    </xf>
    <xf numFmtId="193" fontId="108" fillId="0" borderId="154" xfId="258" applyNumberFormat="1" applyFont="1" applyFill="1" applyBorder="1" applyAlignment="1">
      <alignment horizontal="right" vertical="center"/>
    </xf>
    <xf numFmtId="193" fontId="108" fillId="0" borderId="0" xfId="258" applyNumberFormat="1" applyFont="1" applyFill="1" applyBorder="1" applyAlignment="1">
      <alignment horizontal="right" vertical="center"/>
    </xf>
    <xf numFmtId="193" fontId="2" fillId="0" borderId="0" xfId="264" applyNumberFormat="1" applyFont="1" applyFill="1"/>
    <xf numFmtId="0" fontId="102" fillId="0" borderId="11" xfId="34" applyNumberFormat="1" applyFont="1" applyBorder="1" applyAlignment="1">
      <alignment horizontal="center" vertical="center"/>
    </xf>
    <xf numFmtId="0" fontId="103" fillId="0" borderId="11" xfId="34" applyNumberFormat="1" applyFont="1" applyBorder="1" applyAlignment="1">
      <alignment vertical="center"/>
    </xf>
    <xf numFmtId="0" fontId="64" fillId="0" borderId="11" xfId="0" applyFont="1" applyBorder="1" applyAlignment="1">
      <alignment vertical="center"/>
    </xf>
    <xf numFmtId="0" fontId="109" fillId="0" borderId="11" xfId="0" applyFont="1" applyBorder="1" applyAlignment="1">
      <alignment vertical="center" wrapText="1"/>
    </xf>
    <xf numFmtId="0" fontId="63" fillId="0" borderId="0" xfId="0" applyFont="1"/>
    <xf numFmtId="3" fontId="97" fillId="0" borderId="94" xfId="0" applyNumberFormat="1" applyFont="1" applyBorder="1" applyAlignment="1">
      <alignment horizontal="center" vertical="center"/>
    </xf>
    <xf numFmtId="3" fontId="97" fillId="0" borderId="94" xfId="0" applyNumberFormat="1" applyFont="1" applyBorder="1" applyAlignment="1">
      <alignment horizontal="right" vertical="center"/>
    </xf>
    <xf numFmtId="0" fontId="63" fillId="0" borderId="94" xfId="0" applyFont="1" applyBorder="1" applyAlignment="1">
      <alignment vertical="center"/>
    </xf>
    <xf numFmtId="3" fontId="63" fillId="0" borderId="144" xfId="0" applyNumberFormat="1" applyFont="1" applyBorder="1" applyAlignment="1">
      <alignment horizontal="right" vertical="center"/>
    </xf>
    <xf numFmtId="3" fontId="63" fillId="0" borderId="148" xfId="0" applyNumberFormat="1" applyFont="1" applyBorder="1" applyAlignment="1">
      <alignment horizontal="right" vertical="center"/>
    </xf>
    <xf numFmtId="3" fontId="63" fillId="0" borderId="94" xfId="0" applyNumberFormat="1" applyFont="1" applyBorder="1" applyAlignment="1">
      <alignment horizontal="right" vertical="center"/>
    </xf>
    <xf numFmtId="0" fontId="111" fillId="0" borderId="0" xfId="253" applyFont="1"/>
    <xf numFmtId="0" fontId="112" fillId="0" borderId="0" xfId="253" applyFont="1"/>
    <xf numFmtId="0" fontId="56" fillId="0" borderId="0" xfId="0" applyFont="1"/>
    <xf numFmtId="0" fontId="74" fillId="0" borderId="0" xfId="0" applyFont="1" applyAlignment="1">
      <alignment horizontal="center" vertical="center"/>
    </xf>
    <xf numFmtId="0" fontId="45" fillId="0" borderId="11" xfId="133" applyFont="1" applyBorder="1" applyAlignment="1">
      <alignment horizontal="center" vertical="center" wrapText="1"/>
    </xf>
    <xf numFmtId="193" fontId="45" fillId="0" borderId="11" xfId="133" applyNumberFormat="1" applyFont="1" applyBorder="1" applyAlignment="1">
      <alignment horizontal="center" vertical="center" wrapText="1"/>
    </xf>
    <xf numFmtId="10" fontId="45" fillId="0" borderId="11" xfId="133" applyNumberFormat="1" applyFont="1" applyBorder="1" applyAlignment="1">
      <alignment horizontal="center" vertical="center" wrapText="1"/>
    </xf>
    <xf numFmtId="0" fontId="45" fillId="0" borderId="11" xfId="133" applyFont="1" applyBorder="1" applyAlignment="1">
      <alignment horizontal="center" vertical="center"/>
    </xf>
    <xf numFmtId="0" fontId="45" fillId="0" borderId="11" xfId="133" applyFont="1" applyBorder="1" applyAlignment="1">
      <alignment vertical="center"/>
    </xf>
    <xf numFmtId="193" fontId="56" fillId="0" borderId="11" xfId="0" applyNumberFormat="1" applyFont="1" applyBorder="1" applyAlignment="1">
      <alignment horizontal="right" vertical="center"/>
    </xf>
    <xf numFmtId="0" fontId="56" fillId="0" borderId="11" xfId="133" applyFont="1" applyBorder="1" applyAlignment="1">
      <alignment horizontal="center" vertical="center"/>
    </xf>
    <xf numFmtId="0" fontId="114" fillId="0" borderId="11" xfId="0" applyFont="1" applyBorder="1" applyAlignment="1">
      <alignment horizontal="justify" vertical="center" wrapText="1"/>
    </xf>
    <xf numFmtId="0" fontId="56" fillId="0" borderId="11" xfId="133" applyFont="1" applyBorder="1" applyAlignment="1">
      <alignment horizontal="center" vertical="center" wrapText="1"/>
    </xf>
    <xf numFmtId="2" fontId="56" fillId="0" borderId="11" xfId="34" applyNumberFormat="1" applyFont="1" applyFill="1" applyBorder="1" applyAlignment="1">
      <alignment horizontal="center" vertical="center"/>
    </xf>
    <xf numFmtId="9" fontId="56" fillId="0" borderId="11" xfId="94" applyFont="1" applyFill="1" applyBorder="1" applyAlignment="1">
      <alignment horizontal="center" vertical="center"/>
    </xf>
    <xf numFmtId="193" fontId="56" fillId="0" borderId="11" xfId="254" applyNumberFormat="1" applyFont="1" applyFill="1" applyBorder="1" applyAlignment="1">
      <alignment horizontal="right" vertical="center" wrapText="1"/>
    </xf>
    <xf numFmtId="193" fontId="56" fillId="0" borderId="11" xfId="0" applyNumberFormat="1" applyFont="1" applyBorder="1" applyAlignment="1">
      <alignment vertical="center"/>
    </xf>
    <xf numFmtId="10" fontId="56" fillId="0" borderId="11" xfId="0" applyNumberFormat="1" applyFont="1" applyBorder="1" applyAlignment="1">
      <alignment vertical="center"/>
    </xf>
    <xf numFmtId="172" fontId="35" fillId="0" borderId="0" xfId="253" applyNumberFormat="1" applyFont="1"/>
    <xf numFmtId="193" fontId="35" fillId="0" borderId="0" xfId="253" applyNumberFormat="1" applyFont="1"/>
    <xf numFmtId="0" fontId="56" fillId="0" borderId="11" xfId="253" applyFont="1" applyBorder="1"/>
    <xf numFmtId="9" fontId="56" fillId="0" borderId="11" xfId="94" applyFont="1" applyFill="1" applyBorder="1"/>
    <xf numFmtId="193" fontId="45" fillId="0" borderId="11" xfId="133" applyNumberFormat="1" applyFont="1" applyBorder="1" applyAlignment="1">
      <alignment horizontal="right" vertical="center"/>
    </xf>
    <xf numFmtId="193" fontId="45" fillId="0" borderId="11" xfId="254" applyNumberFormat="1" applyFont="1" applyFill="1" applyBorder="1" applyAlignment="1">
      <alignment horizontal="right" vertical="center"/>
    </xf>
    <xf numFmtId="193" fontId="56" fillId="0" borderId="11" xfId="0" applyNumberFormat="1" applyFont="1" applyBorder="1"/>
    <xf numFmtId="10" fontId="56" fillId="0" borderId="11" xfId="0" applyNumberFormat="1" applyFont="1" applyBorder="1"/>
    <xf numFmtId="10" fontId="45" fillId="0" borderId="11" xfId="0" applyNumberFormat="1" applyFont="1" applyBorder="1" applyAlignment="1">
      <alignment vertical="center"/>
    </xf>
    <xf numFmtId="0" fontId="56" fillId="0" borderId="11" xfId="133" applyFont="1" applyBorder="1" applyAlignment="1">
      <alignment horizontal="left" vertical="center" wrapText="1"/>
    </xf>
    <xf numFmtId="0" fontId="56" fillId="0" borderId="11" xfId="125" applyFont="1" applyBorder="1" applyAlignment="1">
      <alignment horizontal="center" vertical="center"/>
    </xf>
    <xf numFmtId="193" fontId="45" fillId="0" borderId="11" xfId="254" applyNumberFormat="1" applyFont="1" applyFill="1" applyBorder="1" applyAlignment="1">
      <alignment horizontal="right" vertical="center" wrapText="1"/>
    </xf>
    <xf numFmtId="9" fontId="56" fillId="0" borderId="11" xfId="94" applyFont="1" applyBorder="1"/>
    <xf numFmtId="1" fontId="113" fillId="0" borderId="11" xfId="0" applyNumberFormat="1" applyFont="1" applyBorder="1" applyAlignment="1">
      <alignment horizontal="center" vertical="center"/>
    </xf>
    <xf numFmtId="0" fontId="113" fillId="0" borderId="11" xfId="0" applyFont="1" applyBorder="1" applyAlignment="1">
      <alignment vertical="center"/>
    </xf>
    <xf numFmtId="0" fontId="56" fillId="0" borderId="11" xfId="0" applyFont="1" applyBorder="1" applyAlignment="1">
      <alignment vertical="center"/>
    </xf>
    <xf numFmtId="0" fontId="113" fillId="0" borderId="11" xfId="0" applyFont="1" applyBorder="1" applyAlignment="1">
      <alignment vertical="center" wrapText="1"/>
    </xf>
    <xf numFmtId="9" fontId="113" fillId="0" borderId="11" xfId="94" applyFont="1" applyBorder="1" applyAlignment="1">
      <alignment horizontal="left" vertical="center" wrapText="1"/>
    </xf>
    <xf numFmtId="0" fontId="56" fillId="0" borderId="0" xfId="0" applyFont="1" applyAlignment="1">
      <alignment vertical="center"/>
    </xf>
    <xf numFmtId="0" fontId="56" fillId="0" borderId="11" xfId="0" applyFont="1" applyBorder="1" applyAlignment="1">
      <alignment horizontal="center" vertical="center" wrapText="1"/>
    </xf>
    <xf numFmtId="4" fontId="56" fillId="0" borderId="11" xfId="0" applyNumberFormat="1" applyFont="1" applyBorder="1" applyAlignment="1">
      <alignment horizontal="center" vertical="center"/>
    </xf>
    <xf numFmtId="9" fontId="56" fillId="0" borderId="11" xfId="94" applyFont="1" applyBorder="1" applyAlignment="1">
      <alignment horizontal="center" vertical="center"/>
    </xf>
    <xf numFmtId="0" fontId="113" fillId="0" borderId="11" xfId="0" applyFont="1" applyBorder="1" applyAlignment="1">
      <alignment horizontal="left" vertical="center" wrapText="1"/>
    </xf>
    <xf numFmtId="10" fontId="56" fillId="0" borderId="11" xfId="0" applyNumberFormat="1" applyFont="1" applyBorder="1" applyAlignment="1">
      <alignment horizontal="center" vertical="center"/>
    </xf>
    <xf numFmtId="0" fontId="56" fillId="0" borderId="11" xfId="0" applyFont="1" applyBorder="1" applyAlignment="1">
      <alignment horizontal="justify" vertical="center" wrapText="1"/>
    </xf>
    <xf numFmtId="193" fontId="113" fillId="0" borderId="11" xfId="0" applyNumberFormat="1" applyFont="1" applyBorder="1" applyAlignment="1">
      <alignment horizontal="right" vertical="center"/>
    </xf>
    <xf numFmtId="193" fontId="113" fillId="0" borderId="11" xfId="0" applyNumberFormat="1" applyFont="1" applyBorder="1" applyAlignment="1">
      <alignment vertical="center"/>
    </xf>
    <xf numFmtId="3" fontId="113" fillId="0" borderId="11" xfId="0" applyNumberFormat="1" applyFont="1" applyBorder="1" applyAlignment="1">
      <alignment horizontal="center" vertical="center"/>
    </xf>
    <xf numFmtId="0" fontId="2" fillId="0" borderId="0" xfId="261"/>
    <xf numFmtId="0" fontId="48" fillId="0" borderId="0" xfId="261" applyFont="1"/>
    <xf numFmtId="0" fontId="45" fillId="0" borderId="0" xfId="261" applyFont="1"/>
    <xf numFmtId="0" fontId="115" fillId="0" borderId="26" xfId="261" applyFont="1" applyBorder="1" applyAlignment="1">
      <alignment horizontal="center"/>
    </xf>
    <xf numFmtId="0" fontId="115" fillId="0" borderId="0" xfId="261" applyFont="1" applyAlignment="1">
      <alignment horizontal="center"/>
    </xf>
    <xf numFmtId="0" fontId="104" fillId="0" borderId="0" xfId="261" applyFont="1" applyAlignment="1">
      <alignment horizontal="center"/>
    </xf>
    <xf numFmtId="0" fontId="104" fillId="0" borderId="17" xfId="261" applyFont="1" applyBorder="1" applyAlignment="1">
      <alignment horizontal="center"/>
    </xf>
    <xf numFmtId="0" fontId="77" fillId="0" borderId="0" xfId="261" applyFont="1"/>
    <xf numFmtId="0" fontId="77" fillId="0" borderId="23" xfId="261" applyFont="1" applyBorder="1"/>
    <xf numFmtId="0" fontId="77" fillId="0" borderId="20" xfId="261" applyFont="1" applyBorder="1"/>
    <xf numFmtId="0" fontId="115" fillId="0" borderId="22" xfId="261" applyFont="1" applyBorder="1"/>
    <xf numFmtId="0" fontId="77" fillId="0" borderId="26" xfId="261" applyFont="1" applyBorder="1"/>
    <xf numFmtId="0" fontId="77" fillId="0" borderId="17" xfId="261" applyFont="1" applyBorder="1"/>
    <xf numFmtId="0" fontId="115" fillId="24" borderId="11" xfId="261" applyFont="1" applyFill="1" applyBorder="1" applyAlignment="1">
      <alignment horizontal="center"/>
    </xf>
    <xf numFmtId="4" fontId="117" fillId="0" borderId="11" xfId="261" applyNumberFormat="1" applyFont="1" applyBorder="1" applyAlignment="1">
      <alignment horizontal="right" vertical="center"/>
    </xf>
    <xf numFmtId="4" fontId="115" fillId="0" borderId="11" xfId="261" applyNumberFormat="1" applyFont="1" applyBorder="1" applyAlignment="1">
      <alignment horizontal="right" vertical="center"/>
    </xf>
    <xf numFmtId="4" fontId="115" fillId="0" borderId="11" xfId="261" applyNumberFormat="1" applyFont="1" applyBorder="1" applyAlignment="1">
      <alignment horizontal="center" vertical="center"/>
    </xf>
    <xf numFmtId="4" fontId="119" fillId="0" borderId="11" xfId="261" applyNumberFormat="1" applyFont="1" applyBorder="1" applyAlignment="1">
      <alignment horizontal="right" vertical="center"/>
    </xf>
    <xf numFmtId="4" fontId="77" fillId="0" borderId="11" xfId="261" applyNumberFormat="1" applyFont="1" applyBorder="1" applyAlignment="1">
      <alignment horizontal="right" vertical="center"/>
    </xf>
    <xf numFmtId="4" fontId="77" fillId="0" borderId="11" xfId="261" applyNumberFormat="1" applyFont="1" applyBorder="1" applyAlignment="1">
      <alignment horizontal="center" vertical="center"/>
    </xf>
    <xf numFmtId="9" fontId="2" fillId="0" borderId="11" xfId="265" applyBorder="1" applyAlignment="1">
      <alignment horizontal="right" vertical="center"/>
    </xf>
    <xf numFmtId="9" fontId="122" fillId="0" borderId="11" xfId="265" applyFont="1" applyBorder="1" applyAlignment="1">
      <alignment horizontal="right" vertical="center"/>
    </xf>
    <xf numFmtId="0" fontId="115" fillId="0" borderId="11" xfId="261" applyFont="1" applyBorder="1" applyAlignment="1">
      <alignment horizontal="center"/>
    </xf>
    <xf numFmtId="0" fontId="77" fillId="0" borderId="25" xfId="261" applyFont="1" applyBorder="1"/>
    <xf numFmtId="0" fontId="77" fillId="0" borderId="21" xfId="261" applyFont="1" applyBorder="1"/>
    <xf numFmtId="0" fontId="77" fillId="0" borderId="24" xfId="261" applyFont="1" applyBorder="1"/>
    <xf numFmtId="0" fontId="8" fillId="0" borderId="23" xfId="261" applyFont="1" applyBorder="1" applyAlignment="1">
      <alignment horizontal="left"/>
    </xf>
    <xf numFmtId="0" fontId="56" fillId="0" borderId="20" xfId="261" applyFont="1" applyBorder="1" applyAlignment="1">
      <alignment horizontal="left"/>
    </xf>
    <xf numFmtId="0" fontId="8" fillId="0" borderId="20" xfId="261" applyFont="1" applyBorder="1"/>
    <xf numFmtId="0" fontId="56" fillId="0" borderId="20" xfId="261" applyFont="1" applyBorder="1"/>
    <xf numFmtId="0" fontId="8" fillId="0" borderId="20" xfId="261" applyFont="1" applyBorder="1" applyAlignment="1">
      <alignment horizontal="right"/>
    </xf>
    <xf numFmtId="0" fontId="56" fillId="0" borderId="20" xfId="261" applyFont="1" applyBorder="1" applyAlignment="1">
      <alignment horizontal="center"/>
    </xf>
    <xf numFmtId="0" fontId="2" fillId="0" borderId="20" xfId="261" applyBorder="1"/>
    <xf numFmtId="4" fontId="2" fillId="0" borderId="20" xfId="261" applyNumberFormat="1" applyBorder="1"/>
    <xf numFmtId="0" fontId="2" fillId="0" borderId="22" xfId="261" applyBorder="1"/>
    <xf numFmtId="0" fontId="8" fillId="0" borderId="26" xfId="261" quotePrefix="1" applyFont="1" applyBorder="1" applyAlignment="1">
      <alignment horizontal="left"/>
    </xf>
    <xf numFmtId="0" fontId="56" fillId="0" borderId="0" xfId="261" applyFont="1" applyAlignment="1">
      <alignment horizontal="left"/>
    </xf>
    <xf numFmtId="0" fontId="8" fillId="0" borderId="0" xfId="261" applyFont="1"/>
    <xf numFmtId="0" fontId="8" fillId="0" borderId="0" xfId="261" applyFont="1" applyAlignment="1">
      <alignment horizontal="left"/>
    </xf>
    <xf numFmtId="0" fontId="8" fillId="0" borderId="0" xfId="261" applyFont="1" applyAlignment="1">
      <alignment horizontal="right"/>
    </xf>
    <xf numFmtId="4" fontId="2" fillId="0" borderId="0" xfId="261" applyNumberFormat="1"/>
    <xf numFmtId="0" fontId="2" fillId="0" borderId="17" xfId="261" applyBorder="1"/>
    <xf numFmtId="0" fontId="8" fillId="0" borderId="25" xfId="261" applyFont="1" applyBorder="1" applyAlignment="1">
      <alignment horizontal="left"/>
    </xf>
    <xf numFmtId="0" fontId="8" fillId="0" borderId="21" xfId="261" applyFont="1" applyBorder="1" applyAlignment="1">
      <alignment horizontal="left"/>
    </xf>
    <xf numFmtId="0" fontId="8" fillId="0" borderId="21" xfId="261" applyFont="1" applyBorder="1" applyAlignment="1">
      <alignment horizontal="center"/>
    </xf>
    <xf numFmtId="0" fontId="8" fillId="0" borderId="21" xfId="261" applyFont="1" applyBorder="1" applyAlignment="1">
      <alignment horizontal="centerContinuous"/>
    </xf>
    <xf numFmtId="0" fontId="2" fillId="0" borderId="21" xfId="261" applyBorder="1" applyAlignment="1">
      <alignment horizontal="centerContinuous"/>
    </xf>
    <xf numFmtId="4" fontId="2" fillId="0" borderId="21" xfId="261" applyNumberFormat="1" applyBorder="1" applyAlignment="1">
      <alignment horizontal="centerContinuous"/>
    </xf>
    <xf numFmtId="0" fontId="2" fillId="0" borderId="21" xfId="261" applyBorder="1"/>
    <xf numFmtId="0" fontId="2" fillId="0" borderId="24" xfId="261" applyBorder="1"/>
    <xf numFmtId="0" fontId="124" fillId="0" borderId="0" xfId="261" applyFont="1"/>
    <xf numFmtId="0" fontId="101" fillId="0" borderId="0" xfId="261" applyFont="1"/>
    <xf numFmtId="2" fontId="124" fillId="0" borderId="0" xfId="261" applyNumberFormat="1" applyFont="1" applyAlignment="1">
      <alignment vertical="center"/>
    </xf>
    <xf numFmtId="2" fontId="77" fillId="0" borderId="17" xfId="261" applyNumberFormat="1" applyFont="1" applyBorder="1" applyAlignment="1">
      <alignment vertical="center"/>
    </xf>
    <xf numFmtId="2" fontId="124" fillId="28" borderId="23" xfId="261" applyNumberFormat="1" applyFont="1" applyFill="1" applyBorder="1" applyAlignment="1">
      <alignment vertical="center"/>
    </xf>
    <xf numFmtId="2" fontId="124" fillId="28" borderId="20" xfId="261" applyNumberFormat="1" applyFont="1" applyFill="1" applyBorder="1" applyAlignment="1">
      <alignment vertical="center"/>
    </xf>
    <xf numFmtId="2" fontId="124" fillId="28" borderId="22" xfId="261" applyNumberFormat="1" applyFont="1" applyFill="1" applyBorder="1" applyAlignment="1">
      <alignment vertical="center"/>
    </xf>
    <xf numFmtId="2" fontId="124" fillId="28" borderId="26" xfId="261" applyNumberFormat="1" applyFont="1" applyFill="1" applyBorder="1" applyAlignment="1">
      <alignment vertical="center"/>
    </xf>
    <xf numFmtId="2" fontId="124" fillId="28" borderId="0" xfId="261" applyNumberFormat="1" applyFont="1" applyFill="1" applyAlignment="1">
      <alignment vertical="center"/>
    </xf>
    <xf numFmtId="2" fontId="124" fillId="28" borderId="17" xfId="261" applyNumberFormat="1" applyFont="1" applyFill="1" applyBorder="1" applyAlignment="1">
      <alignment vertical="center"/>
    </xf>
    <xf numFmtId="43" fontId="77" fillId="0" borderId="0" xfId="268" applyFont="1" applyAlignment="1">
      <alignment wrapText="1"/>
    </xf>
    <xf numFmtId="4" fontId="2" fillId="0" borderId="11" xfId="261" applyNumberFormat="1" applyBorder="1" applyAlignment="1">
      <alignment horizontal="right" vertical="center"/>
    </xf>
    <xf numFmtId="4" fontId="119" fillId="25" borderId="11" xfId="261" applyNumberFormat="1" applyFont="1" applyFill="1" applyBorder="1" applyAlignment="1">
      <alignment horizontal="right" vertical="center"/>
    </xf>
    <xf numFmtId="0" fontId="77" fillId="0" borderId="0" xfId="261" applyFont="1" applyAlignment="1">
      <alignment vertical="center"/>
    </xf>
    <xf numFmtId="2" fontId="124" fillId="28" borderId="25" xfId="261" applyNumberFormat="1" applyFont="1" applyFill="1" applyBorder="1" applyAlignment="1">
      <alignment vertical="center"/>
    </xf>
    <xf numFmtId="2" fontId="124" fillId="28" borderId="21" xfId="261" applyNumberFormat="1" applyFont="1" applyFill="1" applyBorder="1" applyAlignment="1">
      <alignment vertical="center"/>
    </xf>
    <xf numFmtId="2" fontId="124" fillId="28" borderId="24" xfId="261" applyNumberFormat="1" applyFont="1" applyFill="1" applyBorder="1" applyAlignment="1">
      <alignment vertical="center"/>
    </xf>
    <xf numFmtId="2" fontId="101" fillId="0" borderId="0" xfId="261" applyNumberFormat="1" applyFont="1" applyAlignment="1">
      <alignment vertical="center"/>
    </xf>
    <xf numFmtId="2" fontId="124" fillId="0" borderId="22" xfId="261" applyNumberFormat="1" applyFont="1" applyBorder="1" applyAlignment="1">
      <alignment vertical="center"/>
    </xf>
    <xf numFmtId="2" fontId="124" fillId="0" borderId="17" xfId="261" applyNumberFormat="1" applyFont="1" applyBorder="1" applyAlignment="1">
      <alignment vertical="center"/>
    </xf>
    <xf numFmtId="4" fontId="125" fillId="26" borderId="11" xfId="261" applyNumberFormat="1" applyFont="1" applyFill="1" applyBorder="1" applyAlignment="1">
      <alignment horizontal="center" vertical="center" wrapText="1"/>
    </xf>
    <xf numFmtId="4" fontId="117" fillId="26" borderId="11" xfId="261" applyNumberFormat="1" applyFont="1" applyFill="1" applyBorder="1" applyAlignment="1">
      <alignment horizontal="center" vertical="center" wrapText="1"/>
    </xf>
    <xf numFmtId="4" fontId="115" fillId="26" borderId="11" xfId="261" applyNumberFormat="1" applyFont="1" applyFill="1" applyBorder="1" applyAlignment="1">
      <alignment horizontal="center" vertical="center" wrapText="1"/>
    </xf>
    <xf numFmtId="4" fontId="77" fillId="0" borderId="0" xfId="261" applyNumberFormat="1" applyFont="1"/>
    <xf numFmtId="2" fontId="124" fillId="0" borderId="21" xfId="261" applyNumberFormat="1" applyFont="1" applyBorder="1" applyAlignment="1">
      <alignment vertical="center"/>
    </xf>
    <xf numFmtId="2" fontId="124" fillId="0" borderId="24" xfId="261" applyNumberFormat="1" applyFont="1" applyBorder="1" applyAlignment="1">
      <alignment vertical="center"/>
    </xf>
    <xf numFmtId="2" fontId="124" fillId="0" borderId="26" xfId="261" applyNumberFormat="1" applyFont="1" applyBorder="1" applyAlignment="1">
      <alignment vertical="center"/>
    </xf>
    <xf numFmtId="172" fontId="77" fillId="0" borderId="11" xfId="261" applyNumberFormat="1" applyFont="1" applyBorder="1" applyAlignment="1">
      <alignment horizontal="right" vertical="center"/>
    </xf>
    <xf numFmtId="172" fontId="119" fillId="0" borderId="11" xfId="261" applyNumberFormat="1" applyFont="1" applyBorder="1" applyAlignment="1">
      <alignment horizontal="right" vertical="center"/>
    </xf>
    <xf numFmtId="0" fontId="102" fillId="0" borderId="0" xfId="261" applyFont="1"/>
    <xf numFmtId="2" fontId="124" fillId="0" borderId="25" xfId="261" applyNumberFormat="1" applyFont="1" applyBorder="1" applyAlignment="1">
      <alignment vertical="center"/>
    </xf>
    <xf numFmtId="2" fontId="124" fillId="0" borderId="0" xfId="261" applyNumberFormat="1" applyFont="1" applyAlignment="1">
      <alignment horizontal="center" vertical="center"/>
    </xf>
    <xf numFmtId="2" fontId="77" fillId="0" borderId="17" xfId="261" applyNumberFormat="1" applyFont="1" applyBorder="1" applyAlignment="1">
      <alignment horizontal="center" vertical="center"/>
    </xf>
    <xf numFmtId="4" fontId="119" fillId="0" borderId="27" xfId="261" applyNumberFormat="1" applyFont="1" applyBorder="1" applyAlignment="1">
      <alignment horizontal="right" vertical="center"/>
    </xf>
    <xf numFmtId="4" fontId="77" fillId="0" borderId="27" xfId="261" applyNumberFormat="1" applyFont="1" applyBorder="1" applyAlignment="1">
      <alignment horizontal="right" vertical="center"/>
    </xf>
    <xf numFmtId="4" fontId="77" fillId="0" borderId="27" xfId="261" applyNumberFormat="1" applyFont="1" applyBorder="1" applyAlignment="1">
      <alignment horizontal="center" vertical="center"/>
    </xf>
    <xf numFmtId="0" fontId="8" fillId="0" borderId="26" xfId="261" applyFont="1" applyBorder="1" applyAlignment="1">
      <alignment horizontal="left"/>
    </xf>
    <xf numFmtId="0" fontId="8" fillId="0" borderId="0" xfId="261" applyFont="1" applyAlignment="1">
      <alignment horizontal="center"/>
    </xf>
    <xf numFmtId="0" fontId="8" fillId="0" borderId="0" xfId="261" applyFont="1" applyAlignment="1">
      <alignment horizontal="centerContinuous"/>
    </xf>
    <xf numFmtId="0" fontId="2" fillId="0" borderId="0" xfId="261" applyAlignment="1">
      <alignment horizontal="centerContinuous"/>
    </xf>
    <xf numFmtId="4" fontId="2" fillId="0" borderId="0" xfId="261" applyNumberFormat="1" applyAlignment="1">
      <alignment horizontal="centerContinuous"/>
    </xf>
    <xf numFmtId="0" fontId="115" fillId="0" borderId="21" xfId="261" applyFont="1" applyBorder="1"/>
    <xf numFmtId="4" fontId="77" fillId="0" borderId="24" xfId="261" applyNumberFormat="1" applyFont="1" applyBorder="1" applyAlignment="1">
      <alignment horizontal="center"/>
    </xf>
    <xf numFmtId="0" fontId="115" fillId="0" borderId="0" xfId="261" applyFont="1"/>
    <xf numFmtId="4" fontId="77" fillId="0" borderId="0" xfId="261" applyNumberFormat="1" applyFont="1" applyAlignment="1">
      <alignment horizontal="center"/>
    </xf>
    <xf numFmtId="0" fontId="35" fillId="0" borderId="26" xfId="226" applyFont="1" applyBorder="1" applyAlignment="1">
      <alignment vertical="center"/>
    </xf>
    <xf numFmtId="44" fontId="90" fillId="0" borderId="109" xfId="226" applyNumberFormat="1" applyFont="1" applyBorder="1" applyAlignment="1">
      <alignment vertical="center"/>
    </xf>
    <xf numFmtId="0" fontId="90" fillId="0" borderId="110" xfId="226" applyFont="1" applyBorder="1" applyAlignment="1">
      <alignment vertical="center"/>
    </xf>
    <xf numFmtId="0" fontId="90" fillId="0" borderId="131" xfId="226" applyFont="1" applyBorder="1" applyAlignment="1">
      <alignment vertical="center"/>
    </xf>
    <xf numFmtId="0" fontId="35" fillId="0" borderId="17" xfId="226" applyFont="1" applyBorder="1" applyAlignment="1">
      <alignment vertical="center"/>
    </xf>
    <xf numFmtId="0" fontId="35" fillId="0" borderId="0" xfId="226" applyFont="1" applyAlignment="1">
      <alignment vertical="center"/>
    </xf>
    <xf numFmtId="44" fontId="90" fillId="0" borderId="134" xfId="226" applyNumberFormat="1" applyFont="1" applyBorder="1" applyAlignment="1">
      <alignment vertical="center"/>
    </xf>
    <xf numFmtId="0" fontId="90" fillId="0" borderId="77" xfId="226" applyFont="1" applyBorder="1" applyAlignment="1">
      <alignment vertical="center"/>
    </xf>
    <xf numFmtId="0" fontId="90" fillId="0" borderId="135" xfId="226" applyFont="1" applyBorder="1" applyAlignment="1">
      <alignment vertical="center"/>
    </xf>
    <xf numFmtId="44" fontId="90" fillId="0" borderId="100" xfId="226" applyNumberFormat="1" applyFont="1" applyBorder="1" applyAlignment="1">
      <alignment vertical="center"/>
    </xf>
    <xf numFmtId="0" fontId="90" fillId="0" borderId="113" xfId="226" applyFont="1" applyBorder="1" applyAlignment="1">
      <alignment vertical="center"/>
    </xf>
    <xf numFmtId="0" fontId="90" fillId="0" borderId="132" xfId="226" applyFont="1" applyBorder="1" applyAlignment="1">
      <alignment vertical="center"/>
    </xf>
    <xf numFmtId="0" fontId="35" fillId="0" borderId="25" xfId="226" applyFont="1" applyBorder="1" applyAlignment="1">
      <alignment vertical="center"/>
    </xf>
    <xf numFmtId="0" fontId="35" fillId="0" borderId="21" xfId="226" applyFont="1" applyBorder="1" applyAlignment="1">
      <alignment vertical="center"/>
    </xf>
    <xf numFmtId="0" fontId="80" fillId="0" borderId="21" xfId="226" applyFont="1" applyBorder="1" applyAlignment="1">
      <alignment vertical="center"/>
    </xf>
    <xf numFmtId="171" fontId="80" fillId="0" borderId="21" xfId="259" applyFont="1" applyFill="1" applyBorder="1" applyAlignment="1">
      <alignment vertical="center"/>
    </xf>
    <xf numFmtId="0" fontId="35" fillId="0" borderId="24" xfId="226" applyFont="1" applyBorder="1" applyAlignment="1">
      <alignment vertical="center"/>
    </xf>
    <xf numFmtId="0" fontId="8" fillId="0" borderId="97" xfId="133" applyBorder="1"/>
    <xf numFmtId="0" fontId="8" fillId="0" borderId="96" xfId="133" applyBorder="1"/>
    <xf numFmtId="0" fontId="8" fillId="0" borderId="76" xfId="133" applyBorder="1"/>
    <xf numFmtId="3" fontId="108" fillId="0" borderId="59" xfId="0" applyNumberFormat="1" applyFont="1" applyBorder="1" applyAlignment="1">
      <alignment vertical="center"/>
    </xf>
    <xf numFmtId="3" fontId="108" fillId="0" borderId="11" xfId="0" applyNumberFormat="1" applyFont="1" applyBorder="1" applyAlignment="1">
      <alignment vertical="center"/>
    </xf>
    <xf numFmtId="3" fontId="96" fillId="0" borderId="152" xfId="0" applyNumberFormat="1" applyFont="1" applyBorder="1" applyAlignment="1">
      <alignment vertical="center"/>
    </xf>
    <xf numFmtId="3" fontId="96" fillId="0" borderId="151" xfId="0" applyNumberFormat="1" applyFont="1" applyBorder="1" applyAlignment="1">
      <alignment vertical="center"/>
    </xf>
    <xf numFmtId="3" fontId="108" fillId="0" borderId="153" xfId="0" applyNumberFormat="1" applyFont="1" applyBorder="1" applyAlignment="1">
      <alignment vertical="center"/>
    </xf>
    <xf numFmtId="3" fontId="108" fillId="0" borderId="154" xfId="0" applyNumberFormat="1" applyFont="1" applyBorder="1" applyAlignment="1">
      <alignment vertical="center"/>
    </xf>
    <xf numFmtId="193" fontId="108" fillId="0" borderId="154" xfId="258" applyNumberFormat="1" applyFont="1" applyFill="1" applyBorder="1" applyAlignment="1">
      <alignment vertical="center"/>
    </xf>
    <xf numFmtId="193" fontId="96" fillId="0" borderId="0" xfId="258" applyNumberFormat="1" applyFont="1" applyFill="1" applyBorder="1" applyAlignment="1">
      <alignment vertical="center"/>
    </xf>
    <xf numFmtId="3" fontId="108" fillId="0" borderId="142" xfId="0" applyNumberFormat="1" applyFont="1" applyBorder="1" applyAlignment="1">
      <alignment vertical="center"/>
    </xf>
    <xf numFmtId="3" fontId="108" fillId="0" borderId="113" xfId="0" applyNumberFormat="1" applyFont="1" applyBorder="1" applyAlignment="1">
      <alignment vertical="center"/>
    </xf>
    <xf numFmtId="193" fontId="108" fillId="0" borderId="113" xfId="258" applyNumberFormat="1" applyFont="1" applyFill="1" applyBorder="1" applyAlignment="1">
      <alignment vertical="center"/>
    </xf>
    <xf numFmtId="3" fontId="0" fillId="0" borderId="148" xfId="0" applyNumberFormat="1" applyBorder="1" applyAlignment="1">
      <alignment vertical="center"/>
    </xf>
    <xf numFmtId="3" fontId="0" fillId="0" borderId="149" xfId="0" applyNumberFormat="1" applyBorder="1" applyAlignment="1">
      <alignment vertical="center"/>
    </xf>
    <xf numFmtId="10" fontId="52" fillId="0" borderId="55" xfId="0" applyNumberFormat="1" applyFont="1" applyBorder="1" applyAlignment="1">
      <alignment vertical="center"/>
    </xf>
    <xf numFmtId="193" fontId="96" fillId="0" borderId="0" xfId="34" applyNumberFormat="1" applyFont="1" applyFill="1" applyBorder="1" applyAlignment="1">
      <alignment vertical="center"/>
    </xf>
    <xf numFmtId="3" fontId="87" fillId="0" borderId="0" xfId="0" applyNumberFormat="1" applyFont="1" applyAlignment="1">
      <alignment vertical="center"/>
    </xf>
    <xf numFmtId="3" fontId="105" fillId="0" borderId="0" xfId="0" applyNumberFormat="1" applyFont="1" applyAlignment="1">
      <alignment vertical="center"/>
    </xf>
    <xf numFmtId="3" fontId="0" fillId="0" borderId="144" xfId="0" applyNumberFormat="1" applyBorder="1" applyAlignment="1">
      <alignment vertical="center"/>
    </xf>
    <xf numFmtId="3" fontId="0" fillId="0" borderId="145" xfId="0" applyNumberFormat="1" applyBorder="1" applyAlignment="1">
      <alignment vertical="center"/>
    </xf>
    <xf numFmtId="3" fontId="0" fillId="0" borderId="94" xfId="0" applyNumberFormat="1" applyBorder="1" applyAlignment="1">
      <alignment vertical="center"/>
    </xf>
    <xf numFmtId="3" fontId="63" fillId="0" borderId="148" xfId="0" applyNumberFormat="1" applyFont="1" applyBorder="1" applyAlignment="1">
      <alignment vertical="center"/>
    </xf>
    <xf numFmtId="3" fontId="0" fillId="0" borderId="0" xfId="0" applyNumberFormat="1" applyAlignment="1">
      <alignment vertical="center" wrapText="1"/>
    </xf>
    <xf numFmtId="0" fontId="114" fillId="0" borderId="11" xfId="0" applyFont="1" applyBorder="1" applyAlignment="1">
      <alignment vertical="center" wrapText="1"/>
    </xf>
    <xf numFmtId="0" fontId="56" fillId="0" borderId="11" xfId="0" applyFont="1" applyBorder="1" applyAlignment="1">
      <alignment vertical="center" wrapText="1"/>
    </xf>
    <xf numFmtId="3" fontId="97" fillId="0" borderId="94" xfId="0" applyNumberFormat="1" applyFont="1" applyBorder="1" applyAlignment="1">
      <alignment vertical="center"/>
    </xf>
    <xf numFmtId="3" fontId="108" fillId="0" borderId="0" xfId="0" applyNumberFormat="1" applyFont="1" applyAlignment="1">
      <alignment vertical="center"/>
    </xf>
    <xf numFmtId="193" fontId="108" fillId="0" borderId="0" xfId="0" applyNumberFormat="1" applyFont="1" applyAlignment="1">
      <alignment vertical="center"/>
    </xf>
    <xf numFmtId="10" fontId="108" fillId="0" borderId="55" xfId="0" applyNumberFormat="1" applyFont="1" applyBorder="1" applyAlignment="1">
      <alignment vertical="center"/>
    </xf>
    <xf numFmtId="3" fontId="94" fillId="0" borderId="11" xfId="0" applyNumberFormat="1" applyFont="1" applyBorder="1" applyAlignment="1">
      <alignment vertical="center"/>
    </xf>
    <xf numFmtId="0" fontId="102" fillId="0" borderId="11" xfId="34" applyNumberFormat="1" applyFont="1" applyBorder="1" applyAlignment="1">
      <alignment vertical="center"/>
    </xf>
    <xf numFmtId="0" fontId="56" fillId="0" borderId="11" xfId="133" applyFont="1" applyBorder="1" applyAlignment="1">
      <alignment vertical="center"/>
    </xf>
    <xf numFmtId="0" fontId="56" fillId="0" borderId="11" xfId="133" applyFont="1" applyBorder="1" applyAlignment="1">
      <alignment vertical="center" wrapText="1"/>
    </xf>
    <xf numFmtId="2" fontId="56" fillId="0" borderId="11" xfId="34" applyNumberFormat="1" applyFont="1" applyFill="1" applyBorder="1" applyAlignment="1">
      <alignment vertical="center"/>
    </xf>
    <xf numFmtId="9" fontId="56" fillId="0" borderId="11" xfId="94" applyFont="1" applyFill="1" applyBorder="1" applyAlignment="1">
      <alignment vertical="center"/>
    </xf>
    <xf numFmtId="193" fontId="56" fillId="0" borderId="11" xfId="254" applyNumberFormat="1" applyFont="1" applyFill="1" applyBorder="1" applyAlignment="1">
      <alignment vertical="center" wrapText="1"/>
    </xf>
    <xf numFmtId="4" fontId="126" fillId="0" borderId="146" xfId="0" applyNumberFormat="1" applyFont="1" applyBorder="1" applyAlignment="1">
      <alignment horizontal="right" vertical="center"/>
    </xf>
    <xf numFmtId="4" fontId="126" fillId="0" borderId="147" xfId="0" applyNumberFormat="1" applyFont="1" applyBorder="1" applyAlignment="1">
      <alignment vertical="center"/>
    </xf>
    <xf numFmtId="4" fontId="126" fillId="0" borderId="150" xfId="0" applyNumberFormat="1" applyFont="1" applyBorder="1" applyAlignment="1">
      <alignment horizontal="right" vertical="center"/>
    </xf>
    <xf numFmtId="0" fontId="126" fillId="0" borderId="0" xfId="0" applyFont="1" applyAlignment="1">
      <alignment horizontal="center" vertical="center"/>
    </xf>
    <xf numFmtId="3" fontId="105" fillId="0" borderId="11" xfId="0" applyNumberFormat="1" applyFont="1" applyBorder="1" applyAlignment="1">
      <alignment vertical="center"/>
    </xf>
    <xf numFmtId="200" fontId="126" fillId="0" borderId="146" xfId="0" applyNumberFormat="1" applyFont="1" applyBorder="1" applyAlignment="1">
      <alignment horizontal="center" vertical="center"/>
    </xf>
    <xf numFmtId="200" fontId="126" fillId="0" borderId="150" xfId="0" applyNumberFormat="1" applyFont="1" applyBorder="1" applyAlignment="1">
      <alignment vertical="center"/>
    </xf>
    <xf numFmtId="200" fontId="84" fillId="0" borderId="0" xfId="0" applyNumberFormat="1" applyFont="1" applyAlignment="1">
      <alignment horizontal="center" vertical="center"/>
    </xf>
    <xf numFmtId="200" fontId="126" fillId="0" borderId="147" xfId="0" applyNumberFormat="1" applyFont="1" applyBorder="1" applyAlignment="1">
      <alignment horizontal="center" vertical="center"/>
    </xf>
    <xf numFmtId="200" fontId="126" fillId="0" borderId="150" xfId="0" applyNumberFormat="1" applyFont="1" applyBorder="1" applyAlignment="1">
      <alignment horizontal="center" vertical="center"/>
    </xf>
    <xf numFmtId="193" fontId="127" fillId="0" borderId="11" xfId="0" applyNumberFormat="1" applyFont="1" applyBorder="1" applyAlignment="1">
      <alignment horizontal="right" vertical="center" wrapText="1"/>
    </xf>
    <xf numFmtId="193" fontId="116" fillId="0" borderId="11" xfId="0" applyNumberFormat="1" applyFont="1" applyBorder="1" applyAlignment="1">
      <alignment horizontal="right" vertical="center"/>
    </xf>
    <xf numFmtId="0" fontId="64" fillId="0" borderId="11" xfId="0" applyFont="1" applyBorder="1" applyAlignment="1">
      <alignment horizontal="center" vertical="center" wrapText="1"/>
    </xf>
    <xf numFmtId="193" fontId="46" fillId="0" borderId="11" xfId="0" applyNumberFormat="1" applyFont="1" applyBorder="1" applyAlignment="1">
      <alignment vertical="center"/>
    </xf>
    <xf numFmtId="10" fontId="46" fillId="0" borderId="11" xfId="0" applyNumberFormat="1" applyFont="1" applyBorder="1" applyAlignment="1">
      <alignment vertical="center"/>
    </xf>
    <xf numFmtId="193" fontId="51" fillId="0" borderId="11" xfId="0" applyNumberFormat="1" applyFont="1" applyBorder="1" applyAlignment="1">
      <alignment vertical="center" wrapText="1"/>
    </xf>
    <xf numFmtId="10" fontId="51" fillId="0" borderId="11" xfId="0" applyNumberFormat="1" applyFont="1" applyBorder="1" applyAlignment="1">
      <alignment vertical="center" wrapText="1"/>
    </xf>
    <xf numFmtId="3" fontId="0" fillId="0" borderId="11" xfId="0" applyNumberFormat="1" applyBorder="1" applyAlignment="1">
      <alignment vertical="center"/>
    </xf>
    <xf numFmtId="3" fontId="92" fillId="0" borderId="11" xfId="0" applyNumberFormat="1" applyFont="1" applyBorder="1" applyAlignment="1">
      <alignment vertical="center"/>
    </xf>
    <xf numFmtId="3" fontId="110" fillId="0" borderId="11" xfId="0" applyNumberFormat="1" applyFont="1" applyBorder="1" applyAlignment="1">
      <alignment vertical="center"/>
    </xf>
    <xf numFmtId="193" fontId="92" fillId="0" borderId="11" xfId="0" applyNumberFormat="1" applyFont="1" applyBorder="1" applyAlignment="1">
      <alignment vertical="center"/>
    </xf>
    <xf numFmtId="10" fontId="92" fillId="0" borderId="11" xfId="0" applyNumberFormat="1" applyFont="1" applyBorder="1" applyAlignment="1">
      <alignment vertical="center"/>
    </xf>
    <xf numFmtId="0" fontId="126" fillId="0" borderId="0" xfId="226" applyFont="1" applyAlignment="1">
      <alignment horizontal="center" vertical="center" wrapText="1"/>
    </xf>
    <xf numFmtId="0" fontId="58" fillId="25" borderId="11" xfId="226" applyFont="1" applyFill="1" applyBorder="1" applyAlignment="1">
      <alignment horizontal="left" vertical="center" wrapText="1"/>
    </xf>
    <xf numFmtId="0" fontId="126" fillId="25" borderId="11" xfId="226" applyFont="1" applyFill="1" applyBorder="1" applyAlignment="1">
      <alignment horizontal="center" vertical="center" wrapText="1"/>
    </xf>
    <xf numFmtId="0" fontId="58" fillId="27" borderId="11" xfId="226" applyFont="1" applyFill="1" applyBorder="1" applyAlignment="1">
      <alignment vertical="center" wrapText="1"/>
    </xf>
    <xf numFmtId="0" fontId="126" fillId="0" borderId="11" xfId="226" applyFont="1" applyBorder="1" applyAlignment="1">
      <alignment horizontal="center" vertical="center" wrapText="1"/>
    </xf>
    <xf numFmtId="0" fontId="126" fillId="0" borderId="11" xfId="226" applyFont="1" applyBorder="1" applyAlignment="1">
      <alignment horizontal="justify" vertical="center" wrapText="1"/>
    </xf>
    <xf numFmtId="9" fontId="126" fillId="0" borderId="11" xfId="270" applyFont="1" applyFill="1" applyBorder="1" applyAlignment="1">
      <alignment horizontal="center" vertical="center" wrapText="1"/>
    </xf>
    <xf numFmtId="2" fontId="126" fillId="0" borderId="11" xfId="226" applyNumberFormat="1" applyFont="1" applyBorder="1" applyAlignment="1">
      <alignment horizontal="center" vertical="center" wrapText="1"/>
    </xf>
    <xf numFmtId="201" fontId="126" fillId="0" borderId="0" xfId="226" applyNumberFormat="1" applyFont="1" applyAlignment="1">
      <alignment horizontal="center" vertical="center" wrapText="1"/>
    </xf>
    <xf numFmtId="202" fontId="101" fillId="27" borderId="11" xfId="212" applyNumberFormat="1" applyFont="1" applyFill="1" applyBorder="1" applyAlignment="1">
      <alignment horizontal="center" vertical="center" wrapText="1"/>
    </xf>
    <xf numFmtId="0" fontId="126" fillId="25" borderId="11" xfId="226" applyFont="1" applyFill="1" applyBorder="1" applyAlignment="1">
      <alignment horizontal="left" vertical="center" wrapText="1"/>
    </xf>
    <xf numFmtId="9" fontId="126" fillId="25" borderId="11" xfId="270" applyFont="1" applyFill="1" applyBorder="1" applyAlignment="1">
      <alignment horizontal="center" vertical="center" wrapText="1"/>
    </xf>
    <xf numFmtId="44" fontId="126" fillId="0" borderId="0" xfId="226" applyNumberFormat="1" applyFont="1" applyAlignment="1">
      <alignment horizontal="center" vertical="center" wrapText="1"/>
    </xf>
    <xf numFmtId="164" fontId="126" fillId="0" borderId="0" xfId="271" applyFont="1" applyAlignment="1">
      <alignment horizontal="center" vertical="center" wrapText="1"/>
    </xf>
    <xf numFmtId="0" fontId="58" fillId="0" borderId="0" xfId="226" applyFont="1" applyAlignment="1">
      <alignment horizontal="center" vertical="center" wrapText="1"/>
    </xf>
    <xf numFmtId="0" fontId="58" fillId="0" borderId="0" xfId="226" applyFont="1" applyAlignment="1">
      <alignment horizontal="left" vertical="center" wrapText="1"/>
    </xf>
    <xf numFmtId="43" fontId="126" fillId="0" borderId="0" xfId="272" applyFont="1" applyAlignment="1">
      <alignment horizontal="center" vertical="center" wrapText="1"/>
    </xf>
    <xf numFmtId="0" fontId="126" fillId="0" borderId="56" xfId="226" applyFont="1" applyBorder="1" applyAlignment="1">
      <alignment horizontal="center" vertical="center" wrapText="1"/>
    </xf>
    <xf numFmtId="0" fontId="126" fillId="0" borderId="64" xfId="226" applyFont="1" applyBorder="1" applyAlignment="1">
      <alignment horizontal="center" vertical="center" wrapText="1"/>
    </xf>
    <xf numFmtId="0" fontId="1" fillId="0" borderId="0" xfId="273" applyAlignment="1">
      <alignment horizontal="center" vertical="center"/>
    </xf>
    <xf numFmtId="0" fontId="1" fillId="0" borderId="0" xfId="273" applyAlignment="1">
      <alignment vertical="center"/>
    </xf>
    <xf numFmtId="166" fontId="1" fillId="0" borderId="0" xfId="274" applyFont="1" applyAlignment="1">
      <alignment vertical="center"/>
    </xf>
    <xf numFmtId="193" fontId="1" fillId="0" borderId="0" xfId="274" applyNumberFormat="1" applyFont="1" applyAlignment="1">
      <alignment vertical="center"/>
    </xf>
    <xf numFmtId="193" fontId="128" fillId="0" borderId="0" xfId="273" applyNumberFormat="1" applyFont="1" applyAlignment="1">
      <alignment vertical="center"/>
    </xf>
    <xf numFmtId="4" fontId="1" fillId="0" borderId="0" xfId="273" applyNumberFormat="1" applyAlignment="1">
      <alignment horizontal="center" vertical="center"/>
    </xf>
    <xf numFmtId="0" fontId="122" fillId="0" borderId="0" xfId="273" applyFont="1"/>
    <xf numFmtId="0" fontId="1" fillId="0" borderId="0" xfId="273"/>
    <xf numFmtId="0" fontId="128" fillId="0" borderId="0" xfId="273" applyFont="1" applyAlignment="1">
      <alignment vertical="center"/>
    </xf>
    <xf numFmtId="193" fontId="126" fillId="0" borderId="0" xfId="269" applyNumberFormat="1" applyFont="1" applyAlignment="1">
      <alignment horizontal="center" vertical="center" wrapText="1"/>
    </xf>
    <xf numFmtId="193" fontId="126" fillId="0" borderId="0" xfId="226" applyNumberFormat="1" applyFont="1" applyAlignment="1">
      <alignment horizontal="center" vertical="center" wrapText="1"/>
    </xf>
    <xf numFmtId="0" fontId="0" fillId="0" borderId="11" xfId="0" applyBorder="1"/>
    <xf numFmtId="0" fontId="58" fillId="25" borderId="11" xfId="226" applyFont="1" applyFill="1" applyBorder="1" applyAlignment="1">
      <alignment horizontal="center" vertical="center" wrapText="1"/>
    </xf>
    <xf numFmtId="0" fontId="58" fillId="27" borderId="11" xfId="226" applyFont="1" applyFill="1" applyBorder="1" applyAlignment="1">
      <alignment horizontal="center" vertical="center" wrapText="1"/>
    </xf>
    <xf numFmtId="0" fontId="126" fillId="0" borderId="0" xfId="226" applyFont="1" applyAlignment="1">
      <alignment horizontal="justify" vertical="center" wrapText="1"/>
    </xf>
    <xf numFmtId="0" fontId="1" fillId="0" borderId="0" xfId="273" applyAlignment="1">
      <alignment horizontal="center"/>
    </xf>
    <xf numFmtId="10" fontId="0" fillId="0" borderId="0" xfId="94" applyNumberFormat="1" applyFont="1"/>
    <xf numFmtId="10" fontId="57" fillId="0" borderId="0" xfId="94" applyNumberFormat="1" applyFont="1"/>
    <xf numFmtId="0" fontId="57" fillId="0" borderId="0" xfId="0" applyFont="1" applyAlignment="1">
      <alignment horizontal="right"/>
    </xf>
    <xf numFmtId="10" fontId="0" fillId="0" borderId="11" xfId="94" applyNumberFormat="1" applyFont="1" applyBorder="1"/>
    <xf numFmtId="2" fontId="0" fillId="0" borderId="11" xfId="0" applyNumberFormat="1" applyBorder="1"/>
    <xf numFmtId="0" fontId="57" fillId="0" borderId="11" xfId="0" applyFont="1" applyBorder="1"/>
    <xf numFmtId="10" fontId="57" fillId="0" borderId="11" xfId="94" applyNumberFormat="1" applyFont="1" applyBorder="1"/>
    <xf numFmtId="0" fontId="57" fillId="0" borderId="84" xfId="0" applyFont="1" applyBorder="1"/>
    <xf numFmtId="10" fontId="57" fillId="0" borderId="35" xfId="94" applyNumberFormat="1" applyFont="1" applyBorder="1"/>
    <xf numFmtId="9" fontId="126" fillId="25" borderId="11" xfId="270" applyFont="1" applyFill="1" applyBorder="1" applyAlignment="1">
      <alignment horizontal="left" vertical="center" wrapText="1"/>
    </xf>
    <xf numFmtId="193" fontId="126" fillId="0" borderId="0" xfId="271" applyNumberFormat="1" applyFont="1" applyAlignment="1">
      <alignment horizontal="center" vertical="center" wrapText="1"/>
    </xf>
    <xf numFmtId="9" fontId="126" fillId="0" borderId="0" xfId="94" applyFont="1" applyAlignment="1">
      <alignment horizontal="left" vertical="center" wrapText="1"/>
    </xf>
    <xf numFmtId="193" fontId="45" fillId="0" borderId="11" xfId="0" applyNumberFormat="1" applyFont="1" applyBorder="1" applyAlignment="1">
      <alignment horizontal="right" vertical="center"/>
    </xf>
    <xf numFmtId="0" fontId="126" fillId="25" borderId="0" xfId="226" applyFont="1" applyFill="1" applyAlignment="1">
      <alignment horizontal="center" vertical="center" wrapText="1"/>
    </xf>
    <xf numFmtId="10" fontId="126" fillId="25" borderId="11" xfId="226" applyNumberFormat="1" applyFont="1" applyFill="1" applyBorder="1" applyAlignment="1">
      <alignment vertical="center" wrapText="1"/>
    </xf>
    <xf numFmtId="0" fontId="113" fillId="0" borderId="11" xfId="0" applyFont="1" applyBorder="1" applyAlignment="1">
      <alignment horizontal="center" vertical="center" wrapText="1"/>
    </xf>
    <xf numFmtId="14" fontId="72" fillId="0" borderId="11" xfId="0" applyNumberFormat="1" applyFont="1" applyBorder="1" applyAlignment="1">
      <alignment horizontal="center" vertical="center"/>
    </xf>
    <xf numFmtId="14" fontId="72" fillId="0" borderId="11" xfId="0" applyNumberFormat="1" applyFont="1" applyBorder="1" applyAlignment="1">
      <alignment horizontal="center" vertical="center" wrapText="1"/>
    </xf>
    <xf numFmtId="0" fontId="50" fillId="0" borderId="11" xfId="0" applyFont="1" applyBorder="1" applyAlignment="1">
      <alignment horizontal="center" vertical="center" wrapText="1"/>
    </xf>
    <xf numFmtId="0" fontId="49" fillId="0" borderId="0" xfId="0" applyFont="1" applyAlignment="1">
      <alignment horizontal="center"/>
    </xf>
    <xf numFmtId="3" fontId="108" fillId="0" borderId="113" xfId="0" applyNumberFormat="1" applyFont="1" applyBorder="1" applyAlignment="1">
      <alignment horizontal="center" vertical="center"/>
    </xf>
    <xf numFmtId="3" fontId="0" fillId="0" borderId="149" xfId="0" applyNumberFormat="1" applyBorder="1" applyAlignment="1">
      <alignment horizontal="center" vertical="center"/>
    </xf>
    <xf numFmtId="3" fontId="108" fillId="0" borderId="11" xfId="0" applyNumberFormat="1" applyFont="1" applyBorder="1" applyAlignment="1">
      <alignment horizontal="center" vertical="center"/>
    </xf>
    <xf numFmtId="10" fontId="0" fillId="0" borderId="145" xfId="0" applyNumberFormat="1" applyBorder="1" applyAlignment="1">
      <alignment horizontal="center" vertical="center"/>
    </xf>
    <xf numFmtId="10" fontId="0" fillId="0" borderId="0" xfId="0" applyNumberFormat="1" applyAlignment="1">
      <alignment horizontal="center" vertical="center"/>
    </xf>
    <xf numFmtId="10" fontId="0" fillId="0" borderId="149" xfId="0" applyNumberFormat="1" applyBorder="1" applyAlignment="1">
      <alignment horizontal="center" vertical="center"/>
    </xf>
    <xf numFmtId="3" fontId="87" fillId="0" borderId="0" xfId="0" applyNumberFormat="1" applyFont="1" applyAlignment="1">
      <alignment horizontal="center" vertical="center"/>
    </xf>
    <xf numFmtId="3" fontId="96" fillId="0" borderId="151" xfId="0" applyNumberFormat="1" applyFont="1" applyBorder="1" applyAlignment="1">
      <alignment horizontal="center" vertical="center"/>
    </xf>
    <xf numFmtId="3" fontId="108" fillId="0" borderId="154" xfId="0" applyNumberFormat="1" applyFont="1" applyBorder="1" applyAlignment="1">
      <alignment horizontal="center" vertical="center"/>
    </xf>
    <xf numFmtId="0" fontId="33" fillId="0" borderId="0" xfId="253" applyFont="1" applyAlignment="1">
      <alignment horizontal="center"/>
    </xf>
    <xf numFmtId="10" fontId="126" fillId="0" borderId="11" xfId="94" applyNumberFormat="1" applyFont="1" applyFill="1" applyBorder="1" applyAlignment="1">
      <alignment horizontal="center" vertical="center" wrapText="1"/>
    </xf>
    <xf numFmtId="10" fontId="58" fillId="27" borderId="11" xfId="94" applyNumberFormat="1" applyFont="1" applyFill="1" applyBorder="1" applyAlignment="1">
      <alignment horizontal="center" vertical="center" wrapText="1"/>
    </xf>
    <xf numFmtId="10" fontId="58" fillId="0" borderId="11" xfId="94" applyNumberFormat="1" applyFont="1" applyFill="1" applyBorder="1" applyAlignment="1">
      <alignment horizontal="center" vertical="center" wrapText="1"/>
    </xf>
    <xf numFmtId="0" fontId="126" fillId="0" borderId="26" xfId="226" applyFont="1" applyBorder="1" applyAlignment="1">
      <alignment horizontal="center" vertical="center" wrapText="1"/>
    </xf>
    <xf numFmtId="0" fontId="126" fillId="0" borderId="17" xfId="226" applyFont="1" applyBorder="1" applyAlignment="1">
      <alignment horizontal="center" vertical="center" wrapText="1"/>
    </xf>
    <xf numFmtId="0" fontId="58" fillId="25" borderId="26" xfId="226" applyFont="1" applyFill="1" applyBorder="1" applyAlignment="1">
      <alignment horizontal="center" vertical="center" wrapText="1"/>
    </xf>
    <xf numFmtId="164" fontId="126" fillId="25" borderId="17" xfId="271" applyFont="1" applyFill="1" applyBorder="1" applyAlignment="1">
      <alignment horizontal="center" vertical="center" wrapText="1"/>
    </xf>
    <xf numFmtId="193" fontId="58" fillId="27" borderId="11" xfId="226" applyNumberFormat="1" applyFont="1" applyFill="1" applyBorder="1" applyAlignment="1">
      <alignment horizontal="center" vertical="center" wrapText="1"/>
    </xf>
    <xf numFmtId="193" fontId="126" fillId="0" borderId="11" xfId="226" applyNumberFormat="1" applyFont="1" applyBorder="1" applyAlignment="1">
      <alignment horizontal="right" vertical="center" wrapText="1"/>
    </xf>
    <xf numFmtId="193" fontId="58" fillId="25" borderId="11" xfId="226" applyNumberFormat="1" applyFont="1" applyFill="1" applyBorder="1" applyAlignment="1">
      <alignment horizontal="right" vertical="center" wrapText="1"/>
    </xf>
    <xf numFmtId="193" fontId="58" fillId="27" borderId="11" xfId="226" applyNumberFormat="1" applyFont="1" applyFill="1" applyBorder="1" applyAlignment="1">
      <alignment horizontal="right" vertical="center" wrapText="1"/>
    </xf>
    <xf numFmtId="193" fontId="126" fillId="0" borderId="11" xfId="212" applyNumberFormat="1" applyFont="1" applyFill="1" applyBorder="1" applyAlignment="1">
      <alignment horizontal="right" vertical="center" wrapText="1"/>
    </xf>
    <xf numFmtId="193" fontId="101" fillId="27" borderId="11" xfId="212" applyNumberFormat="1" applyFont="1" applyFill="1" applyBorder="1" applyAlignment="1">
      <alignment horizontal="right" vertical="center" wrapText="1"/>
    </xf>
    <xf numFmtId="193" fontId="0" fillId="0" borderId="0" xfId="0" applyNumberFormat="1" applyAlignment="1">
      <alignment horizontal="right"/>
    </xf>
    <xf numFmtId="193" fontId="126" fillId="25" borderId="11" xfId="271" applyNumberFormat="1" applyFont="1" applyFill="1" applyBorder="1" applyAlignment="1">
      <alignment horizontal="right" vertical="center" wrapText="1"/>
    </xf>
    <xf numFmtId="193" fontId="126" fillId="0" borderId="0" xfId="226" applyNumberFormat="1" applyFont="1" applyAlignment="1">
      <alignment horizontal="right" vertical="center" wrapText="1"/>
    </xf>
    <xf numFmtId="193" fontId="126" fillId="25" borderId="0" xfId="271" applyNumberFormat="1" applyFont="1" applyFill="1" applyBorder="1" applyAlignment="1">
      <alignment horizontal="right" vertical="center" wrapText="1"/>
    </xf>
    <xf numFmtId="193" fontId="126" fillId="25" borderId="11" xfId="226" applyNumberFormat="1" applyFont="1" applyFill="1" applyBorder="1" applyAlignment="1">
      <alignment horizontal="right" vertical="center" wrapText="1"/>
    </xf>
    <xf numFmtId="193" fontId="126" fillId="0" borderId="0" xfId="271" applyNumberFormat="1" applyFont="1" applyAlignment="1">
      <alignment horizontal="right" vertical="center" wrapText="1"/>
    </xf>
    <xf numFmtId="193" fontId="1" fillId="0" borderId="0" xfId="274" applyNumberFormat="1" applyFont="1" applyAlignment="1">
      <alignment horizontal="right" vertical="center"/>
    </xf>
    <xf numFmtId="171" fontId="101" fillId="27" borderId="11" xfId="34" applyFont="1" applyFill="1" applyBorder="1" applyAlignment="1">
      <alignment horizontal="right" vertical="center" wrapText="1"/>
    </xf>
    <xf numFmtId="0" fontId="122" fillId="0" borderId="0" xfId="273" applyFont="1" applyAlignment="1">
      <alignment horizontal="center"/>
    </xf>
    <xf numFmtId="0" fontId="102" fillId="0" borderId="11" xfId="34" applyNumberFormat="1" applyFont="1" applyBorder="1" applyAlignment="1">
      <alignment horizontal="right" vertical="center"/>
    </xf>
    <xf numFmtId="0" fontId="8" fillId="0" borderId="11" xfId="0" applyFont="1" applyBorder="1"/>
    <xf numFmtId="203" fontId="126" fillId="0" borderId="146" xfId="0" applyNumberFormat="1" applyFont="1" applyBorder="1" applyAlignment="1">
      <alignment horizontal="center" vertical="center"/>
    </xf>
    <xf numFmtId="203" fontId="126" fillId="0" borderId="147" xfId="0" applyNumberFormat="1" applyFont="1" applyBorder="1" applyAlignment="1">
      <alignment horizontal="center" vertical="center"/>
    </xf>
    <xf numFmtId="203" fontId="126" fillId="0" borderId="150" xfId="0" applyNumberFormat="1" applyFont="1" applyBorder="1" applyAlignment="1">
      <alignment horizontal="center" vertical="center"/>
    </xf>
    <xf numFmtId="171" fontId="126" fillId="25" borderId="11" xfId="34" applyFont="1" applyFill="1" applyBorder="1" applyAlignment="1">
      <alignment horizontal="center" vertical="center" wrapText="1"/>
    </xf>
    <xf numFmtId="9" fontId="58" fillId="25" borderId="11" xfId="270" applyFont="1" applyFill="1" applyBorder="1" applyAlignment="1">
      <alignment horizontal="center" vertical="center" wrapText="1"/>
    </xf>
    <xf numFmtId="193" fontId="0" fillId="25" borderId="4" xfId="259" applyNumberFormat="1" applyFont="1" applyFill="1" applyBorder="1" applyAlignment="1" applyProtection="1">
      <alignment horizontal="right" vertical="center"/>
      <protection locked="0"/>
    </xf>
    <xf numFmtId="2" fontId="88" fillId="25" borderId="121" xfId="127" applyNumberFormat="1" applyFont="1" applyFill="1" applyBorder="1" applyAlignment="1">
      <alignment horizontal="center" vertical="center" wrapText="1"/>
    </xf>
    <xf numFmtId="193" fontId="129" fillId="0" borderId="0" xfId="0" applyNumberFormat="1" applyFont="1" applyAlignment="1">
      <alignment horizontal="right"/>
    </xf>
    <xf numFmtId="3" fontId="56" fillId="0" borderId="0" xfId="0" applyNumberFormat="1" applyFont="1" applyAlignment="1">
      <alignment horizontal="center" vertical="center"/>
    </xf>
    <xf numFmtId="3" fontId="130" fillId="0" borderId="0" xfId="0" applyNumberFormat="1" applyFont="1" applyAlignment="1">
      <alignment horizontal="center" vertical="center"/>
    </xf>
    <xf numFmtId="3" fontId="56" fillId="0" borderId="0" xfId="0" applyNumberFormat="1" applyFont="1" applyAlignment="1">
      <alignment vertical="center"/>
    </xf>
    <xf numFmtId="193" fontId="56" fillId="0" borderId="0" xfId="0" applyNumberFormat="1" applyFont="1" applyAlignment="1">
      <alignment vertical="center"/>
    </xf>
    <xf numFmtId="0" fontId="112" fillId="0" borderId="0" xfId="253" applyFont="1" applyAlignment="1">
      <alignment vertical="center"/>
    </xf>
    <xf numFmtId="0" fontId="35" fillId="0" borderId="0" xfId="253" applyFont="1" applyAlignment="1">
      <alignment vertical="center"/>
    </xf>
    <xf numFmtId="193" fontId="35" fillId="0" borderId="0" xfId="253" applyNumberFormat="1" applyFont="1" applyAlignment="1">
      <alignment vertical="center"/>
    </xf>
    <xf numFmtId="0" fontId="49" fillId="0" borderId="0" xfId="0" applyFont="1" applyAlignment="1">
      <alignment vertical="center"/>
    </xf>
    <xf numFmtId="0" fontId="34" fillId="0" borderId="0" xfId="127" applyFont="1" applyAlignment="1">
      <alignment vertical="center"/>
    </xf>
    <xf numFmtId="0" fontId="33" fillId="0" borderId="0" xfId="253" applyFont="1" applyAlignment="1">
      <alignment vertical="center"/>
    </xf>
    <xf numFmtId="4" fontId="56" fillId="0" borderId="0" xfId="0" applyNumberFormat="1" applyFont="1" applyAlignment="1">
      <alignment horizontal="center" vertical="center"/>
    </xf>
    <xf numFmtId="204" fontId="56" fillId="0" borderId="11" xfId="0" applyNumberFormat="1" applyFont="1" applyBorder="1" applyAlignment="1">
      <alignment vertical="center"/>
    </xf>
    <xf numFmtId="205" fontId="56" fillId="0" borderId="11" xfId="0" applyNumberFormat="1" applyFont="1" applyBorder="1" applyAlignment="1">
      <alignment vertical="center"/>
    </xf>
    <xf numFmtId="4" fontId="0" fillId="0" borderId="0" xfId="0" applyNumberFormat="1" applyAlignment="1">
      <alignment horizontal="center" vertical="center" wrapText="1"/>
    </xf>
    <xf numFmtId="193" fontId="59" fillId="26" borderId="12" xfId="0" applyNumberFormat="1" applyFont="1" applyFill="1" applyBorder="1" applyAlignment="1">
      <alignment horizontal="center" vertical="center" wrapText="1"/>
    </xf>
    <xf numFmtId="193" fontId="59" fillId="26" borderId="15" xfId="0" applyNumberFormat="1" applyFont="1" applyFill="1" applyBorder="1" applyAlignment="1">
      <alignment horizontal="center" vertical="center" wrapText="1"/>
    </xf>
    <xf numFmtId="0" fontId="59" fillId="27" borderId="12" xfId="0" applyFont="1" applyFill="1" applyBorder="1" applyAlignment="1">
      <alignment horizontal="center" vertical="center"/>
    </xf>
    <xf numFmtId="0" fontId="59" fillId="27" borderId="15" xfId="0" applyFont="1" applyFill="1" applyBorder="1" applyAlignment="1">
      <alignment horizontal="center" vertical="center"/>
    </xf>
    <xf numFmtId="0" fontId="59" fillId="26" borderId="23" xfId="0" applyFont="1" applyFill="1" applyBorder="1" applyAlignment="1">
      <alignment horizontal="center" vertical="center" wrapText="1"/>
    </xf>
    <xf numFmtId="0" fontId="59" fillId="26" borderId="22" xfId="0" applyFont="1" applyFill="1" applyBorder="1" applyAlignment="1">
      <alignment horizontal="center" vertical="center" wrapText="1"/>
    </xf>
    <xf numFmtId="0" fontId="59" fillId="26" borderId="25" xfId="0" applyFont="1" applyFill="1" applyBorder="1" applyAlignment="1">
      <alignment horizontal="center" vertical="center" wrapText="1"/>
    </xf>
    <xf numFmtId="0" fontId="59" fillId="26" borderId="24" xfId="0" applyFont="1" applyFill="1" applyBorder="1" applyAlignment="1">
      <alignment horizontal="center" vertical="center" wrapText="1"/>
    </xf>
    <xf numFmtId="44" fontId="90" fillId="25" borderId="26" xfId="226" applyNumberFormat="1" applyFont="1" applyFill="1" applyBorder="1" applyAlignment="1">
      <alignment horizontal="center" vertical="center"/>
    </xf>
    <xf numFmtId="44" fontId="90" fillId="25" borderId="0" xfId="226" applyNumberFormat="1" applyFont="1" applyFill="1" applyAlignment="1">
      <alignment horizontal="center" vertical="center"/>
    </xf>
    <xf numFmtId="44" fontId="90" fillId="25" borderId="17" xfId="226" applyNumberFormat="1" applyFont="1" applyFill="1" applyBorder="1" applyAlignment="1">
      <alignment horizontal="center" vertical="center"/>
    </xf>
    <xf numFmtId="0" fontId="72" fillId="0" borderId="11" xfId="0" applyFont="1" applyBorder="1" applyAlignment="1">
      <alignment horizontal="center" vertical="center" wrapText="1"/>
    </xf>
    <xf numFmtId="0" fontId="78" fillId="0" borderId="11" xfId="0" applyFont="1" applyBorder="1" applyAlignment="1">
      <alignment horizontal="center" vertical="center"/>
    </xf>
    <xf numFmtId="3" fontId="93" fillId="0" borderId="11" xfId="0" applyNumberFormat="1" applyFont="1" applyBorder="1" applyAlignment="1">
      <alignment horizontal="center" vertical="center"/>
    </xf>
    <xf numFmtId="3" fontId="94" fillId="0" borderId="11" xfId="0" applyNumberFormat="1" applyFont="1" applyBorder="1" applyAlignment="1">
      <alignment horizontal="center" vertical="center"/>
    </xf>
    <xf numFmtId="3" fontId="94" fillId="0" borderId="11" xfId="0" applyNumberFormat="1" applyFont="1" applyBorder="1" applyAlignment="1">
      <alignment horizontal="center" vertical="center" wrapText="1"/>
    </xf>
    <xf numFmtId="3" fontId="100" fillId="0" borderId="11" xfId="0" applyNumberFormat="1" applyFont="1" applyBorder="1" applyAlignment="1">
      <alignment horizontal="center" vertical="center" wrapText="1"/>
    </xf>
    <xf numFmtId="3" fontId="101" fillId="0" borderId="11" xfId="0" applyNumberFormat="1" applyFont="1" applyBorder="1" applyAlignment="1">
      <alignment horizontal="center" vertical="center" wrapText="1"/>
    </xf>
    <xf numFmtId="0" fontId="73" fillId="0" borderId="11" xfId="0" applyFont="1" applyBorder="1" applyAlignment="1">
      <alignment horizontal="center" vertical="center" wrapText="1"/>
    </xf>
    <xf numFmtId="3" fontId="106" fillId="0" borderId="75" xfId="0" applyNumberFormat="1" applyFont="1" applyBorder="1" applyAlignment="1">
      <alignment horizontal="center" vertical="center" wrapText="1"/>
    </xf>
    <xf numFmtId="3" fontId="106" fillId="0" borderId="76" xfId="0" applyNumberFormat="1" applyFont="1" applyBorder="1" applyAlignment="1">
      <alignment horizontal="center" vertical="center" wrapText="1"/>
    </xf>
    <xf numFmtId="3" fontId="106" fillId="0" borderId="96" xfId="0" applyNumberFormat="1" applyFont="1" applyBorder="1" applyAlignment="1">
      <alignment horizontal="center" vertical="center" wrapText="1"/>
    </xf>
    <xf numFmtId="0" fontId="90" fillId="25" borderId="23" xfId="226" applyFont="1" applyFill="1" applyBorder="1" applyAlignment="1">
      <alignment horizontal="center" vertical="center"/>
    </xf>
    <xf numFmtId="0" fontId="90" fillId="25" borderId="20" xfId="226" applyFont="1" applyFill="1" applyBorder="1" applyAlignment="1">
      <alignment horizontal="center" vertical="center"/>
    </xf>
    <xf numFmtId="0" fontId="90" fillId="25" borderId="22" xfId="226" applyFont="1" applyFill="1" applyBorder="1" applyAlignment="1">
      <alignment horizontal="center" vertical="center"/>
    </xf>
    <xf numFmtId="0" fontId="90" fillId="25" borderId="26" xfId="226" applyFont="1" applyFill="1" applyBorder="1" applyAlignment="1">
      <alignment horizontal="center" vertical="center"/>
    </xf>
    <xf numFmtId="0" fontId="90" fillId="25" borderId="0" xfId="226" applyFont="1" applyFill="1" applyAlignment="1">
      <alignment horizontal="center" vertical="center"/>
    </xf>
    <xf numFmtId="0" fontId="90" fillId="25" borderId="17" xfId="226" applyFont="1" applyFill="1" applyBorder="1" applyAlignment="1">
      <alignment horizontal="center" vertical="center"/>
    </xf>
    <xf numFmtId="0" fontId="90" fillId="25" borderId="25" xfId="226" applyFont="1" applyFill="1" applyBorder="1" applyAlignment="1">
      <alignment horizontal="center" vertical="center"/>
    </xf>
    <xf numFmtId="0" fontId="90" fillId="25" borderId="21" xfId="226" applyFont="1" applyFill="1" applyBorder="1" applyAlignment="1">
      <alignment horizontal="center" vertical="center"/>
    </xf>
    <xf numFmtId="0" fontId="90" fillId="25" borderId="24" xfId="226" applyFont="1" applyFill="1" applyBorder="1" applyAlignment="1">
      <alignment horizontal="center" vertical="center"/>
    </xf>
    <xf numFmtId="171" fontId="80" fillId="25" borderId="109" xfId="259" applyFont="1" applyFill="1" applyBorder="1" applyAlignment="1">
      <alignment horizontal="left" vertical="center" wrapText="1"/>
    </xf>
    <xf numFmtId="171" fontId="80" fillId="25" borderId="110" xfId="259" applyFont="1" applyFill="1" applyBorder="1" applyAlignment="1">
      <alignment horizontal="left" vertical="center" wrapText="1"/>
    </xf>
    <xf numFmtId="171" fontId="80" fillId="25" borderId="111" xfId="259" applyFont="1" applyFill="1" applyBorder="1" applyAlignment="1">
      <alignment horizontal="left" vertical="center" wrapText="1"/>
    </xf>
    <xf numFmtId="0" fontId="82" fillId="25" borderId="12" xfId="226" applyFont="1" applyFill="1" applyBorder="1" applyAlignment="1">
      <alignment horizontal="center" vertical="center" wrapText="1"/>
    </xf>
    <xf numFmtId="0" fontId="82" fillId="25" borderId="14" xfId="226" applyFont="1" applyFill="1" applyBorder="1" applyAlignment="1">
      <alignment horizontal="center" vertical="center" wrapText="1"/>
    </xf>
    <xf numFmtId="0" fontId="82" fillId="25" borderId="15" xfId="226" applyFont="1" applyFill="1" applyBorder="1" applyAlignment="1">
      <alignment horizontal="center" vertical="center" wrapText="1"/>
    </xf>
    <xf numFmtId="0" fontId="82" fillId="25" borderId="25" xfId="226" applyFont="1" applyFill="1" applyBorder="1" applyAlignment="1">
      <alignment horizontal="center" vertical="center" wrapText="1"/>
    </xf>
    <xf numFmtId="0" fontId="82" fillId="25" borderId="21" xfId="226" applyFont="1" applyFill="1" applyBorder="1" applyAlignment="1">
      <alignment horizontal="center" vertical="center" wrapText="1"/>
    </xf>
    <xf numFmtId="0" fontId="82" fillId="25" borderId="24" xfId="226" applyFont="1" applyFill="1" applyBorder="1" applyAlignment="1">
      <alignment horizontal="center" vertical="center" wrapText="1"/>
    </xf>
    <xf numFmtId="0" fontId="33" fillId="28" borderId="104" xfId="226" applyFont="1" applyFill="1" applyBorder="1" applyAlignment="1">
      <alignment horizontal="center" vertical="center" wrapText="1"/>
    </xf>
    <xf numFmtId="0" fontId="33" fillId="28" borderId="108" xfId="226" applyFont="1" applyFill="1" applyBorder="1" applyAlignment="1">
      <alignment horizontal="center" vertical="center" wrapText="1"/>
    </xf>
    <xf numFmtId="0" fontId="82" fillId="25" borderId="23" xfId="226" applyFont="1" applyFill="1" applyBorder="1" applyAlignment="1">
      <alignment horizontal="center" vertical="center"/>
    </xf>
    <xf numFmtId="0" fontId="82" fillId="25" borderId="20" xfId="226" applyFont="1" applyFill="1" applyBorder="1" applyAlignment="1">
      <alignment horizontal="center" vertical="center"/>
    </xf>
    <xf numFmtId="0" fontId="82" fillId="25" borderId="22" xfId="226" applyFont="1" applyFill="1" applyBorder="1" applyAlignment="1">
      <alignment horizontal="center" vertical="center"/>
    </xf>
    <xf numFmtId="0" fontId="83" fillId="25" borderId="12" xfId="226" applyFont="1" applyFill="1" applyBorder="1" applyAlignment="1">
      <alignment horizontal="center" vertical="center" wrapText="1"/>
    </xf>
    <xf numFmtId="0" fontId="83" fillId="25" borderId="14" xfId="226" applyFont="1" applyFill="1" applyBorder="1" applyAlignment="1">
      <alignment horizontal="center" vertical="center" wrapText="1"/>
    </xf>
    <xf numFmtId="0" fontId="83" fillId="25" borderId="15" xfId="226" applyFont="1" applyFill="1" applyBorder="1" applyAlignment="1">
      <alignment horizontal="center" vertical="center" wrapText="1"/>
    </xf>
    <xf numFmtId="195" fontId="33" fillId="28" borderId="102" xfId="226" applyNumberFormat="1" applyFont="1" applyFill="1" applyBorder="1" applyAlignment="1">
      <alignment horizontal="center" vertical="center" wrapText="1"/>
    </xf>
    <xf numFmtId="195" fontId="33" fillId="28" borderId="20" xfId="226" applyNumberFormat="1" applyFont="1" applyFill="1" applyBorder="1" applyAlignment="1">
      <alignment horizontal="center" vertical="center" wrapText="1"/>
    </xf>
    <xf numFmtId="195" fontId="33" fillId="28" borderId="103" xfId="226" applyNumberFormat="1" applyFont="1" applyFill="1" applyBorder="1" applyAlignment="1">
      <alignment horizontal="center" vertical="center" wrapText="1"/>
    </xf>
    <xf numFmtId="195" fontId="33" fillId="28" borderId="106" xfId="226" applyNumberFormat="1" applyFont="1" applyFill="1" applyBorder="1" applyAlignment="1">
      <alignment horizontal="center" vertical="center" wrapText="1"/>
    </xf>
    <xf numFmtId="195" fontId="33" fillId="28" borderId="21" xfId="226" applyNumberFormat="1" applyFont="1" applyFill="1" applyBorder="1" applyAlignment="1">
      <alignment horizontal="center" vertical="center" wrapText="1"/>
    </xf>
    <xf numFmtId="195" fontId="33" fillId="28" borderId="107" xfId="226" applyNumberFormat="1" applyFont="1" applyFill="1" applyBorder="1" applyAlignment="1">
      <alignment horizontal="center" vertical="center" wrapText="1"/>
    </xf>
    <xf numFmtId="167" fontId="80" fillId="25" borderId="99" xfId="226" applyNumberFormat="1" applyFont="1" applyFill="1" applyBorder="1" applyAlignment="1">
      <alignment horizontal="left" vertical="center" wrapText="1"/>
    </xf>
    <xf numFmtId="167" fontId="80" fillId="25" borderId="119" xfId="226" applyNumberFormat="1" applyFont="1" applyFill="1" applyBorder="1" applyAlignment="1">
      <alignment horizontal="left" vertical="center" wrapText="1"/>
    </xf>
    <xf numFmtId="167" fontId="80" fillId="25" borderId="120" xfId="226" applyNumberFormat="1" applyFont="1" applyFill="1" applyBorder="1" applyAlignment="1">
      <alignment horizontal="left" vertical="center" wrapText="1"/>
    </xf>
    <xf numFmtId="195" fontId="83" fillId="28" borderId="102" xfId="226" applyNumberFormat="1" applyFont="1" applyFill="1" applyBorder="1" applyAlignment="1">
      <alignment horizontal="center" vertical="center" wrapText="1"/>
    </xf>
    <xf numFmtId="195" fontId="83" fillId="28" borderId="20" xfId="226" applyNumberFormat="1" applyFont="1" applyFill="1" applyBorder="1" applyAlignment="1">
      <alignment horizontal="center" vertical="center" wrapText="1"/>
    </xf>
    <xf numFmtId="195" fontId="83" fillId="28" borderId="103" xfId="226" applyNumberFormat="1" applyFont="1" applyFill="1" applyBorder="1" applyAlignment="1">
      <alignment horizontal="center" vertical="center" wrapText="1"/>
    </xf>
    <xf numFmtId="195" fontId="83" fillId="28" borderId="106" xfId="226" applyNumberFormat="1" applyFont="1" applyFill="1" applyBorder="1" applyAlignment="1">
      <alignment horizontal="center" vertical="center" wrapText="1"/>
    </xf>
    <xf numFmtId="195" fontId="83" fillId="28" borderId="21" xfId="226" applyNumberFormat="1" applyFont="1" applyFill="1" applyBorder="1" applyAlignment="1">
      <alignment horizontal="center" vertical="center" wrapText="1"/>
    </xf>
    <xf numFmtId="195" fontId="83" fillId="28" borderId="107" xfId="226" applyNumberFormat="1" applyFont="1" applyFill="1" applyBorder="1" applyAlignment="1">
      <alignment horizontal="center" vertical="center" wrapText="1"/>
    </xf>
    <xf numFmtId="0" fontId="91" fillId="25" borderId="99" xfId="226" applyFont="1" applyFill="1" applyBorder="1" applyAlignment="1">
      <alignment horizontal="left" vertical="center"/>
    </xf>
    <xf numFmtId="0" fontId="91" fillId="25" borderId="119" xfId="226" applyFont="1" applyFill="1" applyBorder="1" applyAlignment="1">
      <alignment horizontal="left" vertical="center"/>
    </xf>
    <xf numFmtId="0" fontId="91" fillId="25" borderId="130" xfId="226" applyFont="1" applyFill="1" applyBorder="1" applyAlignment="1">
      <alignment horizontal="left" vertical="center"/>
    </xf>
    <xf numFmtId="44" fontId="90" fillId="25" borderId="109" xfId="226" applyNumberFormat="1" applyFont="1" applyFill="1" applyBorder="1" applyAlignment="1">
      <alignment horizontal="center" vertical="center"/>
    </xf>
    <xf numFmtId="0" fontId="90" fillId="25" borderId="110" xfId="226" applyFont="1" applyFill="1" applyBorder="1" applyAlignment="1">
      <alignment horizontal="center" vertical="center"/>
    </xf>
    <xf numFmtId="0" fontId="90" fillId="25" borderId="131" xfId="226" applyFont="1" applyFill="1" applyBorder="1" applyAlignment="1">
      <alignment horizontal="center" vertical="center"/>
    </xf>
    <xf numFmtId="0" fontId="86" fillId="27" borderId="105" xfId="226" applyFont="1" applyFill="1" applyBorder="1" applyAlignment="1">
      <alignment horizontal="right" vertical="center"/>
    </xf>
    <xf numFmtId="0" fontId="86" fillId="27" borderId="115" xfId="226" applyFont="1" applyFill="1" applyBorder="1" applyAlignment="1">
      <alignment horizontal="right" vertical="center"/>
    </xf>
    <xf numFmtId="0" fontId="86" fillId="29" borderId="12" xfId="226" applyFont="1" applyFill="1" applyBorder="1" applyAlignment="1">
      <alignment horizontal="right" vertical="center"/>
    </xf>
    <xf numFmtId="0" fontId="86" fillId="29" borderId="14" xfId="226" applyFont="1" applyFill="1" applyBorder="1" applyAlignment="1">
      <alignment horizontal="right" vertical="center"/>
    </xf>
    <xf numFmtId="0" fontId="86" fillId="29" borderId="15" xfId="226" applyFont="1" applyFill="1" applyBorder="1" applyAlignment="1">
      <alignment horizontal="right" vertical="center"/>
    </xf>
    <xf numFmtId="44" fontId="90" fillId="25" borderId="100" xfId="226" applyNumberFormat="1" applyFont="1" applyFill="1" applyBorder="1" applyAlignment="1">
      <alignment horizontal="center" vertical="center"/>
    </xf>
    <xf numFmtId="0" fontId="90" fillId="25" borderId="113" xfId="226" applyFont="1" applyFill="1" applyBorder="1" applyAlignment="1">
      <alignment horizontal="center" vertical="center"/>
    </xf>
    <xf numFmtId="0" fontId="90" fillId="25" borderId="132" xfId="226" applyFont="1" applyFill="1" applyBorder="1" applyAlignment="1">
      <alignment horizontal="center" vertical="center"/>
    </xf>
    <xf numFmtId="44" fontId="90" fillId="25" borderId="134" xfId="226" applyNumberFormat="1" applyFont="1" applyFill="1" applyBorder="1" applyAlignment="1">
      <alignment horizontal="center" vertical="center"/>
    </xf>
    <xf numFmtId="0" fontId="90" fillId="25" borderId="77" xfId="226" applyFont="1" applyFill="1" applyBorder="1" applyAlignment="1">
      <alignment horizontal="center" vertical="center"/>
    </xf>
    <xf numFmtId="0" fontId="90" fillId="25" borderId="135" xfId="226" applyFont="1" applyFill="1" applyBorder="1" applyAlignment="1">
      <alignment horizontal="center" vertical="center"/>
    </xf>
    <xf numFmtId="0" fontId="86" fillId="27" borderId="12" xfId="226" applyFont="1" applyFill="1" applyBorder="1" applyAlignment="1">
      <alignment horizontal="right" vertical="center"/>
    </xf>
    <xf numFmtId="0" fontId="86" fillId="27" borderId="14" xfId="226" applyFont="1" applyFill="1" applyBorder="1" applyAlignment="1">
      <alignment horizontal="right" vertical="center"/>
    </xf>
    <xf numFmtId="0" fontId="86" fillId="27" borderId="15" xfId="226" applyFont="1" applyFill="1" applyBorder="1" applyAlignment="1">
      <alignment horizontal="right" vertical="center"/>
    </xf>
    <xf numFmtId="0" fontId="90" fillId="25" borderId="12" xfId="226" applyFont="1" applyFill="1" applyBorder="1" applyAlignment="1">
      <alignment horizontal="right" vertical="center"/>
    </xf>
    <xf numFmtId="0" fontId="90" fillId="25" borderId="14" xfId="226" applyFont="1" applyFill="1" applyBorder="1" applyAlignment="1">
      <alignment horizontal="right" vertical="center"/>
    </xf>
    <xf numFmtId="0" fontId="90" fillId="25" borderId="15" xfId="226" applyFont="1" applyFill="1" applyBorder="1" applyAlignment="1">
      <alignment horizontal="right" vertical="center"/>
    </xf>
    <xf numFmtId="0" fontId="90" fillId="25" borderId="101" xfId="226" applyFont="1" applyFill="1" applyBorder="1" applyAlignment="1">
      <alignment horizontal="right" vertical="center"/>
    </xf>
    <xf numFmtId="0" fontId="90" fillId="25" borderId="4" xfId="226" applyFont="1" applyFill="1" applyBorder="1" applyAlignment="1">
      <alignment horizontal="right" vertical="center"/>
    </xf>
    <xf numFmtId="0" fontId="90" fillId="25" borderId="133" xfId="226" applyFont="1" applyFill="1" applyBorder="1" applyAlignment="1">
      <alignment horizontal="right" vertical="center"/>
    </xf>
    <xf numFmtId="0" fontId="90" fillId="25" borderId="41" xfId="226" applyFont="1" applyFill="1" applyBorder="1" applyAlignment="1">
      <alignment horizontal="right" vertical="center"/>
    </xf>
    <xf numFmtId="0" fontId="79" fillId="28" borderId="123" xfId="226" applyFont="1" applyFill="1" applyBorder="1" applyAlignment="1">
      <alignment horizontal="center" vertical="center" wrapText="1"/>
    </xf>
    <xf numFmtId="0" fontId="79" fillId="28" borderId="117" xfId="226" applyFont="1" applyFill="1" applyBorder="1" applyAlignment="1">
      <alignment horizontal="center" vertical="center" wrapText="1"/>
    </xf>
    <xf numFmtId="167" fontId="80" fillId="25" borderId="124" xfId="226" applyNumberFormat="1" applyFont="1" applyFill="1" applyBorder="1" applyAlignment="1">
      <alignment horizontal="left" vertical="center" wrapText="1"/>
    </xf>
    <xf numFmtId="167" fontId="80" fillId="25" borderId="121" xfId="226" applyNumberFormat="1" applyFont="1" applyFill="1" applyBorder="1" applyAlignment="1">
      <alignment horizontal="left" vertical="center" wrapText="1"/>
    </xf>
    <xf numFmtId="167" fontId="80" fillId="25" borderId="105" xfId="226" applyNumberFormat="1" applyFont="1" applyFill="1" applyBorder="1" applyAlignment="1">
      <alignment horizontal="left" vertical="center" wrapText="1"/>
    </xf>
    <xf numFmtId="167" fontId="80" fillId="25" borderId="115" xfId="226" applyNumberFormat="1" applyFont="1" applyFill="1" applyBorder="1" applyAlignment="1">
      <alignment horizontal="left" vertical="center" wrapText="1"/>
    </xf>
    <xf numFmtId="0" fontId="86" fillId="25" borderId="20" xfId="226" applyFont="1" applyFill="1" applyBorder="1" applyAlignment="1">
      <alignment horizontal="right" vertical="center"/>
    </xf>
    <xf numFmtId="0" fontId="86" fillId="25" borderId="22" xfId="226" applyFont="1" applyFill="1" applyBorder="1" applyAlignment="1">
      <alignment horizontal="right" vertical="center"/>
    </xf>
    <xf numFmtId="0" fontId="80" fillId="25" borderId="133" xfId="226" applyFont="1" applyFill="1" applyBorder="1" applyAlignment="1">
      <alignment horizontal="left" vertical="center" wrapText="1"/>
    </xf>
    <xf numFmtId="0" fontId="80" fillId="25" borderId="41" xfId="226" applyFont="1" applyFill="1" applyBorder="1" applyAlignment="1">
      <alignment vertical="center" wrapText="1"/>
    </xf>
    <xf numFmtId="0" fontId="80" fillId="25" borderId="109" xfId="226" applyFont="1" applyFill="1" applyBorder="1" applyAlignment="1">
      <alignment horizontal="left" vertical="center" wrapText="1"/>
    </xf>
    <xf numFmtId="0" fontId="80" fillId="25" borderId="110" xfId="226" applyFont="1" applyFill="1" applyBorder="1" applyAlignment="1">
      <alignment horizontal="left" vertical="center" wrapText="1"/>
    </xf>
    <xf numFmtId="0" fontId="80" fillId="25" borderId="111" xfId="226" applyFont="1" applyFill="1" applyBorder="1" applyAlignment="1">
      <alignment horizontal="left" vertical="center" wrapText="1"/>
    </xf>
    <xf numFmtId="0" fontId="80" fillId="25" borderId="105" xfId="226" applyFont="1" applyFill="1" applyBorder="1" applyAlignment="1">
      <alignment horizontal="left" vertical="center" wrapText="1"/>
    </xf>
    <xf numFmtId="0" fontId="80" fillId="25" borderId="115" xfId="226" applyFont="1" applyFill="1" applyBorder="1" applyAlignment="1">
      <alignment vertical="center" wrapText="1"/>
    </xf>
    <xf numFmtId="0" fontId="86" fillId="25" borderId="0" xfId="226" applyFont="1" applyFill="1" applyAlignment="1">
      <alignment horizontal="right" vertical="center"/>
    </xf>
    <xf numFmtId="0" fontId="86" fillId="25" borderId="17" xfId="226" applyFont="1" applyFill="1" applyBorder="1" applyAlignment="1">
      <alignment horizontal="right" vertical="center"/>
    </xf>
    <xf numFmtId="0" fontId="79" fillId="25" borderId="0" xfId="226" applyFont="1" applyFill="1" applyAlignment="1">
      <alignment horizontal="center" vertical="center"/>
    </xf>
    <xf numFmtId="0" fontId="79" fillId="28" borderId="123" xfId="226" applyFont="1" applyFill="1" applyBorder="1" applyAlignment="1">
      <alignment horizontal="left" vertical="center"/>
    </xf>
    <xf numFmtId="0" fontId="79" fillId="28" borderId="117" xfId="226" applyFont="1" applyFill="1" applyBorder="1" applyAlignment="1">
      <alignment horizontal="left" vertical="center"/>
    </xf>
    <xf numFmtId="0" fontId="79" fillId="28" borderId="118" xfId="226" applyFont="1" applyFill="1" applyBorder="1" applyAlignment="1">
      <alignment horizontal="left" vertical="center"/>
    </xf>
    <xf numFmtId="171" fontId="80" fillId="25" borderId="133" xfId="259" applyFont="1" applyFill="1" applyBorder="1" applyAlignment="1">
      <alignment horizontal="justify" vertical="center" wrapText="1"/>
    </xf>
    <xf numFmtId="171" fontId="80" fillId="25" borderId="41" xfId="259" applyFont="1" applyFill="1" applyBorder="1" applyAlignment="1">
      <alignment horizontal="justify" vertical="center" wrapText="1"/>
    </xf>
    <xf numFmtId="171" fontId="80" fillId="25" borderId="105" xfId="259" applyFont="1" applyFill="1" applyBorder="1" applyAlignment="1">
      <alignment horizontal="justify" vertical="center" wrapText="1"/>
    </xf>
    <xf numFmtId="171" fontId="80" fillId="25" borderId="115" xfId="259" applyFont="1" applyFill="1" applyBorder="1" applyAlignment="1">
      <alignment horizontal="justify" vertical="center" wrapText="1"/>
    </xf>
    <xf numFmtId="0" fontId="79" fillId="28" borderId="12" xfId="226" applyFont="1" applyFill="1" applyBorder="1" applyAlignment="1">
      <alignment horizontal="left" vertical="center"/>
    </xf>
    <xf numFmtId="0" fontId="79" fillId="28" borderId="14" xfId="226" applyFont="1" applyFill="1" applyBorder="1" applyAlignment="1">
      <alignment horizontal="left" vertical="center"/>
    </xf>
    <xf numFmtId="0" fontId="79" fillId="28" borderId="15" xfId="226" applyFont="1" applyFill="1" applyBorder="1" applyAlignment="1">
      <alignment horizontal="left" vertical="center"/>
    </xf>
    <xf numFmtId="0" fontId="79" fillId="28" borderId="11" xfId="226" applyFont="1" applyFill="1" applyBorder="1" applyAlignment="1">
      <alignment horizontal="center" vertical="center"/>
    </xf>
    <xf numFmtId="0" fontId="79" fillId="28" borderId="123" xfId="226" applyFont="1" applyFill="1" applyBorder="1" applyAlignment="1">
      <alignment horizontal="center" vertical="center"/>
    </xf>
    <xf numFmtId="0" fontId="79" fillId="28" borderId="117" xfId="226" applyFont="1" applyFill="1" applyBorder="1" applyAlignment="1">
      <alignment horizontal="center" vertical="center"/>
    </xf>
    <xf numFmtId="171" fontId="80" fillId="25" borderId="124" xfId="259" applyFont="1" applyFill="1" applyBorder="1" applyAlignment="1">
      <alignment horizontal="justify" vertical="center" wrapText="1"/>
    </xf>
    <xf numFmtId="171" fontId="80" fillId="25" borderId="121" xfId="259" applyFont="1" applyFill="1" applyBorder="1" applyAlignment="1">
      <alignment horizontal="justify" vertical="center" wrapText="1"/>
    </xf>
    <xf numFmtId="0" fontId="83" fillId="28" borderId="104" xfId="226" applyFont="1" applyFill="1" applyBorder="1" applyAlignment="1">
      <alignment horizontal="center" vertical="center" wrapText="1"/>
    </xf>
    <xf numFmtId="0" fontId="83" fillId="28" borderId="108" xfId="226" applyFont="1" applyFill="1" applyBorder="1" applyAlignment="1">
      <alignment horizontal="center" vertical="center" wrapText="1"/>
    </xf>
    <xf numFmtId="0" fontId="79" fillId="25" borderId="21" xfId="226" applyFont="1" applyFill="1" applyBorder="1" applyAlignment="1">
      <alignment horizontal="center" vertical="center"/>
    </xf>
    <xf numFmtId="0" fontId="82" fillId="25" borderId="12" xfId="226" applyFont="1" applyFill="1" applyBorder="1" applyAlignment="1">
      <alignment horizontal="left" vertical="center" wrapText="1"/>
    </xf>
    <xf numFmtId="0" fontId="82" fillId="25" borderId="15" xfId="226" applyFont="1" applyFill="1" applyBorder="1" applyAlignment="1">
      <alignment horizontal="left" vertical="center" wrapText="1"/>
    </xf>
    <xf numFmtId="0" fontId="83" fillId="25" borderId="25" xfId="226" applyFont="1" applyFill="1" applyBorder="1" applyAlignment="1">
      <alignment horizontal="center" vertical="center" wrapText="1"/>
    </xf>
    <xf numFmtId="0" fontId="83" fillId="25" borderId="21" xfId="226" applyFont="1" applyFill="1" applyBorder="1" applyAlignment="1">
      <alignment horizontal="center" vertical="center" wrapText="1"/>
    </xf>
    <xf numFmtId="0" fontId="83" fillId="25" borderId="24" xfId="226" applyFont="1" applyFill="1" applyBorder="1" applyAlignment="1">
      <alignment horizontal="center" vertical="center" wrapText="1"/>
    </xf>
    <xf numFmtId="195" fontId="83" fillId="28" borderId="23" xfId="226" applyNumberFormat="1" applyFont="1" applyFill="1" applyBorder="1" applyAlignment="1">
      <alignment horizontal="center" vertical="center"/>
    </xf>
    <xf numFmtId="195" fontId="83" fillId="28" borderId="20" xfId="226" applyNumberFormat="1" applyFont="1" applyFill="1" applyBorder="1" applyAlignment="1">
      <alignment horizontal="center" vertical="center"/>
    </xf>
    <xf numFmtId="195" fontId="83" fillId="28" borderId="22" xfId="226" applyNumberFormat="1" applyFont="1" applyFill="1" applyBorder="1" applyAlignment="1">
      <alignment horizontal="center" vertical="center"/>
    </xf>
    <xf numFmtId="195" fontId="33" fillId="28" borderId="25" xfId="226" applyNumberFormat="1" applyFont="1" applyFill="1" applyBorder="1" applyAlignment="1">
      <alignment horizontal="center" vertical="center"/>
    </xf>
    <xf numFmtId="195" fontId="33" fillId="28" borderId="21" xfId="226" applyNumberFormat="1" applyFont="1" applyFill="1" applyBorder="1" applyAlignment="1">
      <alignment horizontal="center" vertical="center"/>
    </xf>
    <xf numFmtId="195" fontId="33" fillId="28" borderId="24" xfId="226" applyNumberFormat="1" applyFont="1" applyFill="1" applyBorder="1" applyAlignment="1">
      <alignment horizontal="center" vertical="center"/>
    </xf>
    <xf numFmtId="0" fontId="79" fillId="25" borderId="23" xfId="226" applyFont="1" applyFill="1" applyBorder="1" applyAlignment="1">
      <alignment horizontal="center" vertical="center"/>
    </xf>
    <xf numFmtId="0" fontId="79" fillId="25" borderId="22" xfId="226" applyFont="1" applyFill="1" applyBorder="1" applyAlignment="1">
      <alignment horizontal="center" vertical="center"/>
    </xf>
    <xf numFmtId="0" fontId="79" fillId="25" borderId="25" xfId="226" applyFont="1" applyFill="1" applyBorder="1" applyAlignment="1">
      <alignment horizontal="center" vertical="center"/>
    </xf>
    <xf numFmtId="0" fontId="79" fillId="25" borderId="24" xfId="226" applyFont="1" applyFill="1" applyBorder="1" applyAlignment="1">
      <alignment horizontal="center" vertical="center"/>
    </xf>
    <xf numFmtId="0" fontId="81" fillId="25" borderId="23" xfId="226" applyFont="1" applyFill="1" applyBorder="1" applyAlignment="1">
      <alignment horizontal="center" vertical="center"/>
    </xf>
    <xf numFmtId="0" fontId="81" fillId="25" borderId="20" xfId="226" applyFont="1" applyFill="1" applyBorder="1" applyAlignment="1">
      <alignment horizontal="center" vertical="center"/>
    </xf>
    <xf numFmtId="0" fontId="81" fillId="25" borderId="22" xfId="226" applyFont="1" applyFill="1" applyBorder="1" applyAlignment="1">
      <alignment horizontal="center" vertical="center"/>
    </xf>
    <xf numFmtId="0" fontId="81" fillId="25" borderId="25" xfId="226" applyFont="1" applyFill="1" applyBorder="1" applyAlignment="1">
      <alignment horizontal="center" vertical="center"/>
    </xf>
    <xf numFmtId="0" fontId="81" fillId="25" borderId="21" xfId="226" applyFont="1" applyFill="1" applyBorder="1" applyAlignment="1">
      <alignment horizontal="center" vertical="center"/>
    </xf>
    <xf numFmtId="0" fontId="81" fillId="25" borderId="24" xfId="226" applyFont="1" applyFill="1" applyBorder="1" applyAlignment="1">
      <alignment horizontal="center" vertical="center"/>
    </xf>
    <xf numFmtId="0" fontId="82" fillId="25" borderId="12" xfId="226" applyFont="1" applyFill="1" applyBorder="1" applyAlignment="1">
      <alignment horizontal="left" vertical="center"/>
    </xf>
    <xf numFmtId="0" fontId="82" fillId="25" borderId="15" xfId="226" applyFont="1" applyFill="1" applyBorder="1" applyAlignment="1">
      <alignment horizontal="left" vertical="center"/>
    </xf>
    <xf numFmtId="171" fontId="80" fillId="25" borderId="133" xfId="259" applyFont="1" applyFill="1" applyBorder="1" applyAlignment="1">
      <alignment vertical="center" wrapText="1"/>
    </xf>
    <xf numFmtId="171" fontId="80" fillId="25" borderId="41" xfId="259" applyFont="1" applyFill="1" applyBorder="1" applyAlignment="1">
      <alignment vertical="center" wrapText="1"/>
    </xf>
    <xf numFmtId="171" fontId="80" fillId="25" borderId="105" xfId="259" applyFont="1" applyFill="1" applyBorder="1" applyAlignment="1">
      <alignment vertical="center" wrapText="1"/>
    </xf>
    <xf numFmtId="171" fontId="80" fillId="25" borderId="115" xfId="259" applyFont="1" applyFill="1" applyBorder="1" applyAlignment="1">
      <alignment vertical="center" wrapText="1"/>
    </xf>
    <xf numFmtId="171" fontId="80" fillId="25" borderId="124" xfId="259" applyFont="1" applyFill="1" applyBorder="1" applyAlignment="1">
      <alignment vertical="center" wrapText="1"/>
    </xf>
    <xf numFmtId="171" fontId="80" fillId="25" borderId="121" xfId="259" applyFont="1" applyFill="1" applyBorder="1" applyAlignment="1">
      <alignment vertical="center" wrapText="1"/>
    </xf>
    <xf numFmtId="171" fontId="80" fillId="25" borderId="101" xfId="259" applyFont="1" applyFill="1" applyBorder="1" applyAlignment="1">
      <alignment vertical="center" wrapText="1"/>
    </xf>
    <xf numFmtId="171" fontId="80" fillId="25" borderId="4" xfId="259" applyFont="1" applyFill="1" applyBorder="1" applyAlignment="1">
      <alignment vertical="center" wrapText="1"/>
    </xf>
    <xf numFmtId="0" fontId="80" fillId="25" borderId="99" xfId="226" applyFont="1" applyFill="1" applyBorder="1" applyAlignment="1">
      <alignment horizontal="center" vertical="center" wrapText="1"/>
    </xf>
    <xf numFmtId="0" fontId="80" fillId="25" borderId="119" xfId="226" applyFont="1" applyFill="1" applyBorder="1" applyAlignment="1">
      <alignment horizontal="center" vertical="center" wrapText="1"/>
    </xf>
    <xf numFmtId="0" fontId="80" fillId="25" borderId="120" xfId="226" applyFont="1" applyFill="1" applyBorder="1" applyAlignment="1">
      <alignment horizontal="center" vertical="center" wrapText="1"/>
    </xf>
    <xf numFmtId="0" fontId="57" fillId="0" borderId="11" xfId="0" applyFont="1" applyBorder="1" applyAlignment="1">
      <alignment horizontal="center"/>
    </xf>
    <xf numFmtId="0" fontId="58" fillId="25" borderId="11" xfId="226" applyFont="1" applyFill="1" applyBorder="1" applyAlignment="1">
      <alignment horizontal="right" vertical="center" wrapText="1"/>
    </xf>
    <xf numFmtId="0" fontId="58" fillId="0" borderId="11" xfId="226" applyFont="1" applyBorder="1" applyAlignment="1">
      <alignment horizontal="center" vertical="center" wrapText="1"/>
    </xf>
    <xf numFmtId="0" fontId="58" fillId="25" borderId="11" xfId="226" applyFont="1" applyFill="1" applyBorder="1" applyAlignment="1">
      <alignment horizontal="center" vertical="center" wrapText="1"/>
    </xf>
    <xf numFmtId="0" fontId="126" fillId="25" borderId="12" xfId="226" applyFont="1" applyFill="1" applyBorder="1" applyAlignment="1">
      <alignment horizontal="center" vertical="center" wrapText="1"/>
    </xf>
    <xf numFmtId="0" fontId="126" fillId="25" borderId="14" xfId="226" applyFont="1" applyFill="1" applyBorder="1" applyAlignment="1">
      <alignment horizontal="center" vertical="center" wrapText="1"/>
    </xf>
    <xf numFmtId="0" fontId="126" fillId="25" borderId="15" xfId="226" applyFont="1" applyFill="1" applyBorder="1" applyAlignment="1">
      <alignment horizontal="center" vertical="center" wrapText="1"/>
    </xf>
    <xf numFmtId="0" fontId="58" fillId="27" borderId="25" xfId="226" applyFont="1" applyFill="1" applyBorder="1" applyAlignment="1">
      <alignment horizontal="center" vertical="center" wrapText="1"/>
    </xf>
    <xf numFmtId="0" fontId="58" fillId="27" borderId="21" xfId="226" applyFont="1" applyFill="1" applyBorder="1" applyAlignment="1">
      <alignment horizontal="center" vertical="center" wrapText="1"/>
    </xf>
    <xf numFmtId="0" fontId="58" fillId="27" borderId="24" xfId="226" applyFont="1" applyFill="1" applyBorder="1" applyAlignment="1">
      <alignment horizontal="center" vertical="center" wrapText="1"/>
    </xf>
    <xf numFmtId="0" fontId="58" fillId="27" borderId="11" xfId="226" applyFont="1" applyFill="1" applyBorder="1" applyAlignment="1">
      <alignment horizontal="center" vertical="center" wrapText="1"/>
    </xf>
    <xf numFmtId="0" fontId="58" fillId="27" borderId="11" xfId="226" applyFont="1" applyFill="1" applyBorder="1" applyAlignment="1">
      <alignment horizontal="right" vertical="center" wrapText="1"/>
    </xf>
    <xf numFmtId="0" fontId="126" fillId="0" borderId="0" xfId="226" applyFont="1" applyAlignment="1">
      <alignment horizontal="justify" vertical="center" wrapText="1"/>
    </xf>
    <xf numFmtId="0" fontId="126" fillId="0" borderId="57" xfId="226" applyFont="1" applyBorder="1" applyAlignment="1">
      <alignment horizontal="left" vertical="center" wrapText="1"/>
    </xf>
    <xf numFmtId="0" fontId="126" fillId="0" borderId="90" xfId="226" applyFont="1" applyBorder="1" applyAlignment="1">
      <alignment horizontal="left" vertical="center" wrapText="1"/>
    </xf>
    <xf numFmtId="0" fontId="126" fillId="0" borderId="44" xfId="226" applyFont="1" applyBorder="1" applyAlignment="1">
      <alignment horizontal="left" vertical="center" wrapText="1"/>
    </xf>
    <xf numFmtId="0" fontId="126" fillId="0" borderId="45" xfId="226" applyFont="1" applyBorder="1" applyAlignment="1">
      <alignment horizontal="left" vertical="center" wrapText="1"/>
    </xf>
    <xf numFmtId="4" fontId="1" fillId="0" borderId="0" xfId="273" applyNumberFormat="1" applyAlignment="1">
      <alignment horizontal="left" vertical="center"/>
    </xf>
    <xf numFmtId="0" fontId="1" fillId="0" borderId="0" xfId="273" applyAlignment="1">
      <alignment horizontal="center"/>
    </xf>
    <xf numFmtId="0" fontId="126" fillId="25" borderId="11" xfId="226" applyFont="1" applyFill="1" applyBorder="1" applyAlignment="1">
      <alignment horizontal="center" vertical="center" wrapText="1"/>
    </xf>
    <xf numFmtId="0" fontId="58" fillId="27" borderId="12" xfId="226" applyFont="1" applyFill="1" applyBorder="1" applyAlignment="1">
      <alignment horizontal="center" vertical="center" wrapText="1"/>
    </xf>
    <xf numFmtId="0" fontId="58" fillId="27" borderId="14" xfId="226" applyFont="1" applyFill="1" applyBorder="1" applyAlignment="1">
      <alignment horizontal="center" vertical="center" wrapText="1"/>
    </xf>
    <xf numFmtId="0" fontId="58" fillId="27" borderId="15" xfId="226" applyFont="1" applyFill="1" applyBorder="1" applyAlignment="1">
      <alignment horizontal="center" vertical="center" wrapText="1"/>
    </xf>
    <xf numFmtId="0" fontId="58" fillId="25" borderId="12" xfId="226" applyFont="1" applyFill="1" applyBorder="1" applyAlignment="1">
      <alignment horizontal="right" vertical="center" wrapText="1"/>
    </xf>
    <xf numFmtId="0" fontId="58" fillId="25" borderId="14" xfId="226" applyFont="1" applyFill="1" applyBorder="1" applyAlignment="1">
      <alignment horizontal="right" vertical="center" wrapText="1"/>
    </xf>
    <xf numFmtId="0" fontId="58" fillId="25" borderId="15" xfId="226" applyFont="1" applyFill="1" applyBorder="1" applyAlignment="1">
      <alignment horizontal="right" vertical="center" wrapText="1"/>
    </xf>
    <xf numFmtId="4" fontId="11" fillId="24" borderId="39" xfId="257" applyNumberFormat="1" applyFont="1" applyFill="1" applyBorder="1" applyAlignment="1">
      <alignment horizontal="center" vertical="center"/>
    </xf>
    <xf numFmtId="4" fontId="11" fillId="24" borderId="45" xfId="257" applyNumberFormat="1" applyFont="1" applyFill="1" applyBorder="1" applyAlignment="1">
      <alignment horizontal="center" vertical="center"/>
    </xf>
    <xf numFmtId="0" fontId="57" fillId="24" borderId="24" xfId="257" quotePrefix="1" applyFont="1" applyFill="1" applyBorder="1" applyAlignment="1">
      <alignment horizontal="center" vertical="center"/>
    </xf>
    <xf numFmtId="0" fontId="57" fillId="24" borderId="43" xfId="257" quotePrefix="1" applyFont="1" applyFill="1" applyBorder="1" applyAlignment="1">
      <alignment horizontal="center" vertical="center"/>
    </xf>
    <xf numFmtId="0" fontId="57" fillId="24" borderId="16" xfId="257" quotePrefix="1" applyFont="1" applyFill="1" applyBorder="1" applyAlignment="1">
      <alignment horizontal="center"/>
    </xf>
    <xf numFmtId="0" fontId="57" fillId="24" borderId="16" xfId="257" applyFont="1" applyFill="1" applyBorder="1" applyAlignment="1">
      <alignment horizontal="center"/>
    </xf>
    <xf numFmtId="0" fontId="57" fillId="24" borderId="16" xfId="257" quotePrefix="1" applyFont="1" applyFill="1" applyBorder="1" applyAlignment="1">
      <alignment horizontal="center" vertical="center"/>
    </xf>
    <xf numFmtId="0" fontId="57" fillId="24" borderId="44" xfId="257" quotePrefix="1" applyFont="1" applyFill="1" applyBorder="1" applyAlignment="1">
      <alignment horizontal="center" vertical="center"/>
    </xf>
    <xf numFmtId="172" fontId="61" fillId="0" borderId="46" xfId="257" applyNumberFormat="1" applyFont="1" applyBorder="1" applyAlignment="1">
      <alignment horizontal="center"/>
    </xf>
    <xf numFmtId="172" fontId="61" fillId="0" borderId="47" xfId="257" applyNumberFormat="1" applyFont="1" applyBorder="1" applyAlignment="1">
      <alignment horizontal="center"/>
    </xf>
    <xf numFmtId="0" fontId="57" fillId="24" borderId="11" xfId="257" applyFont="1" applyFill="1" applyBorder="1" applyAlignment="1">
      <alignment horizontal="center" vertical="center" wrapText="1"/>
    </xf>
    <xf numFmtId="0" fontId="56" fillId="0" borderId="11" xfId="0" applyFont="1" applyBorder="1" applyAlignment="1">
      <alignment horizontal="center" wrapText="1"/>
    </xf>
    <xf numFmtId="0" fontId="45" fillId="24" borderId="28" xfId="257" applyFont="1" applyFill="1" applyBorder="1" applyAlignment="1">
      <alignment horizontal="center" vertical="center"/>
    </xf>
    <xf numFmtId="0" fontId="45" fillId="24" borderId="29" xfId="257" applyFont="1" applyFill="1" applyBorder="1" applyAlignment="1">
      <alignment horizontal="center" vertical="center"/>
    </xf>
    <xf numFmtId="0" fontId="59" fillId="0" borderId="29" xfId="0" applyFont="1" applyBorder="1" applyAlignment="1">
      <alignment horizontal="center" vertical="center" wrapText="1"/>
    </xf>
    <xf numFmtId="2" fontId="56" fillId="0" borderId="30" xfId="257" applyNumberFormat="1" applyFont="1" applyBorder="1" applyAlignment="1">
      <alignment horizontal="center" vertical="center"/>
    </xf>
    <xf numFmtId="0" fontId="56" fillId="0" borderId="31" xfId="257" applyFont="1" applyBorder="1" applyAlignment="1">
      <alignment horizontal="center" vertical="center"/>
    </xf>
    <xf numFmtId="0" fontId="56" fillId="0" borderId="32" xfId="257" applyFont="1" applyBorder="1" applyAlignment="1">
      <alignment horizontal="center" vertical="center"/>
    </xf>
    <xf numFmtId="0" fontId="45" fillId="0" borderId="34" xfId="257" applyFont="1" applyBorder="1" applyAlignment="1">
      <alignment horizontal="center" vertical="center"/>
    </xf>
    <xf numFmtId="0" fontId="45" fillId="0" borderId="35" xfId="257" applyFont="1" applyBorder="1" applyAlignment="1">
      <alignment horizontal="center" vertical="center"/>
    </xf>
    <xf numFmtId="0" fontId="53" fillId="0" borderId="16" xfId="257" applyFont="1" applyBorder="1" applyAlignment="1">
      <alignment horizontal="center"/>
    </xf>
    <xf numFmtId="0" fontId="53" fillId="0" borderId="11" xfId="257" applyFont="1" applyBorder="1" applyAlignment="1">
      <alignment horizontal="center"/>
    </xf>
    <xf numFmtId="0" fontId="45" fillId="0" borderId="26" xfId="257" applyFont="1" applyBorder="1" applyAlignment="1">
      <alignment horizontal="center" vertical="center"/>
    </xf>
    <xf numFmtId="0" fontId="54" fillId="0" borderId="0" xfId="257" applyFont="1" applyAlignment="1">
      <alignment horizontal="center" vertical="center"/>
    </xf>
    <xf numFmtId="0" fontId="54" fillId="0" borderId="17" xfId="257" applyFont="1" applyBorder="1" applyAlignment="1">
      <alignment horizontal="center" vertical="center"/>
    </xf>
    <xf numFmtId="0" fontId="54" fillId="0" borderId="25" xfId="257" applyFont="1" applyBorder="1" applyAlignment="1">
      <alignment horizontal="center" vertical="center"/>
    </xf>
    <xf numFmtId="0" fontId="54" fillId="0" borderId="21" xfId="257" applyFont="1" applyBorder="1" applyAlignment="1">
      <alignment horizontal="center" vertical="center"/>
    </xf>
    <xf numFmtId="0" fontId="54" fillId="0" borderId="24" xfId="257" applyFont="1" applyBorder="1" applyAlignment="1">
      <alignment horizontal="center" vertical="center"/>
    </xf>
    <xf numFmtId="0" fontId="55" fillId="0" borderId="16" xfId="257" applyFont="1" applyBorder="1" applyAlignment="1">
      <alignment horizontal="center"/>
    </xf>
    <xf numFmtId="0" fontId="55" fillId="0" borderId="11" xfId="257" applyFont="1" applyBorder="1" applyAlignment="1">
      <alignment horizontal="center"/>
    </xf>
    <xf numFmtId="0" fontId="45" fillId="0" borderId="11" xfId="257" applyFont="1" applyBorder="1" applyAlignment="1">
      <alignment horizontal="center" vertical="center"/>
    </xf>
    <xf numFmtId="0" fontId="56" fillId="0" borderId="11" xfId="257" applyFont="1" applyBorder="1" applyAlignment="1">
      <alignment horizontal="center" vertical="center"/>
    </xf>
    <xf numFmtId="0" fontId="53" fillId="0" borderId="11" xfId="0" applyFont="1" applyBorder="1" applyAlignment="1">
      <alignment horizontal="center"/>
    </xf>
    <xf numFmtId="0" fontId="45" fillId="0" borderId="23" xfId="0" applyFont="1" applyBorder="1" applyAlignment="1">
      <alignment horizontal="center" vertical="center"/>
    </xf>
    <xf numFmtId="0" fontId="54" fillId="0" borderId="20" xfId="0" applyFont="1" applyBorder="1" applyAlignment="1">
      <alignment horizontal="center" vertical="center"/>
    </xf>
    <xf numFmtId="0" fontId="54" fillId="0" borderId="22" xfId="0" applyFont="1" applyBorder="1" applyAlignment="1">
      <alignment horizontal="center" vertical="center"/>
    </xf>
    <xf numFmtId="0" fontId="54" fillId="0" borderId="25" xfId="0" applyFont="1" applyBorder="1" applyAlignment="1">
      <alignment horizontal="center" vertical="center"/>
    </xf>
    <xf numFmtId="0" fontId="54" fillId="0" borderId="21" xfId="0" applyFont="1" applyBorder="1" applyAlignment="1">
      <alignment horizontal="center" vertical="center"/>
    </xf>
    <xf numFmtId="0" fontId="54" fillId="0" borderId="24" xfId="0" applyFont="1" applyBorder="1" applyAlignment="1">
      <alignment horizontal="center" vertical="center"/>
    </xf>
    <xf numFmtId="0" fontId="55" fillId="0" borderId="11" xfId="0" applyFont="1" applyBorder="1" applyAlignment="1">
      <alignment horizontal="center"/>
    </xf>
    <xf numFmtId="0" fontId="45" fillId="0" borderId="11" xfId="0" applyFont="1" applyBorder="1" applyAlignment="1">
      <alignment horizontal="center" vertical="center"/>
    </xf>
    <xf numFmtId="0" fontId="56" fillId="0" borderId="11" xfId="0" applyFont="1" applyBorder="1" applyAlignment="1">
      <alignment horizontal="center" vertical="center"/>
    </xf>
    <xf numFmtId="172" fontId="61" fillId="0" borderId="12" xfId="257" applyNumberFormat="1" applyFont="1" applyBorder="1" applyAlignment="1">
      <alignment horizontal="center"/>
    </xf>
    <xf numFmtId="172" fontId="61" fillId="0" borderId="15" xfId="257" applyNumberFormat="1" applyFont="1" applyBorder="1" applyAlignment="1">
      <alignment horizontal="center"/>
    </xf>
    <xf numFmtId="4" fontId="11" fillId="24" borderId="90" xfId="0" applyNumberFormat="1" applyFont="1" applyFill="1" applyBorder="1" applyAlignment="1">
      <alignment horizontal="center" vertical="center"/>
    </xf>
    <xf numFmtId="4" fontId="11" fillId="24" borderId="45" xfId="0" applyNumberFormat="1" applyFont="1" applyFill="1" applyBorder="1" applyAlignment="1">
      <alignment horizontal="center" vertical="center"/>
    </xf>
    <xf numFmtId="172" fontId="61" fillId="0" borderId="46" xfId="0" applyNumberFormat="1" applyFont="1" applyBorder="1" applyAlignment="1">
      <alignment horizontal="center"/>
    </xf>
    <xf numFmtId="172" fontId="61" fillId="0" borderId="47" xfId="0" applyNumberFormat="1" applyFont="1" applyBorder="1" applyAlignment="1">
      <alignment horizontal="center"/>
    </xf>
    <xf numFmtId="172" fontId="61" fillId="0" borderId="12" xfId="0" applyNumberFormat="1" applyFont="1" applyBorder="1" applyAlignment="1">
      <alignment horizontal="center"/>
    </xf>
    <xf numFmtId="172" fontId="61" fillId="0" borderId="140" xfId="0" applyNumberFormat="1" applyFont="1" applyBorder="1" applyAlignment="1">
      <alignment horizontal="center"/>
    </xf>
    <xf numFmtId="172" fontId="61" fillId="0" borderId="15" xfId="0" applyNumberFormat="1" applyFont="1" applyBorder="1" applyAlignment="1">
      <alignment horizontal="center"/>
    </xf>
    <xf numFmtId="0" fontId="57" fillId="24" borderId="47" xfId="0" quotePrefix="1" applyFont="1" applyFill="1" applyBorder="1" applyAlignment="1">
      <alignment horizontal="center" vertical="center"/>
    </xf>
    <xf numFmtId="0" fontId="57" fillId="24" borderId="43" xfId="0" quotePrefix="1" applyFont="1" applyFill="1" applyBorder="1" applyAlignment="1">
      <alignment horizontal="center" vertical="center"/>
    </xf>
    <xf numFmtId="0" fontId="57" fillId="24" borderId="57" xfId="0" quotePrefix="1" applyFont="1" applyFill="1" applyBorder="1" applyAlignment="1">
      <alignment horizontal="center"/>
    </xf>
    <xf numFmtId="0" fontId="57" fillId="24" borderId="57" xfId="0" applyFont="1" applyFill="1" applyBorder="1" applyAlignment="1">
      <alignment horizontal="center"/>
    </xf>
    <xf numFmtId="0" fontId="57" fillId="24" borderId="57" xfId="0" quotePrefix="1" applyFont="1" applyFill="1" applyBorder="1" applyAlignment="1">
      <alignment horizontal="center" vertical="center"/>
    </xf>
    <xf numFmtId="0" fontId="57" fillId="24" borderId="44" xfId="0" quotePrefix="1" applyFont="1" applyFill="1" applyBorder="1" applyAlignment="1">
      <alignment horizontal="center" vertical="center"/>
    </xf>
    <xf numFmtId="0" fontId="57" fillId="24" borderId="11" xfId="0" applyFont="1" applyFill="1" applyBorder="1" applyAlignment="1">
      <alignment horizontal="center" vertical="center" wrapText="1"/>
    </xf>
    <xf numFmtId="0" fontId="45" fillId="24" borderId="28" xfId="0" applyFont="1" applyFill="1" applyBorder="1" applyAlignment="1">
      <alignment horizontal="center" vertical="center"/>
    </xf>
    <xf numFmtId="0" fontId="45" fillId="24" borderId="29" xfId="0" applyFont="1" applyFill="1" applyBorder="1" applyAlignment="1">
      <alignment horizontal="center" vertical="center"/>
    </xf>
    <xf numFmtId="2" fontId="56" fillId="0" borderId="30" xfId="0" applyNumberFormat="1" applyFont="1" applyBorder="1" applyAlignment="1">
      <alignment horizontal="center" vertical="center"/>
    </xf>
    <xf numFmtId="0" fontId="56" fillId="0" borderId="31" xfId="0" applyFont="1" applyBorder="1" applyAlignment="1">
      <alignment horizontal="center" vertical="center"/>
    </xf>
    <xf numFmtId="0" fontId="56" fillId="0" borderId="32" xfId="0" applyFont="1" applyBorder="1" applyAlignment="1">
      <alignment horizontal="center" vertical="center"/>
    </xf>
    <xf numFmtId="0" fontId="45" fillId="0" borderId="34" xfId="0" applyFont="1" applyBorder="1" applyAlignment="1">
      <alignment horizontal="center" vertical="center"/>
    </xf>
    <xf numFmtId="0" fontId="45" fillId="0" borderId="35" xfId="0" applyFont="1" applyBorder="1" applyAlignment="1">
      <alignment horizontal="center" vertical="center"/>
    </xf>
    <xf numFmtId="0" fontId="56" fillId="0" borderId="94" xfId="0" applyFont="1" applyBorder="1" applyAlignment="1">
      <alignment horizontal="left" vertical="top"/>
    </xf>
    <xf numFmtId="0" fontId="56" fillId="0" borderId="0" xfId="0" applyFont="1" applyAlignment="1">
      <alignment horizontal="left" vertical="top"/>
    </xf>
    <xf numFmtId="0" fontId="56" fillId="0" borderId="55" xfId="0" applyFont="1" applyBorder="1" applyAlignment="1">
      <alignment horizontal="left" vertical="top"/>
    </xf>
    <xf numFmtId="0" fontId="56" fillId="0" borderId="95" xfId="0" applyFont="1" applyBorder="1" applyAlignment="1">
      <alignment horizontal="left" vertical="top"/>
    </xf>
    <xf numFmtId="0" fontId="56" fillId="0" borderId="62" xfId="0" applyFont="1" applyBorder="1" applyAlignment="1">
      <alignment horizontal="left" vertical="top"/>
    </xf>
    <xf numFmtId="0" fontId="56" fillId="0" borderId="63" xfId="0" applyFont="1" applyBorder="1" applyAlignment="1">
      <alignment horizontal="left" vertical="top"/>
    </xf>
    <xf numFmtId="0" fontId="45" fillId="0" borderId="56" xfId="0" applyFont="1" applyBorder="1" applyAlignment="1">
      <alignment horizontal="center"/>
    </xf>
    <xf numFmtId="0" fontId="56" fillId="0" borderId="57" xfId="0" applyFont="1" applyBorder="1"/>
    <xf numFmtId="0" fontId="45" fillId="0" borderId="59" xfId="0" applyFont="1" applyBorder="1" applyAlignment="1">
      <alignment horizontal="center" vertical="center" wrapText="1"/>
    </xf>
    <xf numFmtId="0" fontId="0" fillId="0" borderId="11" xfId="0" applyBorder="1"/>
    <xf numFmtId="0" fontId="64" fillId="24" borderId="64" xfId="0" applyFont="1" applyFill="1" applyBorder="1" applyAlignment="1">
      <alignment horizontal="center" vertical="center" wrapText="1"/>
    </xf>
    <xf numFmtId="0" fontId="63" fillId="24" borderId="44" xfId="0" applyFont="1" applyFill="1" applyBorder="1"/>
    <xf numFmtId="0" fontId="56" fillId="0" borderId="54" xfId="257" applyFont="1" applyBorder="1" applyAlignment="1">
      <alignment horizontal="left" vertical="top"/>
    </xf>
    <xf numFmtId="0" fontId="56" fillId="0" borderId="0" xfId="257" applyFont="1" applyAlignment="1">
      <alignment horizontal="left" vertical="top"/>
    </xf>
    <xf numFmtId="0" fontId="56" fillId="0" borderId="55" xfId="257" applyFont="1" applyBorder="1" applyAlignment="1">
      <alignment horizontal="left" vertical="top"/>
    </xf>
    <xf numFmtId="0" fontId="56" fillId="0" borderId="61" xfId="257" applyFont="1" applyBorder="1" applyAlignment="1">
      <alignment horizontal="left" vertical="top"/>
    </xf>
    <xf numFmtId="0" fontId="56" fillId="0" borderId="62" xfId="257" applyFont="1" applyBorder="1" applyAlignment="1">
      <alignment horizontal="left" vertical="top"/>
    </xf>
    <xf numFmtId="0" fontId="56" fillId="0" borderId="63" xfId="257" applyFont="1" applyBorder="1" applyAlignment="1">
      <alignment horizontal="left" vertical="top"/>
    </xf>
    <xf numFmtId="0" fontId="45" fillId="0" borderId="56" xfId="257" applyFont="1" applyBorder="1" applyAlignment="1">
      <alignment horizontal="center"/>
    </xf>
    <xf numFmtId="0" fontId="56" fillId="0" borderId="57" xfId="257" applyFont="1" applyBorder="1"/>
    <xf numFmtId="0" fontId="45" fillId="0" borderId="59" xfId="257" applyFont="1" applyBorder="1" applyAlignment="1">
      <alignment horizontal="center" vertical="center" wrapText="1"/>
    </xf>
    <xf numFmtId="0" fontId="3" fillId="0" borderId="11" xfId="257" applyBorder="1"/>
    <xf numFmtId="0" fontId="64" fillId="24" borderId="64" xfId="257" applyFont="1" applyFill="1" applyBorder="1" applyAlignment="1">
      <alignment horizontal="center" vertical="center" wrapText="1"/>
    </xf>
    <xf numFmtId="0" fontId="63" fillId="24" borderId="44" xfId="257" applyFont="1" applyFill="1" applyBorder="1"/>
    <xf numFmtId="172" fontId="61" fillId="0" borderId="11" xfId="257" applyNumberFormat="1" applyFont="1" applyBorder="1" applyAlignment="1">
      <alignment horizontal="center"/>
    </xf>
    <xf numFmtId="172" fontId="61" fillId="0" borderId="44" xfId="257" applyNumberFormat="1" applyFont="1" applyBorder="1" applyAlignment="1">
      <alignment horizontal="center"/>
    </xf>
    <xf numFmtId="0" fontId="56" fillId="0" borderId="94" xfId="257" applyFont="1" applyBorder="1" applyAlignment="1">
      <alignment horizontal="left" vertical="top"/>
    </xf>
    <xf numFmtId="0" fontId="56" fillId="0" borderId="95" xfId="257" applyFont="1" applyBorder="1" applyAlignment="1">
      <alignment horizontal="left" vertical="top"/>
    </xf>
    <xf numFmtId="0" fontId="45" fillId="0" borderId="88" xfId="257" applyFont="1" applyBorder="1" applyAlignment="1">
      <alignment horizontal="center"/>
    </xf>
    <xf numFmtId="0" fontId="56" fillId="0" borderId="16" xfId="257" applyFont="1" applyBorder="1"/>
    <xf numFmtId="0" fontId="57" fillId="24" borderId="22" xfId="257" quotePrefix="1" applyFont="1" applyFill="1" applyBorder="1" applyAlignment="1">
      <alignment horizontal="center" vertical="center"/>
    </xf>
    <xf numFmtId="0" fontId="57" fillId="24" borderId="27" xfId="257" quotePrefix="1" applyFont="1" applyFill="1" applyBorder="1" applyAlignment="1">
      <alignment horizontal="center" vertical="center"/>
    </xf>
    <xf numFmtId="4" fontId="11" fillId="24" borderId="71" xfId="257" applyNumberFormat="1" applyFont="1" applyFill="1" applyBorder="1" applyAlignment="1">
      <alignment horizontal="center" vertical="center"/>
    </xf>
    <xf numFmtId="172" fontId="61" fillId="0" borderId="57" xfId="257" applyNumberFormat="1" applyFont="1" applyBorder="1" applyAlignment="1">
      <alignment horizontal="center"/>
    </xf>
    <xf numFmtId="0" fontId="45" fillId="0" borderId="23" xfId="257" applyFont="1" applyBorder="1" applyAlignment="1">
      <alignment horizontal="center" vertical="center"/>
    </xf>
    <xf numFmtId="0" fontId="54" fillId="0" borderId="20" xfId="257" applyFont="1" applyBorder="1" applyAlignment="1">
      <alignment horizontal="center" vertical="center"/>
    </xf>
    <xf numFmtId="0" fontId="54" fillId="0" borderId="22" xfId="257" applyFont="1" applyBorder="1" applyAlignment="1">
      <alignment horizontal="center" vertical="center"/>
    </xf>
    <xf numFmtId="0" fontId="56" fillId="0" borderId="11" xfId="257" applyFont="1" applyBorder="1" applyAlignment="1">
      <alignment horizontal="center"/>
    </xf>
    <xf numFmtId="0" fontId="59" fillId="0" borderId="29" xfId="257" applyFont="1" applyBorder="1" applyAlignment="1">
      <alignment horizontal="center" vertical="center" wrapText="1"/>
    </xf>
    <xf numFmtId="0" fontId="57" fillId="0" borderId="31" xfId="257" quotePrefix="1" applyFont="1" applyBorder="1" applyAlignment="1">
      <alignment horizontal="center" vertical="center"/>
    </xf>
    <xf numFmtId="0" fontId="57" fillId="0" borderId="0" xfId="257" quotePrefix="1" applyFont="1" applyAlignment="1">
      <alignment horizontal="center" vertical="center"/>
    </xf>
    <xf numFmtId="0" fontId="57" fillId="0" borderId="62" xfId="257" quotePrefix="1" applyFont="1" applyBorder="1" applyAlignment="1">
      <alignment horizontal="center" vertical="center"/>
    </xf>
    <xf numFmtId="0" fontId="57" fillId="24" borderId="24" xfId="0" quotePrefix="1" applyFont="1" applyFill="1" applyBorder="1" applyAlignment="1">
      <alignment horizontal="center" vertical="center"/>
    </xf>
    <xf numFmtId="0" fontId="57" fillId="24" borderId="16" xfId="0" quotePrefix="1" applyFont="1" applyFill="1" applyBorder="1" applyAlignment="1">
      <alignment horizontal="center"/>
    </xf>
    <xf numFmtId="0" fontId="57" fillId="24" borderId="16" xfId="0" applyFont="1" applyFill="1" applyBorder="1" applyAlignment="1">
      <alignment horizontal="center"/>
    </xf>
    <xf numFmtId="0" fontId="57" fillId="24" borderId="16" xfId="0" quotePrefix="1" applyFont="1" applyFill="1" applyBorder="1" applyAlignment="1">
      <alignment horizontal="center" vertical="center"/>
    </xf>
    <xf numFmtId="4" fontId="11" fillId="24" borderId="39" xfId="0" applyNumberFormat="1" applyFont="1" applyFill="1" applyBorder="1" applyAlignment="1">
      <alignment horizontal="center" vertical="center"/>
    </xf>
    <xf numFmtId="172" fontId="61" fillId="0" borderId="11" xfId="0" applyNumberFormat="1" applyFont="1" applyBorder="1" applyAlignment="1">
      <alignment horizontal="center"/>
    </xf>
    <xf numFmtId="0" fontId="8" fillId="0" borderId="21" xfId="133" applyBorder="1" applyAlignment="1">
      <alignment horizontal="center"/>
    </xf>
    <xf numFmtId="0" fontId="8" fillId="0" borderId="14" xfId="133" applyBorder="1" applyAlignment="1">
      <alignment horizontal="center"/>
    </xf>
    <xf numFmtId="0" fontId="8" fillId="0" borderId="86" xfId="133" applyBorder="1" applyAlignment="1">
      <alignment horizontal="center"/>
    </xf>
    <xf numFmtId="0" fontId="57" fillId="0" borderId="76" xfId="133" applyFont="1" applyBorder="1" applyAlignment="1">
      <alignment horizontal="center"/>
    </xf>
    <xf numFmtId="0" fontId="8" fillId="0" borderId="76" xfId="133" applyBorder="1" applyAlignment="1">
      <alignment horizontal="center"/>
    </xf>
    <xf numFmtId="0" fontId="8" fillId="0" borderId="96" xfId="133" applyBorder="1" applyAlignment="1">
      <alignment horizontal="center"/>
    </xf>
    <xf numFmtId="0" fontId="8" fillId="0" borderId="62" xfId="133" applyBorder="1" applyAlignment="1">
      <alignment horizontal="center"/>
    </xf>
    <xf numFmtId="0" fontId="8" fillId="0" borderId="74" xfId="133" applyBorder="1" applyAlignment="1">
      <alignment horizontal="center"/>
    </xf>
    <xf numFmtId="0" fontId="8" fillId="0" borderId="97" xfId="133" applyBorder="1" applyAlignment="1">
      <alignment horizontal="center"/>
    </xf>
    <xf numFmtId="0" fontId="8" fillId="0" borderId="85" xfId="133" applyBorder="1" applyAlignment="1">
      <alignment horizontal="center"/>
    </xf>
    <xf numFmtId="0" fontId="53" fillId="0" borderId="23" xfId="0" applyFont="1" applyBorder="1" applyAlignment="1">
      <alignment horizontal="center"/>
    </xf>
    <xf numFmtId="0" fontId="53" fillId="0" borderId="20" xfId="0" applyFont="1" applyBorder="1" applyAlignment="1">
      <alignment horizontal="center"/>
    </xf>
    <xf numFmtId="0" fontId="53" fillId="0" borderId="22" xfId="0" applyFont="1" applyBorder="1" applyAlignment="1">
      <alignment horizontal="center"/>
    </xf>
    <xf numFmtId="0" fontId="53" fillId="0" borderId="25" xfId="0" applyFont="1" applyBorder="1" applyAlignment="1">
      <alignment horizontal="center"/>
    </xf>
    <xf numFmtId="0" fontId="53" fillId="0" borderId="21" xfId="0" applyFont="1" applyBorder="1" applyAlignment="1">
      <alignment horizontal="center"/>
    </xf>
    <xf numFmtId="0" fontId="53" fillId="0" borderId="24" xfId="0" applyFont="1" applyBorder="1" applyAlignment="1">
      <alignment horizontal="center"/>
    </xf>
    <xf numFmtId="0" fontId="45" fillId="0" borderId="20" xfId="0" applyFont="1" applyBorder="1" applyAlignment="1">
      <alignment horizontal="center" vertical="center"/>
    </xf>
    <xf numFmtId="0" fontId="45" fillId="0" borderId="22" xfId="0" applyFont="1" applyBorder="1" applyAlignment="1">
      <alignment horizontal="center" vertical="center"/>
    </xf>
    <xf numFmtId="0" fontId="45" fillId="0" borderId="25" xfId="0" applyFont="1" applyBorder="1" applyAlignment="1">
      <alignment horizontal="center" vertical="center"/>
    </xf>
    <xf numFmtId="0" fontId="45" fillId="0" borderId="21" xfId="0" applyFont="1" applyBorder="1" applyAlignment="1">
      <alignment horizontal="center" vertical="center"/>
    </xf>
    <xf numFmtId="0" fontId="45" fillId="0" borderId="24" xfId="0" applyFont="1" applyBorder="1" applyAlignment="1">
      <alignment horizontal="center" vertical="center"/>
    </xf>
    <xf numFmtId="0" fontId="55" fillId="0" borderId="23" xfId="0" applyFont="1" applyBorder="1" applyAlignment="1">
      <alignment horizontal="center"/>
    </xf>
    <xf numFmtId="0" fontId="55" fillId="0" borderId="20" xfId="0" applyFont="1" applyBorder="1" applyAlignment="1">
      <alignment horizontal="center"/>
    </xf>
    <xf numFmtId="0" fontId="55" fillId="0" borderId="22" xfId="0" applyFont="1" applyBorder="1" applyAlignment="1">
      <alignment horizontal="center"/>
    </xf>
    <xf numFmtId="0" fontId="55" fillId="0" borderId="25" xfId="0" applyFont="1" applyBorder="1" applyAlignment="1">
      <alignment horizontal="center"/>
    </xf>
    <xf numFmtId="0" fontId="55" fillId="0" borderId="21" xfId="0" applyFont="1" applyBorder="1" applyAlignment="1">
      <alignment horizontal="center"/>
    </xf>
    <xf numFmtId="0" fontId="55" fillId="0" borderId="24" xfId="0" applyFont="1" applyBorder="1" applyAlignment="1">
      <alignment horizontal="center"/>
    </xf>
    <xf numFmtId="0" fontId="45" fillId="0" borderId="12" xfId="0" applyFont="1" applyBorder="1" applyAlignment="1">
      <alignment horizontal="center" vertical="center"/>
    </xf>
    <xf numFmtId="0" fontId="45" fillId="0" borderId="14" xfId="0" applyFont="1" applyBorder="1" applyAlignment="1">
      <alignment horizontal="center" vertical="center"/>
    </xf>
    <xf numFmtId="0" fontId="45" fillId="0" borderId="15" xfId="0" applyFont="1" applyBorder="1" applyAlignment="1">
      <alignment horizontal="center" vertical="center"/>
    </xf>
    <xf numFmtId="0" fontId="56" fillId="0" borderId="12" xfId="0" applyFont="1" applyBorder="1" applyAlignment="1">
      <alignment horizontal="center" vertical="center"/>
    </xf>
    <xf numFmtId="0" fontId="56" fillId="0" borderId="14" xfId="0" applyFont="1" applyBorder="1" applyAlignment="1">
      <alignment horizontal="center" vertical="center"/>
    </xf>
    <xf numFmtId="0" fontId="56" fillId="0" borderId="15" xfId="0" applyFont="1" applyBorder="1" applyAlignment="1">
      <alignment horizontal="center" vertical="center"/>
    </xf>
    <xf numFmtId="0" fontId="57" fillId="24" borderId="12" xfId="0" applyFont="1" applyFill="1" applyBorder="1" applyAlignment="1">
      <alignment horizontal="center" vertical="center" wrapText="1"/>
    </xf>
    <xf numFmtId="0" fontId="57" fillId="24" borderId="14" xfId="0" applyFont="1" applyFill="1" applyBorder="1" applyAlignment="1">
      <alignment horizontal="center" vertical="center" wrapText="1"/>
    </xf>
    <xf numFmtId="0" fontId="57" fillId="24" borderId="15" xfId="0" applyFont="1" applyFill="1" applyBorder="1" applyAlignment="1">
      <alignment horizontal="center" vertical="center" wrapText="1"/>
    </xf>
    <xf numFmtId="0" fontId="45" fillId="24" borderId="84" xfId="0" applyFont="1" applyFill="1" applyBorder="1" applyAlignment="1">
      <alignment horizontal="center" vertical="center"/>
    </xf>
    <xf numFmtId="0" fontId="45" fillId="24" borderId="34" xfId="0" applyFont="1" applyFill="1" applyBorder="1" applyAlignment="1">
      <alignment horizontal="center" vertical="center"/>
    </xf>
    <xf numFmtId="0" fontId="45" fillId="24" borderId="32" xfId="0" applyFont="1" applyFill="1" applyBorder="1" applyAlignment="1">
      <alignment horizontal="center" vertical="center"/>
    </xf>
    <xf numFmtId="0" fontId="45" fillId="24" borderId="83" xfId="0" applyFont="1" applyFill="1" applyBorder="1" applyAlignment="1">
      <alignment horizontal="center" vertical="center"/>
    </xf>
    <xf numFmtId="2" fontId="56" fillId="0" borderId="83" xfId="0" applyNumberFormat="1" applyFont="1" applyBorder="1" applyAlignment="1">
      <alignment horizontal="center" vertical="center"/>
    </xf>
    <xf numFmtId="2" fontId="56" fillId="0" borderId="34" xfId="0" applyNumberFormat="1" applyFont="1" applyBorder="1" applyAlignment="1">
      <alignment horizontal="center" vertical="center"/>
    </xf>
    <xf numFmtId="2" fontId="56" fillId="0" borderId="32" xfId="0" applyNumberFormat="1" applyFont="1" applyBorder="1" applyAlignment="1">
      <alignment horizontal="center" vertical="center"/>
    </xf>
    <xf numFmtId="0" fontId="57" fillId="24" borderId="28" xfId="0" quotePrefix="1" applyFont="1" applyFill="1" applyBorder="1" applyAlignment="1">
      <alignment horizontal="center" vertical="center"/>
    </xf>
    <xf numFmtId="0" fontId="57" fillId="24" borderId="82" xfId="0" quotePrefix="1" applyFont="1" applyFill="1" applyBorder="1" applyAlignment="1">
      <alignment horizontal="center" vertical="center"/>
    </xf>
    <xf numFmtId="0" fontId="57" fillId="24" borderId="46" xfId="0" quotePrefix="1" applyFont="1" applyFill="1" applyBorder="1" applyAlignment="1">
      <alignment horizontal="center"/>
    </xf>
    <xf numFmtId="0" fontId="57" fillId="24" borderId="76" xfId="0" quotePrefix="1" applyFont="1" applyFill="1" applyBorder="1" applyAlignment="1">
      <alignment horizontal="center"/>
    </xf>
    <xf numFmtId="0" fontId="57" fillId="24" borderId="47" xfId="0" quotePrefix="1" applyFont="1" applyFill="1" applyBorder="1" applyAlignment="1">
      <alignment horizontal="center"/>
    </xf>
    <xf numFmtId="0" fontId="57" fillId="24" borderId="29" xfId="0" quotePrefix="1" applyFont="1" applyFill="1" applyBorder="1" applyAlignment="1">
      <alignment horizontal="center" vertical="center"/>
    </xf>
    <xf numFmtId="0" fontId="57" fillId="24" borderId="81" xfId="0" quotePrefix="1" applyFont="1" applyFill="1" applyBorder="1" applyAlignment="1">
      <alignment horizontal="center" vertical="center"/>
    </xf>
    <xf numFmtId="4" fontId="11" fillId="24" borderId="79" xfId="0" applyNumberFormat="1" applyFont="1" applyFill="1" applyBorder="1" applyAlignment="1">
      <alignment horizontal="center" vertical="center"/>
    </xf>
    <xf numFmtId="4" fontId="11" fillId="24" borderId="80" xfId="0" applyNumberFormat="1" applyFont="1" applyFill="1" applyBorder="1" applyAlignment="1">
      <alignment horizontal="center" vertical="center"/>
    </xf>
    <xf numFmtId="0" fontId="56" fillId="0" borderId="98" xfId="0" applyFont="1" applyBorder="1" applyAlignment="1">
      <alignment horizontal="left" vertical="top"/>
    </xf>
    <xf numFmtId="0" fontId="56" fillId="0" borderId="77" xfId="0" applyFont="1" applyBorder="1" applyAlignment="1">
      <alignment horizontal="left" vertical="top"/>
    </xf>
    <xf numFmtId="0" fontId="56" fillId="0" borderId="78" xfId="0" applyFont="1" applyBorder="1" applyAlignment="1">
      <alignment horizontal="left" vertical="top"/>
    </xf>
    <xf numFmtId="0" fontId="45" fillId="0" borderId="75" xfId="0" applyFont="1" applyBorder="1" applyAlignment="1">
      <alignment horizontal="center"/>
    </xf>
    <xf numFmtId="0" fontId="45" fillId="0" borderId="76" xfId="0" applyFont="1" applyBorder="1" applyAlignment="1">
      <alignment horizontal="center"/>
    </xf>
    <xf numFmtId="0" fontId="45" fillId="0" borderId="47" xfId="0" applyFont="1" applyBorder="1" applyAlignment="1">
      <alignment horizontal="center"/>
    </xf>
    <xf numFmtId="0" fontId="45" fillId="0" borderId="13" xfId="0" applyFont="1" applyBorder="1" applyAlignment="1">
      <alignment horizontal="center" vertical="center" wrapText="1"/>
    </xf>
    <xf numFmtId="0" fontId="45" fillId="0" borderId="14" xfId="0" applyFont="1" applyBorder="1" applyAlignment="1">
      <alignment horizontal="center" vertical="center" wrapText="1"/>
    </xf>
    <xf numFmtId="0" fontId="45" fillId="0" borderId="15" xfId="0" applyFont="1" applyBorder="1" applyAlignment="1">
      <alignment horizontal="center" vertical="center" wrapText="1"/>
    </xf>
    <xf numFmtId="0" fontId="64" fillId="24" borderId="73" xfId="0" applyFont="1" applyFill="1" applyBorder="1" applyAlignment="1">
      <alignment horizontal="center" vertical="center" wrapText="1"/>
    </xf>
    <xf numFmtId="0" fontId="64" fillId="24" borderId="74" xfId="0" applyFont="1" applyFill="1" applyBorder="1" applyAlignment="1">
      <alignment horizontal="center" vertical="center" wrapText="1"/>
    </xf>
    <xf numFmtId="0" fontId="64" fillId="24" borderId="43" xfId="0" applyFont="1" applyFill="1" applyBorder="1" applyAlignment="1">
      <alignment horizontal="center" vertical="center" wrapText="1"/>
    </xf>
    <xf numFmtId="0" fontId="56" fillId="0" borderId="26" xfId="257" applyFont="1" applyBorder="1" applyAlignment="1">
      <alignment horizontal="center" wrapText="1"/>
    </xf>
    <xf numFmtId="0" fontId="56" fillId="0" borderId="0" xfId="257" applyFont="1" applyAlignment="1">
      <alignment horizontal="center" wrapText="1"/>
    </xf>
    <xf numFmtId="0" fontId="45" fillId="24" borderId="11" xfId="257" applyFont="1" applyFill="1" applyBorder="1" applyAlignment="1">
      <alignment horizontal="center" vertical="center"/>
    </xf>
    <xf numFmtId="2" fontId="56" fillId="0" borderId="11" xfId="257" applyNumberFormat="1" applyFont="1" applyBorder="1" applyAlignment="1">
      <alignment horizontal="center" vertical="center"/>
    </xf>
    <xf numFmtId="0" fontId="3" fillId="0" borderId="0" xfId="257" applyAlignment="1">
      <alignment horizontal="center"/>
    </xf>
    <xf numFmtId="0" fontId="57" fillId="24" borderId="11" xfId="257" quotePrefix="1" applyFont="1" applyFill="1" applyBorder="1" applyAlignment="1">
      <alignment horizontal="center" vertical="center"/>
    </xf>
    <xf numFmtId="0" fontId="57" fillId="24" borderId="24" xfId="257" quotePrefix="1" applyFont="1" applyFill="1" applyBorder="1" applyAlignment="1">
      <alignment horizontal="center"/>
    </xf>
    <xf numFmtId="0" fontId="3" fillId="0" borderId="20" xfId="257" applyBorder="1" applyAlignment="1">
      <alignment horizontal="center"/>
    </xf>
    <xf numFmtId="0" fontId="45" fillId="0" borderId="24" xfId="257" applyFont="1" applyBorder="1" applyAlignment="1">
      <alignment horizontal="center"/>
    </xf>
    <xf numFmtId="0" fontId="45" fillId="0" borderId="15" xfId="257" applyFont="1" applyBorder="1" applyAlignment="1">
      <alignment horizontal="center" vertical="center" wrapText="1"/>
    </xf>
    <xf numFmtId="0" fontId="64" fillId="24" borderId="22" xfId="257" applyFont="1" applyFill="1" applyBorder="1" applyAlignment="1">
      <alignment horizontal="center" vertical="center" wrapText="1"/>
    </xf>
    <xf numFmtId="0" fontId="63" fillId="24" borderId="27" xfId="257" applyFont="1" applyFill="1" applyBorder="1"/>
    <xf numFmtId="0" fontId="3" fillId="0" borderId="17" xfId="257" applyBorder="1" applyAlignment="1">
      <alignment horizontal="center" textRotation="90"/>
    </xf>
    <xf numFmtId="0" fontId="3" fillId="0" borderId="26" xfId="257" applyBorder="1" applyAlignment="1">
      <alignment horizontal="center" textRotation="90"/>
    </xf>
    <xf numFmtId="0" fontId="3" fillId="0" borderId="22" xfId="257" applyBorder="1" applyAlignment="1">
      <alignment horizontal="center"/>
    </xf>
    <xf numFmtId="0" fontId="56" fillId="0" borderId="11" xfId="257" applyFont="1" applyBorder="1" applyAlignment="1">
      <alignment horizontal="left" vertical="top"/>
    </xf>
    <xf numFmtId="0" fontId="56" fillId="0" borderId="16" xfId="257" applyFont="1" applyBorder="1" applyAlignment="1">
      <alignment horizontal="left" vertical="top"/>
    </xf>
    <xf numFmtId="0" fontId="56" fillId="0" borderId="27" xfId="257" applyFont="1" applyBorder="1" applyAlignment="1">
      <alignment horizontal="left" vertical="top"/>
    </xf>
    <xf numFmtId="0" fontId="56" fillId="0" borderId="11" xfId="0" applyFont="1" applyBorder="1" applyAlignment="1">
      <alignment horizontal="center" vertical="center" wrapText="1"/>
    </xf>
    <xf numFmtId="0" fontId="45" fillId="24" borderId="56" xfId="0" applyFont="1" applyFill="1" applyBorder="1" applyAlignment="1">
      <alignment horizontal="center" vertical="center"/>
    </xf>
    <xf numFmtId="0" fontId="45" fillId="24" borderId="57" xfId="0" applyFont="1" applyFill="1" applyBorder="1" applyAlignment="1">
      <alignment horizontal="center" vertical="center"/>
    </xf>
    <xf numFmtId="2" fontId="56" fillId="0" borderId="57" xfId="0" applyNumberFormat="1" applyFont="1" applyBorder="1" applyAlignment="1">
      <alignment horizontal="center" vertical="center"/>
    </xf>
    <xf numFmtId="0" fontId="56" fillId="0" borderId="57" xfId="0" applyFont="1" applyBorder="1" applyAlignment="1">
      <alignment horizontal="center" vertical="center"/>
    </xf>
    <xf numFmtId="0" fontId="0" fillId="0" borderId="0" xfId="0" applyAlignment="1">
      <alignment horizontal="center"/>
    </xf>
    <xf numFmtId="0" fontId="57" fillId="24" borderId="11" xfId="0" quotePrefix="1" applyFont="1" applyFill="1" applyBorder="1" applyAlignment="1">
      <alignment horizontal="center" vertical="center"/>
    </xf>
    <xf numFmtId="0" fontId="57" fillId="24" borderId="27" xfId="0" quotePrefix="1" applyFont="1" applyFill="1" applyBorder="1" applyAlignment="1">
      <alignment horizontal="center" vertical="center"/>
    </xf>
    <xf numFmtId="0" fontId="57" fillId="24" borderId="24" xfId="0" quotePrefix="1" applyFont="1" applyFill="1" applyBorder="1" applyAlignment="1">
      <alignment horizontal="center"/>
    </xf>
    <xf numFmtId="4" fontId="11" fillId="24" borderId="71" xfId="0" applyNumberFormat="1" applyFont="1" applyFill="1" applyBorder="1" applyAlignment="1">
      <alignment horizontal="center" vertical="center"/>
    </xf>
    <xf numFmtId="0" fontId="0" fillId="0" borderId="20" xfId="0" applyBorder="1" applyAlignment="1">
      <alignment horizontal="center"/>
    </xf>
    <xf numFmtId="0" fontId="45" fillId="0" borderId="24" xfId="0" applyFont="1" applyBorder="1" applyAlignment="1">
      <alignment horizontal="center"/>
    </xf>
    <xf numFmtId="0" fontId="56" fillId="0" borderId="16" xfId="0" applyFont="1" applyBorder="1"/>
    <xf numFmtId="0" fontId="0" fillId="0" borderId="17" xfId="0" applyBorder="1" applyAlignment="1">
      <alignment horizontal="center" textRotation="90"/>
    </xf>
    <xf numFmtId="0" fontId="0" fillId="0" borderId="26" xfId="0" applyBorder="1" applyAlignment="1">
      <alignment horizontal="center" textRotation="90"/>
    </xf>
    <xf numFmtId="0" fontId="0" fillId="0" borderId="22" xfId="0" applyBorder="1" applyAlignment="1">
      <alignment horizontal="center"/>
    </xf>
    <xf numFmtId="0" fontId="56" fillId="0" borderId="59" xfId="0" applyFont="1" applyBorder="1" applyAlignment="1">
      <alignment horizontal="left" vertical="top"/>
    </xf>
    <xf numFmtId="0" fontId="56" fillId="0" borderId="11" xfId="0" applyFont="1" applyBorder="1" applyAlignment="1">
      <alignment horizontal="left" vertical="top"/>
    </xf>
    <xf numFmtId="0" fontId="56" fillId="0" borderId="16" xfId="0" applyFont="1" applyBorder="1" applyAlignment="1">
      <alignment horizontal="left" vertical="top"/>
    </xf>
    <xf numFmtId="0" fontId="56" fillId="0" borderId="11" xfId="257" applyFont="1" applyBorder="1" applyAlignment="1">
      <alignment horizontal="center" wrapText="1"/>
    </xf>
    <xf numFmtId="0" fontId="119" fillId="0" borderId="27" xfId="261" applyFont="1" applyBorder="1" applyAlignment="1">
      <alignment horizontal="center" vertical="center" wrapText="1"/>
    </xf>
    <xf numFmtId="0" fontId="114" fillId="0" borderId="11" xfId="261" applyFont="1" applyBorder="1" applyAlignment="1">
      <alignment horizontal="left" vertical="top"/>
    </xf>
    <xf numFmtId="0" fontId="114" fillId="0" borderId="27" xfId="261" applyFont="1" applyBorder="1" applyAlignment="1">
      <alignment horizontal="left" vertical="top"/>
    </xf>
    <xf numFmtId="2" fontId="124" fillId="0" borderId="20" xfId="261" applyNumberFormat="1" applyFont="1" applyBorder="1" applyAlignment="1">
      <alignment horizontal="center" vertical="center"/>
    </xf>
    <xf numFmtId="0" fontId="117" fillId="0" borderId="11" xfId="261" applyFont="1" applyBorder="1" applyAlignment="1">
      <alignment horizontal="left" vertical="center" wrapText="1"/>
    </xf>
    <xf numFmtId="0" fontId="117" fillId="0" borderId="15" xfId="261" applyFont="1" applyBorder="1" applyAlignment="1">
      <alignment horizontal="left" vertical="center" wrapText="1"/>
    </xf>
    <xf numFmtId="4" fontId="77" fillId="0" borderId="17" xfId="261" applyNumberFormat="1" applyFont="1" applyBorder="1" applyAlignment="1">
      <alignment horizontal="center" vertical="center" textRotation="90"/>
    </xf>
    <xf numFmtId="2" fontId="124" fillId="0" borderId="17" xfId="261" applyNumberFormat="1" applyFont="1" applyBorder="1" applyAlignment="1">
      <alignment horizontal="center" vertical="center" textRotation="90"/>
    </xf>
    <xf numFmtId="0" fontId="119" fillId="0" borderId="15" xfId="261" applyFont="1" applyBorder="1" applyAlignment="1">
      <alignment horizontal="left" vertical="center" wrapText="1"/>
    </xf>
    <xf numFmtId="0" fontId="119" fillId="0" borderId="11" xfId="261" applyFont="1" applyBorder="1" applyAlignment="1">
      <alignment horizontal="left" vertical="center" wrapText="1"/>
    </xf>
    <xf numFmtId="2" fontId="77" fillId="0" borderId="18" xfId="261" applyNumberFormat="1" applyFont="1" applyBorder="1" applyAlignment="1">
      <alignment horizontal="center" vertical="center" textRotation="90"/>
    </xf>
    <xf numFmtId="0" fontId="119" fillId="0" borderId="12" xfId="261" applyFont="1" applyBorder="1" applyAlignment="1">
      <alignment horizontal="left" vertical="center" wrapText="1"/>
    </xf>
    <xf numFmtId="2" fontId="101" fillId="0" borderId="0" xfId="261" applyNumberFormat="1" applyFont="1" applyAlignment="1">
      <alignment horizontal="center" vertical="center"/>
    </xf>
    <xf numFmtId="0" fontId="119" fillId="0" borderId="12" xfId="261" applyFont="1" applyBorder="1" applyAlignment="1">
      <alignment vertical="center" wrapText="1"/>
    </xf>
    <xf numFmtId="0" fontId="119" fillId="0" borderId="15" xfId="261" applyFont="1" applyBorder="1" applyAlignment="1">
      <alignment vertical="center" wrapText="1"/>
    </xf>
    <xf numFmtId="0" fontId="119" fillId="0" borderId="12" xfId="261" applyFont="1" applyBorder="1" applyAlignment="1">
      <alignment horizontal="center" vertical="center" wrapText="1"/>
    </xf>
    <xf numFmtId="0" fontId="119" fillId="0" borderId="15" xfId="261" applyFont="1" applyBorder="1" applyAlignment="1">
      <alignment horizontal="center" vertical="center" wrapText="1"/>
    </xf>
    <xf numFmtId="0" fontId="119" fillId="26" borderId="15" xfId="261" applyFont="1" applyFill="1" applyBorder="1" applyAlignment="1">
      <alignment horizontal="center" vertical="center" wrapText="1"/>
    </xf>
    <xf numFmtId="0" fontId="119" fillId="26" borderId="11" xfId="261" applyFont="1" applyFill="1" applyBorder="1" applyAlignment="1">
      <alignment horizontal="center" vertical="center" wrapText="1"/>
    </xf>
    <xf numFmtId="2" fontId="124" fillId="0" borderId="21" xfId="261" applyNumberFormat="1" applyFont="1" applyBorder="1" applyAlignment="1">
      <alignment horizontal="center" vertical="center"/>
    </xf>
    <xf numFmtId="2" fontId="124" fillId="0" borderId="0" xfId="261" applyNumberFormat="1" applyFont="1" applyAlignment="1">
      <alignment horizontal="center" vertical="center" textRotation="90"/>
    </xf>
    <xf numFmtId="0" fontId="119" fillId="0" borderId="11" xfId="261" applyFont="1" applyBorder="1" applyAlignment="1">
      <alignment vertical="center" wrapText="1"/>
    </xf>
    <xf numFmtId="2" fontId="124" fillId="0" borderId="23" xfId="261" applyNumberFormat="1" applyFont="1" applyBorder="1" applyAlignment="1">
      <alignment horizontal="center" vertical="center" textRotation="87"/>
    </xf>
    <xf numFmtId="2" fontId="124" fillId="0" borderId="26" xfId="261" applyNumberFormat="1" applyFont="1" applyBorder="1" applyAlignment="1">
      <alignment horizontal="center" vertical="center" textRotation="87"/>
    </xf>
    <xf numFmtId="2" fontId="124" fillId="0" borderId="25" xfId="261" applyNumberFormat="1" applyFont="1" applyBorder="1" applyAlignment="1">
      <alignment horizontal="center" vertical="center" textRotation="87"/>
    </xf>
    <xf numFmtId="0" fontId="115" fillId="24" borderId="15" xfId="261" quotePrefix="1" applyFont="1" applyFill="1" applyBorder="1" applyAlignment="1">
      <alignment horizontal="center" vertical="center"/>
    </xf>
    <xf numFmtId="0" fontId="115" fillId="24" borderId="11" xfId="261" quotePrefix="1" applyFont="1" applyFill="1" applyBorder="1" applyAlignment="1">
      <alignment horizontal="center" vertical="center"/>
    </xf>
    <xf numFmtId="0" fontId="115" fillId="24" borderId="11" xfId="261" quotePrefix="1" applyFont="1" applyFill="1" applyBorder="1" applyAlignment="1">
      <alignment horizontal="center"/>
    </xf>
    <xf numFmtId="0" fontId="115" fillId="24" borderId="11" xfId="261" applyFont="1" applyFill="1" applyBorder="1" applyAlignment="1">
      <alignment horizontal="center"/>
    </xf>
    <xf numFmtId="4" fontId="116" fillId="24" borderId="11" xfId="261" applyNumberFormat="1" applyFont="1" applyFill="1" applyBorder="1" applyAlignment="1">
      <alignment horizontal="center" vertical="center" wrapText="1"/>
    </xf>
    <xf numFmtId="4" fontId="116" fillId="24" borderId="11" xfId="261" applyNumberFormat="1" applyFont="1" applyFill="1" applyBorder="1" applyAlignment="1">
      <alignment horizontal="center" vertical="center"/>
    </xf>
    <xf numFmtId="43" fontId="77" fillId="0" borderId="0" xfId="268" applyFont="1" applyAlignment="1">
      <alignment wrapText="1"/>
    </xf>
    <xf numFmtId="0" fontId="101" fillId="0" borderId="0" xfId="261" applyFont="1" applyAlignment="1">
      <alignment horizontal="center"/>
    </xf>
    <xf numFmtId="0" fontId="117" fillId="25" borderId="12" xfId="261" applyFont="1" applyFill="1" applyBorder="1" applyAlignment="1">
      <alignment horizontal="left" vertical="center" wrapText="1"/>
    </xf>
    <xf numFmtId="0" fontId="117" fillId="25" borderId="15" xfId="261" applyFont="1" applyFill="1" applyBorder="1" applyAlignment="1">
      <alignment horizontal="left" vertical="center" wrapText="1"/>
    </xf>
    <xf numFmtId="0" fontId="119" fillId="25" borderId="15" xfId="261" applyFont="1" applyFill="1" applyBorder="1" applyAlignment="1">
      <alignment horizontal="left" vertical="center" wrapText="1"/>
    </xf>
    <xf numFmtId="0" fontId="119" fillId="25" borderId="11" xfId="261" applyFont="1" applyFill="1" applyBorder="1" applyAlignment="1">
      <alignment horizontal="left" vertical="center" wrapText="1"/>
    </xf>
    <xf numFmtId="0" fontId="119" fillId="25" borderId="12" xfId="261" applyFont="1" applyFill="1" applyBorder="1" applyAlignment="1">
      <alignment horizontal="center" vertical="center" wrapText="1"/>
    </xf>
    <xf numFmtId="0" fontId="119" fillId="25" borderId="15" xfId="261" applyFont="1" applyFill="1" applyBorder="1" applyAlignment="1">
      <alignment horizontal="center" vertical="center" wrapText="1"/>
    </xf>
    <xf numFmtId="43" fontId="77" fillId="0" borderId="0" xfId="268" applyFont="1" applyAlignment="1">
      <alignment horizontal="center"/>
    </xf>
    <xf numFmtId="0" fontId="45" fillId="0" borderId="11" xfId="261" applyFont="1" applyBorder="1" applyAlignment="1">
      <alignment horizontal="center" vertical="center"/>
    </xf>
    <xf numFmtId="0" fontId="56" fillId="0" borderId="11" xfId="261" applyFont="1" applyBorder="1" applyAlignment="1">
      <alignment horizontal="center" vertical="center"/>
    </xf>
    <xf numFmtId="0" fontId="113" fillId="24" borderId="27" xfId="261" applyFont="1" applyFill="1" applyBorder="1" applyAlignment="1">
      <alignment horizontal="center" vertical="center"/>
    </xf>
    <xf numFmtId="0" fontId="113" fillId="0" borderId="27" xfId="261" applyFont="1" applyBorder="1" applyAlignment="1">
      <alignment horizontal="center" vertical="center"/>
    </xf>
    <xf numFmtId="0" fontId="113" fillId="0" borderId="11" xfId="261" applyFont="1" applyBorder="1" applyAlignment="1">
      <alignment horizontal="center" vertical="center"/>
    </xf>
    <xf numFmtId="0" fontId="100" fillId="24" borderId="11" xfId="261" applyFont="1" applyFill="1" applyBorder="1" applyAlignment="1">
      <alignment horizontal="center" vertical="center"/>
    </xf>
    <xf numFmtId="0" fontId="119" fillId="0" borderId="11" xfId="261" applyFont="1" applyBorder="1" applyAlignment="1">
      <alignment horizontal="center" vertical="center" wrapText="1"/>
    </xf>
    <xf numFmtId="0" fontId="122" fillId="0" borderId="12" xfId="261" applyFont="1" applyBorder="1" applyAlignment="1">
      <alignment horizontal="right" vertical="center" wrapText="1"/>
    </xf>
    <xf numFmtId="0" fontId="122" fillId="0" borderId="14" xfId="261" applyFont="1" applyBorder="1" applyAlignment="1">
      <alignment horizontal="right" vertical="center" wrapText="1"/>
    </xf>
    <xf numFmtId="0" fontId="122" fillId="0" borderId="15" xfId="261" applyFont="1" applyBorder="1" applyAlignment="1">
      <alignment horizontal="right" vertical="center" wrapText="1"/>
    </xf>
    <xf numFmtId="0" fontId="114" fillId="0" borderId="16" xfId="261" applyFont="1" applyBorder="1" applyAlignment="1">
      <alignment horizontal="left" vertical="top"/>
    </xf>
    <xf numFmtId="0" fontId="53" fillId="0" borderId="11" xfId="261" applyFont="1" applyBorder="1" applyAlignment="1">
      <alignment horizontal="center"/>
    </xf>
    <xf numFmtId="0" fontId="45" fillId="0" borderId="16" xfId="261" applyFont="1" applyBorder="1" applyAlignment="1">
      <alignment horizontal="center" vertical="center"/>
    </xf>
    <xf numFmtId="0" fontId="55" fillId="0" borderId="16" xfId="261" applyFont="1" applyBorder="1" applyAlignment="1">
      <alignment horizontal="center"/>
    </xf>
    <xf numFmtId="0" fontId="55" fillId="0" borderId="11" xfId="261" applyFont="1" applyBorder="1" applyAlignment="1">
      <alignment horizontal="center"/>
    </xf>
    <xf numFmtId="0" fontId="2" fillId="0" borderId="15" xfId="261" applyBorder="1" applyAlignment="1">
      <alignment horizontal="left" vertical="center" wrapText="1"/>
    </xf>
    <xf numFmtId="0" fontId="2" fillId="0" borderId="11" xfId="261" applyBorder="1" applyAlignment="1">
      <alignment horizontal="left" vertical="center" wrapText="1"/>
    </xf>
    <xf numFmtId="0" fontId="117" fillId="0" borderId="15" xfId="261" applyFont="1" applyBorder="1" applyAlignment="1">
      <alignment vertical="center" wrapText="1"/>
    </xf>
    <xf numFmtId="0" fontId="117" fillId="0" borderId="11" xfId="261" applyFont="1" applyBorder="1" applyAlignment="1">
      <alignment vertical="center" wrapText="1"/>
    </xf>
    <xf numFmtId="0" fontId="57" fillId="24" borderId="11" xfId="261" applyFont="1" applyFill="1" applyBorder="1" applyAlignment="1">
      <alignment horizontal="center" vertical="center" wrapText="1"/>
    </xf>
    <xf numFmtId="3" fontId="56" fillId="0" borderId="11" xfId="261" applyNumberFormat="1" applyFont="1" applyBorder="1" applyAlignment="1">
      <alignment horizontal="center" wrapText="1"/>
    </xf>
    <xf numFmtId="0" fontId="56" fillId="0" borderId="11" xfId="261" applyFont="1" applyBorder="1" applyAlignment="1">
      <alignment horizontal="center" wrapText="1"/>
    </xf>
    <xf numFmtId="0" fontId="121" fillId="0" borderId="15" xfId="261" applyFont="1" applyBorder="1" applyAlignment="1">
      <alignment horizontal="left" vertical="center" wrapText="1"/>
    </xf>
    <xf numFmtId="0" fontId="121" fillId="0" borderId="11" xfId="261" applyFont="1" applyBorder="1" applyAlignment="1">
      <alignment horizontal="left" vertical="center" wrapText="1"/>
    </xf>
  </cellXfs>
  <cellStyles count="275">
    <cellStyle name="20% - Énfasis1 2" xfId="1" xr:uid="{00000000-0005-0000-0000-000000000000}"/>
    <cellStyle name="20% - Énfasis1 3" xfId="134" xr:uid="{00000000-0005-0000-0000-000001000000}"/>
    <cellStyle name="20% - Énfasis2 2" xfId="2" xr:uid="{00000000-0005-0000-0000-000002000000}"/>
    <cellStyle name="20% - Énfasis2 3" xfId="135" xr:uid="{00000000-0005-0000-0000-000003000000}"/>
    <cellStyle name="20% - Énfasis3 2" xfId="3" xr:uid="{00000000-0005-0000-0000-000004000000}"/>
    <cellStyle name="20% - Énfasis3 3" xfId="136" xr:uid="{00000000-0005-0000-0000-000005000000}"/>
    <cellStyle name="20% - Énfasis4 2" xfId="4" xr:uid="{00000000-0005-0000-0000-000006000000}"/>
    <cellStyle name="20% - Énfasis4 3" xfId="137" xr:uid="{00000000-0005-0000-0000-000007000000}"/>
    <cellStyle name="20% - Énfasis5 2" xfId="5" xr:uid="{00000000-0005-0000-0000-000008000000}"/>
    <cellStyle name="20% - Énfasis5 3" xfId="138" xr:uid="{00000000-0005-0000-0000-000009000000}"/>
    <cellStyle name="20% - Énfasis6 2" xfId="6" xr:uid="{00000000-0005-0000-0000-00000A000000}"/>
    <cellStyle name="20% - Énfasis6 3" xfId="139" xr:uid="{00000000-0005-0000-0000-00000B000000}"/>
    <cellStyle name="40% - Énfasis1 2" xfId="7" xr:uid="{00000000-0005-0000-0000-00000C000000}"/>
    <cellStyle name="40% - Énfasis1 3" xfId="140" xr:uid="{00000000-0005-0000-0000-00000D000000}"/>
    <cellStyle name="40% - Énfasis2 2" xfId="8" xr:uid="{00000000-0005-0000-0000-00000E000000}"/>
    <cellStyle name="40% - Énfasis2 3" xfId="141" xr:uid="{00000000-0005-0000-0000-00000F000000}"/>
    <cellStyle name="40% - Énfasis3 2" xfId="9" xr:uid="{00000000-0005-0000-0000-000010000000}"/>
    <cellStyle name="40% - Énfasis3 3" xfId="142" xr:uid="{00000000-0005-0000-0000-000011000000}"/>
    <cellStyle name="40% - Énfasis4 2" xfId="10" xr:uid="{00000000-0005-0000-0000-000012000000}"/>
    <cellStyle name="40% - Énfasis4 3" xfId="143" xr:uid="{00000000-0005-0000-0000-000013000000}"/>
    <cellStyle name="40% - Énfasis5 2" xfId="11" xr:uid="{00000000-0005-0000-0000-000014000000}"/>
    <cellStyle name="40% - Énfasis5 3" xfId="144" xr:uid="{00000000-0005-0000-0000-000015000000}"/>
    <cellStyle name="40% - Énfasis6 2" xfId="12" xr:uid="{00000000-0005-0000-0000-000016000000}"/>
    <cellStyle name="40% - Énfasis6 3" xfId="145" xr:uid="{00000000-0005-0000-0000-000017000000}"/>
    <cellStyle name="60% - Énfasis1 2" xfId="13" xr:uid="{00000000-0005-0000-0000-000018000000}"/>
    <cellStyle name="60% - Énfasis1 3" xfId="146" xr:uid="{00000000-0005-0000-0000-000019000000}"/>
    <cellStyle name="60% - Énfasis2 2" xfId="14" xr:uid="{00000000-0005-0000-0000-00001A000000}"/>
    <cellStyle name="60% - Énfasis2 3" xfId="147" xr:uid="{00000000-0005-0000-0000-00001B000000}"/>
    <cellStyle name="60% - Énfasis3 2" xfId="15" xr:uid="{00000000-0005-0000-0000-00001C000000}"/>
    <cellStyle name="60% - Énfasis3 3" xfId="148" xr:uid="{00000000-0005-0000-0000-00001D000000}"/>
    <cellStyle name="60% - Énfasis4 2" xfId="16" xr:uid="{00000000-0005-0000-0000-00001E000000}"/>
    <cellStyle name="60% - Énfasis4 3" xfId="149" xr:uid="{00000000-0005-0000-0000-00001F000000}"/>
    <cellStyle name="60% - Énfasis5 2" xfId="17" xr:uid="{00000000-0005-0000-0000-000020000000}"/>
    <cellStyle name="60% - Énfasis5 3" xfId="150" xr:uid="{00000000-0005-0000-0000-000021000000}"/>
    <cellStyle name="60% - Énfasis6 2" xfId="18" xr:uid="{00000000-0005-0000-0000-000022000000}"/>
    <cellStyle name="60% - Énfasis6 3" xfId="151" xr:uid="{00000000-0005-0000-0000-000023000000}"/>
    <cellStyle name="Buena 2" xfId="19" xr:uid="{00000000-0005-0000-0000-000024000000}"/>
    <cellStyle name="Buena 3" xfId="152" xr:uid="{00000000-0005-0000-0000-000025000000}"/>
    <cellStyle name="Cálculo 2" xfId="20" xr:uid="{00000000-0005-0000-0000-000026000000}"/>
    <cellStyle name="Cálculo 3" xfId="153" xr:uid="{00000000-0005-0000-0000-000027000000}"/>
    <cellStyle name="Cancel" xfId="154" xr:uid="{00000000-0005-0000-0000-000028000000}"/>
    <cellStyle name="Celda de comprobación 2" xfId="21" xr:uid="{00000000-0005-0000-0000-000029000000}"/>
    <cellStyle name="Celda de comprobación 3" xfId="155" xr:uid="{00000000-0005-0000-0000-00002A000000}"/>
    <cellStyle name="Celda vinculada 2" xfId="22" xr:uid="{00000000-0005-0000-0000-00002B000000}"/>
    <cellStyle name="Celda vinculada 3" xfId="156" xr:uid="{00000000-0005-0000-0000-00002C000000}"/>
    <cellStyle name="CIENTOS" xfId="157" xr:uid="{00000000-0005-0000-0000-00002D000000}"/>
    <cellStyle name="CIENTOS 2" xfId="158" xr:uid="{00000000-0005-0000-0000-00002E000000}"/>
    <cellStyle name="CIENTOS 2D" xfId="159" xr:uid="{00000000-0005-0000-0000-00002F000000}"/>
    <cellStyle name="CIENTOS 2D 2" xfId="160" xr:uid="{00000000-0005-0000-0000-000030000000}"/>
    <cellStyle name="CIENTOS 2D_PRESUPUESTO FASE III ABR-2015 Rev3" xfId="161" xr:uid="{00000000-0005-0000-0000-000031000000}"/>
    <cellStyle name="CIENTOS 3D" xfId="162" xr:uid="{00000000-0005-0000-0000-000032000000}"/>
    <cellStyle name="CIENTOS 3D 2" xfId="163" xr:uid="{00000000-0005-0000-0000-000033000000}"/>
    <cellStyle name="CIENTOS 3D_PRESUPUESTO FASE III ABR-2015 Rev3" xfId="164" xr:uid="{00000000-0005-0000-0000-000034000000}"/>
    <cellStyle name="CIENTOS 4D" xfId="165" xr:uid="{00000000-0005-0000-0000-000035000000}"/>
    <cellStyle name="CIENTOS 4D 2" xfId="166" xr:uid="{00000000-0005-0000-0000-000036000000}"/>
    <cellStyle name="CIENTOS 4D_PRESUPUESTO FASE III ABR-2015 Rev3" xfId="167" xr:uid="{00000000-0005-0000-0000-000037000000}"/>
    <cellStyle name="CIENTOS_CantidadesGirardota" xfId="168" xr:uid="{00000000-0005-0000-0000-000038000000}"/>
    <cellStyle name="Comma" xfId="169" xr:uid="{00000000-0005-0000-0000-000039000000}"/>
    <cellStyle name="Comma0" xfId="170" xr:uid="{00000000-0005-0000-0000-00003A000000}"/>
    <cellStyle name="Currency" xfId="171" xr:uid="{00000000-0005-0000-0000-00003B000000}"/>
    <cellStyle name="Currency0" xfId="172" xr:uid="{00000000-0005-0000-0000-00003C000000}"/>
    <cellStyle name="Date" xfId="173" xr:uid="{00000000-0005-0000-0000-00003D000000}"/>
    <cellStyle name="Encabezado 4 2" xfId="23" xr:uid="{00000000-0005-0000-0000-00003E000000}"/>
    <cellStyle name="Encabezado 4 3" xfId="174" xr:uid="{00000000-0005-0000-0000-00003F000000}"/>
    <cellStyle name="Énfasis1 2" xfId="24" xr:uid="{00000000-0005-0000-0000-000040000000}"/>
    <cellStyle name="Énfasis1 3" xfId="175" xr:uid="{00000000-0005-0000-0000-000041000000}"/>
    <cellStyle name="Énfasis2 2" xfId="25" xr:uid="{00000000-0005-0000-0000-000042000000}"/>
    <cellStyle name="Énfasis2 3" xfId="176" xr:uid="{00000000-0005-0000-0000-000043000000}"/>
    <cellStyle name="Énfasis3 2" xfId="26" xr:uid="{00000000-0005-0000-0000-000044000000}"/>
    <cellStyle name="Énfasis3 3" xfId="177" xr:uid="{00000000-0005-0000-0000-000045000000}"/>
    <cellStyle name="Énfasis4 2" xfId="27" xr:uid="{00000000-0005-0000-0000-000046000000}"/>
    <cellStyle name="Énfasis4 3" xfId="178" xr:uid="{00000000-0005-0000-0000-000047000000}"/>
    <cellStyle name="Énfasis5 2" xfId="28" xr:uid="{00000000-0005-0000-0000-000048000000}"/>
    <cellStyle name="Énfasis5 3" xfId="179" xr:uid="{00000000-0005-0000-0000-000049000000}"/>
    <cellStyle name="Énfasis6 2" xfId="29" xr:uid="{00000000-0005-0000-0000-00004A000000}"/>
    <cellStyle name="Énfasis6 3" xfId="180" xr:uid="{00000000-0005-0000-0000-00004B000000}"/>
    <cellStyle name="Entrada 2" xfId="30" xr:uid="{00000000-0005-0000-0000-00004C000000}"/>
    <cellStyle name="Entrada 3" xfId="181" xr:uid="{00000000-0005-0000-0000-00004D000000}"/>
    <cellStyle name="Estilo 1" xfId="31" xr:uid="{00000000-0005-0000-0000-00004E000000}"/>
    <cellStyle name="Euro" xfId="32" xr:uid="{00000000-0005-0000-0000-00004F000000}"/>
    <cellStyle name="F2" xfId="182" xr:uid="{00000000-0005-0000-0000-000050000000}"/>
    <cellStyle name="F3" xfId="183" xr:uid="{00000000-0005-0000-0000-000051000000}"/>
    <cellStyle name="F4" xfId="184" xr:uid="{00000000-0005-0000-0000-000052000000}"/>
    <cellStyle name="F5" xfId="185" xr:uid="{00000000-0005-0000-0000-000053000000}"/>
    <cellStyle name="F6" xfId="186" xr:uid="{00000000-0005-0000-0000-000054000000}"/>
    <cellStyle name="F7" xfId="187" xr:uid="{00000000-0005-0000-0000-000055000000}"/>
    <cellStyle name="F8" xfId="188" xr:uid="{00000000-0005-0000-0000-000056000000}"/>
    <cellStyle name="Fixed" xfId="189" xr:uid="{00000000-0005-0000-0000-000057000000}"/>
    <cellStyle name="Heading 1" xfId="190" xr:uid="{00000000-0005-0000-0000-000058000000}"/>
    <cellStyle name="Heading 2" xfId="191" xr:uid="{00000000-0005-0000-0000-000059000000}"/>
    <cellStyle name="Heading1" xfId="192" xr:uid="{00000000-0005-0000-0000-00005A000000}"/>
    <cellStyle name="Heading2" xfId="193" xr:uid="{00000000-0005-0000-0000-00005B000000}"/>
    <cellStyle name="Incorrecto 2" xfId="33" xr:uid="{00000000-0005-0000-0000-00005D000000}"/>
    <cellStyle name="Incorrecto 3" xfId="194" xr:uid="{00000000-0005-0000-0000-00005E000000}"/>
    <cellStyle name="MILE DE MILLONES" xfId="195" xr:uid="{00000000-0005-0000-0000-00005F000000}"/>
    <cellStyle name="MILE DE MILLONES 2" xfId="196" xr:uid="{00000000-0005-0000-0000-000060000000}"/>
    <cellStyle name="MILE DE MILLONES_PRESUPUESTO FASE III ABR-2015 Rev3" xfId="197" xr:uid="{00000000-0005-0000-0000-000061000000}"/>
    <cellStyle name="MILES" xfId="198" xr:uid="{00000000-0005-0000-0000-000062000000}"/>
    <cellStyle name="MILES 2" xfId="199" xr:uid="{00000000-0005-0000-0000-000063000000}"/>
    <cellStyle name="Millares" xfId="34" builtinId="3"/>
    <cellStyle name="Millares [2]" xfId="35" xr:uid="{00000000-0005-0000-0000-000065000000}"/>
    <cellStyle name="Millares [2] 2" xfId="200"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1" xr:uid="{00000000-0005-0000-0000-00006A000000}"/>
    <cellStyle name="Millares 12" xfId="124" xr:uid="{00000000-0005-0000-0000-00006B000000}"/>
    <cellStyle name="Millares 13" xfId="132" xr:uid="{00000000-0005-0000-0000-00006C000000}"/>
    <cellStyle name="Millares 14" xfId="268" xr:uid="{D2ADC04A-8BCA-41DB-8A2C-5685DE8455DA}"/>
    <cellStyle name="Millares 15" xfId="272" xr:uid="{0F2125FE-D848-4C9C-9316-7F49A5FC406E}"/>
    <cellStyle name="Millares 2" xfId="39" xr:uid="{00000000-0005-0000-0000-00006D000000}"/>
    <cellStyle name="Millares 2 2" xfId="40" xr:uid="{00000000-0005-0000-0000-00006E000000}"/>
    <cellStyle name="Millares 2 3" xfId="41" xr:uid="{00000000-0005-0000-0000-00006F000000}"/>
    <cellStyle name="Millares 2 4" xfId="202" xr:uid="{00000000-0005-0000-0000-000070000000}"/>
    <cellStyle name="Millares 2 5" xfId="42" xr:uid="{00000000-0005-0000-0000-000071000000}"/>
    <cellStyle name="Millares 2 6" xfId="256" xr:uid="{9FDC1D4E-8A6D-4BFA-BFAF-21CF0BF92EEC}"/>
    <cellStyle name="Millares 2_APU´S_NO_PREVISTOS (1)" xfId="203"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2 3" xfId="259" xr:uid="{D7159800-9C9F-437A-8E9A-A0FEFD7962E4}"/>
    <cellStyle name="Millares 4 3" xfId="204" xr:uid="{00000000-0005-0000-0000-00007A000000}"/>
    <cellStyle name="Millares 4_APU´S_NO_PREVISTOS (1)" xfId="205" xr:uid="{00000000-0005-0000-0000-00007B000000}"/>
    <cellStyle name="Millares 5" xfId="50" xr:uid="{00000000-0005-0000-0000-00007C000000}"/>
    <cellStyle name="Millares 5 2" xfId="206"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ONES" xfId="207" xr:uid="{00000000-0005-0000-0000-000088000000}"/>
    <cellStyle name="MILLONES 2" xfId="208" xr:uid="{00000000-0005-0000-0000-000089000000}"/>
    <cellStyle name="MILLONES_PRESUPUESTO FASE III ABR-2015 Rev3" xfId="209" xr:uid="{00000000-0005-0000-0000-00008A000000}"/>
    <cellStyle name="Moneda" xfId="269" builtinId="4"/>
    <cellStyle name="Moneda [0]" xfId="258" builtinId="7"/>
    <cellStyle name="Moneda [0] 3 2" xfId="262" xr:uid="{E258FD6B-C60B-46FE-A1D9-CAD90251F593}"/>
    <cellStyle name="Moneda 10" xfId="264" xr:uid="{0545CCDD-3343-4B78-A839-BB6B30FCFF08}"/>
    <cellStyle name="Moneda 10 2" xfId="60" xr:uid="{00000000-0005-0000-0000-00008B000000}"/>
    <cellStyle name="Moneda 2" xfId="61" xr:uid="{00000000-0005-0000-0000-00008C000000}"/>
    <cellStyle name="Moneda 2 10" xfId="210" xr:uid="{00000000-0005-0000-0000-00008D000000}"/>
    <cellStyle name="Moneda 2 11" xfId="211" xr:uid="{00000000-0005-0000-0000-00008E000000}"/>
    <cellStyle name="Moneda 2 12" xfId="212" xr:uid="{00000000-0005-0000-0000-00008F000000}"/>
    <cellStyle name="Moneda 2 13" xfId="260" xr:uid="{970C7788-825A-4712-BDBB-063E48E8D6A3}"/>
    <cellStyle name="Moneda 2 13 2" xfId="274" xr:uid="{ACC5F234-2A15-47A1-8CE6-A40D6C8EE282}"/>
    <cellStyle name="Moneda 2 2" xfId="62" xr:uid="{00000000-0005-0000-0000-000090000000}"/>
    <cellStyle name="Moneda 2 2 2" xfId="63" xr:uid="{00000000-0005-0000-0000-000091000000}"/>
    <cellStyle name="Moneda 2 2 2 2" xfId="64" xr:uid="{00000000-0005-0000-0000-000092000000}"/>
    <cellStyle name="Moneda 2 2 2 2 2" xfId="128" xr:uid="{00000000-0005-0000-0000-000093000000}"/>
    <cellStyle name="Moneda 2 2 3" xfId="65" xr:uid="{00000000-0005-0000-0000-000094000000}"/>
    <cellStyle name="Moneda 2 2 4" xfId="66" xr:uid="{00000000-0005-0000-0000-000095000000}"/>
    <cellStyle name="Moneda 2 2 5" xfId="67" xr:uid="{00000000-0005-0000-0000-000096000000}"/>
    <cellStyle name="Moneda 2 2_APU´S_NO_PREVISTOS (1)" xfId="213" xr:uid="{00000000-0005-0000-0000-000097000000}"/>
    <cellStyle name="Moneda 2 3" xfId="68" xr:uid="{00000000-0005-0000-0000-000098000000}"/>
    <cellStyle name="Moneda 2 3 2" xfId="263" xr:uid="{13CEEC73-3B49-44DA-8819-85966477D1D7}"/>
    <cellStyle name="Moneda 2 4" xfId="214" xr:uid="{00000000-0005-0000-0000-000099000000}"/>
    <cellStyle name="Moneda 2 5" xfId="215" xr:uid="{00000000-0005-0000-0000-00009A000000}"/>
    <cellStyle name="Moneda 2 6" xfId="216" xr:uid="{00000000-0005-0000-0000-00009B000000}"/>
    <cellStyle name="Moneda 2 7" xfId="217" xr:uid="{00000000-0005-0000-0000-00009C000000}"/>
    <cellStyle name="Moneda 2 8" xfId="218" xr:uid="{00000000-0005-0000-0000-00009D000000}"/>
    <cellStyle name="Moneda 2 9" xfId="219" xr:uid="{00000000-0005-0000-0000-00009E000000}"/>
    <cellStyle name="Moneda 2_APU´S_NO_PREVISTOS (1)" xfId="220" xr:uid="{00000000-0005-0000-0000-00009F000000}"/>
    <cellStyle name="Moneda 3" xfId="69" xr:uid="{00000000-0005-0000-0000-0000A0000000}"/>
    <cellStyle name="Moneda 4" xfId="221" xr:uid="{00000000-0005-0000-0000-0000A1000000}"/>
    <cellStyle name="Moneda 5" xfId="254" xr:uid="{59F9A86F-99FE-49DD-8FB9-7BC170B263D9}"/>
    <cellStyle name="Moneda 6" xfId="271" xr:uid="{482A81A8-7584-477E-86E8-B038C1EC05FA}"/>
    <cellStyle name="Monetario0" xfId="222" xr:uid="{00000000-0005-0000-0000-0000A2000000}"/>
    <cellStyle name="Neutral" xfId="70" builtinId="28" customBuiltin="1"/>
    <cellStyle name="Neutral 2" xfId="71" xr:uid="{00000000-0005-0000-0000-0000A4000000}"/>
    <cellStyle name="Neutral 3" xfId="223" xr:uid="{00000000-0005-0000-0000-0000A5000000}"/>
    <cellStyle name="No. punto" xfId="224" xr:uid="{00000000-0005-0000-0000-0000A6000000}"/>
    <cellStyle name="No. punto 2" xfId="225" xr:uid="{00000000-0005-0000-0000-0000A7000000}"/>
    <cellStyle name="Normal" xfId="0" builtinId="0"/>
    <cellStyle name="Normal 10" xfId="257" xr:uid="{7E8301C1-DDD8-46F3-8CC5-C8C2C4B6C0CB}"/>
    <cellStyle name="Normal 11" xfId="267" xr:uid="{3D6ADC8F-E07A-4EA1-A941-88DAB2CCDADA}"/>
    <cellStyle name="Normal 12" xfId="273" xr:uid="{A1127851-1042-42B3-9469-1FAF5765ED85}"/>
    <cellStyle name="Normal 2" xfId="72" xr:uid="{00000000-0005-0000-0000-0000A9000000}"/>
    <cellStyle name="Normal 2 10" xfId="73" xr:uid="{00000000-0005-0000-0000-0000AA000000}"/>
    <cellStyle name="Normal 2 10 2" xfId="74" xr:uid="{00000000-0005-0000-0000-0000AB000000}"/>
    <cellStyle name="Normal 2 10 2 2" xfId="133" xr:uid="{00000000-0005-0000-0000-0000AC000000}"/>
    <cellStyle name="Normal 2 10 3" xfId="125" xr:uid="{00000000-0005-0000-0000-0000AD000000}"/>
    <cellStyle name="Normal 2 11" xfId="75" xr:uid="{00000000-0005-0000-0000-0000AE000000}"/>
    <cellStyle name="Normal 2 12" xfId="76" xr:uid="{00000000-0005-0000-0000-0000AF000000}"/>
    <cellStyle name="Normal 2 13" xfId="77" xr:uid="{00000000-0005-0000-0000-0000B0000000}"/>
    <cellStyle name="Normal 2 2" xfId="78" xr:uid="{00000000-0005-0000-0000-0000B1000000}"/>
    <cellStyle name="Normal 2 2 2" xfId="226" xr:uid="{00000000-0005-0000-0000-0000B2000000}"/>
    <cellStyle name="Normal 2 2 3" xfId="227" xr:uid="{00000000-0005-0000-0000-0000B3000000}"/>
    <cellStyle name="Normal 2 3" xfId="79" xr:uid="{00000000-0005-0000-0000-0000B4000000}"/>
    <cellStyle name="Normal 2 3 2" xfId="228" xr:uid="{00000000-0005-0000-0000-0000B5000000}"/>
    <cellStyle name="Normal 2 4" xfId="80" xr:uid="{00000000-0005-0000-0000-0000B6000000}"/>
    <cellStyle name="Normal 2 5" xfId="81" xr:uid="{00000000-0005-0000-0000-0000B7000000}"/>
    <cellStyle name="Normal 2 6" xfId="82" xr:uid="{00000000-0005-0000-0000-0000B8000000}"/>
    <cellStyle name="Normal 2 7" xfId="83" xr:uid="{00000000-0005-0000-0000-0000B9000000}"/>
    <cellStyle name="Normal 2 8" xfId="84" xr:uid="{00000000-0005-0000-0000-0000BA000000}"/>
    <cellStyle name="Normal 2 9" xfId="85" xr:uid="{00000000-0005-0000-0000-0000BB000000}"/>
    <cellStyle name="Normal 2_APU NO PREVISTOS MTTO" xfId="86" xr:uid="{00000000-0005-0000-0000-0000BC000000}"/>
    <cellStyle name="Normal 29" xfId="87" xr:uid="{00000000-0005-0000-0000-0000BD000000}"/>
    <cellStyle name="Normal 3" xfId="88" xr:uid="{00000000-0005-0000-0000-0000BE000000}"/>
    <cellStyle name="Normal 3 11" xfId="129" xr:uid="{00000000-0005-0000-0000-0000BF000000}"/>
    <cellStyle name="Normal 3 11 2" xfId="255" xr:uid="{6AAC6B9D-F0E2-4752-A36D-5EE69DE3908C}"/>
    <cellStyle name="Normal 3 2" xfId="89" xr:uid="{00000000-0005-0000-0000-0000C0000000}"/>
    <cellStyle name="Normal 3 2 2" xfId="127" xr:uid="{00000000-0005-0000-0000-0000C1000000}"/>
    <cellStyle name="Normal 3 2 2 2" xfId="261" xr:uid="{8F68D43C-6ACE-431F-94C4-C131B3B530BF}"/>
    <cellStyle name="Normal 3 3" xfId="229" xr:uid="{00000000-0005-0000-0000-0000C2000000}"/>
    <cellStyle name="Normal 3 4" xfId="253" xr:uid="{5DD0F652-BB17-4356-B7D8-8B175C7D6D3F}"/>
    <cellStyle name="Normal 3_APU´S_NO_PREVISTOS (1)" xfId="230" xr:uid="{00000000-0005-0000-0000-0000C3000000}"/>
    <cellStyle name="Normal 4" xfId="90" xr:uid="{00000000-0005-0000-0000-0000C4000000}"/>
    <cellStyle name="Normal 4 2" xfId="91" xr:uid="{00000000-0005-0000-0000-0000C5000000}"/>
    <cellStyle name="Normal 4 2 2" xfId="231" xr:uid="{00000000-0005-0000-0000-0000C6000000}"/>
    <cellStyle name="Normal 5" xfId="131" xr:uid="{00000000-0005-0000-0000-0000C7000000}"/>
    <cellStyle name="Normal 6" xfId="232" xr:uid="{00000000-0005-0000-0000-0000C8000000}"/>
    <cellStyle name="Normal 6 2" xfId="233" xr:uid="{00000000-0005-0000-0000-0000C9000000}"/>
    <cellStyle name="Normal 7" xfId="234" xr:uid="{00000000-0005-0000-0000-0000CA000000}"/>
    <cellStyle name="Normal 8" xfId="235" xr:uid="{00000000-0005-0000-0000-0000CB000000}"/>
    <cellStyle name="Normal 9" xfId="236" xr:uid="{00000000-0005-0000-0000-0000CC000000}"/>
    <cellStyle name="Normal 9 2" xfId="130" xr:uid="{00000000-0005-0000-0000-0000CD000000}"/>
    <cellStyle name="Notas 2" xfId="92" xr:uid="{00000000-0005-0000-0000-0000D0000000}"/>
    <cellStyle name="Notas 3" xfId="237" xr:uid="{00000000-0005-0000-0000-0000D1000000}"/>
    <cellStyle name="Percent" xfId="238" xr:uid="{00000000-0005-0000-0000-0000D2000000}"/>
    <cellStyle name="Porcentaje" xfId="94" builtinId="5"/>
    <cellStyle name="Porcentaje 2" xfId="239" xr:uid="{00000000-0005-0000-0000-0000D4000000}"/>
    <cellStyle name="Porcentaje 3" xfId="93" xr:uid="{00000000-0005-0000-0000-0000D5000000}"/>
    <cellStyle name="Porcentaje 3 2" xfId="265" xr:uid="{0ADFD8E4-8FA8-4D08-A606-743F2DFBAF87}"/>
    <cellStyle name="Porcentaje 4" xfId="240" xr:uid="{00000000-0005-0000-0000-0000D6000000}"/>
    <cellStyle name="Porcentaje 5" xfId="241" xr:uid="{00000000-0005-0000-0000-0000D7000000}"/>
    <cellStyle name="Porcentaje 5 2" xfId="242" xr:uid="{00000000-0005-0000-0000-0000D8000000}"/>
    <cellStyle name="Porcentaje 6" xfId="266" xr:uid="{1607BBFE-4161-4900-A9FC-C99407FB7435}"/>
    <cellStyle name="Porcentaje 7" xfId="270" xr:uid="{D2B46349-7F93-476B-89D0-39ABFF82B048}"/>
    <cellStyle name="Porcentual 2" xfId="95" xr:uid="{00000000-0005-0000-0000-0000D9000000}"/>
    <cellStyle name="Porcentual 2 10" xfId="96" xr:uid="{00000000-0005-0000-0000-0000DA000000}"/>
    <cellStyle name="Porcentual 2 10 2" xfId="97" xr:uid="{00000000-0005-0000-0000-0000DB000000}"/>
    <cellStyle name="Porcentual 2 11" xfId="98" xr:uid="{00000000-0005-0000-0000-0000DC000000}"/>
    <cellStyle name="Porcentual 2 12" xfId="99" xr:uid="{00000000-0005-0000-0000-0000DD000000}"/>
    <cellStyle name="Porcentual 2 2" xfId="100" xr:uid="{00000000-0005-0000-0000-0000DE000000}"/>
    <cellStyle name="Porcentual 2 3" xfId="101" xr:uid="{00000000-0005-0000-0000-0000DF000000}"/>
    <cellStyle name="Porcentual 2 4" xfId="102" xr:uid="{00000000-0005-0000-0000-0000E0000000}"/>
    <cellStyle name="Porcentual 2 5" xfId="103" xr:uid="{00000000-0005-0000-0000-0000E1000000}"/>
    <cellStyle name="Porcentual 2 6" xfId="104" xr:uid="{00000000-0005-0000-0000-0000E2000000}"/>
    <cellStyle name="Porcentual 2 7" xfId="105" xr:uid="{00000000-0005-0000-0000-0000E3000000}"/>
    <cellStyle name="Porcentual 2 8" xfId="106" xr:uid="{00000000-0005-0000-0000-0000E4000000}"/>
    <cellStyle name="Porcentual 2 9" xfId="107" xr:uid="{00000000-0005-0000-0000-0000E5000000}"/>
    <cellStyle name="Porcentual 3" xfId="108" xr:uid="{00000000-0005-0000-0000-0000E6000000}"/>
    <cellStyle name="Porcentual 4" xfId="109" xr:uid="{00000000-0005-0000-0000-0000E7000000}"/>
    <cellStyle name="Porcentual 4 2" xfId="110" xr:uid="{00000000-0005-0000-0000-0000E8000000}"/>
    <cellStyle name="Porcentual 5" xfId="111" xr:uid="{00000000-0005-0000-0000-0000E9000000}"/>
    <cellStyle name="Porcentual 5 2" xfId="243" xr:uid="{00000000-0005-0000-0000-0000EA000000}"/>
    <cellStyle name="Porcentual 6" xfId="112" xr:uid="{00000000-0005-0000-0000-0000EB000000}"/>
    <cellStyle name="Porcentual 6 2" xfId="113" xr:uid="{00000000-0005-0000-0000-0000EC000000}"/>
    <cellStyle name="Porcentual 7" xfId="114" xr:uid="{00000000-0005-0000-0000-0000ED000000}"/>
    <cellStyle name="Porcentual 8" xfId="126" xr:uid="{00000000-0005-0000-0000-0000EE000000}"/>
    <cellStyle name="resaltado" xfId="244" xr:uid="{00000000-0005-0000-0000-0000EF000000}"/>
    <cellStyle name="Salida 2" xfId="115" xr:uid="{00000000-0005-0000-0000-0000F0000000}"/>
    <cellStyle name="Salida 3" xfId="245" xr:uid="{00000000-0005-0000-0000-0000F1000000}"/>
    <cellStyle name="Texto de advertencia 2" xfId="116" xr:uid="{00000000-0005-0000-0000-0000F2000000}"/>
    <cellStyle name="Texto de advertencia 3" xfId="246" xr:uid="{00000000-0005-0000-0000-0000F3000000}"/>
    <cellStyle name="Texto explicativo 2" xfId="117" xr:uid="{00000000-0005-0000-0000-0000F4000000}"/>
    <cellStyle name="Texto explicativo 3" xfId="247" xr:uid="{00000000-0005-0000-0000-0000F5000000}"/>
    <cellStyle name="Título 1 2" xfId="118" xr:uid="{00000000-0005-0000-0000-0000F6000000}"/>
    <cellStyle name="Título 1 3" xfId="248" xr:uid="{00000000-0005-0000-0000-0000F7000000}"/>
    <cellStyle name="Título 2 2" xfId="119" xr:uid="{00000000-0005-0000-0000-0000F8000000}"/>
    <cellStyle name="Título 2 3" xfId="249" xr:uid="{00000000-0005-0000-0000-0000F9000000}"/>
    <cellStyle name="Título 3 2" xfId="120" xr:uid="{00000000-0005-0000-0000-0000FA000000}"/>
    <cellStyle name="Título 3 3" xfId="250" xr:uid="{00000000-0005-0000-0000-0000FB000000}"/>
    <cellStyle name="Título 4" xfId="121" xr:uid="{00000000-0005-0000-0000-0000FC000000}"/>
    <cellStyle name="Título 5" xfId="251" xr:uid="{00000000-0005-0000-0000-0000FD000000}"/>
    <cellStyle name="Total" xfId="122" builtinId="25" customBuiltin="1"/>
    <cellStyle name="Total 2" xfId="123" xr:uid="{00000000-0005-0000-0000-0000FF000000}"/>
    <cellStyle name="Total 3" xfId="252" xr:uid="{00000000-0005-0000-0000-000000010000}"/>
  </cellStyles>
  <dxfs count="16">
    <dxf>
      <font>
        <b/>
        <i val="0"/>
        <color rgb="FF0070C0"/>
      </font>
    </dxf>
    <dxf>
      <font>
        <b/>
        <i val="0"/>
        <color rgb="FFFF0000"/>
      </font>
    </dxf>
    <dxf>
      <font>
        <b/>
        <i val="0"/>
        <color rgb="FF0070C0"/>
      </font>
    </dxf>
    <dxf>
      <font>
        <b/>
        <i val="0"/>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0070C0"/>
      </font>
    </dxf>
    <dxf>
      <font>
        <b/>
        <i val="0"/>
        <color rgb="FFFF0000"/>
      </font>
    </dxf>
    <dxf>
      <font>
        <b/>
        <i val="0"/>
        <color rgb="FF0070C0"/>
      </font>
    </dxf>
    <dxf>
      <font>
        <b/>
        <i val="0"/>
        <color rgb="FFFF0000"/>
      </font>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98.xml"/><Relationship Id="rId21" Type="http://schemas.openxmlformats.org/officeDocument/2006/relationships/externalLink" Target="externalLinks/externalLink2.xml"/><Relationship Id="rId42" Type="http://schemas.openxmlformats.org/officeDocument/2006/relationships/externalLink" Target="externalLinks/externalLink23.xml"/><Relationship Id="rId63" Type="http://schemas.openxmlformats.org/officeDocument/2006/relationships/externalLink" Target="externalLinks/externalLink44.xml"/><Relationship Id="rId84" Type="http://schemas.openxmlformats.org/officeDocument/2006/relationships/externalLink" Target="externalLinks/externalLink65.xml"/><Relationship Id="rId138" Type="http://schemas.openxmlformats.org/officeDocument/2006/relationships/calcChain" Target="calcChain.xml"/><Relationship Id="rId107" Type="http://schemas.openxmlformats.org/officeDocument/2006/relationships/externalLink" Target="externalLinks/externalLink88.xml"/><Relationship Id="rId11" Type="http://schemas.openxmlformats.org/officeDocument/2006/relationships/worksheet" Target="worksheets/sheet11.xml"/><Relationship Id="rId32" Type="http://schemas.openxmlformats.org/officeDocument/2006/relationships/externalLink" Target="externalLinks/externalLink13.xml"/><Relationship Id="rId37" Type="http://schemas.openxmlformats.org/officeDocument/2006/relationships/externalLink" Target="externalLinks/externalLink18.xml"/><Relationship Id="rId53" Type="http://schemas.openxmlformats.org/officeDocument/2006/relationships/externalLink" Target="externalLinks/externalLink34.xml"/><Relationship Id="rId58" Type="http://schemas.openxmlformats.org/officeDocument/2006/relationships/externalLink" Target="externalLinks/externalLink39.xml"/><Relationship Id="rId74" Type="http://schemas.openxmlformats.org/officeDocument/2006/relationships/externalLink" Target="externalLinks/externalLink55.xml"/><Relationship Id="rId79" Type="http://schemas.openxmlformats.org/officeDocument/2006/relationships/externalLink" Target="externalLinks/externalLink60.xml"/><Relationship Id="rId102" Type="http://schemas.openxmlformats.org/officeDocument/2006/relationships/externalLink" Target="externalLinks/externalLink83.xml"/><Relationship Id="rId123" Type="http://schemas.openxmlformats.org/officeDocument/2006/relationships/externalLink" Target="externalLinks/externalLink104.xml"/><Relationship Id="rId128" Type="http://schemas.openxmlformats.org/officeDocument/2006/relationships/externalLink" Target="externalLinks/externalLink109.xml"/><Relationship Id="rId5" Type="http://schemas.openxmlformats.org/officeDocument/2006/relationships/worksheet" Target="worksheets/sheet5.xml"/><Relationship Id="rId90" Type="http://schemas.openxmlformats.org/officeDocument/2006/relationships/externalLink" Target="externalLinks/externalLink71.xml"/><Relationship Id="rId95" Type="http://schemas.openxmlformats.org/officeDocument/2006/relationships/externalLink" Target="externalLinks/externalLink76.xml"/><Relationship Id="rId22" Type="http://schemas.openxmlformats.org/officeDocument/2006/relationships/externalLink" Target="externalLinks/externalLink3.xml"/><Relationship Id="rId27" Type="http://schemas.openxmlformats.org/officeDocument/2006/relationships/externalLink" Target="externalLinks/externalLink8.xml"/><Relationship Id="rId43" Type="http://schemas.openxmlformats.org/officeDocument/2006/relationships/externalLink" Target="externalLinks/externalLink24.xml"/><Relationship Id="rId48" Type="http://schemas.openxmlformats.org/officeDocument/2006/relationships/externalLink" Target="externalLinks/externalLink29.xml"/><Relationship Id="rId64" Type="http://schemas.openxmlformats.org/officeDocument/2006/relationships/externalLink" Target="externalLinks/externalLink45.xml"/><Relationship Id="rId69" Type="http://schemas.openxmlformats.org/officeDocument/2006/relationships/externalLink" Target="externalLinks/externalLink50.xml"/><Relationship Id="rId113" Type="http://schemas.openxmlformats.org/officeDocument/2006/relationships/externalLink" Target="externalLinks/externalLink94.xml"/><Relationship Id="rId118" Type="http://schemas.openxmlformats.org/officeDocument/2006/relationships/externalLink" Target="externalLinks/externalLink99.xml"/><Relationship Id="rId134" Type="http://schemas.openxmlformats.org/officeDocument/2006/relationships/externalLink" Target="externalLinks/externalLink115.xml"/><Relationship Id="rId139" Type="http://schemas.openxmlformats.org/officeDocument/2006/relationships/customXml" Target="../customXml/item1.xml"/><Relationship Id="rId80" Type="http://schemas.openxmlformats.org/officeDocument/2006/relationships/externalLink" Target="externalLinks/externalLink61.xml"/><Relationship Id="rId85" Type="http://schemas.openxmlformats.org/officeDocument/2006/relationships/externalLink" Target="externalLinks/externalLink66.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externalLink" Target="externalLinks/externalLink14.xml"/><Relationship Id="rId38" Type="http://schemas.openxmlformats.org/officeDocument/2006/relationships/externalLink" Target="externalLinks/externalLink19.xml"/><Relationship Id="rId59" Type="http://schemas.openxmlformats.org/officeDocument/2006/relationships/externalLink" Target="externalLinks/externalLink40.xml"/><Relationship Id="rId103" Type="http://schemas.openxmlformats.org/officeDocument/2006/relationships/externalLink" Target="externalLinks/externalLink84.xml"/><Relationship Id="rId108" Type="http://schemas.openxmlformats.org/officeDocument/2006/relationships/externalLink" Target="externalLinks/externalLink89.xml"/><Relationship Id="rId124" Type="http://schemas.openxmlformats.org/officeDocument/2006/relationships/externalLink" Target="externalLinks/externalLink105.xml"/><Relationship Id="rId129" Type="http://schemas.openxmlformats.org/officeDocument/2006/relationships/externalLink" Target="externalLinks/externalLink110.xml"/><Relationship Id="rId54" Type="http://schemas.openxmlformats.org/officeDocument/2006/relationships/externalLink" Target="externalLinks/externalLink35.xml"/><Relationship Id="rId70" Type="http://schemas.openxmlformats.org/officeDocument/2006/relationships/externalLink" Target="externalLinks/externalLink51.xml"/><Relationship Id="rId75" Type="http://schemas.openxmlformats.org/officeDocument/2006/relationships/externalLink" Target="externalLinks/externalLink56.xml"/><Relationship Id="rId91" Type="http://schemas.openxmlformats.org/officeDocument/2006/relationships/externalLink" Target="externalLinks/externalLink72.xml"/><Relationship Id="rId96" Type="http://schemas.openxmlformats.org/officeDocument/2006/relationships/externalLink" Target="externalLinks/externalLink77.xml"/><Relationship Id="rId14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4.xml"/><Relationship Id="rId28" Type="http://schemas.openxmlformats.org/officeDocument/2006/relationships/externalLink" Target="externalLinks/externalLink9.xml"/><Relationship Id="rId49" Type="http://schemas.openxmlformats.org/officeDocument/2006/relationships/externalLink" Target="externalLinks/externalLink30.xml"/><Relationship Id="rId114" Type="http://schemas.openxmlformats.org/officeDocument/2006/relationships/externalLink" Target="externalLinks/externalLink95.xml"/><Relationship Id="rId119" Type="http://schemas.openxmlformats.org/officeDocument/2006/relationships/externalLink" Target="externalLinks/externalLink100.xml"/><Relationship Id="rId44" Type="http://schemas.openxmlformats.org/officeDocument/2006/relationships/externalLink" Target="externalLinks/externalLink25.xml"/><Relationship Id="rId60" Type="http://schemas.openxmlformats.org/officeDocument/2006/relationships/externalLink" Target="externalLinks/externalLink41.xml"/><Relationship Id="rId65" Type="http://schemas.openxmlformats.org/officeDocument/2006/relationships/externalLink" Target="externalLinks/externalLink46.xml"/><Relationship Id="rId81" Type="http://schemas.openxmlformats.org/officeDocument/2006/relationships/externalLink" Target="externalLinks/externalLink62.xml"/><Relationship Id="rId86" Type="http://schemas.openxmlformats.org/officeDocument/2006/relationships/externalLink" Target="externalLinks/externalLink67.xml"/><Relationship Id="rId130" Type="http://schemas.openxmlformats.org/officeDocument/2006/relationships/externalLink" Target="externalLinks/externalLink111.xml"/><Relationship Id="rId135" Type="http://schemas.openxmlformats.org/officeDocument/2006/relationships/theme" Target="theme/theme1.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externalLink" Target="externalLinks/externalLink20.xml"/><Relationship Id="rId109" Type="http://schemas.openxmlformats.org/officeDocument/2006/relationships/externalLink" Target="externalLinks/externalLink90.xml"/><Relationship Id="rId34" Type="http://schemas.openxmlformats.org/officeDocument/2006/relationships/externalLink" Target="externalLinks/externalLink15.xml"/><Relationship Id="rId50" Type="http://schemas.openxmlformats.org/officeDocument/2006/relationships/externalLink" Target="externalLinks/externalLink31.xml"/><Relationship Id="rId55" Type="http://schemas.openxmlformats.org/officeDocument/2006/relationships/externalLink" Target="externalLinks/externalLink36.xml"/><Relationship Id="rId76" Type="http://schemas.openxmlformats.org/officeDocument/2006/relationships/externalLink" Target="externalLinks/externalLink57.xml"/><Relationship Id="rId97" Type="http://schemas.openxmlformats.org/officeDocument/2006/relationships/externalLink" Target="externalLinks/externalLink78.xml"/><Relationship Id="rId104" Type="http://schemas.openxmlformats.org/officeDocument/2006/relationships/externalLink" Target="externalLinks/externalLink85.xml"/><Relationship Id="rId120" Type="http://schemas.openxmlformats.org/officeDocument/2006/relationships/externalLink" Target="externalLinks/externalLink101.xml"/><Relationship Id="rId125" Type="http://schemas.openxmlformats.org/officeDocument/2006/relationships/externalLink" Target="externalLinks/externalLink106.xml"/><Relationship Id="rId141" Type="http://schemas.openxmlformats.org/officeDocument/2006/relationships/customXml" Target="../customXml/item3.xml"/><Relationship Id="rId7" Type="http://schemas.openxmlformats.org/officeDocument/2006/relationships/worksheet" Target="worksheets/sheet7.xml"/><Relationship Id="rId71" Type="http://schemas.openxmlformats.org/officeDocument/2006/relationships/externalLink" Target="externalLinks/externalLink52.xml"/><Relationship Id="rId92" Type="http://schemas.openxmlformats.org/officeDocument/2006/relationships/externalLink" Target="externalLinks/externalLink73.xml"/><Relationship Id="rId2" Type="http://schemas.openxmlformats.org/officeDocument/2006/relationships/worksheet" Target="worksheets/sheet2.xml"/><Relationship Id="rId29" Type="http://schemas.openxmlformats.org/officeDocument/2006/relationships/externalLink" Target="externalLinks/externalLink10.xml"/><Relationship Id="rId24" Type="http://schemas.openxmlformats.org/officeDocument/2006/relationships/externalLink" Target="externalLinks/externalLink5.xml"/><Relationship Id="rId40" Type="http://schemas.openxmlformats.org/officeDocument/2006/relationships/externalLink" Target="externalLinks/externalLink21.xml"/><Relationship Id="rId45" Type="http://schemas.openxmlformats.org/officeDocument/2006/relationships/externalLink" Target="externalLinks/externalLink26.xml"/><Relationship Id="rId66" Type="http://schemas.openxmlformats.org/officeDocument/2006/relationships/externalLink" Target="externalLinks/externalLink47.xml"/><Relationship Id="rId87" Type="http://schemas.openxmlformats.org/officeDocument/2006/relationships/externalLink" Target="externalLinks/externalLink68.xml"/><Relationship Id="rId110" Type="http://schemas.openxmlformats.org/officeDocument/2006/relationships/externalLink" Target="externalLinks/externalLink91.xml"/><Relationship Id="rId115" Type="http://schemas.openxmlformats.org/officeDocument/2006/relationships/externalLink" Target="externalLinks/externalLink96.xml"/><Relationship Id="rId131" Type="http://schemas.openxmlformats.org/officeDocument/2006/relationships/externalLink" Target="externalLinks/externalLink112.xml"/><Relationship Id="rId136" Type="http://schemas.openxmlformats.org/officeDocument/2006/relationships/styles" Target="styles.xml"/><Relationship Id="rId61" Type="http://schemas.openxmlformats.org/officeDocument/2006/relationships/externalLink" Target="externalLinks/externalLink42.xml"/><Relationship Id="rId82" Type="http://schemas.openxmlformats.org/officeDocument/2006/relationships/externalLink" Target="externalLinks/externalLink63.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externalLink" Target="externalLinks/externalLink11.xml"/><Relationship Id="rId35" Type="http://schemas.openxmlformats.org/officeDocument/2006/relationships/externalLink" Target="externalLinks/externalLink16.xml"/><Relationship Id="rId56" Type="http://schemas.openxmlformats.org/officeDocument/2006/relationships/externalLink" Target="externalLinks/externalLink37.xml"/><Relationship Id="rId77" Type="http://schemas.openxmlformats.org/officeDocument/2006/relationships/externalLink" Target="externalLinks/externalLink58.xml"/><Relationship Id="rId100" Type="http://schemas.openxmlformats.org/officeDocument/2006/relationships/externalLink" Target="externalLinks/externalLink81.xml"/><Relationship Id="rId105" Type="http://schemas.openxmlformats.org/officeDocument/2006/relationships/externalLink" Target="externalLinks/externalLink86.xml"/><Relationship Id="rId126" Type="http://schemas.openxmlformats.org/officeDocument/2006/relationships/externalLink" Target="externalLinks/externalLink107.xml"/><Relationship Id="rId8" Type="http://schemas.openxmlformats.org/officeDocument/2006/relationships/worksheet" Target="worksheets/sheet8.xml"/><Relationship Id="rId51" Type="http://schemas.openxmlformats.org/officeDocument/2006/relationships/externalLink" Target="externalLinks/externalLink32.xml"/><Relationship Id="rId72" Type="http://schemas.openxmlformats.org/officeDocument/2006/relationships/externalLink" Target="externalLinks/externalLink53.xml"/><Relationship Id="rId93" Type="http://schemas.openxmlformats.org/officeDocument/2006/relationships/externalLink" Target="externalLinks/externalLink74.xml"/><Relationship Id="rId98" Type="http://schemas.openxmlformats.org/officeDocument/2006/relationships/externalLink" Target="externalLinks/externalLink79.xml"/><Relationship Id="rId121" Type="http://schemas.openxmlformats.org/officeDocument/2006/relationships/externalLink" Target="externalLinks/externalLink102.xml"/><Relationship Id="rId3" Type="http://schemas.openxmlformats.org/officeDocument/2006/relationships/worksheet" Target="worksheets/sheet3.xml"/><Relationship Id="rId25" Type="http://schemas.openxmlformats.org/officeDocument/2006/relationships/externalLink" Target="externalLinks/externalLink6.xml"/><Relationship Id="rId46" Type="http://schemas.openxmlformats.org/officeDocument/2006/relationships/externalLink" Target="externalLinks/externalLink27.xml"/><Relationship Id="rId67" Type="http://schemas.openxmlformats.org/officeDocument/2006/relationships/externalLink" Target="externalLinks/externalLink48.xml"/><Relationship Id="rId116" Type="http://schemas.openxmlformats.org/officeDocument/2006/relationships/externalLink" Target="externalLinks/externalLink97.xml"/><Relationship Id="rId137" Type="http://schemas.openxmlformats.org/officeDocument/2006/relationships/sharedStrings" Target="sharedStrings.xml"/><Relationship Id="rId20" Type="http://schemas.openxmlformats.org/officeDocument/2006/relationships/externalLink" Target="externalLinks/externalLink1.xml"/><Relationship Id="rId41" Type="http://schemas.openxmlformats.org/officeDocument/2006/relationships/externalLink" Target="externalLinks/externalLink22.xml"/><Relationship Id="rId62" Type="http://schemas.openxmlformats.org/officeDocument/2006/relationships/externalLink" Target="externalLinks/externalLink43.xml"/><Relationship Id="rId83" Type="http://schemas.openxmlformats.org/officeDocument/2006/relationships/externalLink" Target="externalLinks/externalLink64.xml"/><Relationship Id="rId88" Type="http://schemas.openxmlformats.org/officeDocument/2006/relationships/externalLink" Target="externalLinks/externalLink69.xml"/><Relationship Id="rId111" Type="http://schemas.openxmlformats.org/officeDocument/2006/relationships/externalLink" Target="externalLinks/externalLink92.xml"/><Relationship Id="rId132" Type="http://schemas.openxmlformats.org/officeDocument/2006/relationships/externalLink" Target="externalLinks/externalLink113.xml"/><Relationship Id="rId15" Type="http://schemas.openxmlformats.org/officeDocument/2006/relationships/worksheet" Target="worksheets/sheet15.xml"/><Relationship Id="rId36" Type="http://schemas.openxmlformats.org/officeDocument/2006/relationships/externalLink" Target="externalLinks/externalLink17.xml"/><Relationship Id="rId57" Type="http://schemas.openxmlformats.org/officeDocument/2006/relationships/externalLink" Target="externalLinks/externalLink38.xml"/><Relationship Id="rId106" Type="http://schemas.openxmlformats.org/officeDocument/2006/relationships/externalLink" Target="externalLinks/externalLink87.xml"/><Relationship Id="rId127" Type="http://schemas.openxmlformats.org/officeDocument/2006/relationships/externalLink" Target="externalLinks/externalLink108.xml"/><Relationship Id="rId10" Type="http://schemas.openxmlformats.org/officeDocument/2006/relationships/worksheet" Target="worksheets/sheet10.xml"/><Relationship Id="rId31" Type="http://schemas.openxmlformats.org/officeDocument/2006/relationships/externalLink" Target="externalLinks/externalLink12.xml"/><Relationship Id="rId52" Type="http://schemas.openxmlformats.org/officeDocument/2006/relationships/externalLink" Target="externalLinks/externalLink33.xml"/><Relationship Id="rId73" Type="http://schemas.openxmlformats.org/officeDocument/2006/relationships/externalLink" Target="externalLinks/externalLink54.xml"/><Relationship Id="rId78" Type="http://schemas.openxmlformats.org/officeDocument/2006/relationships/externalLink" Target="externalLinks/externalLink59.xml"/><Relationship Id="rId94" Type="http://schemas.openxmlformats.org/officeDocument/2006/relationships/externalLink" Target="externalLinks/externalLink75.xml"/><Relationship Id="rId99" Type="http://schemas.openxmlformats.org/officeDocument/2006/relationships/externalLink" Target="externalLinks/externalLink80.xml"/><Relationship Id="rId101" Type="http://schemas.openxmlformats.org/officeDocument/2006/relationships/externalLink" Target="externalLinks/externalLink82.xml"/><Relationship Id="rId122" Type="http://schemas.openxmlformats.org/officeDocument/2006/relationships/externalLink" Target="externalLinks/externalLink103.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externalLink" Target="externalLinks/externalLink7.xml"/><Relationship Id="rId47" Type="http://schemas.openxmlformats.org/officeDocument/2006/relationships/externalLink" Target="externalLinks/externalLink28.xml"/><Relationship Id="rId68" Type="http://schemas.openxmlformats.org/officeDocument/2006/relationships/externalLink" Target="externalLinks/externalLink49.xml"/><Relationship Id="rId89" Type="http://schemas.openxmlformats.org/officeDocument/2006/relationships/externalLink" Target="externalLinks/externalLink70.xml"/><Relationship Id="rId112" Type="http://schemas.openxmlformats.org/officeDocument/2006/relationships/externalLink" Target="externalLinks/externalLink93.xml"/><Relationship Id="rId133" Type="http://schemas.openxmlformats.org/officeDocument/2006/relationships/externalLink" Target="externalLinks/externalLink114.xml"/><Relationship Id="rId16" Type="http://schemas.openxmlformats.org/officeDocument/2006/relationships/worksheet" Target="worksheets/sheet16.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4.jp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drawing6.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5.png"/></Relationships>
</file>

<file path=xl/drawings/_rels/drawing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8" Type="http://schemas.openxmlformats.org/officeDocument/2006/relationships/image" Target="../media/image14.png"/><Relationship Id="rId3" Type="http://schemas.openxmlformats.org/officeDocument/2006/relationships/image" Target="../media/image10.png"/><Relationship Id="rId7" Type="http://schemas.openxmlformats.org/officeDocument/2006/relationships/image" Target="../media/image13.png"/><Relationship Id="rId2" Type="http://schemas.openxmlformats.org/officeDocument/2006/relationships/image" Target="../media/image9.png"/><Relationship Id="rId1" Type="http://schemas.openxmlformats.org/officeDocument/2006/relationships/image" Target="../media/image8.png"/><Relationship Id="rId6" Type="http://schemas.openxmlformats.org/officeDocument/2006/relationships/image" Target="../media/image12.png"/><Relationship Id="rId5" Type="http://schemas.openxmlformats.org/officeDocument/2006/relationships/image" Target="../media/image3.png"/><Relationship Id="rId4" Type="http://schemas.openxmlformats.org/officeDocument/2006/relationships/image" Target="../media/image11.png"/></Relationships>
</file>

<file path=xl/drawings/_rels/drawing9.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image" Target="../media/image3.png"/><Relationship Id="rId1" Type="http://schemas.openxmlformats.org/officeDocument/2006/relationships/image" Target="../media/image15.png"/><Relationship Id="rId6" Type="http://schemas.openxmlformats.org/officeDocument/2006/relationships/image" Target="../media/image10.png"/><Relationship Id="rId5" Type="http://schemas.openxmlformats.org/officeDocument/2006/relationships/image" Target="../media/image17.png"/><Relationship Id="rId4" Type="http://schemas.openxmlformats.org/officeDocument/2006/relationships/image" Target="../media/image16.png"/></Relationships>
</file>

<file path=xl/drawings/_rels/drawing10.xml.rels><?xml version="1.0" encoding="UTF-8" standalone="yes"?>
<Relationships xmlns="http://schemas.openxmlformats.org/package/2006/relationships"><Relationship Id="rId8" Type="http://schemas.openxmlformats.org/officeDocument/2006/relationships/image" Target="../media/image3.png"/><Relationship Id="rId3" Type="http://schemas.openxmlformats.org/officeDocument/2006/relationships/image" Target="../media/image19.png"/><Relationship Id="rId7" Type="http://schemas.openxmlformats.org/officeDocument/2006/relationships/image" Target="../media/image11.png"/><Relationship Id="rId2" Type="http://schemas.openxmlformats.org/officeDocument/2006/relationships/image" Target="../media/image18.png"/><Relationship Id="rId1" Type="http://schemas.openxmlformats.org/officeDocument/2006/relationships/image" Target="../media/image8.png"/><Relationship Id="rId6" Type="http://schemas.openxmlformats.org/officeDocument/2006/relationships/image" Target="../media/image22.png"/><Relationship Id="rId11" Type="http://schemas.openxmlformats.org/officeDocument/2006/relationships/image" Target="../media/image24.png"/><Relationship Id="rId5" Type="http://schemas.openxmlformats.org/officeDocument/2006/relationships/image" Target="../media/image21.png"/><Relationship Id="rId10" Type="http://schemas.openxmlformats.org/officeDocument/2006/relationships/image" Target="../media/image10.png"/><Relationship Id="rId4" Type="http://schemas.openxmlformats.org/officeDocument/2006/relationships/image" Target="../media/image20.png"/><Relationship Id="rId9" Type="http://schemas.openxmlformats.org/officeDocument/2006/relationships/image" Target="../media/image23.png"/></Relationships>
</file>

<file path=xl/drawings/_rels/drawing11.xml.rels><?xml version="1.0" encoding="UTF-8" standalone="yes"?>
<Relationships xmlns="http://schemas.openxmlformats.org/package/2006/relationships"><Relationship Id="rId3" Type="http://schemas.openxmlformats.org/officeDocument/2006/relationships/image" Target="../media/image20.png"/><Relationship Id="rId7" Type="http://schemas.openxmlformats.org/officeDocument/2006/relationships/image" Target="../media/image11.png"/><Relationship Id="rId2" Type="http://schemas.openxmlformats.org/officeDocument/2006/relationships/image" Target="../media/image19.png"/><Relationship Id="rId1" Type="http://schemas.openxmlformats.org/officeDocument/2006/relationships/image" Target="../media/image8.png"/><Relationship Id="rId6" Type="http://schemas.openxmlformats.org/officeDocument/2006/relationships/image" Target="../media/image10.png"/><Relationship Id="rId5" Type="http://schemas.openxmlformats.org/officeDocument/2006/relationships/image" Target="../media/image22.png"/><Relationship Id="rId4" Type="http://schemas.openxmlformats.org/officeDocument/2006/relationships/image" Target="../media/image21.png"/></Relationships>
</file>

<file path=xl/drawings/_rels/drawing12.xml.rels><?xml version="1.0" encoding="UTF-8" standalone="yes"?>
<Relationships xmlns="http://schemas.openxmlformats.org/package/2006/relationships"><Relationship Id="rId8" Type="http://schemas.openxmlformats.org/officeDocument/2006/relationships/image" Target="../media/image30.png"/><Relationship Id="rId3" Type="http://schemas.openxmlformats.org/officeDocument/2006/relationships/image" Target="../media/image25.png"/><Relationship Id="rId7" Type="http://schemas.openxmlformats.org/officeDocument/2006/relationships/image" Target="../media/image29.png"/><Relationship Id="rId2" Type="http://schemas.openxmlformats.org/officeDocument/2006/relationships/image" Target="../media/image22.png"/><Relationship Id="rId1" Type="http://schemas.openxmlformats.org/officeDocument/2006/relationships/image" Target="../media/image8.png"/><Relationship Id="rId6" Type="http://schemas.openxmlformats.org/officeDocument/2006/relationships/image" Target="../media/image28.png"/><Relationship Id="rId5" Type="http://schemas.openxmlformats.org/officeDocument/2006/relationships/image" Target="../media/image27.png"/><Relationship Id="rId4" Type="http://schemas.openxmlformats.org/officeDocument/2006/relationships/image" Target="../media/image26.png"/><Relationship Id="rId9" Type="http://schemas.openxmlformats.org/officeDocument/2006/relationships/image" Target="../media/image3.png"/></Relationships>
</file>

<file path=xl/drawings/_rels/drawing13.xml.rels><?xml version="1.0" encoding="UTF-8" standalone="yes"?>
<Relationships xmlns="http://schemas.openxmlformats.org/package/2006/relationships"><Relationship Id="rId3" Type="http://schemas.openxmlformats.org/officeDocument/2006/relationships/image" Target="../media/image30.png"/><Relationship Id="rId2" Type="http://schemas.openxmlformats.org/officeDocument/2006/relationships/image" Target="../media/image31.png"/><Relationship Id="rId1" Type="http://schemas.openxmlformats.org/officeDocument/2006/relationships/image" Target="../media/image15.png"/><Relationship Id="rId4" Type="http://schemas.openxmlformats.org/officeDocument/2006/relationships/image" Target="../media/image3.png"/></Relationships>
</file>

<file path=xl/drawings/_rels/drawing14.xml.rels><?xml version="1.0" encoding="UTF-8" standalone="yes"?>
<Relationships xmlns="http://schemas.openxmlformats.org/package/2006/relationships"><Relationship Id="rId3" Type="http://schemas.openxmlformats.org/officeDocument/2006/relationships/image" Target="../media/image33.png"/><Relationship Id="rId7" Type="http://schemas.openxmlformats.org/officeDocument/2006/relationships/image" Target="../media/image3.png"/><Relationship Id="rId2" Type="http://schemas.openxmlformats.org/officeDocument/2006/relationships/image" Target="../media/image32.png"/><Relationship Id="rId1" Type="http://schemas.openxmlformats.org/officeDocument/2006/relationships/image" Target="../media/image15.png"/><Relationship Id="rId6" Type="http://schemas.openxmlformats.org/officeDocument/2006/relationships/image" Target="../media/image35.png"/><Relationship Id="rId5" Type="http://schemas.openxmlformats.org/officeDocument/2006/relationships/image" Target="../media/image34.png"/><Relationship Id="rId4" Type="http://schemas.openxmlformats.org/officeDocument/2006/relationships/image" Target="../media/image22.png"/></Relationships>
</file>

<file path=xl/drawings/_rels/drawing15.xml.rels><?xml version="1.0" encoding="UTF-8" standalone="yes"?>
<Relationships xmlns="http://schemas.openxmlformats.org/package/2006/relationships"><Relationship Id="rId3" Type="http://schemas.openxmlformats.org/officeDocument/2006/relationships/image" Target="../media/image38.png"/><Relationship Id="rId2" Type="http://schemas.openxmlformats.org/officeDocument/2006/relationships/image" Target="../media/image37.png"/><Relationship Id="rId1" Type="http://schemas.openxmlformats.org/officeDocument/2006/relationships/image" Target="../media/image36.png"/><Relationship Id="rId6" Type="http://schemas.openxmlformats.org/officeDocument/2006/relationships/image" Target="../media/image3.png"/><Relationship Id="rId5" Type="http://schemas.openxmlformats.org/officeDocument/2006/relationships/image" Target="../media/image22.png"/><Relationship Id="rId4" Type="http://schemas.openxmlformats.org/officeDocument/2006/relationships/image" Target="../media/image39.png"/></Relationships>
</file>

<file path=xl/drawings/_rels/drawing16.xml.rels><?xml version="1.0" encoding="UTF-8" standalone="yes"?>
<Relationships xmlns="http://schemas.openxmlformats.org/package/2006/relationships"><Relationship Id="rId3" Type="http://schemas.openxmlformats.org/officeDocument/2006/relationships/image" Target="../media/image41.png"/><Relationship Id="rId2" Type="http://schemas.openxmlformats.org/officeDocument/2006/relationships/image" Target="../media/image40.png"/><Relationship Id="rId1" Type="http://schemas.openxmlformats.org/officeDocument/2006/relationships/image" Target="../media/image15.png"/><Relationship Id="rId5" Type="http://schemas.openxmlformats.org/officeDocument/2006/relationships/image" Target="../media/image3.png"/><Relationship Id="rId4" Type="http://schemas.openxmlformats.org/officeDocument/2006/relationships/image" Target="../media/image22.png"/></Relationships>
</file>

<file path=xl/drawings/_rels/drawing17.xml.rels><?xml version="1.0" encoding="UTF-8" standalone="yes"?>
<Relationships xmlns="http://schemas.openxmlformats.org/package/2006/relationships"><Relationship Id="rId3" Type="http://schemas.openxmlformats.org/officeDocument/2006/relationships/image" Target="../media/image22.png"/><Relationship Id="rId2" Type="http://schemas.openxmlformats.org/officeDocument/2006/relationships/image" Target="../media/image43.png"/><Relationship Id="rId1" Type="http://schemas.openxmlformats.org/officeDocument/2006/relationships/image" Target="../media/image42.png"/><Relationship Id="rId6" Type="http://schemas.openxmlformats.org/officeDocument/2006/relationships/image" Target="../media/image46.png"/><Relationship Id="rId5" Type="http://schemas.openxmlformats.org/officeDocument/2006/relationships/image" Target="../media/image45.emf"/><Relationship Id="rId4" Type="http://schemas.openxmlformats.org/officeDocument/2006/relationships/image" Target="../media/image44.emf"/></Relationships>
</file>

<file path=xl/drawings/_rels/drawing18.xml.rels><?xml version="1.0" encoding="UTF-8" standalone="yes"?>
<Relationships xmlns="http://schemas.openxmlformats.org/package/2006/relationships"><Relationship Id="rId3" Type="http://schemas.openxmlformats.org/officeDocument/2006/relationships/image" Target="../media/image49.png"/><Relationship Id="rId2" Type="http://schemas.openxmlformats.org/officeDocument/2006/relationships/image" Target="../media/image48.png"/><Relationship Id="rId1" Type="http://schemas.openxmlformats.org/officeDocument/2006/relationships/image" Target="../media/image47.png"/><Relationship Id="rId5" Type="http://schemas.openxmlformats.org/officeDocument/2006/relationships/image" Target="../media/image3.png"/><Relationship Id="rId4" Type="http://schemas.openxmlformats.org/officeDocument/2006/relationships/image" Target="../media/image50.png"/></Relationships>
</file>

<file path=xl/drawings/drawing1.xml><?xml version="1.0" encoding="utf-8"?>
<xdr:wsDr xmlns:xdr="http://schemas.openxmlformats.org/drawingml/2006/spreadsheetDrawing" xmlns:a="http://schemas.openxmlformats.org/drawingml/2006/main">
  <xdr:oneCellAnchor>
    <xdr:from>
      <xdr:col>0</xdr:col>
      <xdr:colOff>97972</xdr:colOff>
      <xdr:row>0</xdr:row>
      <xdr:rowOff>76200</xdr:rowOff>
    </xdr:from>
    <xdr:ext cx="978724" cy="981831"/>
    <xdr:pic>
      <xdr:nvPicPr>
        <xdr:cNvPr id="2" name="Imagen 1">
          <a:extLst>
            <a:ext uri="{FF2B5EF4-FFF2-40B4-BE49-F238E27FC236}">
              <a16:creationId xmlns:a16="http://schemas.microsoft.com/office/drawing/2014/main" id="{49E904F4-FE19-4AED-B26A-D389C5099042}"/>
            </a:ext>
          </a:extLst>
        </xdr:cNvPr>
        <xdr:cNvPicPr>
          <a:picLocks noChangeAspect="1"/>
        </xdr:cNvPicPr>
      </xdr:nvPicPr>
      <xdr:blipFill>
        <a:blip xmlns:r="http://schemas.openxmlformats.org/officeDocument/2006/relationships" r:embed="rId1"/>
        <a:stretch>
          <a:fillRect/>
        </a:stretch>
      </xdr:blipFill>
      <xdr:spPr>
        <a:xfrm>
          <a:off x="97972" y="76200"/>
          <a:ext cx="978724" cy="981831"/>
        </a:xfrm>
        <a:prstGeom prst="rect">
          <a:avLst/>
        </a:prstGeom>
      </xdr:spPr>
    </xdr:pic>
    <xdr:clientData/>
  </xdr:oneCellAnchor>
  <xdr:oneCellAnchor>
    <xdr:from>
      <xdr:col>1</xdr:col>
      <xdr:colOff>253438</xdr:colOff>
      <xdr:row>0</xdr:row>
      <xdr:rowOff>115785</xdr:rowOff>
    </xdr:from>
    <xdr:ext cx="4368786" cy="1131124"/>
    <xdr:pic>
      <xdr:nvPicPr>
        <xdr:cNvPr id="3" name="Imagen 2">
          <a:extLst>
            <a:ext uri="{FF2B5EF4-FFF2-40B4-BE49-F238E27FC236}">
              <a16:creationId xmlns:a16="http://schemas.microsoft.com/office/drawing/2014/main" id="{FF8A4BE8-F0B1-48DE-9B5B-B7222F147CF2}"/>
            </a:ext>
          </a:extLst>
        </xdr:cNvPr>
        <xdr:cNvPicPr>
          <a:picLocks noChangeAspect="1"/>
        </xdr:cNvPicPr>
      </xdr:nvPicPr>
      <xdr:blipFill>
        <a:blip xmlns:r="http://schemas.openxmlformats.org/officeDocument/2006/relationships" r:embed="rId2"/>
        <a:stretch>
          <a:fillRect/>
        </a:stretch>
      </xdr:blipFill>
      <xdr:spPr>
        <a:xfrm>
          <a:off x="1259278" y="115785"/>
          <a:ext cx="4368786" cy="1131124"/>
        </a:xfrm>
        <a:prstGeom prst="rect">
          <a:avLst/>
        </a:prstGeom>
      </xdr:spPr>
    </xdr:pic>
    <xdr:clientData/>
  </xdr:oneCellAnchor>
  <xdr:twoCellAnchor editAs="oneCell">
    <xdr:from>
      <xdr:col>3</xdr:col>
      <xdr:colOff>944880</xdr:colOff>
      <xdr:row>81</xdr:row>
      <xdr:rowOff>31172</xdr:rowOff>
    </xdr:from>
    <xdr:to>
      <xdr:col>10</xdr:col>
      <xdr:colOff>955271</xdr:colOff>
      <xdr:row>85</xdr:row>
      <xdr:rowOff>4734</xdr:rowOff>
    </xdr:to>
    <xdr:pic>
      <xdr:nvPicPr>
        <xdr:cNvPr id="4" name="Imagen 3">
          <a:extLst>
            <a:ext uri="{FF2B5EF4-FFF2-40B4-BE49-F238E27FC236}">
              <a16:creationId xmlns:a16="http://schemas.microsoft.com/office/drawing/2014/main" id="{D2B087E6-D115-4691-ACE2-C6C424EF6EE9}"/>
            </a:ext>
          </a:extLst>
        </xdr:cNvPr>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6652260" y="25413392"/>
          <a:ext cx="2105891" cy="75842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257177</xdr:colOff>
      <xdr:row>1</xdr:row>
      <xdr:rowOff>99658</xdr:rowOff>
    </xdr:from>
    <xdr:to>
      <xdr:col>4</xdr:col>
      <xdr:colOff>839944</xdr:colOff>
      <xdr:row>2</xdr:row>
      <xdr:rowOff>243244</xdr:rowOff>
    </xdr:to>
    <xdr:pic>
      <xdr:nvPicPr>
        <xdr:cNvPr id="3" name="Imagen 2">
          <a:extLst>
            <a:ext uri="{FF2B5EF4-FFF2-40B4-BE49-F238E27FC236}">
              <a16:creationId xmlns:a16="http://schemas.microsoft.com/office/drawing/2014/main" id="{D7A16B4B-0CB3-4926-87E6-6211B5623E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4377" y="22075738"/>
          <a:ext cx="2480147" cy="4560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50</xdr:row>
      <xdr:rowOff>99658</xdr:rowOff>
    </xdr:from>
    <xdr:to>
      <xdr:col>4</xdr:col>
      <xdr:colOff>839944</xdr:colOff>
      <xdr:row>51</xdr:row>
      <xdr:rowOff>243244</xdr:rowOff>
    </xdr:to>
    <xdr:pic>
      <xdr:nvPicPr>
        <xdr:cNvPr id="4" name="Imagen 3">
          <a:extLst>
            <a:ext uri="{FF2B5EF4-FFF2-40B4-BE49-F238E27FC236}">
              <a16:creationId xmlns:a16="http://schemas.microsoft.com/office/drawing/2014/main" id="{5529FC21-B95C-4CC7-B7DB-78DDC952823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4377" y="47130298"/>
          <a:ext cx="2480147" cy="4560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111</xdr:row>
      <xdr:rowOff>99658</xdr:rowOff>
    </xdr:from>
    <xdr:to>
      <xdr:col>4</xdr:col>
      <xdr:colOff>839944</xdr:colOff>
      <xdr:row>112</xdr:row>
      <xdr:rowOff>243244</xdr:rowOff>
    </xdr:to>
    <xdr:pic>
      <xdr:nvPicPr>
        <xdr:cNvPr id="5" name="Imagen 4">
          <a:extLst>
            <a:ext uri="{FF2B5EF4-FFF2-40B4-BE49-F238E27FC236}">
              <a16:creationId xmlns:a16="http://schemas.microsoft.com/office/drawing/2014/main" id="{7C591576-7ACC-4762-A4FF-DAA592BCB2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4377" y="73884118"/>
          <a:ext cx="2480147" cy="4560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178</xdr:row>
      <xdr:rowOff>99658</xdr:rowOff>
    </xdr:from>
    <xdr:to>
      <xdr:col>4</xdr:col>
      <xdr:colOff>839944</xdr:colOff>
      <xdr:row>179</xdr:row>
      <xdr:rowOff>243244</xdr:rowOff>
    </xdr:to>
    <xdr:pic>
      <xdr:nvPicPr>
        <xdr:cNvPr id="7" name="Imagen 6">
          <a:extLst>
            <a:ext uri="{FF2B5EF4-FFF2-40B4-BE49-F238E27FC236}">
              <a16:creationId xmlns:a16="http://schemas.microsoft.com/office/drawing/2014/main" id="{072369D2-F28B-4A21-A917-6C0CC6D85D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4377" y="132032338"/>
          <a:ext cx="2480147" cy="4560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239</xdr:row>
      <xdr:rowOff>99658</xdr:rowOff>
    </xdr:from>
    <xdr:to>
      <xdr:col>4</xdr:col>
      <xdr:colOff>839944</xdr:colOff>
      <xdr:row>240</xdr:row>
      <xdr:rowOff>243244</xdr:rowOff>
    </xdr:to>
    <xdr:pic>
      <xdr:nvPicPr>
        <xdr:cNvPr id="8" name="Imagen 7">
          <a:extLst>
            <a:ext uri="{FF2B5EF4-FFF2-40B4-BE49-F238E27FC236}">
              <a16:creationId xmlns:a16="http://schemas.microsoft.com/office/drawing/2014/main" id="{E8F3DDCB-5E8F-49C5-A662-E3A5558217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4377" y="252291178"/>
          <a:ext cx="2480147" cy="4560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302</xdr:row>
      <xdr:rowOff>97080</xdr:rowOff>
    </xdr:from>
    <xdr:to>
      <xdr:col>4</xdr:col>
      <xdr:colOff>839944</xdr:colOff>
      <xdr:row>303</xdr:row>
      <xdr:rowOff>245823</xdr:rowOff>
    </xdr:to>
    <xdr:pic>
      <xdr:nvPicPr>
        <xdr:cNvPr id="9" name="Imagen 8">
          <a:extLst>
            <a:ext uri="{FF2B5EF4-FFF2-40B4-BE49-F238E27FC236}">
              <a16:creationId xmlns:a16="http://schemas.microsoft.com/office/drawing/2014/main" id="{E72112A8-33B2-4636-857F-298E748B2C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4377" y="153411480"/>
          <a:ext cx="2480147" cy="4611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361</xdr:row>
      <xdr:rowOff>97080</xdr:rowOff>
    </xdr:from>
    <xdr:to>
      <xdr:col>4</xdr:col>
      <xdr:colOff>839944</xdr:colOff>
      <xdr:row>362</xdr:row>
      <xdr:rowOff>245823</xdr:rowOff>
    </xdr:to>
    <xdr:pic>
      <xdr:nvPicPr>
        <xdr:cNvPr id="10" name="Imagen 9">
          <a:extLst>
            <a:ext uri="{FF2B5EF4-FFF2-40B4-BE49-F238E27FC236}">
              <a16:creationId xmlns:a16="http://schemas.microsoft.com/office/drawing/2014/main" id="{6C074A56-32D0-48A0-B895-AA94BCE3D9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4377" y="432699720"/>
          <a:ext cx="2480147" cy="4611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422</xdr:row>
      <xdr:rowOff>99658</xdr:rowOff>
    </xdr:from>
    <xdr:to>
      <xdr:col>4</xdr:col>
      <xdr:colOff>839944</xdr:colOff>
      <xdr:row>423</xdr:row>
      <xdr:rowOff>243244</xdr:rowOff>
    </xdr:to>
    <xdr:pic>
      <xdr:nvPicPr>
        <xdr:cNvPr id="11" name="Imagen 10">
          <a:extLst>
            <a:ext uri="{FF2B5EF4-FFF2-40B4-BE49-F238E27FC236}">
              <a16:creationId xmlns:a16="http://schemas.microsoft.com/office/drawing/2014/main" id="{BB4B23B7-4988-4E8C-A83B-970A481E64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4377" y="50041138"/>
          <a:ext cx="2480147" cy="4560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257177</xdr:colOff>
      <xdr:row>487</xdr:row>
      <xdr:rowOff>99658</xdr:rowOff>
    </xdr:from>
    <xdr:to>
      <xdr:col>4</xdr:col>
      <xdr:colOff>839944</xdr:colOff>
      <xdr:row>488</xdr:row>
      <xdr:rowOff>243244</xdr:rowOff>
    </xdr:to>
    <xdr:pic>
      <xdr:nvPicPr>
        <xdr:cNvPr id="12" name="Imagen 11">
          <a:extLst>
            <a:ext uri="{FF2B5EF4-FFF2-40B4-BE49-F238E27FC236}">
              <a16:creationId xmlns:a16="http://schemas.microsoft.com/office/drawing/2014/main" id="{48C27A0F-5C2F-4E8F-A031-0AB1A470FEB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714377" y="19538278"/>
          <a:ext cx="2480147" cy="4560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944880</xdr:colOff>
      <xdr:row>41</xdr:row>
      <xdr:rowOff>31172</xdr:rowOff>
    </xdr:from>
    <xdr:to>
      <xdr:col>9</xdr:col>
      <xdr:colOff>455617</xdr:colOff>
      <xdr:row>45</xdr:row>
      <xdr:rowOff>88552</xdr:rowOff>
    </xdr:to>
    <xdr:pic>
      <xdr:nvPicPr>
        <xdr:cNvPr id="47" name="Imagen 46">
          <a:extLst>
            <a:ext uri="{FF2B5EF4-FFF2-40B4-BE49-F238E27FC236}">
              <a16:creationId xmlns:a16="http://schemas.microsoft.com/office/drawing/2014/main" id="{084BC2C2-1F32-4141-B602-4DD2AC73DB9F}"/>
            </a:ext>
          </a:extLst>
        </xdr:cNvPr>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6652260" y="25413392"/>
          <a:ext cx="2105891" cy="758421"/>
        </a:xfrm>
        <a:prstGeom prst="rect">
          <a:avLst/>
        </a:prstGeom>
      </xdr:spPr>
    </xdr:pic>
    <xdr:clientData/>
  </xdr:twoCellAnchor>
  <xdr:twoCellAnchor editAs="oneCell">
    <xdr:from>
      <xdr:col>6</xdr:col>
      <xdr:colOff>944880</xdr:colOff>
      <xdr:row>102</xdr:row>
      <xdr:rowOff>31172</xdr:rowOff>
    </xdr:from>
    <xdr:to>
      <xdr:col>9</xdr:col>
      <xdr:colOff>455617</xdr:colOff>
      <xdr:row>106</xdr:row>
      <xdr:rowOff>88554</xdr:rowOff>
    </xdr:to>
    <xdr:pic>
      <xdr:nvPicPr>
        <xdr:cNvPr id="48" name="Imagen 47">
          <a:extLst>
            <a:ext uri="{FF2B5EF4-FFF2-40B4-BE49-F238E27FC236}">
              <a16:creationId xmlns:a16="http://schemas.microsoft.com/office/drawing/2014/main" id="{25413F3D-923E-4E07-840F-F8F148BD98B9}"/>
            </a:ext>
          </a:extLst>
        </xdr:cNvPr>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6652260" y="25413392"/>
          <a:ext cx="2105891" cy="758421"/>
        </a:xfrm>
        <a:prstGeom prst="rect">
          <a:avLst/>
        </a:prstGeom>
      </xdr:spPr>
    </xdr:pic>
    <xdr:clientData/>
  </xdr:twoCellAnchor>
  <xdr:twoCellAnchor editAs="oneCell">
    <xdr:from>
      <xdr:col>6</xdr:col>
      <xdr:colOff>944880</xdr:colOff>
      <xdr:row>169</xdr:row>
      <xdr:rowOff>31172</xdr:rowOff>
    </xdr:from>
    <xdr:to>
      <xdr:col>9</xdr:col>
      <xdr:colOff>455617</xdr:colOff>
      <xdr:row>173</xdr:row>
      <xdr:rowOff>88553</xdr:rowOff>
    </xdr:to>
    <xdr:pic>
      <xdr:nvPicPr>
        <xdr:cNvPr id="49" name="Imagen 48">
          <a:extLst>
            <a:ext uri="{FF2B5EF4-FFF2-40B4-BE49-F238E27FC236}">
              <a16:creationId xmlns:a16="http://schemas.microsoft.com/office/drawing/2014/main" id="{DA9241D8-6E31-4AEB-8D64-07061DDA6A43}"/>
            </a:ext>
          </a:extLst>
        </xdr:cNvPr>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6652260" y="25413392"/>
          <a:ext cx="2105891" cy="758421"/>
        </a:xfrm>
        <a:prstGeom prst="rect">
          <a:avLst/>
        </a:prstGeom>
      </xdr:spPr>
    </xdr:pic>
    <xdr:clientData/>
  </xdr:twoCellAnchor>
  <xdr:twoCellAnchor editAs="oneCell">
    <xdr:from>
      <xdr:col>6</xdr:col>
      <xdr:colOff>944880</xdr:colOff>
      <xdr:row>230</xdr:row>
      <xdr:rowOff>31172</xdr:rowOff>
    </xdr:from>
    <xdr:to>
      <xdr:col>9</xdr:col>
      <xdr:colOff>455617</xdr:colOff>
      <xdr:row>234</xdr:row>
      <xdr:rowOff>88553</xdr:rowOff>
    </xdr:to>
    <xdr:pic>
      <xdr:nvPicPr>
        <xdr:cNvPr id="50" name="Imagen 49">
          <a:extLst>
            <a:ext uri="{FF2B5EF4-FFF2-40B4-BE49-F238E27FC236}">
              <a16:creationId xmlns:a16="http://schemas.microsoft.com/office/drawing/2014/main" id="{BB7696B1-9144-4311-8CAF-BE06A88FB078}"/>
            </a:ext>
          </a:extLst>
        </xdr:cNvPr>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6652260" y="25413392"/>
          <a:ext cx="2105891" cy="758421"/>
        </a:xfrm>
        <a:prstGeom prst="rect">
          <a:avLst/>
        </a:prstGeom>
      </xdr:spPr>
    </xdr:pic>
    <xdr:clientData/>
  </xdr:twoCellAnchor>
  <xdr:twoCellAnchor editAs="oneCell">
    <xdr:from>
      <xdr:col>6</xdr:col>
      <xdr:colOff>944880</xdr:colOff>
      <xdr:row>293</xdr:row>
      <xdr:rowOff>31172</xdr:rowOff>
    </xdr:from>
    <xdr:to>
      <xdr:col>9</xdr:col>
      <xdr:colOff>455617</xdr:colOff>
      <xdr:row>297</xdr:row>
      <xdr:rowOff>88552</xdr:rowOff>
    </xdr:to>
    <xdr:pic>
      <xdr:nvPicPr>
        <xdr:cNvPr id="51" name="Imagen 50">
          <a:extLst>
            <a:ext uri="{FF2B5EF4-FFF2-40B4-BE49-F238E27FC236}">
              <a16:creationId xmlns:a16="http://schemas.microsoft.com/office/drawing/2014/main" id="{2E2A07EC-DACE-4EFF-A992-10A6CD7DBB82}"/>
            </a:ext>
          </a:extLst>
        </xdr:cNvPr>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6652260" y="25413392"/>
          <a:ext cx="2105891" cy="758421"/>
        </a:xfrm>
        <a:prstGeom prst="rect">
          <a:avLst/>
        </a:prstGeom>
      </xdr:spPr>
    </xdr:pic>
    <xdr:clientData/>
  </xdr:twoCellAnchor>
  <xdr:twoCellAnchor editAs="oneCell">
    <xdr:from>
      <xdr:col>6</xdr:col>
      <xdr:colOff>944880</xdr:colOff>
      <xdr:row>352</xdr:row>
      <xdr:rowOff>31172</xdr:rowOff>
    </xdr:from>
    <xdr:to>
      <xdr:col>9</xdr:col>
      <xdr:colOff>455617</xdr:colOff>
      <xdr:row>356</xdr:row>
      <xdr:rowOff>65694</xdr:rowOff>
    </xdr:to>
    <xdr:pic>
      <xdr:nvPicPr>
        <xdr:cNvPr id="52" name="Imagen 51">
          <a:extLst>
            <a:ext uri="{FF2B5EF4-FFF2-40B4-BE49-F238E27FC236}">
              <a16:creationId xmlns:a16="http://schemas.microsoft.com/office/drawing/2014/main" id="{97126E74-6F32-40FB-9F62-923EA3694388}"/>
            </a:ext>
          </a:extLst>
        </xdr:cNvPr>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6652260" y="25413392"/>
          <a:ext cx="2105891" cy="758421"/>
        </a:xfrm>
        <a:prstGeom prst="rect">
          <a:avLst/>
        </a:prstGeom>
      </xdr:spPr>
    </xdr:pic>
    <xdr:clientData/>
  </xdr:twoCellAnchor>
  <xdr:twoCellAnchor editAs="oneCell">
    <xdr:from>
      <xdr:col>6</xdr:col>
      <xdr:colOff>944880</xdr:colOff>
      <xdr:row>413</xdr:row>
      <xdr:rowOff>31172</xdr:rowOff>
    </xdr:from>
    <xdr:to>
      <xdr:col>9</xdr:col>
      <xdr:colOff>455617</xdr:colOff>
      <xdr:row>417</xdr:row>
      <xdr:rowOff>88552</xdr:rowOff>
    </xdr:to>
    <xdr:pic>
      <xdr:nvPicPr>
        <xdr:cNvPr id="53" name="Imagen 52">
          <a:extLst>
            <a:ext uri="{FF2B5EF4-FFF2-40B4-BE49-F238E27FC236}">
              <a16:creationId xmlns:a16="http://schemas.microsoft.com/office/drawing/2014/main" id="{4A30D802-F63A-4AEF-B984-A39FB676E8D0}"/>
            </a:ext>
          </a:extLst>
        </xdr:cNvPr>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6652260" y="25413392"/>
          <a:ext cx="2105891" cy="758421"/>
        </a:xfrm>
        <a:prstGeom prst="rect">
          <a:avLst/>
        </a:prstGeom>
      </xdr:spPr>
    </xdr:pic>
    <xdr:clientData/>
  </xdr:twoCellAnchor>
  <xdr:twoCellAnchor editAs="oneCell">
    <xdr:from>
      <xdr:col>6</xdr:col>
      <xdr:colOff>944880</xdr:colOff>
      <xdr:row>476</xdr:row>
      <xdr:rowOff>31172</xdr:rowOff>
    </xdr:from>
    <xdr:to>
      <xdr:col>9</xdr:col>
      <xdr:colOff>455617</xdr:colOff>
      <xdr:row>480</xdr:row>
      <xdr:rowOff>88552</xdr:rowOff>
    </xdr:to>
    <xdr:pic>
      <xdr:nvPicPr>
        <xdr:cNvPr id="54" name="Imagen 53">
          <a:extLst>
            <a:ext uri="{FF2B5EF4-FFF2-40B4-BE49-F238E27FC236}">
              <a16:creationId xmlns:a16="http://schemas.microsoft.com/office/drawing/2014/main" id="{EBB382A5-ADFA-4C10-B24F-54E3D05BD00C}"/>
            </a:ext>
          </a:extLst>
        </xdr:cNvPr>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6652260" y="25413392"/>
          <a:ext cx="2105891" cy="758421"/>
        </a:xfrm>
        <a:prstGeom prst="rect">
          <a:avLst/>
        </a:prstGeom>
      </xdr:spPr>
    </xdr:pic>
    <xdr:clientData/>
  </xdr:twoCellAnchor>
  <xdr:twoCellAnchor editAs="oneCell">
    <xdr:from>
      <xdr:col>6</xdr:col>
      <xdr:colOff>944880</xdr:colOff>
      <xdr:row>520</xdr:row>
      <xdr:rowOff>31172</xdr:rowOff>
    </xdr:from>
    <xdr:to>
      <xdr:col>9</xdr:col>
      <xdr:colOff>455617</xdr:colOff>
      <xdr:row>524</xdr:row>
      <xdr:rowOff>88552</xdr:rowOff>
    </xdr:to>
    <xdr:pic>
      <xdr:nvPicPr>
        <xdr:cNvPr id="65" name="Imagen 64">
          <a:extLst>
            <a:ext uri="{FF2B5EF4-FFF2-40B4-BE49-F238E27FC236}">
              <a16:creationId xmlns:a16="http://schemas.microsoft.com/office/drawing/2014/main" id="{FBD6BDCD-0A1A-463F-829F-226611972169}"/>
            </a:ext>
          </a:extLst>
        </xdr:cNvPr>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6652260" y="25413392"/>
          <a:ext cx="2105891" cy="75842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1844040</xdr:colOff>
      <xdr:row>41</xdr:row>
      <xdr:rowOff>2940</xdr:rowOff>
    </xdr:from>
    <xdr:to>
      <xdr:col>2</xdr:col>
      <xdr:colOff>3307080</xdr:colOff>
      <xdr:row>43</xdr:row>
      <xdr:rowOff>175259</xdr:rowOff>
    </xdr:to>
    <xdr:pic>
      <xdr:nvPicPr>
        <xdr:cNvPr id="2" name="Imagen 1">
          <a:extLst>
            <a:ext uri="{FF2B5EF4-FFF2-40B4-BE49-F238E27FC236}">
              <a16:creationId xmlns:a16="http://schemas.microsoft.com/office/drawing/2014/main" id="{DA14CB44-C6A7-4FCA-9DE1-CCE36231982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1758" t="24182" r="15399" b="29710"/>
        <a:stretch>
          <a:fillRect/>
        </a:stretch>
      </xdr:blipFill>
      <xdr:spPr bwMode="auto">
        <a:xfrm>
          <a:off x="2423160" y="6921900"/>
          <a:ext cx="1463040" cy="538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457200</xdr:colOff>
      <xdr:row>31</xdr:row>
      <xdr:rowOff>0</xdr:rowOff>
    </xdr:from>
    <xdr:to>
      <xdr:col>2</xdr:col>
      <xdr:colOff>2964180</xdr:colOff>
      <xdr:row>32</xdr:row>
      <xdr:rowOff>121920</xdr:rowOff>
    </xdr:to>
    <xdr:pic>
      <xdr:nvPicPr>
        <xdr:cNvPr id="2" name="Imagen 1">
          <a:extLst>
            <a:ext uri="{FF2B5EF4-FFF2-40B4-BE49-F238E27FC236}">
              <a16:creationId xmlns:a16="http://schemas.microsoft.com/office/drawing/2014/main" id="{1FE1B948-4BB4-4A4A-A280-808F07E6C19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1758" t="24182" r="15399" b="29710"/>
        <a:stretch>
          <a:fillRect/>
        </a:stretch>
      </xdr:blipFill>
      <xdr:spPr bwMode="auto">
        <a:xfrm>
          <a:off x="1028700" y="9486900"/>
          <a:ext cx="2506980" cy="861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215153</xdr:colOff>
      <xdr:row>5</xdr:row>
      <xdr:rowOff>806823</xdr:rowOff>
    </xdr:from>
    <xdr:to>
      <xdr:col>12</xdr:col>
      <xdr:colOff>511219</xdr:colOff>
      <xdr:row>16</xdr:row>
      <xdr:rowOff>9326</xdr:rowOff>
    </xdr:to>
    <xdr:pic>
      <xdr:nvPicPr>
        <xdr:cNvPr id="3" name="Imagen 2">
          <a:extLst>
            <a:ext uri="{FF2B5EF4-FFF2-40B4-BE49-F238E27FC236}">
              <a16:creationId xmlns:a16="http://schemas.microsoft.com/office/drawing/2014/main" id="{5C262B08-F3BF-4C4A-A497-4ABD289A5845}"/>
            </a:ext>
          </a:extLst>
        </xdr:cNvPr>
        <xdr:cNvPicPr>
          <a:picLocks noChangeAspect="1"/>
        </xdr:cNvPicPr>
      </xdr:nvPicPr>
      <xdr:blipFill>
        <a:blip xmlns:r="http://schemas.openxmlformats.org/officeDocument/2006/relationships" r:embed="rId2"/>
        <a:stretch>
          <a:fillRect/>
        </a:stretch>
      </xdr:blipFill>
      <xdr:spPr>
        <a:xfrm>
          <a:off x="11035553" y="2223247"/>
          <a:ext cx="4948748" cy="2555303"/>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1844040</xdr:colOff>
      <xdr:row>24</xdr:row>
      <xdr:rowOff>2940</xdr:rowOff>
    </xdr:from>
    <xdr:to>
      <xdr:col>2</xdr:col>
      <xdr:colOff>3307080</xdr:colOff>
      <xdr:row>27</xdr:row>
      <xdr:rowOff>38099</xdr:rowOff>
    </xdr:to>
    <xdr:pic>
      <xdr:nvPicPr>
        <xdr:cNvPr id="2" name="Imagen 1">
          <a:extLst>
            <a:ext uri="{FF2B5EF4-FFF2-40B4-BE49-F238E27FC236}">
              <a16:creationId xmlns:a16="http://schemas.microsoft.com/office/drawing/2014/main" id="{2D001178-C592-4956-914D-DFF9850106F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1758" t="24182" r="15399" b="29710"/>
        <a:stretch>
          <a:fillRect/>
        </a:stretch>
      </xdr:blipFill>
      <xdr:spPr bwMode="auto">
        <a:xfrm>
          <a:off x="2423160" y="6921900"/>
          <a:ext cx="1463040" cy="538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340658</xdr:colOff>
      <xdr:row>41</xdr:row>
      <xdr:rowOff>75752</xdr:rowOff>
    </xdr:from>
    <xdr:to>
      <xdr:col>2</xdr:col>
      <xdr:colOff>2847638</xdr:colOff>
      <xdr:row>43</xdr:row>
      <xdr:rowOff>361727</xdr:rowOff>
    </xdr:to>
    <xdr:pic>
      <xdr:nvPicPr>
        <xdr:cNvPr id="2" name="Imagen 1">
          <a:extLst>
            <a:ext uri="{FF2B5EF4-FFF2-40B4-BE49-F238E27FC236}">
              <a16:creationId xmlns:a16="http://schemas.microsoft.com/office/drawing/2014/main" id="{50A343FE-5756-4853-A4E0-3975B82C9A3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1758" t="24182" r="15399" b="29710"/>
        <a:stretch>
          <a:fillRect/>
        </a:stretch>
      </xdr:blipFill>
      <xdr:spPr bwMode="auto">
        <a:xfrm>
          <a:off x="914399" y="9479728"/>
          <a:ext cx="2506980" cy="8507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1621490</xdr:colOff>
      <xdr:row>7</xdr:row>
      <xdr:rowOff>303680</xdr:rowOff>
    </xdr:from>
    <xdr:to>
      <xdr:col>14</xdr:col>
      <xdr:colOff>391323</xdr:colOff>
      <xdr:row>19</xdr:row>
      <xdr:rowOff>110238</xdr:rowOff>
    </xdr:to>
    <xdr:pic>
      <xdr:nvPicPr>
        <xdr:cNvPr id="3" name="Imagen 2">
          <a:extLst>
            <a:ext uri="{FF2B5EF4-FFF2-40B4-BE49-F238E27FC236}">
              <a16:creationId xmlns:a16="http://schemas.microsoft.com/office/drawing/2014/main" id="{ECE2B724-337D-4640-AED7-B3CD804BA994}"/>
            </a:ext>
          </a:extLst>
        </xdr:cNvPr>
        <xdr:cNvPicPr>
          <a:picLocks noChangeAspect="1"/>
        </xdr:cNvPicPr>
      </xdr:nvPicPr>
      <xdr:blipFill>
        <a:blip xmlns:r="http://schemas.openxmlformats.org/officeDocument/2006/relationships" r:embed="rId2"/>
        <a:stretch>
          <a:fillRect/>
        </a:stretch>
      </xdr:blipFill>
      <xdr:spPr>
        <a:xfrm>
          <a:off x="12803840" y="3275480"/>
          <a:ext cx="5127090" cy="239735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oneCellAnchor>
    <xdr:from>
      <xdr:col>0</xdr:col>
      <xdr:colOff>97972</xdr:colOff>
      <xdr:row>1</xdr:row>
      <xdr:rowOff>21771</xdr:rowOff>
    </xdr:from>
    <xdr:ext cx="978724" cy="981831"/>
    <xdr:pic>
      <xdr:nvPicPr>
        <xdr:cNvPr id="5" name="Imagen 4">
          <a:extLst>
            <a:ext uri="{FF2B5EF4-FFF2-40B4-BE49-F238E27FC236}">
              <a16:creationId xmlns:a16="http://schemas.microsoft.com/office/drawing/2014/main" id="{9B639CE8-C96E-49AA-ADF0-9019749F5C16}"/>
            </a:ext>
          </a:extLst>
        </xdr:cNvPr>
        <xdr:cNvPicPr>
          <a:picLocks noChangeAspect="1"/>
        </xdr:cNvPicPr>
      </xdr:nvPicPr>
      <xdr:blipFill>
        <a:blip xmlns:r="http://schemas.openxmlformats.org/officeDocument/2006/relationships" r:embed="rId1"/>
        <a:stretch>
          <a:fillRect/>
        </a:stretch>
      </xdr:blipFill>
      <xdr:spPr>
        <a:xfrm>
          <a:off x="97972" y="402771"/>
          <a:ext cx="978724" cy="981831"/>
        </a:xfrm>
        <a:prstGeom prst="rect">
          <a:avLst/>
        </a:prstGeom>
      </xdr:spPr>
    </xdr:pic>
    <xdr:clientData/>
  </xdr:oneCellAnchor>
  <xdr:oneCellAnchor>
    <xdr:from>
      <xdr:col>1</xdr:col>
      <xdr:colOff>253438</xdr:colOff>
      <xdr:row>0</xdr:row>
      <xdr:rowOff>235528</xdr:rowOff>
    </xdr:from>
    <xdr:ext cx="4368786" cy="1131124"/>
    <xdr:pic>
      <xdr:nvPicPr>
        <xdr:cNvPr id="6" name="Imagen 5">
          <a:extLst>
            <a:ext uri="{FF2B5EF4-FFF2-40B4-BE49-F238E27FC236}">
              <a16:creationId xmlns:a16="http://schemas.microsoft.com/office/drawing/2014/main" id="{55E38440-EC62-4754-B259-3A264974FE52}"/>
            </a:ext>
          </a:extLst>
        </xdr:cNvPr>
        <xdr:cNvPicPr>
          <a:picLocks noChangeAspect="1"/>
        </xdr:cNvPicPr>
      </xdr:nvPicPr>
      <xdr:blipFill>
        <a:blip xmlns:r="http://schemas.openxmlformats.org/officeDocument/2006/relationships" r:embed="rId2"/>
        <a:stretch>
          <a:fillRect/>
        </a:stretch>
      </xdr:blipFill>
      <xdr:spPr>
        <a:xfrm>
          <a:off x="1254924" y="235528"/>
          <a:ext cx="4368786" cy="1131124"/>
        </a:xfrm>
        <a:prstGeom prst="rect">
          <a:avLst/>
        </a:prstGeom>
      </xdr:spPr>
    </xdr:pic>
    <xdr:clientData/>
  </xdr:oneCellAnchor>
  <xdr:twoCellAnchor editAs="oneCell">
    <xdr:from>
      <xdr:col>3</xdr:col>
      <xdr:colOff>944880</xdr:colOff>
      <xdr:row>78</xdr:row>
      <xdr:rowOff>31172</xdr:rowOff>
    </xdr:from>
    <xdr:to>
      <xdr:col>5</xdr:col>
      <xdr:colOff>1033449</xdr:colOff>
      <xdr:row>81</xdr:row>
      <xdr:rowOff>157133</xdr:rowOff>
    </xdr:to>
    <xdr:pic>
      <xdr:nvPicPr>
        <xdr:cNvPr id="7" name="Imagen 6">
          <a:extLst>
            <a:ext uri="{FF2B5EF4-FFF2-40B4-BE49-F238E27FC236}">
              <a16:creationId xmlns:a16="http://schemas.microsoft.com/office/drawing/2014/main" id="{8EC82BAE-88D9-4EA0-9189-563D1E0107AA}"/>
            </a:ext>
          </a:extLst>
        </xdr:cNvPr>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6652260" y="25413392"/>
          <a:ext cx="2105891" cy="758421"/>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38</xdr:col>
      <xdr:colOff>30480</xdr:colOff>
      <xdr:row>44</xdr:row>
      <xdr:rowOff>45720</xdr:rowOff>
    </xdr:from>
    <xdr:to>
      <xdr:col>39</xdr:col>
      <xdr:colOff>45720</xdr:colOff>
      <xdr:row>45</xdr:row>
      <xdr:rowOff>152400</xdr:rowOff>
    </xdr:to>
    <xdr:pic>
      <xdr:nvPicPr>
        <xdr:cNvPr id="2" name="Imagen 2">
          <a:extLst>
            <a:ext uri="{FF2B5EF4-FFF2-40B4-BE49-F238E27FC236}">
              <a16:creationId xmlns:a16="http://schemas.microsoft.com/office/drawing/2014/main" id="{6060D84B-F0D2-4CCF-9229-8323D193EBA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67209" t="32336" r="18793" b="43529"/>
        <a:stretch>
          <a:fillRect/>
        </a:stretch>
      </xdr:blipFill>
      <xdr:spPr bwMode="auto">
        <a:xfrm>
          <a:off x="12611100" y="45720"/>
          <a:ext cx="678180" cy="655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38</xdr:col>
      <xdr:colOff>30480</xdr:colOff>
      <xdr:row>0</xdr:row>
      <xdr:rowOff>45721</xdr:rowOff>
    </xdr:from>
    <xdr:to>
      <xdr:col>39</xdr:col>
      <xdr:colOff>45720</xdr:colOff>
      <xdr:row>1</xdr:row>
      <xdr:rowOff>141515</xdr:rowOff>
    </xdr:to>
    <xdr:pic>
      <xdr:nvPicPr>
        <xdr:cNvPr id="6" name="Imagen 2">
          <a:extLst>
            <a:ext uri="{FF2B5EF4-FFF2-40B4-BE49-F238E27FC236}">
              <a16:creationId xmlns:a16="http://schemas.microsoft.com/office/drawing/2014/main" id="{8E43C4A2-B1E0-47D2-B649-720CAC67DFD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67209" t="32336" r="18793" b="43529"/>
        <a:stretch>
          <a:fillRect/>
        </a:stretch>
      </xdr:blipFill>
      <xdr:spPr bwMode="auto">
        <a:xfrm>
          <a:off x="12570823" y="45721"/>
          <a:ext cx="679268" cy="640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10886</xdr:colOff>
      <xdr:row>25</xdr:row>
      <xdr:rowOff>152402</xdr:rowOff>
    </xdr:from>
    <xdr:to>
      <xdr:col>15</xdr:col>
      <xdr:colOff>239486</xdr:colOff>
      <xdr:row>34</xdr:row>
      <xdr:rowOff>33423</xdr:rowOff>
    </xdr:to>
    <xdr:pic>
      <xdr:nvPicPr>
        <xdr:cNvPr id="10" name="Imagen 9">
          <a:extLst>
            <a:ext uri="{FF2B5EF4-FFF2-40B4-BE49-F238E27FC236}">
              <a16:creationId xmlns:a16="http://schemas.microsoft.com/office/drawing/2014/main" id="{ED220BAC-A36B-4E4D-A061-B3F7C3A41A4D}"/>
            </a:ext>
          </a:extLst>
        </xdr:cNvPr>
        <xdr:cNvPicPr>
          <a:picLocks noChangeAspect="1"/>
        </xdr:cNvPicPr>
      </xdr:nvPicPr>
      <xdr:blipFill>
        <a:blip xmlns:r="http://schemas.openxmlformats.org/officeDocument/2006/relationships" r:embed="rId3"/>
        <a:stretch>
          <a:fillRect/>
        </a:stretch>
      </xdr:blipFill>
      <xdr:spPr>
        <a:xfrm>
          <a:off x="261257" y="5943602"/>
          <a:ext cx="3799115" cy="1666278"/>
        </a:xfrm>
        <a:prstGeom prst="rect">
          <a:avLst/>
        </a:prstGeom>
      </xdr:spPr>
    </xdr:pic>
    <xdr:clientData/>
  </xdr:twoCellAnchor>
  <xdr:twoCellAnchor editAs="oneCell">
    <xdr:from>
      <xdr:col>1</xdr:col>
      <xdr:colOff>152400</xdr:colOff>
      <xdr:row>51</xdr:row>
      <xdr:rowOff>163286</xdr:rowOff>
    </xdr:from>
    <xdr:to>
      <xdr:col>15</xdr:col>
      <xdr:colOff>178311</xdr:colOff>
      <xdr:row>60</xdr:row>
      <xdr:rowOff>122932</xdr:rowOff>
    </xdr:to>
    <xdr:pic>
      <xdr:nvPicPr>
        <xdr:cNvPr id="11" name="Imagen 10">
          <a:extLst>
            <a:ext uri="{FF2B5EF4-FFF2-40B4-BE49-F238E27FC236}">
              <a16:creationId xmlns:a16="http://schemas.microsoft.com/office/drawing/2014/main" id="{BBB9AED9-47AE-457C-B02B-C8180BA6D5B2}"/>
            </a:ext>
          </a:extLst>
        </xdr:cNvPr>
        <xdr:cNvPicPr>
          <a:picLocks noChangeAspect="1"/>
        </xdr:cNvPicPr>
      </xdr:nvPicPr>
      <xdr:blipFill>
        <a:blip xmlns:r="http://schemas.openxmlformats.org/officeDocument/2006/relationships" r:embed="rId4"/>
        <a:stretch>
          <a:fillRect/>
        </a:stretch>
      </xdr:blipFill>
      <xdr:spPr>
        <a:xfrm>
          <a:off x="402771" y="12562115"/>
          <a:ext cx="3596426" cy="1723131"/>
        </a:xfrm>
        <a:prstGeom prst="rect">
          <a:avLst/>
        </a:prstGeom>
      </xdr:spPr>
    </xdr:pic>
    <xdr:clientData/>
  </xdr:twoCellAnchor>
  <xdr:oneCellAnchor>
    <xdr:from>
      <xdr:col>2</xdr:col>
      <xdr:colOff>84908</xdr:colOff>
      <xdr:row>86</xdr:row>
      <xdr:rowOff>74715</xdr:rowOff>
    </xdr:from>
    <xdr:ext cx="2112423" cy="756244"/>
    <xdr:pic>
      <xdr:nvPicPr>
        <xdr:cNvPr id="15" name="Imagen 14">
          <a:extLst>
            <a:ext uri="{FF2B5EF4-FFF2-40B4-BE49-F238E27FC236}">
              <a16:creationId xmlns:a16="http://schemas.microsoft.com/office/drawing/2014/main" id="{EE7D7F29-7DFA-470B-AD4E-E4FF6CD33B7B}"/>
            </a:ext>
          </a:extLst>
        </xdr:cNvPr>
        <xdr:cNvPicPr/>
      </xdr:nvPicPr>
      <xdr:blipFill>
        <a:blip xmlns:r="http://schemas.openxmlformats.org/officeDocument/2006/relationships" r:embed="rId5"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587828" y="19330455"/>
          <a:ext cx="2112423" cy="756244"/>
        </a:xfrm>
        <a:prstGeom prst="rect">
          <a:avLst/>
        </a:prstGeom>
      </xdr:spPr>
    </xdr:pic>
    <xdr:clientData/>
  </xdr:oneCellAnchor>
  <xdr:oneCellAnchor>
    <xdr:from>
      <xdr:col>2</xdr:col>
      <xdr:colOff>84908</xdr:colOff>
      <xdr:row>42</xdr:row>
      <xdr:rowOff>74715</xdr:rowOff>
    </xdr:from>
    <xdr:ext cx="2112423" cy="756244"/>
    <xdr:pic>
      <xdr:nvPicPr>
        <xdr:cNvPr id="16" name="Imagen 15">
          <a:extLst>
            <a:ext uri="{FF2B5EF4-FFF2-40B4-BE49-F238E27FC236}">
              <a16:creationId xmlns:a16="http://schemas.microsoft.com/office/drawing/2014/main" id="{AE1F758C-AD99-47A1-9586-C722E206A471}"/>
            </a:ext>
          </a:extLst>
        </xdr:cNvPr>
        <xdr:cNvPicPr/>
      </xdr:nvPicPr>
      <xdr:blipFill>
        <a:blip xmlns:r="http://schemas.openxmlformats.org/officeDocument/2006/relationships" r:embed="rId5"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587828" y="19330455"/>
          <a:ext cx="2112423" cy="756244"/>
        </a:xfrm>
        <a:prstGeom prst="rect">
          <a:avLst/>
        </a:prstGeom>
      </xdr:spPr>
    </xdr:pic>
    <xdr:clientData/>
  </xdr:oneCellAnchor>
  <xdr:twoCellAnchor editAs="oneCell">
    <xdr:from>
      <xdr:col>0</xdr:col>
      <xdr:colOff>239487</xdr:colOff>
      <xdr:row>7</xdr:row>
      <xdr:rowOff>21770</xdr:rowOff>
    </xdr:from>
    <xdr:to>
      <xdr:col>31</xdr:col>
      <xdr:colOff>32657</xdr:colOff>
      <xdr:row>25</xdr:row>
      <xdr:rowOff>65217</xdr:rowOff>
    </xdr:to>
    <xdr:pic>
      <xdr:nvPicPr>
        <xdr:cNvPr id="4" name="Imagen 3">
          <a:extLst>
            <a:ext uri="{FF2B5EF4-FFF2-40B4-BE49-F238E27FC236}">
              <a16:creationId xmlns:a16="http://schemas.microsoft.com/office/drawing/2014/main" id="{CA8E1C97-8FFC-4C75-A906-158436928157}"/>
            </a:ext>
          </a:extLst>
        </xdr:cNvPr>
        <xdr:cNvPicPr>
          <a:picLocks noChangeAspect="1"/>
        </xdr:cNvPicPr>
      </xdr:nvPicPr>
      <xdr:blipFill>
        <a:blip xmlns:r="http://schemas.openxmlformats.org/officeDocument/2006/relationships" r:embed="rId6"/>
        <a:stretch>
          <a:fillRect/>
        </a:stretch>
      </xdr:blipFill>
      <xdr:spPr>
        <a:xfrm>
          <a:off x="239487" y="2307770"/>
          <a:ext cx="7576456" cy="3548647"/>
        </a:xfrm>
        <a:prstGeom prst="rect">
          <a:avLst/>
        </a:prstGeom>
      </xdr:spPr>
    </xdr:pic>
    <xdr:clientData/>
  </xdr:twoCellAnchor>
  <xdr:twoCellAnchor editAs="oneCell">
    <xdr:from>
      <xdr:col>7</xdr:col>
      <xdr:colOff>233082</xdr:colOff>
      <xdr:row>61</xdr:row>
      <xdr:rowOff>35244</xdr:rowOff>
    </xdr:from>
    <xdr:to>
      <xdr:col>33</xdr:col>
      <xdr:colOff>21175</xdr:colOff>
      <xdr:row>80</xdr:row>
      <xdr:rowOff>175440</xdr:rowOff>
    </xdr:to>
    <xdr:pic>
      <xdr:nvPicPr>
        <xdr:cNvPr id="5" name="Imagen 4">
          <a:extLst>
            <a:ext uri="{FF2B5EF4-FFF2-40B4-BE49-F238E27FC236}">
              <a16:creationId xmlns:a16="http://schemas.microsoft.com/office/drawing/2014/main" id="{929C0B5C-FB8C-4D3B-A26E-593EC885E5A1}"/>
            </a:ext>
          </a:extLst>
        </xdr:cNvPr>
        <xdr:cNvPicPr>
          <a:picLocks noChangeAspect="1"/>
        </xdr:cNvPicPr>
      </xdr:nvPicPr>
      <xdr:blipFill>
        <a:blip xmlns:r="http://schemas.openxmlformats.org/officeDocument/2006/relationships" r:embed="rId7"/>
        <a:stretch>
          <a:fillRect/>
        </a:stretch>
      </xdr:blipFill>
      <xdr:spPr>
        <a:xfrm>
          <a:off x="2061882" y="14208444"/>
          <a:ext cx="6269575" cy="3914337"/>
        </a:xfrm>
        <a:prstGeom prst="rect">
          <a:avLst/>
        </a:prstGeom>
      </xdr:spPr>
    </xdr:pic>
    <xdr:clientData/>
  </xdr:twoCellAnchor>
  <xdr:twoCellAnchor editAs="oneCell">
    <xdr:from>
      <xdr:col>16</xdr:col>
      <xdr:colOff>87087</xdr:colOff>
      <xdr:row>22</xdr:row>
      <xdr:rowOff>195942</xdr:rowOff>
    </xdr:from>
    <xdr:to>
      <xdr:col>30</xdr:col>
      <xdr:colOff>193486</xdr:colOff>
      <xdr:row>37</xdr:row>
      <xdr:rowOff>142332</xdr:rowOff>
    </xdr:to>
    <xdr:pic>
      <xdr:nvPicPr>
        <xdr:cNvPr id="8" name="Imagen 7">
          <a:extLst>
            <a:ext uri="{FF2B5EF4-FFF2-40B4-BE49-F238E27FC236}">
              <a16:creationId xmlns:a16="http://schemas.microsoft.com/office/drawing/2014/main" id="{6F08419D-1DAF-4F24-8678-F881BE1E1CF0}"/>
            </a:ext>
          </a:extLst>
        </xdr:cNvPr>
        <xdr:cNvPicPr>
          <a:picLocks noChangeAspect="1"/>
        </xdr:cNvPicPr>
      </xdr:nvPicPr>
      <xdr:blipFill>
        <a:blip xmlns:r="http://schemas.openxmlformats.org/officeDocument/2006/relationships" r:embed="rId8"/>
        <a:stretch>
          <a:fillRect/>
        </a:stretch>
      </xdr:blipFill>
      <xdr:spPr>
        <a:xfrm>
          <a:off x="4158344" y="5399313"/>
          <a:ext cx="3568056" cy="290730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38</xdr:col>
      <xdr:colOff>30480</xdr:colOff>
      <xdr:row>0</xdr:row>
      <xdr:rowOff>45720</xdr:rowOff>
    </xdr:from>
    <xdr:to>
      <xdr:col>39</xdr:col>
      <xdr:colOff>45720</xdr:colOff>
      <xdr:row>1</xdr:row>
      <xdr:rowOff>152400</xdr:rowOff>
    </xdr:to>
    <xdr:pic>
      <xdr:nvPicPr>
        <xdr:cNvPr id="2" name="Imagen 2">
          <a:extLst>
            <a:ext uri="{FF2B5EF4-FFF2-40B4-BE49-F238E27FC236}">
              <a16:creationId xmlns:a16="http://schemas.microsoft.com/office/drawing/2014/main" id="{B82E04D0-C6BE-42AD-B4AD-C376935B0B4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67209" t="32336" r="18793" b="43529"/>
        <a:stretch>
          <a:fillRect/>
        </a:stretch>
      </xdr:blipFill>
      <xdr:spPr bwMode="auto">
        <a:xfrm>
          <a:off x="12611100" y="45720"/>
          <a:ext cx="678180" cy="655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2</xdr:col>
      <xdr:colOff>84908</xdr:colOff>
      <xdr:row>42</xdr:row>
      <xdr:rowOff>74715</xdr:rowOff>
    </xdr:from>
    <xdr:ext cx="2112423" cy="756244"/>
    <xdr:pic>
      <xdr:nvPicPr>
        <xdr:cNvPr id="7" name="Imagen 6">
          <a:extLst>
            <a:ext uri="{FF2B5EF4-FFF2-40B4-BE49-F238E27FC236}">
              <a16:creationId xmlns:a16="http://schemas.microsoft.com/office/drawing/2014/main" id="{281FBE84-FBEC-47DD-AF4D-A40313709AB2}"/>
            </a:ext>
          </a:extLst>
        </xdr:cNvPr>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587828" y="19330455"/>
          <a:ext cx="2112423" cy="756244"/>
        </a:xfrm>
        <a:prstGeom prst="rect">
          <a:avLst/>
        </a:prstGeom>
      </xdr:spPr>
    </xdr:pic>
    <xdr:clientData/>
  </xdr:oneCellAnchor>
  <xdr:oneCellAnchor>
    <xdr:from>
      <xdr:col>38</xdr:col>
      <xdr:colOff>30480</xdr:colOff>
      <xdr:row>44</xdr:row>
      <xdr:rowOff>45720</xdr:rowOff>
    </xdr:from>
    <xdr:ext cx="679268" cy="650966"/>
    <xdr:pic>
      <xdr:nvPicPr>
        <xdr:cNvPr id="10" name="Imagen 2">
          <a:extLst>
            <a:ext uri="{FF2B5EF4-FFF2-40B4-BE49-F238E27FC236}">
              <a16:creationId xmlns:a16="http://schemas.microsoft.com/office/drawing/2014/main" id="{0DA0B021-E73E-4438-ACEC-38D80715E44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67209" t="32336" r="18793" b="43529"/>
        <a:stretch>
          <a:fillRect/>
        </a:stretch>
      </xdr:blipFill>
      <xdr:spPr bwMode="auto">
        <a:xfrm>
          <a:off x="12570823" y="45720"/>
          <a:ext cx="679268" cy="6509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84908</xdr:colOff>
      <xdr:row>86</xdr:row>
      <xdr:rowOff>74715</xdr:rowOff>
    </xdr:from>
    <xdr:ext cx="2112423" cy="756244"/>
    <xdr:pic>
      <xdr:nvPicPr>
        <xdr:cNvPr id="14" name="Imagen 13">
          <a:extLst>
            <a:ext uri="{FF2B5EF4-FFF2-40B4-BE49-F238E27FC236}">
              <a16:creationId xmlns:a16="http://schemas.microsoft.com/office/drawing/2014/main" id="{F8D9E0BA-4DA6-4717-97B4-D7D7557E0B8F}"/>
            </a:ext>
          </a:extLst>
        </xdr:cNvPr>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585651" y="9458201"/>
          <a:ext cx="2112423" cy="756244"/>
        </a:xfrm>
        <a:prstGeom prst="rect">
          <a:avLst/>
        </a:prstGeom>
      </xdr:spPr>
    </xdr:pic>
    <xdr:clientData/>
  </xdr:oneCellAnchor>
  <xdr:twoCellAnchor editAs="oneCell">
    <xdr:from>
      <xdr:col>19</xdr:col>
      <xdr:colOff>87086</xdr:colOff>
      <xdr:row>72</xdr:row>
      <xdr:rowOff>32658</xdr:rowOff>
    </xdr:from>
    <xdr:to>
      <xdr:col>33</xdr:col>
      <xdr:colOff>237221</xdr:colOff>
      <xdr:row>80</xdr:row>
      <xdr:rowOff>190808</xdr:rowOff>
    </xdr:to>
    <xdr:pic>
      <xdr:nvPicPr>
        <xdr:cNvPr id="15" name="Imagen 14">
          <a:extLst>
            <a:ext uri="{FF2B5EF4-FFF2-40B4-BE49-F238E27FC236}">
              <a16:creationId xmlns:a16="http://schemas.microsoft.com/office/drawing/2014/main" id="{368B66EB-A723-484E-9A19-5F6DE371D454}"/>
            </a:ext>
          </a:extLst>
        </xdr:cNvPr>
        <xdr:cNvPicPr>
          <a:picLocks noChangeAspect="1"/>
        </xdr:cNvPicPr>
      </xdr:nvPicPr>
      <xdr:blipFill>
        <a:blip xmlns:r="http://schemas.openxmlformats.org/officeDocument/2006/relationships" r:embed="rId3"/>
        <a:stretch>
          <a:fillRect/>
        </a:stretch>
      </xdr:blipFill>
      <xdr:spPr>
        <a:xfrm>
          <a:off x="4909457" y="16959944"/>
          <a:ext cx="3611793" cy="1725693"/>
        </a:xfrm>
        <a:prstGeom prst="rect">
          <a:avLst/>
        </a:prstGeom>
      </xdr:spPr>
    </xdr:pic>
    <xdr:clientData/>
  </xdr:twoCellAnchor>
  <xdr:twoCellAnchor editAs="oneCell">
    <xdr:from>
      <xdr:col>2</xdr:col>
      <xdr:colOff>0</xdr:colOff>
      <xdr:row>52</xdr:row>
      <xdr:rowOff>0</xdr:rowOff>
    </xdr:from>
    <xdr:to>
      <xdr:col>20</xdr:col>
      <xdr:colOff>38743</xdr:colOff>
      <xdr:row>78</xdr:row>
      <xdr:rowOff>140888</xdr:rowOff>
    </xdr:to>
    <xdr:pic>
      <xdr:nvPicPr>
        <xdr:cNvPr id="3" name="Imagen 2">
          <a:extLst>
            <a:ext uri="{FF2B5EF4-FFF2-40B4-BE49-F238E27FC236}">
              <a16:creationId xmlns:a16="http://schemas.microsoft.com/office/drawing/2014/main" id="{BAEF1C5E-CC54-4D4B-A770-233930253C6C}"/>
            </a:ext>
          </a:extLst>
        </xdr:cNvPr>
        <xdr:cNvPicPr>
          <a:picLocks noChangeAspect="1"/>
        </xdr:cNvPicPr>
      </xdr:nvPicPr>
      <xdr:blipFill>
        <a:blip xmlns:r="http://schemas.openxmlformats.org/officeDocument/2006/relationships" r:embed="rId4"/>
        <a:stretch>
          <a:fillRect/>
        </a:stretch>
      </xdr:blipFill>
      <xdr:spPr>
        <a:xfrm>
          <a:off x="500743" y="12975771"/>
          <a:ext cx="4610743" cy="5268060"/>
        </a:xfrm>
        <a:prstGeom prst="rect">
          <a:avLst/>
        </a:prstGeom>
      </xdr:spPr>
    </xdr:pic>
    <xdr:clientData/>
  </xdr:twoCellAnchor>
  <xdr:twoCellAnchor editAs="oneCell">
    <xdr:from>
      <xdr:col>1</xdr:col>
      <xdr:colOff>0</xdr:colOff>
      <xdr:row>8</xdr:row>
      <xdr:rowOff>0</xdr:rowOff>
    </xdr:from>
    <xdr:to>
      <xdr:col>32</xdr:col>
      <xdr:colOff>119743</xdr:colOff>
      <xdr:row>32</xdr:row>
      <xdr:rowOff>76918</xdr:rowOff>
    </xdr:to>
    <xdr:pic>
      <xdr:nvPicPr>
        <xdr:cNvPr id="4" name="Imagen 3">
          <a:extLst>
            <a:ext uri="{FF2B5EF4-FFF2-40B4-BE49-F238E27FC236}">
              <a16:creationId xmlns:a16="http://schemas.microsoft.com/office/drawing/2014/main" id="{FED7C4B1-CA5A-41D6-BDBE-31A96AC42C26}"/>
            </a:ext>
          </a:extLst>
        </xdr:cNvPr>
        <xdr:cNvPicPr>
          <a:picLocks noChangeAspect="1"/>
        </xdr:cNvPicPr>
      </xdr:nvPicPr>
      <xdr:blipFill>
        <a:blip xmlns:r="http://schemas.openxmlformats.org/officeDocument/2006/relationships" r:embed="rId5"/>
        <a:stretch>
          <a:fillRect/>
        </a:stretch>
      </xdr:blipFill>
      <xdr:spPr>
        <a:xfrm>
          <a:off x="250371" y="2645229"/>
          <a:ext cx="7903029" cy="4812203"/>
        </a:xfrm>
        <a:prstGeom prst="rect">
          <a:avLst/>
        </a:prstGeom>
      </xdr:spPr>
    </xdr:pic>
    <xdr:clientData/>
  </xdr:twoCellAnchor>
  <xdr:twoCellAnchor editAs="oneCell">
    <xdr:from>
      <xdr:col>17</xdr:col>
      <xdr:colOff>217714</xdr:colOff>
      <xdr:row>28</xdr:row>
      <xdr:rowOff>97972</xdr:rowOff>
    </xdr:from>
    <xdr:to>
      <xdr:col>33</xdr:col>
      <xdr:colOff>54429</xdr:colOff>
      <xdr:row>37</xdr:row>
      <xdr:rowOff>764</xdr:rowOff>
    </xdr:to>
    <xdr:pic>
      <xdr:nvPicPr>
        <xdr:cNvPr id="6" name="Imagen 5">
          <a:extLst>
            <a:ext uri="{FF2B5EF4-FFF2-40B4-BE49-F238E27FC236}">
              <a16:creationId xmlns:a16="http://schemas.microsoft.com/office/drawing/2014/main" id="{F064AB88-E4DD-4879-95E1-B3BAA48C2637}"/>
            </a:ext>
          </a:extLst>
        </xdr:cNvPr>
        <xdr:cNvPicPr>
          <a:picLocks noChangeAspect="1"/>
        </xdr:cNvPicPr>
      </xdr:nvPicPr>
      <xdr:blipFill>
        <a:blip xmlns:r="http://schemas.openxmlformats.org/officeDocument/2006/relationships" r:embed="rId6"/>
        <a:stretch>
          <a:fillRect/>
        </a:stretch>
      </xdr:blipFill>
      <xdr:spPr>
        <a:xfrm>
          <a:off x="4539343" y="6694715"/>
          <a:ext cx="3799115" cy="1666278"/>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38</xdr:col>
      <xdr:colOff>30480</xdr:colOff>
      <xdr:row>40</xdr:row>
      <xdr:rowOff>45720</xdr:rowOff>
    </xdr:from>
    <xdr:to>
      <xdr:col>39</xdr:col>
      <xdr:colOff>45720</xdr:colOff>
      <xdr:row>41</xdr:row>
      <xdr:rowOff>152401</xdr:rowOff>
    </xdr:to>
    <xdr:pic>
      <xdr:nvPicPr>
        <xdr:cNvPr id="2" name="Imagen 2">
          <a:extLst>
            <a:ext uri="{FF2B5EF4-FFF2-40B4-BE49-F238E27FC236}">
              <a16:creationId xmlns:a16="http://schemas.microsoft.com/office/drawing/2014/main" id="{69148CCE-3E28-4249-A1E9-42E75DC218F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67209" t="32336" r="18793" b="43529"/>
        <a:stretch>
          <a:fillRect/>
        </a:stretch>
      </xdr:blipFill>
      <xdr:spPr bwMode="auto">
        <a:xfrm>
          <a:off x="12611100" y="45720"/>
          <a:ext cx="678180" cy="655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38</xdr:col>
      <xdr:colOff>30480</xdr:colOff>
      <xdr:row>80</xdr:row>
      <xdr:rowOff>45720</xdr:rowOff>
    </xdr:from>
    <xdr:to>
      <xdr:col>39</xdr:col>
      <xdr:colOff>45720</xdr:colOff>
      <xdr:row>81</xdr:row>
      <xdr:rowOff>144779</xdr:rowOff>
    </xdr:to>
    <xdr:pic>
      <xdr:nvPicPr>
        <xdr:cNvPr id="5" name="Imagen 2">
          <a:extLst>
            <a:ext uri="{FF2B5EF4-FFF2-40B4-BE49-F238E27FC236}">
              <a16:creationId xmlns:a16="http://schemas.microsoft.com/office/drawing/2014/main" id="{39EE858B-80C2-44B7-B7C9-0734238BF38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67209" t="32336" r="18793" b="43529"/>
        <a:stretch>
          <a:fillRect/>
        </a:stretch>
      </xdr:blipFill>
      <xdr:spPr bwMode="auto">
        <a:xfrm>
          <a:off x="12611100" y="9296400"/>
          <a:ext cx="678180"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38</xdr:col>
      <xdr:colOff>30480</xdr:colOff>
      <xdr:row>120</xdr:row>
      <xdr:rowOff>45720</xdr:rowOff>
    </xdr:from>
    <xdr:to>
      <xdr:col>39</xdr:col>
      <xdr:colOff>45720</xdr:colOff>
      <xdr:row>121</xdr:row>
      <xdr:rowOff>144779</xdr:rowOff>
    </xdr:to>
    <xdr:pic>
      <xdr:nvPicPr>
        <xdr:cNvPr id="7" name="Imagen 2">
          <a:extLst>
            <a:ext uri="{FF2B5EF4-FFF2-40B4-BE49-F238E27FC236}">
              <a16:creationId xmlns:a16="http://schemas.microsoft.com/office/drawing/2014/main" id="{DCAF3C0F-C97C-4162-BC9D-208F5DC20F3E}"/>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67209" t="32336" r="18793" b="43529"/>
        <a:stretch>
          <a:fillRect/>
        </a:stretch>
      </xdr:blipFill>
      <xdr:spPr bwMode="auto">
        <a:xfrm>
          <a:off x="12611100" y="18547080"/>
          <a:ext cx="678180"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38</xdr:col>
      <xdr:colOff>30480</xdr:colOff>
      <xdr:row>160</xdr:row>
      <xdr:rowOff>45720</xdr:rowOff>
    </xdr:from>
    <xdr:to>
      <xdr:col>39</xdr:col>
      <xdr:colOff>45720</xdr:colOff>
      <xdr:row>161</xdr:row>
      <xdr:rowOff>144780</xdr:rowOff>
    </xdr:to>
    <xdr:pic>
      <xdr:nvPicPr>
        <xdr:cNvPr id="9" name="Imagen 2">
          <a:extLst>
            <a:ext uri="{FF2B5EF4-FFF2-40B4-BE49-F238E27FC236}">
              <a16:creationId xmlns:a16="http://schemas.microsoft.com/office/drawing/2014/main" id="{B80B8988-73FA-4267-A3FC-324BCCE3873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67209" t="32336" r="18793" b="43529"/>
        <a:stretch>
          <a:fillRect/>
        </a:stretch>
      </xdr:blipFill>
      <xdr:spPr bwMode="auto">
        <a:xfrm>
          <a:off x="12611100" y="27790140"/>
          <a:ext cx="678180"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106680</xdr:colOff>
      <xdr:row>89</xdr:row>
      <xdr:rowOff>83820</xdr:rowOff>
    </xdr:from>
    <xdr:to>
      <xdr:col>39</xdr:col>
      <xdr:colOff>800100</xdr:colOff>
      <xdr:row>106</xdr:row>
      <xdr:rowOff>144780</xdr:rowOff>
    </xdr:to>
    <xdr:pic>
      <xdr:nvPicPr>
        <xdr:cNvPr id="11" name="Imagen 11">
          <a:extLst>
            <a:ext uri="{FF2B5EF4-FFF2-40B4-BE49-F238E27FC236}">
              <a16:creationId xmlns:a16="http://schemas.microsoft.com/office/drawing/2014/main" id="{55041C8B-7E2D-4255-ADD5-10F879B3E286}"/>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10001" t="30106" r="9647" b="29688"/>
        <a:stretch>
          <a:fillRect/>
        </a:stretch>
      </xdr:blipFill>
      <xdr:spPr bwMode="auto">
        <a:xfrm>
          <a:off x="106680" y="11887200"/>
          <a:ext cx="13936980" cy="3657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129540</xdr:colOff>
      <xdr:row>131</xdr:row>
      <xdr:rowOff>137160</xdr:rowOff>
    </xdr:from>
    <xdr:to>
      <xdr:col>39</xdr:col>
      <xdr:colOff>800100</xdr:colOff>
      <xdr:row>146</xdr:row>
      <xdr:rowOff>297181</xdr:rowOff>
    </xdr:to>
    <xdr:pic>
      <xdr:nvPicPr>
        <xdr:cNvPr id="12" name="Imagen 12">
          <a:extLst>
            <a:ext uri="{FF2B5EF4-FFF2-40B4-BE49-F238E27FC236}">
              <a16:creationId xmlns:a16="http://schemas.microsoft.com/office/drawing/2014/main" id="{6B15FD55-82FC-4C88-9D4D-FB527C96CF55}"/>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l="9888" t="32327" r="9419" b="35547"/>
        <a:stretch>
          <a:fillRect/>
        </a:stretch>
      </xdr:blipFill>
      <xdr:spPr bwMode="auto">
        <a:xfrm>
          <a:off x="129540" y="21556980"/>
          <a:ext cx="13914120" cy="2903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83820</xdr:colOff>
      <xdr:row>170</xdr:row>
      <xdr:rowOff>99060</xdr:rowOff>
    </xdr:from>
    <xdr:to>
      <xdr:col>39</xdr:col>
      <xdr:colOff>647700</xdr:colOff>
      <xdr:row>189</xdr:row>
      <xdr:rowOff>121920</xdr:rowOff>
    </xdr:to>
    <xdr:pic>
      <xdr:nvPicPr>
        <xdr:cNvPr id="13" name="Imagen 13">
          <a:extLst>
            <a:ext uri="{FF2B5EF4-FFF2-40B4-BE49-F238E27FC236}">
              <a16:creationId xmlns:a16="http://schemas.microsoft.com/office/drawing/2014/main" id="{587E3C58-5F03-43E3-8D2D-077CCC48D15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l="9660" t="27277" r="9988" b="27466"/>
        <a:stretch>
          <a:fillRect/>
        </a:stretch>
      </xdr:blipFill>
      <xdr:spPr bwMode="auto">
        <a:xfrm>
          <a:off x="83820" y="30579060"/>
          <a:ext cx="13807440" cy="4091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38</xdr:col>
      <xdr:colOff>30480</xdr:colOff>
      <xdr:row>0</xdr:row>
      <xdr:rowOff>45720</xdr:rowOff>
    </xdr:from>
    <xdr:to>
      <xdr:col>39</xdr:col>
      <xdr:colOff>45720</xdr:colOff>
      <xdr:row>3</xdr:row>
      <xdr:rowOff>152400</xdr:rowOff>
    </xdr:to>
    <xdr:pic>
      <xdr:nvPicPr>
        <xdr:cNvPr id="14" name="Imagen 2">
          <a:extLst>
            <a:ext uri="{FF2B5EF4-FFF2-40B4-BE49-F238E27FC236}">
              <a16:creationId xmlns:a16="http://schemas.microsoft.com/office/drawing/2014/main" id="{1995F055-8C45-4EED-A88F-AF5A6458F483}"/>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l="67209" t="32336" r="18793" b="43529"/>
        <a:stretch>
          <a:fillRect/>
        </a:stretch>
      </xdr:blipFill>
      <xdr:spPr bwMode="auto">
        <a:xfrm>
          <a:off x="12611100" y="45720"/>
          <a:ext cx="678180" cy="655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141514</xdr:colOff>
      <xdr:row>48</xdr:row>
      <xdr:rowOff>32657</xdr:rowOff>
    </xdr:from>
    <xdr:to>
      <xdr:col>14</xdr:col>
      <xdr:colOff>167426</xdr:colOff>
      <xdr:row>56</xdr:row>
      <xdr:rowOff>177359</xdr:rowOff>
    </xdr:to>
    <xdr:pic>
      <xdr:nvPicPr>
        <xdr:cNvPr id="19" name="Imagen 18">
          <a:extLst>
            <a:ext uri="{FF2B5EF4-FFF2-40B4-BE49-F238E27FC236}">
              <a16:creationId xmlns:a16="http://schemas.microsoft.com/office/drawing/2014/main" id="{066AED8E-7E49-4B1F-AFCF-158834C46E10}"/>
            </a:ext>
          </a:extLst>
        </xdr:cNvPr>
        <xdr:cNvPicPr>
          <a:picLocks noChangeAspect="1"/>
        </xdr:cNvPicPr>
      </xdr:nvPicPr>
      <xdr:blipFill>
        <a:blip xmlns:r="http://schemas.openxmlformats.org/officeDocument/2006/relationships" r:embed="rId7"/>
        <a:stretch>
          <a:fillRect/>
        </a:stretch>
      </xdr:blipFill>
      <xdr:spPr>
        <a:xfrm>
          <a:off x="141514" y="12137571"/>
          <a:ext cx="3596426" cy="1723131"/>
        </a:xfrm>
        <a:prstGeom prst="rect">
          <a:avLst/>
        </a:prstGeom>
      </xdr:spPr>
    </xdr:pic>
    <xdr:clientData/>
  </xdr:twoCellAnchor>
  <xdr:oneCellAnchor>
    <xdr:from>
      <xdr:col>2</xdr:col>
      <xdr:colOff>84908</xdr:colOff>
      <xdr:row>38</xdr:row>
      <xdr:rowOff>74715</xdr:rowOff>
    </xdr:from>
    <xdr:ext cx="2112423" cy="756244"/>
    <xdr:pic>
      <xdr:nvPicPr>
        <xdr:cNvPr id="16" name="Imagen 15">
          <a:extLst>
            <a:ext uri="{FF2B5EF4-FFF2-40B4-BE49-F238E27FC236}">
              <a16:creationId xmlns:a16="http://schemas.microsoft.com/office/drawing/2014/main" id="{145B1B4F-7F07-4342-8736-18AF72BE718B}"/>
            </a:ext>
          </a:extLst>
        </xdr:cNvPr>
        <xdr:cNvPicPr/>
      </xdr:nvPicPr>
      <xdr:blipFill>
        <a:blip xmlns:r="http://schemas.openxmlformats.org/officeDocument/2006/relationships" r:embed="rId8"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587828" y="19330455"/>
          <a:ext cx="2112423" cy="756244"/>
        </a:xfrm>
        <a:prstGeom prst="rect">
          <a:avLst/>
        </a:prstGeom>
      </xdr:spPr>
    </xdr:pic>
    <xdr:clientData/>
  </xdr:oneCellAnchor>
  <xdr:oneCellAnchor>
    <xdr:from>
      <xdr:col>2</xdr:col>
      <xdr:colOff>84908</xdr:colOff>
      <xdr:row>78</xdr:row>
      <xdr:rowOff>74715</xdr:rowOff>
    </xdr:from>
    <xdr:ext cx="2112423" cy="756244"/>
    <xdr:pic>
      <xdr:nvPicPr>
        <xdr:cNvPr id="17" name="Imagen 16">
          <a:extLst>
            <a:ext uri="{FF2B5EF4-FFF2-40B4-BE49-F238E27FC236}">
              <a16:creationId xmlns:a16="http://schemas.microsoft.com/office/drawing/2014/main" id="{6838E6F9-5E4D-473E-BA82-4D7FA76C5556}"/>
            </a:ext>
          </a:extLst>
        </xdr:cNvPr>
        <xdr:cNvPicPr/>
      </xdr:nvPicPr>
      <xdr:blipFill>
        <a:blip xmlns:r="http://schemas.openxmlformats.org/officeDocument/2006/relationships" r:embed="rId8"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587828" y="19330455"/>
          <a:ext cx="2112423" cy="756244"/>
        </a:xfrm>
        <a:prstGeom prst="rect">
          <a:avLst/>
        </a:prstGeom>
      </xdr:spPr>
    </xdr:pic>
    <xdr:clientData/>
  </xdr:oneCellAnchor>
  <xdr:twoCellAnchor editAs="oneCell">
    <xdr:from>
      <xdr:col>0</xdr:col>
      <xdr:colOff>188259</xdr:colOff>
      <xdr:row>7</xdr:row>
      <xdr:rowOff>116542</xdr:rowOff>
    </xdr:from>
    <xdr:to>
      <xdr:col>30</xdr:col>
      <xdr:colOff>128233</xdr:colOff>
      <xdr:row>31</xdr:row>
      <xdr:rowOff>58898</xdr:rowOff>
    </xdr:to>
    <xdr:pic>
      <xdr:nvPicPr>
        <xdr:cNvPr id="4" name="Imagen 3">
          <a:extLst>
            <a:ext uri="{FF2B5EF4-FFF2-40B4-BE49-F238E27FC236}">
              <a16:creationId xmlns:a16="http://schemas.microsoft.com/office/drawing/2014/main" id="{8973B940-2470-4CA5-AEC6-0FF2BCD1563A}"/>
            </a:ext>
          </a:extLst>
        </xdr:cNvPr>
        <xdr:cNvPicPr>
          <a:picLocks noChangeAspect="1"/>
        </xdr:cNvPicPr>
      </xdr:nvPicPr>
      <xdr:blipFill>
        <a:blip xmlns:r="http://schemas.openxmlformats.org/officeDocument/2006/relationships" r:embed="rId9"/>
        <a:stretch>
          <a:fillRect/>
        </a:stretch>
      </xdr:blipFill>
      <xdr:spPr>
        <a:xfrm>
          <a:off x="188259" y="2510118"/>
          <a:ext cx="7497221" cy="4496427"/>
        </a:xfrm>
        <a:prstGeom prst="rect">
          <a:avLst/>
        </a:prstGeom>
      </xdr:spPr>
    </xdr:pic>
    <xdr:clientData/>
  </xdr:twoCellAnchor>
  <xdr:twoCellAnchor editAs="oneCell">
    <xdr:from>
      <xdr:col>20</xdr:col>
      <xdr:colOff>243662</xdr:colOff>
      <xdr:row>26</xdr:row>
      <xdr:rowOff>104373</xdr:rowOff>
    </xdr:from>
    <xdr:to>
      <xdr:col>33</xdr:col>
      <xdr:colOff>161365</xdr:colOff>
      <xdr:row>33</xdr:row>
      <xdr:rowOff>92329</xdr:rowOff>
    </xdr:to>
    <xdr:pic>
      <xdr:nvPicPr>
        <xdr:cNvPr id="15" name="Imagen 14">
          <a:extLst>
            <a:ext uri="{FF2B5EF4-FFF2-40B4-BE49-F238E27FC236}">
              <a16:creationId xmlns:a16="http://schemas.microsoft.com/office/drawing/2014/main" id="{2E075963-C9C2-4E0C-945C-7DEE85759680}"/>
            </a:ext>
          </a:extLst>
        </xdr:cNvPr>
        <xdr:cNvPicPr>
          <a:picLocks noChangeAspect="1"/>
        </xdr:cNvPicPr>
      </xdr:nvPicPr>
      <xdr:blipFill>
        <a:blip xmlns:r="http://schemas.openxmlformats.org/officeDocument/2006/relationships" r:embed="rId10"/>
        <a:stretch>
          <a:fillRect/>
        </a:stretch>
      </xdr:blipFill>
      <xdr:spPr>
        <a:xfrm>
          <a:off x="5335615" y="6074867"/>
          <a:ext cx="3136032" cy="1341627"/>
        </a:xfrm>
        <a:prstGeom prst="rect">
          <a:avLst/>
        </a:prstGeom>
      </xdr:spPr>
    </xdr:pic>
    <xdr:clientData/>
  </xdr:twoCellAnchor>
  <xdr:twoCellAnchor editAs="oneCell">
    <xdr:from>
      <xdr:col>15</xdr:col>
      <xdr:colOff>169756</xdr:colOff>
      <xdr:row>47</xdr:row>
      <xdr:rowOff>134471</xdr:rowOff>
    </xdr:from>
    <xdr:to>
      <xdr:col>33</xdr:col>
      <xdr:colOff>99812</xdr:colOff>
      <xdr:row>73</xdr:row>
      <xdr:rowOff>170329</xdr:rowOff>
    </xdr:to>
    <xdr:pic>
      <xdr:nvPicPr>
        <xdr:cNvPr id="8" name="Imagen 7">
          <a:extLst>
            <a:ext uri="{FF2B5EF4-FFF2-40B4-BE49-F238E27FC236}">
              <a16:creationId xmlns:a16="http://schemas.microsoft.com/office/drawing/2014/main" id="{6F7BE8EA-310F-424A-B051-451CEDA6B3A7}"/>
            </a:ext>
          </a:extLst>
        </xdr:cNvPr>
        <xdr:cNvPicPr>
          <a:picLocks noChangeAspect="1"/>
        </xdr:cNvPicPr>
      </xdr:nvPicPr>
      <xdr:blipFill>
        <a:blip xmlns:r="http://schemas.openxmlformats.org/officeDocument/2006/relationships" r:embed="rId11"/>
        <a:stretch>
          <a:fillRect/>
        </a:stretch>
      </xdr:blipFill>
      <xdr:spPr>
        <a:xfrm>
          <a:off x="4006650" y="11887200"/>
          <a:ext cx="4403444" cy="518160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38</xdr:col>
      <xdr:colOff>30480</xdr:colOff>
      <xdr:row>40</xdr:row>
      <xdr:rowOff>45720</xdr:rowOff>
    </xdr:from>
    <xdr:to>
      <xdr:col>39</xdr:col>
      <xdr:colOff>45720</xdr:colOff>
      <xdr:row>41</xdr:row>
      <xdr:rowOff>152401</xdr:rowOff>
    </xdr:to>
    <xdr:pic>
      <xdr:nvPicPr>
        <xdr:cNvPr id="2" name="Imagen 2">
          <a:extLst>
            <a:ext uri="{FF2B5EF4-FFF2-40B4-BE49-F238E27FC236}">
              <a16:creationId xmlns:a16="http://schemas.microsoft.com/office/drawing/2014/main" id="{138067FF-05FB-4BFE-8C6D-6FBFE4A7EB2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67209" t="32336" r="18793" b="43529"/>
        <a:stretch>
          <a:fillRect/>
        </a:stretch>
      </xdr:blipFill>
      <xdr:spPr bwMode="auto">
        <a:xfrm>
          <a:off x="12611100" y="45720"/>
          <a:ext cx="678180" cy="655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38</xdr:col>
      <xdr:colOff>30480</xdr:colOff>
      <xdr:row>80</xdr:row>
      <xdr:rowOff>45720</xdr:rowOff>
    </xdr:from>
    <xdr:to>
      <xdr:col>39</xdr:col>
      <xdr:colOff>45720</xdr:colOff>
      <xdr:row>81</xdr:row>
      <xdr:rowOff>152399</xdr:rowOff>
    </xdr:to>
    <xdr:pic>
      <xdr:nvPicPr>
        <xdr:cNvPr id="5" name="Imagen 2">
          <a:extLst>
            <a:ext uri="{FF2B5EF4-FFF2-40B4-BE49-F238E27FC236}">
              <a16:creationId xmlns:a16="http://schemas.microsoft.com/office/drawing/2014/main" id="{F638EB85-E8D9-4CB5-A5FA-3A4678430B1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67209" t="32336" r="18793" b="43529"/>
        <a:stretch>
          <a:fillRect/>
        </a:stretch>
      </xdr:blipFill>
      <xdr:spPr bwMode="auto">
        <a:xfrm>
          <a:off x="12611100" y="9296400"/>
          <a:ext cx="678180" cy="655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38</xdr:col>
      <xdr:colOff>30480</xdr:colOff>
      <xdr:row>120</xdr:row>
      <xdr:rowOff>45720</xdr:rowOff>
    </xdr:from>
    <xdr:to>
      <xdr:col>39</xdr:col>
      <xdr:colOff>45720</xdr:colOff>
      <xdr:row>121</xdr:row>
      <xdr:rowOff>152401</xdr:rowOff>
    </xdr:to>
    <xdr:pic>
      <xdr:nvPicPr>
        <xdr:cNvPr id="7" name="Imagen 2">
          <a:extLst>
            <a:ext uri="{FF2B5EF4-FFF2-40B4-BE49-F238E27FC236}">
              <a16:creationId xmlns:a16="http://schemas.microsoft.com/office/drawing/2014/main" id="{2C4E1A77-864E-4A21-8008-75C0F16D7F9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67209" t="32336" r="18793" b="43529"/>
        <a:stretch>
          <a:fillRect/>
        </a:stretch>
      </xdr:blipFill>
      <xdr:spPr bwMode="auto">
        <a:xfrm>
          <a:off x="12611100" y="18547080"/>
          <a:ext cx="678180" cy="655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38</xdr:col>
      <xdr:colOff>30480</xdr:colOff>
      <xdr:row>160</xdr:row>
      <xdr:rowOff>45720</xdr:rowOff>
    </xdr:from>
    <xdr:to>
      <xdr:col>39</xdr:col>
      <xdr:colOff>45720</xdr:colOff>
      <xdr:row>161</xdr:row>
      <xdr:rowOff>152399</xdr:rowOff>
    </xdr:to>
    <xdr:pic>
      <xdr:nvPicPr>
        <xdr:cNvPr id="9" name="Imagen 2">
          <a:extLst>
            <a:ext uri="{FF2B5EF4-FFF2-40B4-BE49-F238E27FC236}">
              <a16:creationId xmlns:a16="http://schemas.microsoft.com/office/drawing/2014/main" id="{DA3385CF-4BA8-4EDB-B09D-900614A85A7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67209" t="32336" r="18793" b="43529"/>
        <a:stretch>
          <a:fillRect/>
        </a:stretch>
      </xdr:blipFill>
      <xdr:spPr bwMode="auto">
        <a:xfrm>
          <a:off x="12611100" y="27904440"/>
          <a:ext cx="678180" cy="655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91</xdr:row>
      <xdr:rowOff>38100</xdr:rowOff>
    </xdr:from>
    <xdr:to>
      <xdr:col>39</xdr:col>
      <xdr:colOff>746760</xdr:colOff>
      <xdr:row>108</xdr:row>
      <xdr:rowOff>106680</xdr:rowOff>
    </xdr:to>
    <xdr:pic>
      <xdr:nvPicPr>
        <xdr:cNvPr id="11" name="Imagen 12">
          <a:extLst>
            <a:ext uri="{FF2B5EF4-FFF2-40B4-BE49-F238E27FC236}">
              <a16:creationId xmlns:a16="http://schemas.microsoft.com/office/drawing/2014/main" id="{496C4AB7-03B0-49CD-9AF1-E4A9638E691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10001" t="30106" r="9647" b="29688"/>
        <a:stretch>
          <a:fillRect/>
        </a:stretch>
      </xdr:blipFill>
      <xdr:spPr bwMode="auto">
        <a:xfrm>
          <a:off x="152400" y="12214860"/>
          <a:ext cx="13837920" cy="3657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133</xdr:row>
      <xdr:rowOff>30480</xdr:rowOff>
    </xdr:from>
    <xdr:to>
      <xdr:col>39</xdr:col>
      <xdr:colOff>723900</xdr:colOff>
      <xdr:row>146</xdr:row>
      <xdr:rowOff>563880</xdr:rowOff>
    </xdr:to>
    <xdr:pic>
      <xdr:nvPicPr>
        <xdr:cNvPr id="12" name="Imagen 13">
          <a:extLst>
            <a:ext uri="{FF2B5EF4-FFF2-40B4-BE49-F238E27FC236}">
              <a16:creationId xmlns:a16="http://schemas.microsoft.com/office/drawing/2014/main" id="{1B5CBC12-F0A8-42E0-AB39-F2A202C827AF}"/>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9888" t="32327" r="9419" b="35547"/>
        <a:stretch>
          <a:fillRect/>
        </a:stretch>
      </xdr:blipFill>
      <xdr:spPr bwMode="auto">
        <a:xfrm>
          <a:off x="152400" y="21823680"/>
          <a:ext cx="13815060" cy="29108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170</xdr:row>
      <xdr:rowOff>83820</xdr:rowOff>
    </xdr:from>
    <xdr:to>
      <xdr:col>39</xdr:col>
      <xdr:colOff>609600</xdr:colOff>
      <xdr:row>189</xdr:row>
      <xdr:rowOff>137161</xdr:rowOff>
    </xdr:to>
    <xdr:pic>
      <xdr:nvPicPr>
        <xdr:cNvPr id="13" name="Imagen 14">
          <a:extLst>
            <a:ext uri="{FF2B5EF4-FFF2-40B4-BE49-F238E27FC236}">
              <a16:creationId xmlns:a16="http://schemas.microsoft.com/office/drawing/2014/main" id="{15912EC1-1795-44D2-B361-663488F97D66}"/>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l="9660" t="27277" r="9988" b="27466"/>
        <a:stretch>
          <a:fillRect/>
        </a:stretch>
      </xdr:blipFill>
      <xdr:spPr bwMode="auto">
        <a:xfrm>
          <a:off x="152400" y="30685740"/>
          <a:ext cx="13700760" cy="407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38</xdr:col>
      <xdr:colOff>30480</xdr:colOff>
      <xdr:row>0</xdr:row>
      <xdr:rowOff>45720</xdr:rowOff>
    </xdr:from>
    <xdr:to>
      <xdr:col>39</xdr:col>
      <xdr:colOff>45720</xdr:colOff>
      <xdr:row>3</xdr:row>
      <xdr:rowOff>152400</xdr:rowOff>
    </xdr:to>
    <xdr:pic>
      <xdr:nvPicPr>
        <xdr:cNvPr id="14" name="Imagen 2">
          <a:extLst>
            <a:ext uri="{FF2B5EF4-FFF2-40B4-BE49-F238E27FC236}">
              <a16:creationId xmlns:a16="http://schemas.microsoft.com/office/drawing/2014/main" id="{29D78B46-3FBB-4A9A-9B95-750D77CC2149}"/>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l="67209" t="32336" r="18793" b="43529"/>
        <a:stretch>
          <a:fillRect/>
        </a:stretch>
      </xdr:blipFill>
      <xdr:spPr bwMode="auto">
        <a:xfrm>
          <a:off x="12611100" y="45720"/>
          <a:ext cx="678180" cy="655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8</xdr:row>
      <xdr:rowOff>0</xdr:rowOff>
    </xdr:from>
    <xdr:to>
      <xdr:col>15</xdr:col>
      <xdr:colOff>228600</xdr:colOff>
      <xdr:row>16</xdr:row>
      <xdr:rowOff>87850</xdr:rowOff>
    </xdr:to>
    <xdr:pic>
      <xdr:nvPicPr>
        <xdr:cNvPr id="15" name="Imagen 14">
          <a:extLst>
            <a:ext uri="{FF2B5EF4-FFF2-40B4-BE49-F238E27FC236}">
              <a16:creationId xmlns:a16="http://schemas.microsoft.com/office/drawing/2014/main" id="{E1267C73-EEB0-456D-97A7-425FA2C6ED7B}"/>
            </a:ext>
          </a:extLst>
        </xdr:cNvPr>
        <xdr:cNvPicPr>
          <a:picLocks noChangeAspect="1"/>
        </xdr:cNvPicPr>
      </xdr:nvPicPr>
      <xdr:blipFill>
        <a:blip xmlns:r="http://schemas.openxmlformats.org/officeDocument/2006/relationships" r:embed="rId6"/>
        <a:stretch>
          <a:fillRect/>
        </a:stretch>
      </xdr:blipFill>
      <xdr:spPr>
        <a:xfrm>
          <a:off x="250371" y="2569029"/>
          <a:ext cx="3799115" cy="1666278"/>
        </a:xfrm>
        <a:prstGeom prst="rect">
          <a:avLst/>
        </a:prstGeom>
      </xdr:spPr>
    </xdr:pic>
    <xdr:clientData/>
  </xdr:twoCellAnchor>
  <xdr:twoCellAnchor editAs="oneCell">
    <xdr:from>
      <xdr:col>1</xdr:col>
      <xdr:colOff>152400</xdr:colOff>
      <xdr:row>50</xdr:row>
      <xdr:rowOff>174171</xdr:rowOff>
    </xdr:from>
    <xdr:to>
      <xdr:col>15</xdr:col>
      <xdr:colOff>178311</xdr:colOff>
      <xdr:row>59</xdr:row>
      <xdr:rowOff>133817</xdr:rowOff>
    </xdr:to>
    <xdr:pic>
      <xdr:nvPicPr>
        <xdr:cNvPr id="19" name="Imagen 18">
          <a:extLst>
            <a:ext uri="{FF2B5EF4-FFF2-40B4-BE49-F238E27FC236}">
              <a16:creationId xmlns:a16="http://schemas.microsoft.com/office/drawing/2014/main" id="{760349DB-24A4-4DC5-872F-3D1E135824DA}"/>
            </a:ext>
          </a:extLst>
        </xdr:cNvPr>
        <xdr:cNvPicPr>
          <a:picLocks noChangeAspect="1"/>
        </xdr:cNvPicPr>
      </xdr:nvPicPr>
      <xdr:blipFill>
        <a:blip xmlns:r="http://schemas.openxmlformats.org/officeDocument/2006/relationships" r:embed="rId7"/>
        <a:stretch>
          <a:fillRect/>
        </a:stretch>
      </xdr:blipFill>
      <xdr:spPr>
        <a:xfrm>
          <a:off x="402771" y="12681857"/>
          <a:ext cx="3596426" cy="1723131"/>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38</xdr:col>
      <xdr:colOff>30480</xdr:colOff>
      <xdr:row>44</xdr:row>
      <xdr:rowOff>45720</xdr:rowOff>
    </xdr:from>
    <xdr:to>
      <xdr:col>39</xdr:col>
      <xdr:colOff>45720</xdr:colOff>
      <xdr:row>45</xdr:row>
      <xdr:rowOff>152400</xdr:rowOff>
    </xdr:to>
    <xdr:pic>
      <xdr:nvPicPr>
        <xdr:cNvPr id="2" name="Imagen 2">
          <a:extLst>
            <a:ext uri="{FF2B5EF4-FFF2-40B4-BE49-F238E27FC236}">
              <a16:creationId xmlns:a16="http://schemas.microsoft.com/office/drawing/2014/main" id="{07615357-CD8F-41AF-926B-8DB95DF782B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67209" t="32336" r="18793" b="43529"/>
        <a:stretch>
          <a:fillRect/>
        </a:stretch>
      </xdr:blipFill>
      <xdr:spPr bwMode="auto">
        <a:xfrm>
          <a:off x="12611100" y="45720"/>
          <a:ext cx="678180" cy="655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38</xdr:col>
      <xdr:colOff>30480</xdr:colOff>
      <xdr:row>0</xdr:row>
      <xdr:rowOff>45720</xdr:rowOff>
    </xdr:from>
    <xdr:ext cx="679268" cy="1042851"/>
    <xdr:pic>
      <xdr:nvPicPr>
        <xdr:cNvPr id="9" name="Imagen 2">
          <a:extLst>
            <a:ext uri="{FF2B5EF4-FFF2-40B4-BE49-F238E27FC236}">
              <a16:creationId xmlns:a16="http://schemas.microsoft.com/office/drawing/2014/main" id="{9BB82084-2FDB-44E6-BE41-DD0591A1264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67209" t="32336" r="18793" b="43529"/>
        <a:stretch>
          <a:fillRect/>
        </a:stretch>
      </xdr:blipFill>
      <xdr:spPr bwMode="auto">
        <a:xfrm>
          <a:off x="12611100" y="45720"/>
          <a:ext cx="678180" cy="655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0</xdr:col>
      <xdr:colOff>239486</xdr:colOff>
      <xdr:row>20</xdr:row>
      <xdr:rowOff>65315</xdr:rowOff>
    </xdr:from>
    <xdr:to>
      <xdr:col>18</xdr:col>
      <xdr:colOff>204436</xdr:colOff>
      <xdr:row>37</xdr:row>
      <xdr:rowOff>130035</xdr:rowOff>
    </xdr:to>
    <xdr:pic>
      <xdr:nvPicPr>
        <xdr:cNvPr id="4" name="Imagen 3">
          <a:extLst>
            <a:ext uri="{FF2B5EF4-FFF2-40B4-BE49-F238E27FC236}">
              <a16:creationId xmlns:a16="http://schemas.microsoft.com/office/drawing/2014/main" id="{0DF6E862-3984-4054-B274-5A214DB972CD}"/>
            </a:ext>
          </a:extLst>
        </xdr:cNvPr>
        <xdr:cNvPicPr>
          <a:picLocks noChangeAspect="1"/>
        </xdr:cNvPicPr>
      </xdr:nvPicPr>
      <xdr:blipFill>
        <a:blip xmlns:r="http://schemas.openxmlformats.org/officeDocument/2006/relationships" r:embed="rId3"/>
        <a:stretch>
          <a:fillRect/>
        </a:stretch>
      </xdr:blipFill>
      <xdr:spPr>
        <a:xfrm>
          <a:off x="239486" y="4506686"/>
          <a:ext cx="4536950" cy="3417520"/>
        </a:xfrm>
        <a:prstGeom prst="rect">
          <a:avLst/>
        </a:prstGeom>
      </xdr:spPr>
    </xdr:pic>
    <xdr:clientData/>
  </xdr:twoCellAnchor>
  <xdr:twoCellAnchor editAs="oneCell">
    <xdr:from>
      <xdr:col>18</xdr:col>
      <xdr:colOff>54429</xdr:colOff>
      <xdr:row>23</xdr:row>
      <xdr:rowOff>130630</xdr:rowOff>
    </xdr:from>
    <xdr:to>
      <xdr:col>29</xdr:col>
      <xdr:colOff>8964</xdr:colOff>
      <xdr:row>26</xdr:row>
      <xdr:rowOff>167429</xdr:rowOff>
    </xdr:to>
    <xdr:pic>
      <xdr:nvPicPr>
        <xdr:cNvPr id="11" name="Imagen 10">
          <a:extLst>
            <a:ext uri="{FF2B5EF4-FFF2-40B4-BE49-F238E27FC236}">
              <a16:creationId xmlns:a16="http://schemas.microsoft.com/office/drawing/2014/main" id="{55533C97-05CE-4932-9DAE-2BFE725F30A3}"/>
            </a:ext>
          </a:extLst>
        </xdr:cNvPr>
        <xdr:cNvPicPr>
          <a:picLocks noChangeAspect="1"/>
        </xdr:cNvPicPr>
      </xdr:nvPicPr>
      <xdr:blipFill>
        <a:blip xmlns:r="http://schemas.openxmlformats.org/officeDocument/2006/relationships" r:embed="rId4"/>
        <a:stretch>
          <a:fillRect/>
        </a:stretch>
      </xdr:blipFill>
      <xdr:spPr>
        <a:xfrm>
          <a:off x="4626429" y="5159830"/>
          <a:ext cx="2665078" cy="624628"/>
        </a:xfrm>
        <a:prstGeom prst="rect">
          <a:avLst/>
        </a:prstGeom>
      </xdr:spPr>
    </xdr:pic>
    <xdr:clientData/>
  </xdr:twoCellAnchor>
  <xdr:twoCellAnchor editAs="oneCell">
    <xdr:from>
      <xdr:col>18</xdr:col>
      <xdr:colOff>130628</xdr:colOff>
      <xdr:row>33</xdr:row>
      <xdr:rowOff>21771</xdr:rowOff>
    </xdr:from>
    <xdr:to>
      <xdr:col>30</xdr:col>
      <xdr:colOff>167585</xdr:colOff>
      <xdr:row>36</xdr:row>
      <xdr:rowOff>34070</xdr:rowOff>
    </xdr:to>
    <xdr:pic>
      <xdr:nvPicPr>
        <xdr:cNvPr id="14" name="Imagen 13">
          <a:extLst>
            <a:ext uri="{FF2B5EF4-FFF2-40B4-BE49-F238E27FC236}">
              <a16:creationId xmlns:a16="http://schemas.microsoft.com/office/drawing/2014/main" id="{3218AD57-869A-49C4-B70C-16E4B180DE70}"/>
            </a:ext>
          </a:extLst>
        </xdr:cNvPr>
        <xdr:cNvPicPr>
          <a:picLocks noChangeAspect="1"/>
        </xdr:cNvPicPr>
      </xdr:nvPicPr>
      <xdr:blipFill>
        <a:blip xmlns:r="http://schemas.openxmlformats.org/officeDocument/2006/relationships" r:embed="rId5"/>
        <a:stretch>
          <a:fillRect/>
        </a:stretch>
      </xdr:blipFill>
      <xdr:spPr>
        <a:xfrm>
          <a:off x="4702628" y="7010400"/>
          <a:ext cx="2997871" cy="621899"/>
        </a:xfrm>
        <a:prstGeom prst="rect">
          <a:avLst/>
        </a:prstGeom>
      </xdr:spPr>
    </xdr:pic>
    <xdr:clientData/>
  </xdr:twoCellAnchor>
  <xdr:twoCellAnchor editAs="oneCell">
    <xdr:from>
      <xdr:col>0</xdr:col>
      <xdr:colOff>239485</xdr:colOff>
      <xdr:row>66</xdr:row>
      <xdr:rowOff>130628</xdr:rowOff>
    </xdr:from>
    <xdr:to>
      <xdr:col>20</xdr:col>
      <xdr:colOff>233285</xdr:colOff>
      <xdr:row>79</xdr:row>
      <xdr:rowOff>130628</xdr:rowOff>
    </xdr:to>
    <xdr:pic>
      <xdr:nvPicPr>
        <xdr:cNvPr id="16" name="Imagen 15">
          <a:extLst>
            <a:ext uri="{FF2B5EF4-FFF2-40B4-BE49-F238E27FC236}">
              <a16:creationId xmlns:a16="http://schemas.microsoft.com/office/drawing/2014/main" id="{F11D7E54-BDD0-41C8-A13E-A68468BC30CC}"/>
            </a:ext>
          </a:extLst>
        </xdr:cNvPr>
        <xdr:cNvPicPr>
          <a:picLocks noChangeAspect="1"/>
        </xdr:cNvPicPr>
      </xdr:nvPicPr>
      <xdr:blipFill>
        <a:blip xmlns:r="http://schemas.openxmlformats.org/officeDocument/2006/relationships" r:embed="rId6"/>
        <a:stretch>
          <a:fillRect/>
        </a:stretch>
      </xdr:blipFill>
      <xdr:spPr>
        <a:xfrm>
          <a:off x="239485" y="15283542"/>
          <a:ext cx="5066543" cy="2569029"/>
        </a:xfrm>
        <a:prstGeom prst="rect">
          <a:avLst/>
        </a:prstGeom>
      </xdr:spPr>
    </xdr:pic>
    <xdr:clientData/>
  </xdr:twoCellAnchor>
  <xdr:twoCellAnchor editAs="oneCell">
    <xdr:from>
      <xdr:col>20</xdr:col>
      <xdr:colOff>230676</xdr:colOff>
      <xdr:row>73</xdr:row>
      <xdr:rowOff>0</xdr:rowOff>
    </xdr:from>
    <xdr:to>
      <xdr:col>32</xdr:col>
      <xdr:colOff>114561</xdr:colOff>
      <xdr:row>76</xdr:row>
      <xdr:rowOff>21771</xdr:rowOff>
    </xdr:to>
    <xdr:pic>
      <xdr:nvPicPr>
        <xdr:cNvPr id="17" name="Imagen 16">
          <a:extLst>
            <a:ext uri="{FF2B5EF4-FFF2-40B4-BE49-F238E27FC236}">
              <a16:creationId xmlns:a16="http://schemas.microsoft.com/office/drawing/2014/main" id="{49195CBA-14DF-432F-8E1F-FFC22D1702DA}"/>
            </a:ext>
          </a:extLst>
        </xdr:cNvPr>
        <xdr:cNvPicPr>
          <a:picLocks noChangeAspect="1"/>
        </xdr:cNvPicPr>
      </xdr:nvPicPr>
      <xdr:blipFill>
        <a:blip xmlns:r="http://schemas.openxmlformats.org/officeDocument/2006/relationships" r:embed="rId7"/>
        <a:stretch>
          <a:fillRect/>
        </a:stretch>
      </xdr:blipFill>
      <xdr:spPr>
        <a:xfrm>
          <a:off x="5303419" y="16524514"/>
          <a:ext cx="2844799" cy="609600"/>
        </a:xfrm>
        <a:prstGeom prst="rect">
          <a:avLst/>
        </a:prstGeom>
      </xdr:spPr>
    </xdr:pic>
    <xdr:clientData/>
  </xdr:twoCellAnchor>
  <xdr:twoCellAnchor editAs="oneCell">
    <xdr:from>
      <xdr:col>2</xdr:col>
      <xdr:colOff>206828</xdr:colOff>
      <xdr:row>7</xdr:row>
      <xdr:rowOff>119743</xdr:rowOff>
    </xdr:from>
    <xdr:to>
      <xdr:col>30</xdr:col>
      <xdr:colOff>69895</xdr:colOff>
      <xdr:row>18</xdr:row>
      <xdr:rowOff>133086</xdr:rowOff>
    </xdr:to>
    <xdr:pic>
      <xdr:nvPicPr>
        <xdr:cNvPr id="18" name="Imagen 17">
          <a:extLst>
            <a:ext uri="{FF2B5EF4-FFF2-40B4-BE49-F238E27FC236}">
              <a16:creationId xmlns:a16="http://schemas.microsoft.com/office/drawing/2014/main" id="{4C555BFA-6FF5-4144-A541-235A0AABCF46}"/>
            </a:ext>
          </a:extLst>
        </xdr:cNvPr>
        <xdr:cNvPicPr>
          <a:picLocks noChangeAspect="1"/>
        </xdr:cNvPicPr>
      </xdr:nvPicPr>
      <xdr:blipFill>
        <a:blip xmlns:r="http://schemas.openxmlformats.org/officeDocument/2006/relationships" r:embed="rId8"/>
        <a:stretch>
          <a:fillRect/>
        </a:stretch>
      </xdr:blipFill>
      <xdr:spPr>
        <a:xfrm>
          <a:off x="707571" y="2068286"/>
          <a:ext cx="6895238" cy="2114286"/>
        </a:xfrm>
        <a:prstGeom prst="rect">
          <a:avLst/>
        </a:prstGeom>
      </xdr:spPr>
    </xdr:pic>
    <xdr:clientData/>
  </xdr:twoCellAnchor>
  <xdr:twoCellAnchor editAs="oneCell">
    <xdr:from>
      <xdr:col>1</xdr:col>
      <xdr:colOff>174171</xdr:colOff>
      <xdr:row>52</xdr:row>
      <xdr:rowOff>0</xdr:rowOff>
    </xdr:from>
    <xdr:to>
      <xdr:col>32</xdr:col>
      <xdr:colOff>23631</xdr:colOff>
      <xdr:row>63</xdr:row>
      <xdr:rowOff>174171</xdr:rowOff>
    </xdr:to>
    <xdr:pic>
      <xdr:nvPicPr>
        <xdr:cNvPr id="19" name="Imagen 18">
          <a:extLst>
            <a:ext uri="{FF2B5EF4-FFF2-40B4-BE49-F238E27FC236}">
              <a16:creationId xmlns:a16="http://schemas.microsoft.com/office/drawing/2014/main" id="{C16CBC6B-22A2-4F30-9264-7F113FA4BD80}"/>
            </a:ext>
          </a:extLst>
        </xdr:cNvPr>
        <xdr:cNvPicPr>
          <a:picLocks noChangeAspect="1"/>
        </xdr:cNvPicPr>
      </xdr:nvPicPr>
      <xdr:blipFill>
        <a:blip xmlns:r="http://schemas.openxmlformats.org/officeDocument/2006/relationships" r:embed="rId8"/>
        <a:stretch>
          <a:fillRect/>
        </a:stretch>
      </xdr:blipFill>
      <xdr:spPr>
        <a:xfrm>
          <a:off x="424542" y="12398829"/>
          <a:ext cx="7632746" cy="2340428"/>
        </a:xfrm>
        <a:prstGeom prst="rect">
          <a:avLst/>
        </a:prstGeom>
      </xdr:spPr>
    </xdr:pic>
    <xdr:clientData/>
  </xdr:twoCellAnchor>
  <xdr:oneCellAnchor>
    <xdr:from>
      <xdr:col>2</xdr:col>
      <xdr:colOff>84908</xdr:colOff>
      <xdr:row>86</xdr:row>
      <xdr:rowOff>74715</xdr:rowOff>
    </xdr:from>
    <xdr:ext cx="2112423" cy="756244"/>
    <xdr:pic>
      <xdr:nvPicPr>
        <xdr:cNvPr id="13" name="Imagen 12">
          <a:extLst>
            <a:ext uri="{FF2B5EF4-FFF2-40B4-BE49-F238E27FC236}">
              <a16:creationId xmlns:a16="http://schemas.microsoft.com/office/drawing/2014/main" id="{698D0170-8278-4312-B7EE-E527E3869DBE}"/>
            </a:ext>
          </a:extLst>
        </xdr:cNvPr>
        <xdr:cNvPicPr/>
      </xdr:nvPicPr>
      <xdr:blipFill>
        <a:blip xmlns:r="http://schemas.openxmlformats.org/officeDocument/2006/relationships" r:embed="rId9"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587828" y="19330455"/>
          <a:ext cx="2112423" cy="756244"/>
        </a:xfrm>
        <a:prstGeom prst="rect">
          <a:avLst/>
        </a:prstGeom>
      </xdr:spPr>
    </xdr:pic>
    <xdr:clientData/>
  </xdr:oneCellAnchor>
  <xdr:oneCellAnchor>
    <xdr:from>
      <xdr:col>2</xdr:col>
      <xdr:colOff>84908</xdr:colOff>
      <xdr:row>42</xdr:row>
      <xdr:rowOff>74715</xdr:rowOff>
    </xdr:from>
    <xdr:ext cx="2112423" cy="756244"/>
    <xdr:pic>
      <xdr:nvPicPr>
        <xdr:cNvPr id="15" name="Imagen 14">
          <a:extLst>
            <a:ext uri="{FF2B5EF4-FFF2-40B4-BE49-F238E27FC236}">
              <a16:creationId xmlns:a16="http://schemas.microsoft.com/office/drawing/2014/main" id="{63F19696-A785-44B7-A9BE-77BC26D07C6A}"/>
            </a:ext>
          </a:extLst>
        </xdr:cNvPr>
        <xdr:cNvPicPr/>
      </xdr:nvPicPr>
      <xdr:blipFill>
        <a:blip xmlns:r="http://schemas.openxmlformats.org/officeDocument/2006/relationships" r:embed="rId9"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587828" y="19330455"/>
          <a:ext cx="2112423" cy="756244"/>
        </a:xfrm>
        <a:prstGeom prst="rect">
          <a:avLst/>
        </a:prstGeom>
      </xdr:spPr>
    </xdr:pic>
    <xdr:clientData/>
  </xdr:oneCellAnchor>
</xdr:wsDr>
</file>

<file path=xl/drawings/drawing13.xml><?xml version="1.0" encoding="utf-8"?>
<xdr:wsDr xmlns:xdr="http://schemas.openxmlformats.org/drawingml/2006/spreadsheetDrawing" xmlns:a="http://schemas.openxmlformats.org/drawingml/2006/main">
  <xdr:twoCellAnchor editAs="oneCell">
    <xdr:from>
      <xdr:col>38</xdr:col>
      <xdr:colOff>30480</xdr:colOff>
      <xdr:row>40</xdr:row>
      <xdr:rowOff>45720</xdr:rowOff>
    </xdr:from>
    <xdr:to>
      <xdr:col>39</xdr:col>
      <xdr:colOff>45720</xdr:colOff>
      <xdr:row>41</xdr:row>
      <xdr:rowOff>152400</xdr:rowOff>
    </xdr:to>
    <xdr:pic>
      <xdr:nvPicPr>
        <xdr:cNvPr id="2" name="Imagen 2">
          <a:extLst>
            <a:ext uri="{FF2B5EF4-FFF2-40B4-BE49-F238E27FC236}">
              <a16:creationId xmlns:a16="http://schemas.microsoft.com/office/drawing/2014/main" id="{E47FD029-8F6F-475E-8E63-74966203640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67209" t="32336" r="18793" b="43529"/>
        <a:stretch>
          <a:fillRect/>
        </a:stretch>
      </xdr:blipFill>
      <xdr:spPr bwMode="auto">
        <a:xfrm>
          <a:off x="12611100" y="45720"/>
          <a:ext cx="678180" cy="655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38</xdr:col>
      <xdr:colOff>30480</xdr:colOff>
      <xdr:row>0</xdr:row>
      <xdr:rowOff>45720</xdr:rowOff>
    </xdr:from>
    <xdr:to>
      <xdr:col>39</xdr:col>
      <xdr:colOff>45720</xdr:colOff>
      <xdr:row>1</xdr:row>
      <xdr:rowOff>124691</xdr:rowOff>
    </xdr:to>
    <xdr:pic>
      <xdr:nvPicPr>
        <xdr:cNvPr id="5" name="Imagen 2">
          <a:extLst>
            <a:ext uri="{FF2B5EF4-FFF2-40B4-BE49-F238E27FC236}">
              <a16:creationId xmlns:a16="http://schemas.microsoft.com/office/drawing/2014/main" id="{97A17657-1B17-48D6-ADDF-778E24357F9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67209" t="32336" r="18793" b="43529"/>
        <a:stretch>
          <a:fillRect/>
        </a:stretch>
      </xdr:blipFill>
      <xdr:spPr bwMode="auto">
        <a:xfrm>
          <a:off x="12541135" y="45720"/>
          <a:ext cx="680258" cy="6331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141514</xdr:colOff>
      <xdr:row>8</xdr:row>
      <xdr:rowOff>195943</xdr:rowOff>
    </xdr:from>
    <xdr:to>
      <xdr:col>30</xdr:col>
      <xdr:colOff>4581</xdr:colOff>
      <xdr:row>19</xdr:row>
      <xdr:rowOff>143971</xdr:rowOff>
    </xdr:to>
    <xdr:pic>
      <xdr:nvPicPr>
        <xdr:cNvPr id="4" name="Imagen 3">
          <a:extLst>
            <a:ext uri="{FF2B5EF4-FFF2-40B4-BE49-F238E27FC236}">
              <a16:creationId xmlns:a16="http://schemas.microsoft.com/office/drawing/2014/main" id="{5616F2A4-DEA2-47EF-A5EF-906AAB94C682}"/>
            </a:ext>
          </a:extLst>
        </xdr:cNvPr>
        <xdr:cNvPicPr>
          <a:picLocks noChangeAspect="1"/>
        </xdr:cNvPicPr>
      </xdr:nvPicPr>
      <xdr:blipFill>
        <a:blip xmlns:r="http://schemas.openxmlformats.org/officeDocument/2006/relationships" r:embed="rId3"/>
        <a:stretch>
          <a:fillRect/>
        </a:stretch>
      </xdr:blipFill>
      <xdr:spPr>
        <a:xfrm>
          <a:off x="642257" y="2732314"/>
          <a:ext cx="6895238" cy="2114286"/>
        </a:xfrm>
        <a:prstGeom prst="rect">
          <a:avLst/>
        </a:prstGeom>
      </xdr:spPr>
    </xdr:pic>
    <xdr:clientData/>
  </xdr:twoCellAnchor>
  <xdr:twoCellAnchor editAs="oneCell">
    <xdr:from>
      <xdr:col>0</xdr:col>
      <xdr:colOff>206828</xdr:colOff>
      <xdr:row>47</xdr:row>
      <xdr:rowOff>119743</xdr:rowOff>
    </xdr:from>
    <xdr:to>
      <xdr:col>29</xdr:col>
      <xdr:colOff>119743</xdr:colOff>
      <xdr:row>58</xdr:row>
      <xdr:rowOff>170714</xdr:rowOff>
    </xdr:to>
    <xdr:pic>
      <xdr:nvPicPr>
        <xdr:cNvPr id="7" name="Imagen 6">
          <a:extLst>
            <a:ext uri="{FF2B5EF4-FFF2-40B4-BE49-F238E27FC236}">
              <a16:creationId xmlns:a16="http://schemas.microsoft.com/office/drawing/2014/main" id="{54099EE0-F3B7-458E-BC9D-B72C1D37FEEA}"/>
            </a:ext>
          </a:extLst>
        </xdr:cNvPr>
        <xdr:cNvPicPr>
          <a:picLocks noChangeAspect="1"/>
        </xdr:cNvPicPr>
      </xdr:nvPicPr>
      <xdr:blipFill>
        <a:blip xmlns:r="http://schemas.openxmlformats.org/officeDocument/2006/relationships" r:embed="rId3"/>
        <a:stretch>
          <a:fillRect/>
        </a:stretch>
      </xdr:blipFill>
      <xdr:spPr>
        <a:xfrm>
          <a:off x="206828" y="11985172"/>
          <a:ext cx="7195458" cy="2206342"/>
        </a:xfrm>
        <a:prstGeom prst="rect">
          <a:avLst/>
        </a:prstGeom>
      </xdr:spPr>
    </xdr:pic>
    <xdr:clientData/>
  </xdr:twoCellAnchor>
  <xdr:oneCellAnchor>
    <xdr:from>
      <xdr:col>2</xdr:col>
      <xdr:colOff>84908</xdr:colOff>
      <xdr:row>78</xdr:row>
      <xdr:rowOff>74715</xdr:rowOff>
    </xdr:from>
    <xdr:ext cx="2112423" cy="756244"/>
    <xdr:pic>
      <xdr:nvPicPr>
        <xdr:cNvPr id="10" name="Imagen 9">
          <a:extLst>
            <a:ext uri="{FF2B5EF4-FFF2-40B4-BE49-F238E27FC236}">
              <a16:creationId xmlns:a16="http://schemas.microsoft.com/office/drawing/2014/main" id="{31518C33-1B42-4CAB-A37D-B527BD100063}"/>
            </a:ext>
          </a:extLst>
        </xdr:cNvPr>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587828" y="19330455"/>
          <a:ext cx="2112423" cy="756244"/>
        </a:xfrm>
        <a:prstGeom prst="rect">
          <a:avLst/>
        </a:prstGeom>
      </xdr:spPr>
    </xdr:pic>
    <xdr:clientData/>
  </xdr:oneCellAnchor>
  <xdr:oneCellAnchor>
    <xdr:from>
      <xdr:col>2</xdr:col>
      <xdr:colOff>84908</xdr:colOff>
      <xdr:row>38</xdr:row>
      <xdr:rowOff>74715</xdr:rowOff>
    </xdr:from>
    <xdr:ext cx="2112423" cy="756244"/>
    <xdr:pic>
      <xdr:nvPicPr>
        <xdr:cNvPr id="11" name="Imagen 10">
          <a:extLst>
            <a:ext uri="{FF2B5EF4-FFF2-40B4-BE49-F238E27FC236}">
              <a16:creationId xmlns:a16="http://schemas.microsoft.com/office/drawing/2014/main" id="{15FDC084-38B1-40AE-A500-B7FD3AED963F}"/>
            </a:ext>
          </a:extLst>
        </xdr:cNvPr>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587828" y="19330455"/>
          <a:ext cx="2112423" cy="756244"/>
        </a:xfrm>
        <a:prstGeom prst="rect">
          <a:avLst/>
        </a:prstGeom>
      </xdr:spPr>
    </xdr:pic>
    <xdr:clientData/>
  </xdr:oneCellAnchor>
</xdr:wsDr>
</file>

<file path=xl/drawings/drawing14.xml><?xml version="1.0" encoding="utf-8"?>
<xdr:wsDr xmlns:xdr="http://schemas.openxmlformats.org/drawingml/2006/spreadsheetDrawing" xmlns:a="http://schemas.openxmlformats.org/drawingml/2006/main">
  <xdr:twoCellAnchor editAs="oneCell">
    <xdr:from>
      <xdr:col>38</xdr:col>
      <xdr:colOff>30480</xdr:colOff>
      <xdr:row>40</xdr:row>
      <xdr:rowOff>45720</xdr:rowOff>
    </xdr:from>
    <xdr:to>
      <xdr:col>39</xdr:col>
      <xdr:colOff>45720</xdr:colOff>
      <xdr:row>41</xdr:row>
      <xdr:rowOff>152401</xdr:rowOff>
    </xdr:to>
    <xdr:pic>
      <xdr:nvPicPr>
        <xdr:cNvPr id="2" name="Imagen 2">
          <a:extLst>
            <a:ext uri="{FF2B5EF4-FFF2-40B4-BE49-F238E27FC236}">
              <a16:creationId xmlns:a16="http://schemas.microsoft.com/office/drawing/2014/main" id="{2285A606-7DD3-4868-99B0-C2E537759E8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67209" t="32336" r="18793" b="43529"/>
        <a:stretch>
          <a:fillRect/>
        </a:stretch>
      </xdr:blipFill>
      <xdr:spPr bwMode="auto">
        <a:xfrm>
          <a:off x="12611100" y="45720"/>
          <a:ext cx="678180" cy="655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167640</xdr:colOff>
      <xdr:row>47</xdr:row>
      <xdr:rowOff>30480</xdr:rowOff>
    </xdr:from>
    <xdr:to>
      <xdr:col>28</xdr:col>
      <xdr:colOff>99060</xdr:colOff>
      <xdr:row>59</xdr:row>
      <xdr:rowOff>121919</xdr:rowOff>
    </xdr:to>
    <xdr:pic>
      <xdr:nvPicPr>
        <xdr:cNvPr id="3" name="Imagen 4">
          <a:extLst>
            <a:ext uri="{FF2B5EF4-FFF2-40B4-BE49-F238E27FC236}">
              <a16:creationId xmlns:a16="http://schemas.microsoft.com/office/drawing/2014/main" id="{CC48A464-D12D-4420-92B0-B4788465910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744980" y="2202180"/>
          <a:ext cx="5417820" cy="2461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83820</xdr:colOff>
      <xdr:row>59</xdr:row>
      <xdr:rowOff>53340</xdr:rowOff>
    </xdr:from>
    <xdr:to>
      <xdr:col>25</xdr:col>
      <xdr:colOff>213360</xdr:colOff>
      <xdr:row>73</xdr:row>
      <xdr:rowOff>121921</xdr:rowOff>
    </xdr:to>
    <xdr:pic>
      <xdr:nvPicPr>
        <xdr:cNvPr id="4" name="Imagen 5">
          <a:extLst>
            <a:ext uri="{FF2B5EF4-FFF2-40B4-BE49-F238E27FC236}">
              <a16:creationId xmlns:a16="http://schemas.microsoft.com/office/drawing/2014/main" id="{0D719FEB-6031-4990-A325-3C0666D49C4A}"/>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164080" y="4594860"/>
          <a:ext cx="4358640" cy="2842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38</xdr:col>
      <xdr:colOff>30480</xdr:colOff>
      <xdr:row>0</xdr:row>
      <xdr:rowOff>45720</xdr:rowOff>
    </xdr:from>
    <xdr:to>
      <xdr:col>39</xdr:col>
      <xdr:colOff>45720</xdr:colOff>
      <xdr:row>3</xdr:row>
      <xdr:rowOff>152400</xdr:rowOff>
    </xdr:to>
    <xdr:pic>
      <xdr:nvPicPr>
        <xdr:cNvPr id="6" name="Imagen 2">
          <a:extLst>
            <a:ext uri="{FF2B5EF4-FFF2-40B4-BE49-F238E27FC236}">
              <a16:creationId xmlns:a16="http://schemas.microsoft.com/office/drawing/2014/main" id="{9D8ABD82-3DFC-4D11-9BD9-047504DE7BB3}"/>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l="67209" t="32336" r="18793" b="43529"/>
        <a:stretch>
          <a:fillRect/>
        </a:stretch>
      </xdr:blipFill>
      <xdr:spPr bwMode="auto">
        <a:xfrm>
          <a:off x="12611100" y="45720"/>
          <a:ext cx="678180" cy="655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86958</xdr:colOff>
      <xdr:row>7</xdr:row>
      <xdr:rowOff>93233</xdr:rowOff>
    </xdr:from>
    <xdr:to>
      <xdr:col>21</xdr:col>
      <xdr:colOff>152849</xdr:colOff>
      <xdr:row>20</xdr:row>
      <xdr:rowOff>177053</xdr:rowOff>
    </xdr:to>
    <xdr:pic>
      <xdr:nvPicPr>
        <xdr:cNvPr id="7" name="Imagen 4">
          <a:extLst>
            <a:ext uri="{FF2B5EF4-FFF2-40B4-BE49-F238E27FC236}">
              <a16:creationId xmlns:a16="http://schemas.microsoft.com/office/drawing/2014/main" id="{718F4C97-40E9-4B23-BE9A-D01B44C30DC1}"/>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86958" y="2253727"/>
          <a:ext cx="5408856" cy="25311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101750</xdr:colOff>
      <xdr:row>21</xdr:row>
      <xdr:rowOff>43185</xdr:rowOff>
    </xdr:from>
    <xdr:to>
      <xdr:col>14</xdr:col>
      <xdr:colOff>17930</xdr:colOff>
      <xdr:row>33</xdr:row>
      <xdr:rowOff>143436</xdr:rowOff>
    </xdr:to>
    <xdr:pic>
      <xdr:nvPicPr>
        <xdr:cNvPr id="8" name="Imagen 5">
          <a:extLst>
            <a:ext uri="{FF2B5EF4-FFF2-40B4-BE49-F238E27FC236}">
              <a16:creationId xmlns:a16="http://schemas.microsoft.com/office/drawing/2014/main" id="{E1CA5DCC-3A0B-47E3-869E-652D42127BE2}"/>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101750" y="4839303"/>
          <a:ext cx="3502062" cy="23593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2</xdr:col>
      <xdr:colOff>84908</xdr:colOff>
      <xdr:row>78</xdr:row>
      <xdr:rowOff>74715</xdr:rowOff>
    </xdr:from>
    <xdr:ext cx="2112423" cy="756244"/>
    <xdr:pic>
      <xdr:nvPicPr>
        <xdr:cNvPr id="11" name="Imagen 10">
          <a:extLst>
            <a:ext uri="{FF2B5EF4-FFF2-40B4-BE49-F238E27FC236}">
              <a16:creationId xmlns:a16="http://schemas.microsoft.com/office/drawing/2014/main" id="{73C1EC97-D70B-4256-B678-E48AE7949BE8}"/>
            </a:ext>
          </a:extLst>
        </xdr:cNvPr>
        <xdr:cNvPicPr/>
      </xdr:nvPicPr>
      <xdr:blipFill>
        <a:blip xmlns:r="http://schemas.openxmlformats.org/officeDocument/2006/relationships" r:embed="rId7"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587828" y="19330455"/>
          <a:ext cx="2112423" cy="756244"/>
        </a:xfrm>
        <a:prstGeom prst="rect">
          <a:avLst/>
        </a:prstGeom>
      </xdr:spPr>
    </xdr:pic>
    <xdr:clientData/>
  </xdr:oneCellAnchor>
  <xdr:oneCellAnchor>
    <xdr:from>
      <xdr:col>2</xdr:col>
      <xdr:colOff>84908</xdr:colOff>
      <xdr:row>38</xdr:row>
      <xdr:rowOff>74715</xdr:rowOff>
    </xdr:from>
    <xdr:ext cx="2112423" cy="756244"/>
    <xdr:pic>
      <xdr:nvPicPr>
        <xdr:cNvPr id="12" name="Imagen 11">
          <a:extLst>
            <a:ext uri="{FF2B5EF4-FFF2-40B4-BE49-F238E27FC236}">
              <a16:creationId xmlns:a16="http://schemas.microsoft.com/office/drawing/2014/main" id="{BBB7D874-C7DE-4C2A-BD3B-7B8AC4A7D221}"/>
            </a:ext>
          </a:extLst>
        </xdr:cNvPr>
        <xdr:cNvPicPr/>
      </xdr:nvPicPr>
      <xdr:blipFill>
        <a:blip xmlns:r="http://schemas.openxmlformats.org/officeDocument/2006/relationships" r:embed="rId7"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587828" y="19330455"/>
          <a:ext cx="2112423" cy="756244"/>
        </a:xfrm>
        <a:prstGeom prst="rect">
          <a:avLst/>
        </a:prstGeom>
      </xdr:spPr>
    </xdr:pic>
    <xdr:clientData/>
  </xdr:oneCellAnchor>
</xdr:wsDr>
</file>

<file path=xl/drawings/drawing15.xml><?xml version="1.0" encoding="utf-8"?>
<xdr:wsDr xmlns:xdr="http://schemas.openxmlformats.org/drawingml/2006/spreadsheetDrawing" xmlns:a="http://schemas.openxmlformats.org/drawingml/2006/main">
  <xdr:twoCellAnchor editAs="oneCell">
    <xdr:from>
      <xdr:col>45</xdr:col>
      <xdr:colOff>30480</xdr:colOff>
      <xdr:row>88</xdr:row>
      <xdr:rowOff>45720</xdr:rowOff>
    </xdr:from>
    <xdr:to>
      <xdr:col>46</xdr:col>
      <xdr:colOff>45720</xdr:colOff>
      <xdr:row>89</xdr:row>
      <xdr:rowOff>152400</xdr:rowOff>
    </xdr:to>
    <xdr:pic>
      <xdr:nvPicPr>
        <xdr:cNvPr id="2" name="Imagen 2">
          <a:extLst>
            <a:ext uri="{FF2B5EF4-FFF2-40B4-BE49-F238E27FC236}">
              <a16:creationId xmlns:a16="http://schemas.microsoft.com/office/drawing/2014/main" id="{CF9B92D6-32D5-4EAB-945E-92C29000D6F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67209" t="32336" r="18793" b="43529"/>
        <a:stretch>
          <a:fillRect/>
        </a:stretch>
      </xdr:blipFill>
      <xdr:spPr bwMode="auto">
        <a:xfrm>
          <a:off x="12854940" y="45720"/>
          <a:ext cx="670560" cy="655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31</xdr:col>
      <xdr:colOff>8964</xdr:colOff>
      <xdr:row>133</xdr:row>
      <xdr:rowOff>152400</xdr:rowOff>
    </xdr:from>
    <xdr:to>
      <xdr:col>39</xdr:col>
      <xdr:colOff>17930</xdr:colOff>
      <xdr:row>135</xdr:row>
      <xdr:rowOff>0</xdr:rowOff>
    </xdr:to>
    <xdr:cxnSp macro="">
      <xdr:nvCxnSpPr>
        <xdr:cNvPr id="3" name="Conector recto 2">
          <a:extLst>
            <a:ext uri="{FF2B5EF4-FFF2-40B4-BE49-F238E27FC236}">
              <a16:creationId xmlns:a16="http://schemas.microsoft.com/office/drawing/2014/main" id="{04399DD7-C91F-4A8E-98A0-12ABEFD8BB04}"/>
            </a:ext>
          </a:extLst>
        </xdr:cNvPr>
        <xdr:cNvCxnSpPr/>
      </xdr:nvCxnSpPr>
      <xdr:spPr>
        <a:xfrm flipV="1">
          <a:off x="7781364" y="9928860"/>
          <a:ext cx="1898726" cy="24384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38</xdr:col>
      <xdr:colOff>19612</xdr:colOff>
      <xdr:row>133</xdr:row>
      <xdr:rowOff>152851</xdr:rowOff>
    </xdr:from>
    <xdr:to>
      <xdr:col>40</xdr:col>
      <xdr:colOff>98990</xdr:colOff>
      <xdr:row>135</xdr:row>
      <xdr:rowOff>111941</xdr:rowOff>
    </xdr:to>
    <xdr:sp macro="" textlink="">
      <xdr:nvSpPr>
        <xdr:cNvPr id="4" name="Arco 3">
          <a:extLst>
            <a:ext uri="{FF2B5EF4-FFF2-40B4-BE49-F238E27FC236}">
              <a16:creationId xmlns:a16="http://schemas.microsoft.com/office/drawing/2014/main" id="{CC8927D4-C79B-43B8-8E95-A0083702CB17}"/>
            </a:ext>
          </a:extLst>
        </xdr:cNvPr>
        <xdr:cNvSpPr/>
      </xdr:nvSpPr>
      <xdr:spPr>
        <a:xfrm rot="3237964">
          <a:off x="9543796" y="9831067"/>
          <a:ext cx="355330" cy="551818"/>
        </a:xfrm>
        <a:prstGeom prst="arc">
          <a:avLst>
            <a:gd name="adj1" fmla="val 12100297"/>
            <a:gd name="adj2" fmla="val 227052"/>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es-CO"/>
        </a:p>
      </xdr:txBody>
    </xdr:sp>
    <xdr:clientData/>
  </xdr:twoCellAnchor>
  <xdr:twoCellAnchor>
    <xdr:from>
      <xdr:col>29</xdr:col>
      <xdr:colOff>223895</xdr:colOff>
      <xdr:row>133</xdr:row>
      <xdr:rowOff>10759</xdr:rowOff>
    </xdr:from>
    <xdr:to>
      <xdr:col>32</xdr:col>
      <xdr:colOff>72235</xdr:colOff>
      <xdr:row>134</xdr:row>
      <xdr:rowOff>184450</xdr:rowOff>
    </xdr:to>
    <xdr:sp macro="" textlink="">
      <xdr:nvSpPr>
        <xdr:cNvPr id="5" name="Arco 4">
          <a:extLst>
            <a:ext uri="{FF2B5EF4-FFF2-40B4-BE49-F238E27FC236}">
              <a16:creationId xmlns:a16="http://schemas.microsoft.com/office/drawing/2014/main" id="{6418134E-BB50-429B-800B-FF368C1D1637}"/>
            </a:ext>
          </a:extLst>
        </xdr:cNvPr>
        <xdr:cNvSpPr/>
      </xdr:nvSpPr>
      <xdr:spPr>
        <a:xfrm rot="14764936">
          <a:off x="7616449" y="9694625"/>
          <a:ext cx="371811" cy="557000"/>
        </a:xfrm>
        <a:prstGeom prst="arc">
          <a:avLst>
            <a:gd name="adj1" fmla="val 12100297"/>
            <a:gd name="adj2" fmla="val 227052"/>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es-CO"/>
        </a:p>
      </xdr:txBody>
    </xdr:sp>
    <xdr:clientData/>
  </xdr:twoCellAnchor>
  <xdr:twoCellAnchor>
    <xdr:from>
      <xdr:col>35</xdr:col>
      <xdr:colOff>222773</xdr:colOff>
      <xdr:row>148</xdr:row>
      <xdr:rowOff>8964</xdr:rowOff>
    </xdr:from>
    <xdr:to>
      <xdr:col>38</xdr:col>
      <xdr:colOff>195437</xdr:colOff>
      <xdr:row>148</xdr:row>
      <xdr:rowOff>108572</xdr:rowOff>
    </xdr:to>
    <xdr:cxnSp macro="">
      <xdr:nvCxnSpPr>
        <xdr:cNvPr id="6" name="Conector recto 5">
          <a:extLst>
            <a:ext uri="{FF2B5EF4-FFF2-40B4-BE49-F238E27FC236}">
              <a16:creationId xmlns:a16="http://schemas.microsoft.com/office/drawing/2014/main" id="{1D871733-8940-48D1-AE71-B8574DD3D044}"/>
            </a:ext>
          </a:extLst>
        </xdr:cNvPr>
        <xdr:cNvCxnSpPr/>
      </xdr:nvCxnSpPr>
      <xdr:spPr>
        <a:xfrm flipH="1">
          <a:off x="8940053" y="12757224"/>
          <a:ext cx="681324" cy="9960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35</xdr:col>
      <xdr:colOff>222213</xdr:colOff>
      <xdr:row>148</xdr:row>
      <xdr:rowOff>161364</xdr:rowOff>
    </xdr:from>
    <xdr:to>
      <xdr:col>38</xdr:col>
      <xdr:colOff>204284</xdr:colOff>
      <xdr:row>149</xdr:row>
      <xdr:rowOff>46823</xdr:rowOff>
    </xdr:to>
    <xdr:cxnSp macro="">
      <xdr:nvCxnSpPr>
        <xdr:cNvPr id="7" name="Conector recto 6">
          <a:extLst>
            <a:ext uri="{FF2B5EF4-FFF2-40B4-BE49-F238E27FC236}">
              <a16:creationId xmlns:a16="http://schemas.microsoft.com/office/drawing/2014/main" id="{D9CA9E80-4439-4221-A53F-007133D4AE35}"/>
            </a:ext>
          </a:extLst>
        </xdr:cNvPr>
        <xdr:cNvCxnSpPr/>
      </xdr:nvCxnSpPr>
      <xdr:spPr>
        <a:xfrm flipH="1">
          <a:off x="8939493" y="12909624"/>
          <a:ext cx="690731" cy="83579"/>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0</xdr:col>
      <xdr:colOff>114300</xdr:colOff>
      <xdr:row>136</xdr:row>
      <xdr:rowOff>76200</xdr:rowOff>
    </xdr:from>
    <xdr:to>
      <xdr:col>27</xdr:col>
      <xdr:colOff>83820</xdr:colOff>
      <xdr:row>151</xdr:row>
      <xdr:rowOff>182880</xdr:rowOff>
    </xdr:to>
    <xdr:pic>
      <xdr:nvPicPr>
        <xdr:cNvPr id="8" name="Imagen 6">
          <a:extLst>
            <a:ext uri="{FF2B5EF4-FFF2-40B4-BE49-F238E27FC236}">
              <a16:creationId xmlns:a16="http://schemas.microsoft.com/office/drawing/2014/main" id="{BFD00E0C-4974-4AF5-AA01-11B392AFE3A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4300" y="10447020"/>
          <a:ext cx="6781800" cy="3078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45720</xdr:colOff>
      <xdr:row>95</xdr:row>
      <xdr:rowOff>190500</xdr:rowOff>
    </xdr:from>
    <xdr:to>
      <xdr:col>26</xdr:col>
      <xdr:colOff>213360</xdr:colOff>
      <xdr:row>103</xdr:row>
      <xdr:rowOff>15240</xdr:rowOff>
    </xdr:to>
    <xdr:pic>
      <xdr:nvPicPr>
        <xdr:cNvPr id="10" name="Imagen 1">
          <a:extLst>
            <a:ext uri="{FF2B5EF4-FFF2-40B4-BE49-F238E27FC236}">
              <a16:creationId xmlns:a16="http://schemas.microsoft.com/office/drawing/2014/main" id="{72E62EFE-CC88-4EC0-B79E-12E870805F51}"/>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7420" t="38489" r="23161" b="35036"/>
        <a:stretch>
          <a:fillRect/>
        </a:stretch>
      </xdr:blipFill>
      <xdr:spPr bwMode="auto">
        <a:xfrm>
          <a:off x="45720" y="2453640"/>
          <a:ext cx="6728460" cy="1394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129540</xdr:colOff>
      <xdr:row>113</xdr:row>
      <xdr:rowOff>83820</xdr:rowOff>
    </xdr:from>
    <xdr:to>
      <xdr:col>27</xdr:col>
      <xdr:colOff>106680</xdr:colOff>
      <xdr:row>120</xdr:row>
      <xdr:rowOff>144780</xdr:rowOff>
    </xdr:to>
    <xdr:pic>
      <xdr:nvPicPr>
        <xdr:cNvPr id="11" name="Imagen 4">
          <a:extLst>
            <a:ext uri="{FF2B5EF4-FFF2-40B4-BE49-F238E27FC236}">
              <a16:creationId xmlns:a16="http://schemas.microsoft.com/office/drawing/2014/main" id="{2F6BFCF8-2B8C-41AD-A3DF-0C83D626082A}"/>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l="7501" t="37782" r="9306" b="35345"/>
        <a:stretch>
          <a:fillRect/>
        </a:stretch>
      </xdr:blipFill>
      <xdr:spPr bwMode="auto">
        <a:xfrm>
          <a:off x="129540" y="5897880"/>
          <a:ext cx="678942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45</xdr:col>
      <xdr:colOff>30480</xdr:colOff>
      <xdr:row>0</xdr:row>
      <xdr:rowOff>45720</xdr:rowOff>
    </xdr:from>
    <xdr:to>
      <xdr:col>46</xdr:col>
      <xdr:colOff>45720</xdr:colOff>
      <xdr:row>3</xdr:row>
      <xdr:rowOff>152400</xdr:rowOff>
    </xdr:to>
    <xdr:pic>
      <xdr:nvPicPr>
        <xdr:cNvPr id="12" name="Imagen 2">
          <a:extLst>
            <a:ext uri="{FF2B5EF4-FFF2-40B4-BE49-F238E27FC236}">
              <a16:creationId xmlns:a16="http://schemas.microsoft.com/office/drawing/2014/main" id="{C4413940-CFA4-4AE7-89E7-A3899FA7C0CF}"/>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l="67209" t="32336" r="18793" b="43529"/>
        <a:stretch>
          <a:fillRect/>
        </a:stretch>
      </xdr:blipFill>
      <xdr:spPr bwMode="auto">
        <a:xfrm>
          <a:off x="12854940" y="45720"/>
          <a:ext cx="670560" cy="655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31</xdr:col>
      <xdr:colOff>8964</xdr:colOff>
      <xdr:row>45</xdr:row>
      <xdr:rowOff>152400</xdr:rowOff>
    </xdr:from>
    <xdr:to>
      <xdr:col>39</xdr:col>
      <xdr:colOff>17930</xdr:colOff>
      <xdr:row>47</xdr:row>
      <xdr:rowOff>0</xdr:rowOff>
    </xdr:to>
    <xdr:cxnSp macro="">
      <xdr:nvCxnSpPr>
        <xdr:cNvPr id="13" name="Conector recto 12">
          <a:extLst>
            <a:ext uri="{FF2B5EF4-FFF2-40B4-BE49-F238E27FC236}">
              <a16:creationId xmlns:a16="http://schemas.microsoft.com/office/drawing/2014/main" id="{9FD9C739-C054-4771-B679-D67BFBD36867}"/>
            </a:ext>
          </a:extLst>
        </xdr:cNvPr>
        <xdr:cNvCxnSpPr/>
      </xdr:nvCxnSpPr>
      <xdr:spPr>
        <a:xfrm flipV="1">
          <a:off x="7781364" y="9928860"/>
          <a:ext cx="1898726" cy="24384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38</xdr:col>
      <xdr:colOff>19612</xdr:colOff>
      <xdr:row>45</xdr:row>
      <xdr:rowOff>152851</xdr:rowOff>
    </xdr:from>
    <xdr:to>
      <xdr:col>40</xdr:col>
      <xdr:colOff>98990</xdr:colOff>
      <xdr:row>47</xdr:row>
      <xdr:rowOff>111941</xdr:rowOff>
    </xdr:to>
    <xdr:sp macro="" textlink="">
      <xdr:nvSpPr>
        <xdr:cNvPr id="14" name="Arco 13">
          <a:extLst>
            <a:ext uri="{FF2B5EF4-FFF2-40B4-BE49-F238E27FC236}">
              <a16:creationId xmlns:a16="http://schemas.microsoft.com/office/drawing/2014/main" id="{B358943D-FA7E-4E80-A20B-266FE8E951A7}"/>
            </a:ext>
          </a:extLst>
        </xdr:cNvPr>
        <xdr:cNvSpPr/>
      </xdr:nvSpPr>
      <xdr:spPr>
        <a:xfrm rot="3237964">
          <a:off x="9543796" y="9831067"/>
          <a:ext cx="355330" cy="551818"/>
        </a:xfrm>
        <a:prstGeom prst="arc">
          <a:avLst>
            <a:gd name="adj1" fmla="val 12100297"/>
            <a:gd name="adj2" fmla="val 227052"/>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es-CO"/>
        </a:p>
      </xdr:txBody>
    </xdr:sp>
    <xdr:clientData/>
  </xdr:twoCellAnchor>
  <xdr:twoCellAnchor>
    <xdr:from>
      <xdr:col>29</xdr:col>
      <xdr:colOff>223895</xdr:colOff>
      <xdr:row>45</xdr:row>
      <xdr:rowOff>10759</xdr:rowOff>
    </xdr:from>
    <xdr:to>
      <xdr:col>32</xdr:col>
      <xdr:colOff>72235</xdr:colOff>
      <xdr:row>46</xdr:row>
      <xdr:rowOff>184450</xdr:rowOff>
    </xdr:to>
    <xdr:sp macro="" textlink="">
      <xdr:nvSpPr>
        <xdr:cNvPr id="15" name="Arco 14">
          <a:extLst>
            <a:ext uri="{FF2B5EF4-FFF2-40B4-BE49-F238E27FC236}">
              <a16:creationId xmlns:a16="http://schemas.microsoft.com/office/drawing/2014/main" id="{1935B633-43A3-40C6-B230-2A9F5980C5E9}"/>
            </a:ext>
          </a:extLst>
        </xdr:cNvPr>
        <xdr:cNvSpPr/>
      </xdr:nvSpPr>
      <xdr:spPr>
        <a:xfrm rot="14764936">
          <a:off x="7616449" y="9694625"/>
          <a:ext cx="371811" cy="557000"/>
        </a:xfrm>
        <a:prstGeom prst="arc">
          <a:avLst>
            <a:gd name="adj1" fmla="val 12100297"/>
            <a:gd name="adj2" fmla="val 227052"/>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es-CO"/>
        </a:p>
      </xdr:txBody>
    </xdr:sp>
    <xdr:clientData/>
  </xdr:twoCellAnchor>
  <xdr:twoCellAnchor>
    <xdr:from>
      <xdr:col>35</xdr:col>
      <xdr:colOff>222773</xdr:colOff>
      <xdr:row>60</xdr:row>
      <xdr:rowOff>8964</xdr:rowOff>
    </xdr:from>
    <xdr:to>
      <xdr:col>38</xdr:col>
      <xdr:colOff>195437</xdr:colOff>
      <xdr:row>60</xdr:row>
      <xdr:rowOff>108572</xdr:rowOff>
    </xdr:to>
    <xdr:cxnSp macro="">
      <xdr:nvCxnSpPr>
        <xdr:cNvPr id="16" name="Conector recto 15">
          <a:extLst>
            <a:ext uri="{FF2B5EF4-FFF2-40B4-BE49-F238E27FC236}">
              <a16:creationId xmlns:a16="http://schemas.microsoft.com/office/drawing/2014/main" id="{0721A3D4-E6F2-4282-BD62-D7D45780F45B}"/>
            </a:ext>
          </a:extLst>
        </xdr:cNvPr>
        <xdr:cNvCxnSpPr/>
      </xdr:nvCxnSpPr>
      <xdr:spPr>
        <a:xfrm flipH="1">
          <a:off x="8940053" y="12757224"/>
          <a:ext cx="681324" cy="9960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35</xdr:col>
      <xdr:colOff>222213</xdr:colOff>
      <xdr:row>60</xdr:row>
      <xdr:rowOff>161364</xdr:rowOff>
    </xdr:from>
    <xdr:to>
      <xdr:col>38</xdr:col>
      <xdr:colOff>204284</xdr:colOff>
      <xdr:row>61</xdr:row>
      <xdr:rowOff>46823</xdr:rowOff>
    </xdr:to>
    <xdr:cxnSp macro="">
      <xdr:nvCxnSpPr>
        <xdr:cNvPr id="17" name="Conector recto 16">
          <a:extLst>
            <a:ext uri="{FF2B5EF4-FFF2-40B4-BE49-F238E27FC236}">
              <a16:creationId xmlns:a16="http://schemas.microsoft.com/office/drawing/2014/main" id="{71B5C385-6CA4-46B0-8FDA-A15C3BE5C265}"/>
            </a:ext>
          </a:extLst>
        </xdr:cNvPr>
        <xdr:cNvCxnSpPr/>
      </xdr:nvCxnSpPr>
      <xdr:spPr>
        <a:xfrm flipH="1">
          <a:off x="8939493" y="12909624"/>
          <a:ext cx="690731" cy="83579"/>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0</xdr:col>
      <xdr:colOff>223158</xdr:colOff>
      <xdr:row>45</xdr:row>
      <xdr:rowOff>103414</xdr:rowOff>
    </xdr:from>
    <xdr:to>
      <xdr:col>27</xdr:col>
      <xdr:colOff>192678</xdr:colOff>
      <xdr:row>62</xdr:row>
      <xdr:rowOff>72934</xdr:rowOff>
    </xdr:to>
    <xdr:pic>
      <xdr:nvPicPr>
        <xdr:cNvPr id="18" name="Imagen 6">
          <a:extLst>
            <a:ext uri="{FF2B5EF4-FFF2-40B4-BE49-F238E27FC236}">
              <a16:creationId xmlns:a16="http://schemas.microsoft.com/office/drawing/2014/main" id="{0C3699D1-5F19-4648-996B-C874C90A5A3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3158" y="9590314"/>
          <a:ext cx="6694170" cy="3208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106680</xdr:colOff>
      <xdr:row>9</xdr:row>
      <xdr:rowOff>7620</xdr:rowOff>
    </xdr:from>
    <xdr:to>
      <xdr:col>27</xdr:col>
      <xdr:colOff>7620</xdr:colOff>
      <xdr:row>16</xdr:row>
      <xdr:rowOff>137160</xdr:rowOff>
    </xdr:to>
    <xdr:pic>
      <xdr:nvPicPr>
        <xdr:cNvPr id="20" name="Imagen 1">
          <a:extLst>
            <a:ext uri="{FF2B5EF4-FFF2-40B4-BE49-F238E27FC236}">
              <a16:creationId xmlns:a16="http://schemas.microsoft.com/office/drawing/2014/main" id="{C17BAA81-2150-4958-973A-BF8E614B6C75}"/>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7420" t="38489" r="23161" b="35036"/>
        <a:stretch>
          <a:fillRect/>
        </a:stretch>
      </xdr:blipFill>
      <xdr:spPr bwMode="auto">
        <a:xfrm>
          <a:off x="106680" y="2651760"/>
          <a:ext cx="6713220" cy="1409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205196</xdr:colOff>
      <xdr:row>26</xdr:row>
      <xdr:rowOff>110489</xdr:rowOff>
    </xdr:from>
    <xdr:to>
      <xdr:col>27</xdr:col>
      <xdr:colOff>182336</xdr:colOff>
      <xdr:row>34</xdr:row>
      <xdr:rowOff>95250</xdr:rowOff>
    </xdr:to>
    <xdr:pic>
      <xdr:nvPicPr>
        <xdr:cNvPr id="21" name="Imagen 4">
          <a:extLst>
            <a:ext uri="{FF2B5EF4-FFF2-40B4-BE49-F238E27FC236}">
              <a16:creationId xmlns:a16="http://schemas.microsoft.com/office/drawing/2014/main" id="{35D53603-D601-4E79-877E-859C4199E7AB}"/>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l="7501" t="37782" r="9306" b="35345"/>
        <a:stretch>
          <a:fillRect/>
        </a:stretch>
      </xdr:blipFill>
      <xdr:spPr bwMode="auto">
        <a:xfrm>
          <a:off x="205196" y="5977889"/>
          <a:ext cx="6701790" cy="15087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3</xdr:col>
      <xdr:colOff>84908</xdr:colOff>
      <xdr:row>86</xdr:row>
      <xdr:rowOff>74715</xdr:rowOff>
    </xdr:from>
    <xdr:ext cx="2112423" cy="756244"/>
    <xdr:pic>
      <xdr:nvPicPr>
        <xdr:cNvPr id="24" name="Imagen 23">
          <a:extLst>
            <a:ext uri="{FF2B5EF4-FFF2-40B4-BE49-F238E27FC236}">
              <a16:creationId xmlns:a16="http://schemas.microsoft.com/office/drawing/2014/main" id="{2E318A59-37F5-408C-A640-F6C32460F3C4}"/>
            </a:ext>
          </a:extLst>
        </xdr:cNvPr>
        <xdr:cNvPicPr/>
      </xdr:nvPicPr>
      <xdr:blipFill>
        <a:blip xmlns:r="http://schemas.openxmlformats.org/officeDocument/2006/relationships" r:embed="rId6"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587828" y="19330455"/>
          <a:ext cx="2112423" cy="756244"/>
        </a:xfrm>
        <a:prstGeom prst="rect">
          <a:avLst/>
        </a:prstGeom>
      </xdr:spPr>
    </xdr:pic>
    <xdr:clientData/>
  </xdr:oneCellAnchor>
  <xdr:oneCellAnchor>
    <xdr:from>
      <xdr:col>3</xdr:col>
      <xdr:colOff>84908</xdr:colOff>
      <xdr:row>174</xdr:row>
      <xdr:rowOff>74715</xdr:rowOff>
    </xdr:from>
    <xdr:ext cx="2112423" cy="756244"/>
    <xdr:pic>
      <xdr:nvPicPr>
        <xdr:cNvPr id="25" name="Imagen 24">
          <a:extLst>
            <a:ext uri="{FF2B5EF4-FFF2-40B4-BE49-F238E27FC236}">
              <a16:creationId xmlns:a16="http://schemas.microsoft.com/office/drawing/2014/main" id="{0730A708-0181-4023-8CFD-4A3F91B7CA3D}"/>
            </a:ext>
          </a:extLst>
        </xdr:cNvPr>
        <xdr:cNvPicPr/>
      </xdr:nvPicPr>
      <xdr:blipFill>
        <a:blip xmlns:r="http://schemas.openxmlformats.org/officeDocument/2006/relationships" r:embed="rId6"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587828" y="19330455"/>
          <a:ext cx="2112423" cy="756244"/>
        </a:xfrm>
        <a:prstGeom prst="rect">
          <a:avLst/>
        </a:prstGeom>
      </xdr:spPr>
    </xdr:pic>
    <xdr:clientData/>
  </xdr:oneCellAnchor>
</xdr:wsDr>
</file>

<file path=xl/drawings/drawing16.xml><?xml version="1.0" encoding="utf-8"?>
<xdr:wsDr xmlns:xdr="http://schemas.openxmlformats.org/drawingml/2006/spreadsheetDrawing" xmlns:a="http://schemas.openxmlformats.org/drawingml/2006/main">
  <xdr:twoCellAnchor editAs="oneCell">
    <xdr:from>
      <xdr:col>38</xdr:col>
      <xdr:colOff>30480</xdr:colOff>
      <xdr:row>44</xdr:row>
      <xdr:rowOff>45720</xdr:rowOff>
    </xdr:from>
    <xdr:to>
      <xdr:col>39</xdr:col>
      <xdr:colOff>45720</xdr:colOff>
      <xdr:row>45</xdr:row>
      <xdr:rowOff>152400</xdr:rowOff>
    </xdr:to>
    <xdr:pic>
      <xdr:nvPicPr>
        <xdr:cNvPr id="2" name="Imagen 2">
          <a:extLst>
            <a:ext uri="{FF2B5EF4-FFF2-40B4-BE49-F238E27FC236}">
              <a16:creationId xmlns:a16="http://schemas.microsoft.com/office/drawing/2014/main" id="{8E95428F-0733-4981-9734-7D45C7ED276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67209" t="32336" r="18793" b="43529"/>
        <a:stretch>
          <a:fillRect/>
        </a:stretch>
      </xdr:blipFill>
      <xdr:spPr bwMode="auto">
        <a:xfrm>
          <a:off x="12611100" y="45720"/>
          <a:ext cx="678180" cy="655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175260</xdr:colOff>
      <xdr:row>54</xdr:row>
      <xdr:rowOff>121920</xdr:rowOff>
    </xdr:from>
    <xdr:to>
      <xdr:col>23</xdr:col>
      <xdr:colOff>7620</xdr:colOff>
      <xdr:row>74</xdr:row>
      <xdr:rowOff>83819</xdr:rowOff>
    </xdr:to>
    <xdr:pic>
      <xdr:nvPicPr>
        <xdr:cNvPr id="4" name="Imagen 1">
          <a:extLst>
            <a:ext uri="{FF2B5EF4-FFF2-40B4-BE49-F238E27FC236}">
              <a16:creationId xmlns:a16="http://schemas.microsoft.com/office/drawing/2014/main" id="{FEC109B7-3139-40A8-97EA-9856EF66F99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31401" t="28371" r="32271" b="25220"/>
        <a:stretch>
          <a:fillRect/>
        </a:stretch>
      </xdr:blipFill>
      <xdr:spPr bwMode="auto">
        <a:xfrm>
          <a:off x="175260" y="2880360"/>
          <a:ext cx="5638800" cy="390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16</xdr:col>
      <xdr:colOff>76200</xdr:colOff>
      <xdr:row>70</xdr:row>
      <xdr:rowOff>15240</xdr:rowOff>
    </xdr:from>
    <xdr:to>
      <xdr:col>32</xdr:col>
      <xdr:colOff>60960</xdr:colOff>
      <xdr:row>75</xdr:row>
      <xdr:rowOff>152399</xdr:rowOff>
    </xdr:to>
    <xdr:pic>
      <xdr:nvPicPr>
        <xdr:cNvPr id="5" name="Imagen 2">
          <a:extLst>
            <a:ext uri="{FF2B5EF4-FFF2-40B4-BE49-F238E27FC236}">
              <a16:creationId xmlns:a16="http://schemas.microsoft.com/office/drawing/2014/main" id="{E41591E4-61B1-453E-8AB7-AC9F9B40158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37283" t="44319" r="37273" b="42346"/>
        <a:stretch>
          <a:fillRect/>
        </a:stretch>
      </xdr:blipFill>
      <xdr:spPr bwMode="auto">
        <a:xfrm>
          <a:off x="4168140" y="5928360"/>
          <a:ext cx="3962400" cy="1127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38</xdr:col>
      <xdr:colOff>30480</xdr:colOff>
      <xdr:row>0</xdr:row>
      <xdr:rowOff>45720</xdr:rowOff>
    </xdr:from>
    <xdr:to>
      <xdr:col>39</xdr:col>
      <xdr:colOff>45720</xdr:colOff>
      <xdr:row>3</xdr:row>
      <xdr:rowOff>152400</xdr:rowOff>
    </xdr:to>
    <xdr:pic>
      <xdr:nvPicPr>
        <xdr:cNvPr id="6" name="Imagen 2">
          <a:extLst>
            <a:ext uri="{FF2B5EF4-FFF2-40B4-BE49-F238E27FC236}">
              <a16:creationId xmlns:a16="http://schemas.microsoft.com/office/drawing/2014/main" id="{CD91F99F-F08C-4A46-BD5E-628D2C62202D}"/>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l="67209" t="32336" r="18793" b="43529"/>
        <a:stretch>
          <a:fillRect/>
        </a:stretch>
      </xdr:blipFill>
      <xdr:spPr bwMode="auto">
        <a:xfrm>
          <a:off x="12611100" y="45720"/>
          <a:ext cx="678180" cy="655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175260</xdr:colOff>
      <xdr:row>10</xdr:row>
      <xdr:rowOff>121920</xdr:rowOff>
    </xdr:from>
    <xdr:to>
      <xdr:col>23</xdr:col>
      <xdr:colOff>7620</xdr:colOff>
      <xdr:row>32</xdr:row>
      <xdr:rowOff>7620</xdr:rowOff>
    </xdr:to>
    <xdr:pic>
      <xdr:nvPicPr>
        <xdr:cNvPr id="8" name="Imagen 1">
          <a:extLst>
            <a:ext uri="{FF2B5EF4-FFF2-40B4-BE49-F238E27FC236}">
              <a16:creationId xmlns:a16="http://schemas.microsoft.com/office/drawing/2014/main" id="{DE9AD9E8-CEAC-471E-995E-6FB9713E645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31401" t="28371" r="32271" b="25220"/>
        <a:stretch>
          <a:fillRect/>
        </a:stretch>
      </xdr:blipFill>
      <xdr:spPr bwMode="auto">
        <a:xfrm>
          <a:off x="175260" y="2880360"/>
          <a:ext cx="5638800" cy="390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16</xdr:col>
      <xdr:colOff>76200</xdr:colOff>
      <xdr:row>26</xdr:row>
      <xdr:rowOff>15240</xdr:rowOff>
    </xdr:from>
    <xdr:to>
      <xdr:col>32</xdr:col>
      <xdr:colOff>60960</xdr:colOff>
      <xdr:row>32</xdr:row>
      <xdr:rowOff>45720</xdr:rowOff>
    </xdr:to>
    <xdr:pic>
      <xdr:nvPicPr>
        <xdr:cNvPr id="9" name="Imagen 2">
          <a:extLst>
            <a:ext uri="{FF2B5EF4-FFF2-40B4-BE49-F238E27FC236}">
              <a16:creationId xmlns:a16="http://schemas.microsoft.com/office/drawing/2014/main" id="{16DC4D31-5F64-46B7-9D1C-34B2C1F18CBC}"/>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37283" t="44319" r="37273" b="42346"/>
        <a:stretch>
          <a:fillRect/>
        </a:stretch>
      </xdr:blipFill>
      <xdr:spPr bwMode="auto">
        <a:xfrm>
          <a:off x="4168140" y="5928360"/>
          <a:ext cx="3962400" cy="1127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2</xdr:col>
      <xdr:colOff>84908</xdr:colOff>
      <xdr:row>86</xdr:row>
      <xdr:rowOff>74715</xdr:rowOff>
    </xdr:from>
    <xdr:ext cx="2112423" cy="756244"/>
    <xdr:pic>
      <xdr:nvPicPr>
        <xdr:cNvPr id="12" name="Imagen 11">
          <a:extLst>
            <a:ext uri="{FF2B5EF4-FFF2-40B4-BE49-F238E27FC236}">
              <a16:creationId xmlns:a16="http://schemas.microsoft.com/office/drawing/2014/main" id="{5127A3C8-1148-455D-98E5-6CC604F2F0DB}"/>
            </a:ext>
          </a:extLst>
        </xdr:cNvPr>
        <xdr:cNvPicPr/>
      </xdr:nvPicPr>
      <xdr:blipFill>
        <a:blip xmlns:r="http://schemas.openxmlformats.org/officeDocument/2006/relationships" r:embed="rId5"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587828" y="19330455"/>
          <a:ext cx="2112423" cy="756244"/>
        </a:xfrm>
        <a:prstGeom prst="rect">
          <a:avLst/>
        </a:prstGeom>
      </xdr:spPr>
    </xdr:pic>
    <xdr:clientData/>
  </xdr:oneCellAnchor>
  <xdr:oneCellAnchor>
    <xdr:from>
      <xdr:col>2</xdr:col>
      <xdr:colOff>84908</xdr:colOff>
      <xdr:row>42</xdr:row>
      <xdr:rowOff>74715</xdr:rowOff>
    </xdr:from>
    <xdr:ext cx="2112423" cy="756244"/>
    <xdr:pic>
      <xdr:nvPicPr>
        <xdr:cNvPr id="13" name="Imagen 12">
          <a:extLst>
            <a:ext uri="{FF2B5EF4-FFF2-40B4-BE49-F238E27FC236}">
              <a16:creationId xmlns:a16="http://schemas.microsoft.com/office/drawing/2014/main" id="{27220AEF-8C10-4A0C-A55C-6CD3814AEE08}"/>
            </a:ext>
          </a:extLst>
        </xdr:cNvPr>
        <xdr:cNvPicPr/>
      </xdr:nvPicPr>
      <xdr:blipFill>
        <a:blip xmlns:r="http://schemas.openxmlformats.org/officeDocument/2006/relationships" r:embed="rId5"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587828" y="19330455"/>
          <a:ext cx="2112423" cy="756244"/>
        </a:xfrm>
        <a:prstGeom prst="rect">
          <a:avLst/>
        </a:prstGeom>
      </xdr:spPr>
    </xdr:pic>
    <xdr:clientData/>
  </xdr:oneCellAnchor>
</xdr:wsDr>
</file>

<file path=xl/drawings/drawing17.xml><?xml version="1.0" encoding="utf-8"?>
<xdr:wsDr xmlns:xdr="http://schemas.openxmlformats.org/drawingml/2006/spreadsheetDrawing" xmlns:a="http://schemas.openxmlformats.org/drawingml/2006/main">
  <xdr:twoCellAnchor>
    <xdr:from>
      <xdr:col>20</xdr:col>
      <xdr:colOff>0</xdr:colOff>
      <xdr:row>66</xdr:row>
      <xdr:rowOff>313765</xdr:rowOff>
    </xdr:from>
    <xdr:to>
      <xdr:col>22</xdr:col>
      <xdr:colOff>235324</xdr:colOff>
      <xdr:row>75</xdr:row>
      <xdr:rowOff>11206</xdr:rowOff>
    </xdr:to>
    <xdr:cxnSp macro="">
      <xdr:nvCxnSpPr>
        <xdr:cNvPr id="2" name="Conector recto 1">
          <a:extLst>
            <a:ext uri="{FF2B5EF4-FFF2-40B4-BE49-F238E27FC236}">
              <a16:creationId xmlns:a16="http://schemas.microsoft.com/office/drawing/2014/main" id="{3BC5942F-10FB-4FBC-A4A9-038C116D6403}"/>
            </a:ext>
          </a:extLst>
        </xdr:cNvPr>
        <xdr:cNvCxnSpPr/>
      </xdr:nvCxnSpPr>
      <xdr:spPr>
        <a:xfrm flipH="1">
          <a:off x="5097780" y="18754165"/>
          <a:ext cx="692524" cy="257780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30</xdr:col>
      <xdr:colOff>22412</xdr:colOff>
      <xdr:row>67</xdr:row>
      <xdr:rowOff>11205</xdr:rowOff>
    </xdr:from>
    <xdr:to>
      <xdr:col>32</xdr:col>
      <xdr:colOff>11206</xdr:colOff>
      <xdr:row>75</xdr:row>
      <xdr:rowOff>11206</xdr:rowOff>
    </xdr:to>
    <xdr:cxnSp macro="">
      <xdr:nvCxnSpPr>
        <xdr:cNvPr id="3" name="Conector recto 2">
          <a:extLst>
            <a:ext uri="{FF2B5EF4-FFF2-40B4-BE49-F238E27FC236}">
              <a16:creationId xmlns:a16="http://schemas.microsoft.com/office/drawing/2014/main" id="{1B06993D-9539-4ACE-874C-01540DF4540B}"/>
            </a:ext>
          </a:extLst>
        </xdr:cNvPr>
        <xdr:cNvCxnSpPr/>
      </xdr:nvCxnSpPr>
      <xdr:spPr>
        <a:xfrm>
          <a:off x="7589072" y="18771645"/>
          <a:ext cx="491714" cy="256032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27</xdr:col>
      <xdr:colOff>0</xdr:colOff>
      <xdr:row>78</xdr:row>
      <xdr:rowOff>0</xdr:rowOff>
    </xdr:from>
    <xdr:to>
      <xdr:col>33</xdr:col>
      <xdr:colOff>0</xdr:colOff>
      <xdr:row>80</xdr:row>
      <xdr:rowOff>7327</xdr:rowOff>
    </xdr:to>
    <xdr:cxnSp macro="">
      <xdr:nvCxnSpPr>
        <xdr:cNvPr id="4" name="Conector recto 3">
          <a:extLst>
            <a:ext uri="{FF2B5EF4-FFF2-40B4-BE49-F238E27FC236}">
              <a16:creationId xmlns:a16="http://schemas.microsoft.com/office/drawing/2014/main" id="{903619AD-73EB-4155-9476-65435EA205E8}"/>
            </a:ext>
          </a:extLst>
        </xdr:cNvPr>
        <xdr:cNvCxnSpPr/>
      </xdr:nvCxnSpPr>
      <xdr:spPr>
        <a:xfrm>
          <a:off x="6812280" y="22280880"/>
          <a:ext cx="1508760" cy="64740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71437</xdr:colOff>
      <xdr:row>58</xdr:row>
      <xdr:rowOff>190500</xdr:rowOff>
    </xdr:from>
    <xdr:to>
      <xdr:col>8</xdr:col>
      <xdr:colOff>119062</xdr:colOff>
      <xdr:row>63</xdr:row>
      <xdr:rowOff>309562</xdr:rowOff>
    </xdr:to>
    <xdr:sp macro="" textlink="">
      <xdr:nvSpPr>
        <xdr:cNvPr id="5" name="Elipse 4">
          <a:extLst>
            <a:ext uri="{FF2B5EF4-FFF2-40B4-BE49-F238E27FC236}">
              <a16:creationId xmlns:a16="http://schemas.microsoft.com/office/drawing/2014/main" id="{003BC2BF-2138-4F22-A97F-68B5D9A3E618}"/>
            </a:ext>
          </a:extLst>
        </xdr:cNvPr>
        <xdr:cNvSpPr/>
      </xdr:nvSpPr>
      <xdr:spPr>
        <a:xfrm>
          <a:off x="825817" y="16360140"/>
          <a:ext cx="1373505" cy="1574482"/>
        </a:xfrm>
        <a:prstGeom prst="ellipse">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O" sz="1100"/>
        </a:p>
      </xdr:txBody>
    </xdr:sp>
    <xdr:clientData/>
  </xdr:twoCellAnchor>
  <xdr:twoCellAnchor>
    <xdr:from>
      <xdr:col>13</xdr:col>
      <xdr:colOff>190500</xdr:colOff>
      <xdr:row>58</xdr:row>
      <xdr:rowOff>190500</xdr:rowOff>
    </xdr:from>
    <xdr:to>
      <xdr:col>19</xdr:col>
      <xdr:colOff>47625</xdr:colOff>
      <xdr:row>63</xdr:row>
      <xdr:rowOff>309562</xdr:rowOff>
    </xdr:to>
    <xdr:sp macro="" textlink="">
      <xdr:nvSpPr>
        <xdr:cNvPr id="6" name="Elipse 5">
          <a:extLst>
            <a:ext uri="{FF2B5EF4-FFF2-40B4-BE49-F238E27FC236}">
              <a16:creationId xmlns:a16="http://schemas.microsoft.com/office/drawing/2014/main" id="{92C8C1BF-A023-456D-9856-88D09769809B}"/>
            </a:ext>
          </a:extLst>
        </xdr:cNvPr>
        <xdr:cNvSpPr/>
      </xdr:nvSpPr>
      <xdr:spPr>
        <a:xfrm>
          <a:off x="3528060" y="16360140"/>
          <a:ext cx="1365885" cy="1574482"/>
        </a:xfrm>
        <a:prstGeom prst="ellipse">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O" sz="1100"/>
        </a:p>
      </xdr:txBody>
    </xdr:sp>
    <xdr:clientData/>
  </xdr:twoCellAnchor>
  <xdr:twoCellAnchor>
    <xdr:from>
      <xdr:col>1</xdr:col>
      <xdr:colOff>173181</xdr:colOff>
      <xdr:row>52</xdr:row>
      <xdr:rowOff>34636</xdr:rowOff>
    </xdr:from>
    <xdr:to>
      <xdr:col>1</xdr:col>
      <xdr:colOff>173181</xdr:colOff>
      <xdr:row>55</xdr:row>
      <xdr:rowOff>294409</xdr:rowOff>
    </xdr:to>
    <xdr:cxnSp macro="">
      <xdr:nvCxnSpPr>
        <xdr:cNvPr id="7" name="Conector recto de flecha 6">
          <a:extLst>
            <a:ext uri="{FF2B5EF4-FFF2-40B4-BE49-F238E27FC236}">
              <a16:creationId xmlns:a16="http://schemas.microsoft.com/office/drawing/2014/main" id="{FDC710EB-9C13-4F07-94B5-EDB7EDF633D0}"/>
            </a:ext>
          </a:extLst>
        </xdr:cNvPr>
        <xdr:cNvCxnSpPr/>
      </xdr:nvCxnSpPr>
      <xdr:spPr>
        <a:xfrm flipV="1">
          <a:off x="424641" y="14284036"/>
          <a:ext cx="0" cy="1219893"/>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155863</xdr:colOff>
      <xdr:row>61</xdr:row>
      <xdr:rowOff>51954</xdr:rowOff>
    </xdr:from>
    <xdr:to>
      <xdr:col>1</xdr:col>
      <xdr:colOff>155863</xdr:colOff>
      <xdr:row>63</xdr:row>
      <xdr:rowOff>311727</xdr:rowOff>
    </xdr:to>
    <xdr:cxnSp macro="">
      <xdr:nvCxnSpPr>
        <xdr:cNvPr id="8" name="Conector recto de flecha 7">
          <a:extLst>
            <a:ext uri="{FF2B5EF4-FFF2-40B4-BE49-F238E27FC236}">
              <a16:creationId xmlns:a16="http://schemas.microsoft.com/office/drawing/2014/main" id="{3115CBCB-FCEB-4F91-9F83-78DEA98EE593}"/>
            </a:ext>
          </a:extLst>
        </xdr:cNvPr>
        <xdr:cNvCxnSpPr/>
      </xdr:nvCxnSpPr>
      <xdr:spPr>
        <a:xfrm>
          <a:off x="407323" y="17181714"/>
          <a:ext cx="0" cy="755073"/>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121227</xdr:colOff>
      <xdr:row>51</xdr:row>
      <xdr:rowOff>155863</xdr:rowOff>
    </xdr:from>
    <xdr:to>
      <xdr:col>10</xdr:col>
      <xdr:colOff>0</xdr:colOff>
      <xdr:row>51</xdr:row>
      <xdr:rowOff>155863</xdr:rowOff>
    </xdr:to>
    <xdr:cxnSp macro="">
      <xdr:nvCxnSpPr>
        <xdr:cNvPr id="9" name="Conector recto de flecha 8">
          <a:extLst>
            <a:ext uri="{FF2B5EF4-FFF2-40B4-BE49-F238E27FC236}">
              <a16:creationId xmlns:a16="http://schemas.microsoft.com/office/drawing/2014/main" id="{67579B78-2D03-4974-90AA-FA11E790644A}"/>
            </a:ext>
          </a:extLst>
        </xdr:cNvPr>
        <xdr:cNvCxnSpPr/>
      </xdr:nvCxnSpPr>
      <xdr:spPr>
        <a:xfrm>
          <a:off x="1950027" y="14085223"/>
          <a:ext cx="633153" cy="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69272</xdr:colOff>
      <xdr:row>51</xdr:row>
      <xdr:rowOff>155863</xdr:rowOff>
    </xdr:from>
    <xdr:to>
      <xdr:col>4</xdr:col>
      <xdr:colOff>207820</xdr:colOff>
      <xdr:row>51</xdr:row>
      <xdr:rowOff>173181</xdr:rowOff>
    </xdr:to>
    <xdr:cxnSp macro="">
      <xdr:nvCxnSpPr>
        <xdr:cNvPr id="10" name="Conector recto de flecha 9">
          <a:extLst>
            <a:ext uri="{FF2B5EF4-FFF2-40B4-BE49-F238E27FC236}">
              <a16:creationId xmlns:a16="http://schemas.microsoft.com/office/drawing/2014/main" id="{763DDF2E-6BFB-4FC8-931E-93603006DC55}"/>
            </a:ext>
          </a:extLst>
        </xdr:cNvPr>
        <xdr:cNvCxnSpPr/>
      </xdr:nvCxnSpPr>
      <xdr:spPr>
        <a:xfrm flipH="1">
          <a:off x="572192" y="14085223"/>
          <a:ext cx="687188" cy="17318"/>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17</xdr:col>
      <xdr:colOff>225137</xdr:colOff>
      <xdr:row>51</xdr:row>
      <xdr:rowOff>155863</xdr:rowOff>
    </xdr:from>
    <xdr:to>
      <xdr:col>20</xdr:col>
      <xdr:colOff>103909</xdr:colOff>
      <xdr:row>51</xdr:row>
      <xdr:rowOff>155863</xdr:rowOff>
    </xdr:to>
    <xdr:cxnSp macro="">
      <xdr:nvCxnSpPr>
        <xdr:cNvPr id="11" name="Conector recto de flecha 10">
          <a:extLst>
            <a:ext uri="{FF2B5EF4-FFF2-40B4-BE49-F238E27FC236}">
              <a16:creationId xmlns:a16="http://schemas.microsoft.com/office/drawing/2014/main" id="{DDD21243-77CB-467B-AA60-BBDAB19468B2}"/>
            </a:ext>
          </a:extLst>
        </xdr:cNvPr>
        <xdr:cNvCxnSpPr/>
      </xdr:nvCxnSpPr>
      <xdr:spPr>
        <a:xfrm>
          <a:off x="4568537" y="14085223"/>
          <a:ext cx="633152" cy="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121227</xdr:colOff>
      <xdr:row>51</xdr:row>
      <xdr:rowOff>155863</xdr:rowOff>
    </xdr:from>
    <xdr:to>
      <xdr:col>15</xdr:col>
      <xdr:colOff>34639</xdr:colOff>
      <xdr:row>51</xdr:row>
      <xdr:rowOff>173181</xdr:rowOff>
    </xdr:to>
    <xdr:cxnSp macro="">
      <xdr:nvCxnSpPr>
        <xdr:cNvPr id="12" name="Conector recto de flecha 11">
          <a:extLst>
            <a:ext uri="{FF2B5EF4-FFF2-40B4-BE49-F238E27FC236}">
              <a16:creationId xmlns:a16="http://schemas.microsoft.com/office/drawing/2014/main" id="{F473E30C-7D9E-47D0-B235-D1190A9BAC5F}"/>
            </a:ext>
          </a:extLst>
        </xdr:cNvPr>
        <xdr:cNvCxnSpPr/>
      </xdr:nvCxnSpPr>
      <xdr:spPr>
        <a:xfrm flipH="1">
          <a:off x="3207327" y="14085223"/>
          <a:ext cx="667792" cy="17318"/>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138545</xdr:colOff>
      <xdr:row>52</xdr:row>
      <xdr:rowOff>17318</xdr:rowOff>
    </xdr:from>
    <xdr:to>
      <xdr:col>11</xdr:col>
      <xdr:colOff>138545</xdr:colOff>
      <xdr:row>55</xdr:row>
      <xdr:rowOff>277091</xdr:rowOff>
    </xdr:to>
    <xdr:cxnSp macro="">
      <xdr:nvCxnSpPr>
        <xdr:cNvPr id="13" name="Conector recto de flecha 12">
          <a:extLst>
            <a:ext uri="{FF2B5EF4-FFF2-40B4-BE49-F238E27FC236}">
              <a16:creationId xmlns:a16="http://schemas.microsoft.com/office/drawing/2014/main" id="{A7DDD61E-2EFB-411D-9B5F-18A8728F6128}"/>
            </a:ext>
          </a:extLst>
        </xdr:cNvPr>
        <xdr:cNvCxnSpPr/>
      </xdr:nvCxnSpPr>
      <xdr:spPr>
        <a:xfrm flipV="1">
          <a:off x="2973185" y="14266718"/>
          <a:ext cx="0" cy="1219893"/>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121227</xdr:colOff>
      <xdr:row>61</xdr:row>
      <xdr:rowOff>34636</xdr:rowOff>
    </xdr:from>
    <xdr:to>
      <xdr:col>11</xdr:col>
      <xdr:colOff>121227</xdr:colOff>
      <xdr:row>63</xdr:row>
      <xdr:rowOff>294409</xdr:rowOff>
    </xdr:to>
    <xdr:cxnSp macro="">
      <xdr:nvCxnSpPr>
        <xdr:cNvPr id="14" name="Conector recto de flecha 13">
          <a:extLst>
            <a:ext uri="{FF2B5EF4-FFF2-40B4-BE49-F238E27FC236}">
              <a16:creationId xmlns:a16="http://schemas.microsoft.com/office/drawing/2014/main" id="{6E90C7A7-0FC9-43A3-B7F7-B0E9323B81B0}"/>
            </a:ext>
          </a:extLst>
        </xdr:cNvPr>
        <xdr:cNvCxnSpPr/>
      </xdr:nvCxnSpPr>
      <xdr:spPr>
        <a:xfrm>
          <a:off x="2955867" y="17164396"/>
          <a:ext cx="0" cy="755073"/>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69272</xdr:colOff>
      <xdr:row>68</xdr:row>
      <xdr:rowOff>138546</xdr:rowOff>
    </xdr:from>
    <xdr:to>
      <xdr:col>11</xdr:col>
      <xdr:colOff>190499</xdr:colOff>
      <xdr:row>68</xdr:row>
      <xdr:rowOff>138546</xdr:rowOff>
    </xdr:to>
    <xdr:cxnSp macro="">
      <xdr:nvCxnSpPr>
        <xdr:cNvPr id="15" name="Conector recto de flecha 14">
          <a:extLst>
            <a:ext uri="{FF2B5EF4-FFF2-40B4-BE49-F238E27FC236}">
              <a16:creationId xmlns:a16="http://schemas.microsoft.com/office/drawing/2014/main" id="{12E0FBBD-30F3-4D83-B3DA-4B793FA938F6}"/>
            </a:ext>
          </a:extLst>
        </xdr:cNvPr>
        <xdr:cNvCxnSpPr/>
      </xdr:nvCxnSpPr>
      <xdr:spPr>
        <a:xfrm>
          <a:off x="2400992" y="19219026"/>
          <a:ext cx="624147" cy="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17317</xdr:colOff>
      <xdr:row>68</xdr:row>
      <xdr:rowOff>138546</xdr:rowOff>
    </xdr:from>
    <xdr:to>
      <xdr:col>6</xdr:col>
      <xdr:colOff>155865</xdr:colOff>
      <xdr:row>68</xdr:row>
      <xdr:rowOff>155864</xdr:rowOff>
    </xdr:to>
    <xdr:cxnSp macro="">
      <xdr:nvCxnSpPr>
        <xdr:cNvPr id="16" name="Conector recto de flecha 15">
          <a:extLst>
            <a:ext uri="{FF2B5EF4-FFF2-40B4-BE49-F238E27FC236}">
              <a16:creationId xmlns:a16="http://schemas.microsoft.com/office/drawing/2014/main" id="{B17460CD-E742-4BEF-B460-B2F97A665B4D}"/>
            </a:ext>
          </a:extLst>
        </xdr:cNvPr>
        <xdr:cNvCxnSpPr/>
      </xdr:nvCxnSpPr>
      <xdr:spPr>
        <a:xfrm flipH="1">
          <a:off x="1068877" y="19219026"/>
          <a:ext cx="664328" cy="17318"/>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155863</xdr:colOff>
      <xdr:row>68</xdr:row>
      <xdr:rowOff>0</xdr:rowOff>
    </xdr:from>
    <xdr:to>
      <xdr:col>4</xdr:col>
      <xdr:colOff>155863</xdr:colOff>
      <xdr:row>69</xdr:row>
      <xdr:rowOff>190500</xdr:rowOff>
    </xdr:to>
    <xdr:cxnSp macro="">
      <xdr:nvCxnSpPr>
        <xdr:cNvPr id="17" name="Conector recto de flecha 16">
          <a:extLst>
            <a:ext uri="{FF2B5EF4-FFF2-40B4-BE49-F238E27FC236}">
              <a16:creationId xmlns:a16="http://schemas.microsoft.com/office/drawing/2014/main" id="{B18D9AA8-B48C-483A-B102-331F84EFD27C}"/>
            </a:ext>
          </a:extLst>
        </xdr:cNvPr>
        <xdr:cNvCxnSpPr/>
      </xdr:nvCxnSpPr>
      <xdr:spPr>
        <a:xfrm flipV="1">
          <a:off x="1207423" y="19080480"/>
          <a:ext cx="0" cy="51054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138545</xdr:colOff>
      <xdr:row>72</xdr:row>
      <xdr:rowOff>190500</xdr:rowOff>
    </xdr:from>
    <xdr:to>
      <xdr:col>4</xdr:col>
      <xdr:colOff>138546</xdr:colOff>
      <xdr:row>74</xdr:row>
      <xdr:rowOff>1</xdr:rowOff>
    </xdr:to>
    <xdr:cxnSp macro="">
      <xdr:nvCxnSpPr>
        <xdr:cNvPr id="18" name="Conector recto de flecha 17">
          <a:extLst>
            <a:ext uri="{FF2B5EF4-FFF2-40B4-BE49-F238E27FC236}">
              <a16:creationId xmlns:a16="http://schemas.microsoft.com/office/drawing/2014/main" id="{AA21277A-5238-4CCE-A988-61C401720945}"/>
            </a:ext>
          </a:extLst>
        </xdr:cNvPr>
        <xdr:cNvCxnSpPr/>
      </xdr:nvCxnSpPr>
      <xdr:spPr>
        <a:xfrm>
          <a:off x="1190105" y="20551140"/>
          <a:ext cx="1" cy="449581"/>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28</xdr:col>
      <xdr:colOff>138545</xdr:colOff>
      <xdr:row>67</xdr:row>
      <xdr:rowOff>190500</xdr:rowOff>
    </xdr:from>
    <xdr:to>
      <xdr:col>30</xdr:col>
      <xdr:colOff>34636</xdr:colOff>
      <xdr:row>67</xdr:row>
      <xdr:rowOff>207818</xdr:rowOff>
    </xdr:to>
    <xdr:cxnSp macro="">
      <xdr:nvCxnSpPr>
        <xdr:cNvPr id="19" name="Conector recto de flecha 18">
          <a:extLst>
            <a:ext uri="{FF2B5EF4-FFF2-40B4-BE49-F238E27FC236}">
              <a16:creationId xmlns:a16="http://schemas.microsoft.com/office/drawing/2014/main" id="{5349A27C-3BD6-41A9-8A0F-FD47F614794B}"/>
            </a:ext>
          </a:extLst>
        </xdr:cNvPr>
        <xdr:cNvCxnSpPr/>
      </xdr:nvCxnSpPr>
      <xdr:spPr>
        <a:xfrm flipV="1">
          <a:off x="7202285" y="18950940"/>
          <a:ext cx="399011" cy="17318"/>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22</xdr:col>
      <xdr:colOff>190501</xdr:colOff>
      <xdr:row>67</xdr:row>
      <xdr:rowOff>207818</xdr:rowOff>
    </xdr:from>
    <xdr:to>
      <xdr:col>24</xdr:col>
      <xdr:colOff>173182</xdr:colOff>
      <xdr:row>67</xdr:row>
      <xdr:rowOff>207820</xdr:rowOff>
    </xdr:to>
    <xdr:cxnSp macro="">
      <xdr:nvCxnSpPr>
        <xdr:cNvPr id="20" name="Conector recto de flecha 19">
          <a:extLst>
            <a:ext uri="{FF2B5EF4-FFF2-40B4-BE49-F238E27FC236}">
              <a16:creationId xmlns:a16="http://schemas.microsoft.com/office/drawing/2014/main" id="{DF83E401-97B6-46AB-9D49-B4B272694D1A}"/>
            </a:ext>
          </a:extLst>
        </xdr:cNvPr>
        <xdr:cNvCxnSpPr/>
      </xdr:nvCxnSpPr>
      <xdr:spPr>
        <a:xfrm flipH="1">
          <a:off x="5745481" y="18968258"/>
          <a:ext cx="485601" cy="2"/>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27</xdr:col>
      <xdr:colOff>17319</xdr:colOff>
      <xdr:row>75</xdr:row>
      <xdr:rowOff>155863</xdr:rowOff>
    </xdr:from>
    <xdr:to>
      <xdr:col>32</xdr:col>
      <xdr:colOff>0</xdr:colOff>
      <xdr:row>75</xdr:row>
      <xdr:rowOff>173181</xdr:rowOff>
    </xdr:to>
    <xdr:cxnSp macro="">
      <xdr:nvCxnSpPr>
        <xdr:cNvPr id="21" name="Conector recto de flecha 20">
          <a:extLst>
            <a:ext uri="{FF2B5EF4-FFF2-40B4-BE49-F238E27FC236}">
              <a16:creationId xmlns:a16="http://schemas.microsoft.com/office/drawing/2014/main" id="{C578C420-23A2-4B16-8BAA-51F57CAEBEC5}"/>
            </a:ext>
          </a:extLst>
        </xdr:cNvPr>
        <xdr:cNvCxnSpPr/>
      </xdr:nvCxnSpPr>
      <xdr:spPr>
        <a:xfrm flipV="1">
          <a:off x="6829599" y="21476623"/>
          <a:ext cx="1239981" cy="17318"/>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17318</xdr:colOff>
      <xdr:row>75</xdr:row>
      <xdr:rowOff>173181</xdr:rowOff>
    </xdr:from>
    <xdr:to>
      <xdr:col>24</xdr:col>
      <xdr:colOff>103913</xdr:colOff>
      <xdr:row>75</xdr:row>
      <xdr:rowOff>173182</xdr:rowOff>
    </xdr:to>
    <xdr:cxnSp macro="">
      <xdr:nvCxnSpPr>
        <xdr:cNvPr id="22" name="Conector recto de flecha 21">
          <a:extLst>
            <a:ext uri="{FF2B5EF4-FFF2-40B4-BE49-F238E27FC236}">
              <a16:creationId xmlns:a16="http://schemas.microsoft.com/office/drawing/2014/main" id="{E1F531AC-3629-4A12-A55C-99BE319950E0}"/>
            </a:ext>
          </a:extLst>
        </xdr:cNvPr>
        <xdr:cNvCxnSpPr/>
      </xdr:nvCxnSpPr>
      <xdr:spPr>
        <a:xfrm flipH="1">
          <a:off x="5115098" y="21493941"/>
          <a:ext cx="1046715" cy="1"/>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138545</xdr:colOff>
      <xdr:row>78</xdr:row>
      <xdr:rowOff>0</xdr:rowOff>
    </xdr:from>
    <xdr:to>
      <xdr:col>1</xdr:col>
      <xdr:colOff>138545</xdr:colOff>
      <xdr:row>79</xdr:row>
      <xdr:rowOff>190500</xdr:rowOff>
    </xdr:to>
    <xdr:cxnSp macro="">
      <xdr:nvCxnSpPr>
        <xdr:cNvPr id="23" name="Conector recto de flecha 22">
          <a:extLst>
            <a:ext uri="{FF2B5EF4-FFF2-40B4-BE49-F238E27FC236}">
              <a16:creationId xmlns:a16="http://schemas.microsoft.com/office/drawing/2014/main" id="{36EBB8F0-88FC-4C35-9585-6BFC71D7E6A9}"/>
            </a:ext>
          </a:extLst>
        </xdr:cNvPr>
        <xdr:cNvCxnSpPr/>
      </xdr:nvCxnSpPr>
      <xdr:spPr>
        <a:xfrm flipV="1">
          <a:off x="390005" y="22280880"/>
          <a:ext cx="0" cy="51054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121227</xdr:colOff>
      <xdr:row>81</xdr:row>
      <xdr:rowOff>190499</xdr:rowOff>
    </xdr:from>
    <xdr:to>
      <xdr:col>1</xdr:col>
      <xdr:colOff>121228</xdr:colOff>
      <xdr:row>83</xdr:row>
      <xdr:rowOff>1</xdr:rowOff>
    </xdr:to>
    <xdr:cxnSp macro="">
      <xdr:nvCxnSpPr>
        <xdr:cNvPr id="24" name="Conector recto de flecha 23">
          <a:extLst>
            <a:ext uri="{FF2B5EF4-FFF2-40B4-BE49-F238E27FC236}">
              <a16:creationId xmlns:a16="http://schemas.microsoft.com/office/drawing/2014/main" id="{B9053FAB-31DE-4B04-84D6-4A9E9D48A93E}"/>
            </a:ext>
          </a:extLst>
        </xdr:cNvPr>
        <xdr:cNvCxnSpPr/>
      </xdr:nvCxnSpPr>
      <xdr:spPr>
        <a:xfrm>
          <a:off x="372687" y="23431499"/>
          <a:ext cx="1" cy="449582"/>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121228</xdr:colOff>
      <xdr:row>83</xdr:row>
      <xdr:rowOff>155864</xdr:rowOff>
    </xdr:from>
    <xdr:to>
      <xdr:col>11</xdr:col>
      <xdr:colOff>0</xdr:colOff>
      <xdr:row>83</xdr:row>
      <xdr:rowOff>155864</xdr:rowOff>
    </xdr:to>
    <xdr:cxnSp macro="">
      <xdr:nvCxnSpPr>
        <xdr:cNvPr id="25" name="Conector recto de flecha 24">
          <a:extLst>
            <a:ext uri="{FF2B5EF4-FFF2-40B4-BE49-F238E27FC236}">
              <a16:creationId xmlns:a16="http://schemas.microsoft.com/office/drawing/2014/main" id="{5DFCA7D5-030D-48B9-8873-675DF2428C44}"/>
            </a:ext>
          </a:extLst>
        </xdr:cNvPr>
        <xdr:cNvCxnSpPr/>
      </xdr:nvCxnSpPr>
      <xdr:spPr>
        <a:xfrm>
          <a:off x="1950028" y="24036944"/>
          <a:ext cx="884612" cy="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225136</xdr:colOff>
      <xdr:row>83</xdr:row>
      <xdr:rowOff>155864</xdr:rowOff>
    </xdr:from>
    <xdr:to>
      <xdr:col>4</xdr:col>
      <xdr:colOff>225140</xdr:colOff>
      <xdr:row>83</xdr:row>
      <xdr:rowOff>155864</xdr:rowOff>
    </xdr:to>
    <xdr:cxnSp macro="">
      <xdr:nvCxnSpPr>
        <xdr:cNvPr id="26" name="Conector recto de flecha 25">
          <a:extLst>
            <a:ext uri="{FF2B5EF4-FFF2-40B4-BE49-F238E27FC236}">
              <a16:creationId xmlns:a16="http://schemas.microsoft.com/office/drawing/2014/main" id="{82EEBBCD-7241-4083-BDC7-800E0167810F}"/>
            </a:ext>
          </a:extLst>
        </xdr:cNvPr>
        <xdr:cNvCxnSpPr/>
      </xdr:nvCxnSpPr>
      <xdr:spPr>
        <a:xfrm flipH="1">
          <a:off x="476596" y="24036944"/>
          <a:ext cx="800104" cy="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138545</xdr:colOff>
      <xdr:row>78</xdr:row>
      <xdr:rowOff>17318</xdr:rowOff>
    </xdr:from>
    <xdr:to>
      <xdr:col>13</xdr:col>
      <xdr:colOff>138545</xdr:colOff>
      <xdr:row>79</xdr:row>
      <xdr:rowOff>207818</xdr:rowOff>
    </xdr:to>
    <xdr:cxnSp macro="">
      <xdr:nvCxnSpPr>
        <xdr:cNvPr id="27" name="Conector recto de flecha 26">
          <a:extLst>
            <a:ext uri="{FF2B5EF4-FFF2-40B4-BE49-F238E27FC236}">
              <a16:creationId xmlns:a16="http://schemas.microsoft.com/office/drawing/2014/main" id="{E65834B1-23B9-4C0A-B749-C204EA4E2F1B}"/>
            </a:ext>
          </a:extLst>
        </xdr:cNvPr>
        <xdr:cNvCxnSpPr/>
      </xdr:nvCxnSpPr>
      <xdr:spPr>
        <a:xfrm flipV="1">
          <a:off x="3476105" y="22298198"/>
          <a:ext cx="0" cy="51054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121227</xdr:colOff>
      <xdr:row>81</xdr:row>
      <xdr:rowOff>207817</xdr:rowOff>
    </xdr:from>
    <xdr:to>
      <xdr:col>13</xdr:col>
      <xdr:colOff>121228</xdr:colOff>
      <xdr:row>83</xdr:row>
      <xdr:rowOff>17319</xdr:rowOff>
    </xdr:to>
    <xdr:cxnSp macro="">
      <xdr:nvCxnSpPr>
        <xdr:cNvPr id="28" name="Conector recto de flecha 27">
          <a:extLst>
            <a:ext uri="{FF2B5EF4-FFF2-40B4-BE49-F238E27FC236}">
              <a16:creationId xmlns:a16="http://schemas.microsoft.com/office/drawing/2014/main" id="{963E46DA-B866-4274-8DBC-90AEAF1EC57E}"/>
            </a:ext>
          </a:extLst>
        </xdr:cNvPr>
        <xdr:cNvCxnSpPr/>
      </xdr:nvCxnSpPr>
      <xdr:spPr>
        <a:xfrm>
          <a:off x="3458787" y="23448817"/>
          <a:ext cx="1" cy="449582"/>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51955</xdr:colOff>
      <xdr:row>83</xdr:row>
      <xdr:rowOff>155863</xdr:rowOff>
    </xdr:from>
    <xdr:to>
      <xdr:col>23</xdr:col>
      <xdr:colOff>207818</xdr:colOff>
      <xdr:row>83</xdr:row>
      <xdr:rowOff>155863</xdr:rowOff>
    </xdr:to>
    <xdr:cxnSp macro="">
      <xdr:nvCxnSpPr>
        <xdr:cNvPr id="29" name="Conector recto de flecha 28">
          <a:extLst>
            <a:ext uri="{FF2B5EF4-FFF2-40B4-BE49-F238E27FC236}">
              <a16:creationId xmlns:a16="http://schemas.microsoft.com/office/drawing/2014/main" id="{4BEB40B3-9492-44EA-9D4A-14EED6389C57}"/>
            </a:ext>
          </a:extLst>
        </xdr:cNvPr>
        <xdr:cNvCxnSpPr/>
      </xdr:nvCxnSpPr>
      <xdr:spPr>
        <a:xfrm>
          <a:off x="5149735" y="24036943"/>
          <a:ext cx="864523" cy="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14</xdr:col>
      <xdr:colOff>86591</xdr:colOff>
      <xdr:row>83</xdr:row>
      <xdr:rowOff>155863</xdr:rowOff>
    </xdr:from>
    <xdr:to>
      <xdr:col>17</xdr:col>
      <xdr:colOff>138549</xdr:colOff>
      <xdr:row>83</xdr:row>
      <xdr:rowOff>155863</xdr:rowOff>
    </xdr:to>
    <xdr:cxnSp macro="">
      <xdr:nvCxnSpPr>
        <xdr:cNvPr id="30" name="Conector recto de flecha 29">
          <a:extLst>
            <a:ext uri="{FF2B5EF4-FFF2-40B4-BE49-F238E27FC236}">
              <a16:creationId xmlns:a16="http://schemas.microsoft.com/office/drawing/2014/main" id="{FAD3F6D5-FECC-4956-BC43-05DE374DEEE2}"/>
            </a:ext>
          </a:extLst>
        </xdr:cNvPr>
        <xdr:cNvCxnSpPr/>
      </xdr:nvCxnSpPr>
      <xdr:spPr>
        <a:xfrm flipH="1">
          <a:off x="3675611" y="24036943"/>
          <a:ext cx="806338" cy="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19</xdr:col>
      <xdr:colOff>138545</xdr:colOff>
      <xdr:row>67</xdr:row>
      <xdr:rowOff>34636</xdr:rowOff>
    </xdr:from>
    <xdr:to>
      <xdr:col>19</xdr:col>
      <xdr:colOff>138546</xdr:colOff>
      <xdr:row>69</xdr:row>
      <xdr:rowOff>277091</xdr:rowOff>
    </xdr:to>
    <xdr:cxnSp macro="">
      <xdr:nvCxnSpPr>
        <xdr:cNvPr id="31" name="Conector recto de flecha 30">
          <a:extLst>
            <a:ext uri="{FF2B5EF4-FFF2-40B4-BE49-F238E27FC236}">
              <a16:creationId xmlns:a16="http://schemas.microsoft.com/office/drawing/2014/main" id="{CFF0EF8D-3F35-46F7-AD1D-E7A9B5048564}"/>
            </a:ext>
          </a:extLst>
        </xdr:cNvPr>
        <xdr:cNvCxnSpPr/>
      </xdr:nvCxnSpPr>
      <xdr:spPr>
        <a:xfrm flipV="1">
          <a:off x="4984865" y="18795076"/>
          <a:ext cx="1" cy="882535"/>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19</xdr:col>
      <xdr:colOff>121227</xdr:colOff>
      <xdr:row>72</xdr:row>
      <xdr:rowOff>277091</xdr:rowOff>
    </xdr:from>
    <xdr:to>
      <xdr:col>19</xdr:col>
      <xdr:colOff>138546</xdr:colOff>
      <xdr:row>75</xdr:row>
      <xdr:rowOff>34636</xdr:rowOff>
    </xdr:to>
    <xdr:cxnSp macro="">
      <xdr:nvCxnSpPr>
        <xdr:cNvPr id="32" name="Conector recto de flecha 31">
          <a:extLst>
            <a:ext uri="{FF2B5EF4-FFF2-40B4-BE49-F238E27FC236}">
              <a16:creationId xmlns:a16="http://schemas.microsoft.com/office/drawing/2014/main" id="{DB90D21F-248F-4E2E-BC07-535CB60ABE8D}"/>
            </a:ext>
          </a:extLst>
        </xdr:cNvPr>
        <xdr:cNvCxnSpPr/>
      </xdr:nvCxnSpPr>
      <xdr:spPr>
        <a:xfrm>
          <a:off x="4967547" y="20637731"/>
          <a:ext cx="17319" cy="717665"/>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26</xdr:col>
      <xdr:colOff>138545</xdr:colOff>
      <xdr:row>78</xdr:row>
      <xdr:rowOff>0</xdr:rowOff>
    </xdr:from>
    <xdr:to>
      <xdr:col>26</xdr:col>
      <xdr:colOff>155863</xdr:colOff>
      <xdr:row>80</xdr:row>
      <xdr:rowOff>86591</xdr:rowOff>
    </xdr:to>
    <xdr:cxnSp macro="">
      <xdr:nvCxnSpPr>
        <xdr:cNvPr id="33" name="Conector recto de flecha 32">
          <a:extLst>
            <a:ext uri="{FF2B5EF4-FFF2-40B4-BE49-F238E27FC236}">
              <a16:creationId xmlns:a16="http://schemas.microsoft.com/office/drawing/2014/main" id="{E2110AEF-8FE3-4D9D-B045-131DCEB3540A}"/>
            </a:ext>
          </a:extLst>
        </xdr:cNvPr>
        <xdr:cNvCxnSpPr/>
      </xdr:nvCxnSpPr>
      <xdr:spPr>
        <a:xfrm flipH="1" flipV="1">
          <a:off x="6699365" y="22280880"/>
          <a:ext cx="17318" cy="726671"/>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26</xdr:col>
      <xdr:colOff>138545</xdr:colOff>
      <xdr:row>82</xdr:row>
      <xdr:rowOff>225136</xdr:rowOff>
    </xdr:from>
    <xdr:to>
      <xdr:col>26</xdr:col>
      <xdr:colOff>138545</xdr:colOff>
      <xdr:row>85</xdr:row>
      <xdr:rowOff>17319</xdr:rowOff>
    </xdr:to>
    <xdr:cxnSp macro="">
      <xdr:nvCxnSpPr>
        <xdr:cNvPr id="34" name="Conector recto de flecha 33">
          <a:extLst>
            <a:ext uri="{FF2B5EF4-FFF2-40B4-BE49-F238E27FC236}">
              <a16:creationId xmlns:a16="http://schemas.microsoft.com/office/drawing/2014/main" id="{B38510C1-F72B-4396-AD5E-A5FEAD2A5963}"/>
            </a:ext>
          </a:extLst>
        </xdr:cNvPr>
        <xdr:cNvCxnSpPr/>
      </xdr:nvCxnSpPr>
      <xdr:spPr>
        <a:xfrm>
          <a:off x="6699365" y="23786176"/>
          <a:ext cx="0" cy="752303"/>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31</xdr:col>
      <xdr:colOff>69273</xdr:colOff>
      <xdr:row>85</xdr:row>
      <xdr:rowOff>173182</xdr:rowOff>
    </xdr:from>
    <xdr:to>
      <xdr:col>33</xdr:col>
      <xdr:colOff>1</xdr:colOff>
      <xdr:row>85</xdr:row>
      <xdr:rowOff>190500</xdr:rowOff>
    </xdr:to>
    <xdr:cxnSp macro="">
      <xdr:nvCxnSpPr>
        <xdr:cNvPr id="35" name="Conector recto de flecha 34">
          <a:extLst>
            <a:ext uri="{FF2B5EF4-FFF2-40B4-BE49-F238E27FC236}">
              <a16:creationId xmlns:a16="http://schemas.microsoft.com/office/drawing/2014/main" id="{4DF0EC81-DB30-4D0A-8C37-702813CA49C0}"/>
            </a:ext>
          </a:extLst>
        </xdr:cNvPr>
        <xdr:cNvCxnSpPr/>
      </xdr:nvCxnSpPr>
      <xdr:spPr>
        <a:xfrm flipV="1">
          <a:off x="7887393" y="24694342"/>
          <a:ext cx="433648" cy="17318"/>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27</xdr:col>
      <xdr:colOff>0</xdr:colOff>
      <xdr:row>85</xdr:row>
      <xdr:rowOff>190499</xdr:rowOff>
    </xdr:from>
    <xdr:to>
      <xdr:col>28</xdr:col>
      <xdr:colOff>190500</xdr:colOff>
      <xdr:row>85</xdr:row>
      <xdr:rowOff>190500</xdr:rowOff>
    </xdr:to>
    <xdr:cxnSp macro="">
      <xdr:nvCxnSpPr>
        <xdr:cNvPr id="36" name="Conector recto de flecha 35">
          <a:extLst>
            <a:ext uri="{FF2B5EF4-FFF2-40B4-BE49-F238E27FC236}">
              <a16:creationId xmlns:a16="http://schemas.microsoft.com/office/drawing/2014/main" id="{6EC40085-59BE-42ED-AFC6-148DDCA398AB}"/>
            </a:ext>
          </a:extLst>
        </xdr:cNvPr>
        <xdr:cNvCxnSpPr/>
      </xdr:nvCxnSpPr>
      <xdr:spPr>
        <a:xfrm flipH="1" flipV="1">
          <a:off x="6812280" y="24711659"/>
          <a:ext cx="441960" cy="1"/>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33</xdr:col>
      <xdr:colOff>136072</xdr:colOff>
      <xdr:row>79</xdr:row>
      <xdr:rowOff>299357</xdr:rowOff>
    </xdr:from>
    <xdr:to>
      <xdr:col>33</xdr:col>
      <xdr:colOff>136072</xdr:colOff>
      <xdr:row>81</xdr:row>
      <xdr:rowOff>122464</xdr:rowOff>
    </xdr:to>
    <xdr:cxnSp macro="">
      <xdr:nvCxnSpPr>
        <xdr:cNvPr id="37" name="Conector recto de flecha 36">
          <a:extLst>
            <a:ext uri="{FF2B5EF4-FFF2-40B4-BE49-F238E27FC236}">
              <a16:creationId xmlns:a16="http://schemas.microsoft.com/office/drawing/2014/main" id="{CF7617E4-4046-4176-999C-2E5D8161A712}"/>
            </a:ext>
          </a:extLst>
        </xdr:cNvPr>
        <xdr:cNvCxnSpPr/>
      </xdr:nvCxnSpPr>
      <xdr:spPr>
        <a:xfrm flipV="1">
          <a:off x="8457112" y="22900277"/>
          <a:ext cx="0" cy="463187"/>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33</xdr:col>
      <xdr:colOff>122464</xdr:colOff>
      <xdr:row>83</xdr:row>
      <xdr:rowOff>81643</xdr:rowOff>
    </xdr:from>
    <xdr:to>
      <xdr:col>33</xdr:col>
      <xdr:colOff>122464</xdr:colOff>
      <xdr:row>85</xdr:row>
      <xdr:rowOff>40821</xdr:rowOff>
    </xdr:to>
    <xdr:cxnSp macro="">
      <xdr:nvCxnSpPr>
        <xdr:cNvPr id="38" name="Conector recto de flecha 37">
          <a:extLst>
            <a:ext uri="{FF2B5EF4-FFF2-40B4-BE49-F238E27FC236}">
              <a16:creationId xmlns:a16="http://schemas.microsoft.com/office/drawing/2014/main" id="{E23BA72F-0A94-43A6-BCC7-39019E75420E}"/>
            </a:ext>
          </a:extLst>
        </xdr:cNvPr>
        <xdr:cNvCxnSpPr/>
      </xdr:nvCxnSpPr>
      <xdr:spPr>
        <a:xfrm>
          <a:off x="8443504" y="23962723"/>
          <a:ext cx="0" cy="599258"/>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21</xdr:col>
      <xdr:colOff>93332</xdr:colOff>
      <xdr:row>55</xdr:row>
      <xdr:rowOff>80173</xdr:rowOff>
    </xdr:from>
    <xdr:to>
      <xdr:col>33</xdr:col>
      <xdr:colOff>153146</xdr:colOff>
      <xdr:row>62</xdr:row>
      <xdr:rowOff>71437</xdr:rowOff>
    </xdr:to>
    <xdr:pic>
      <xdr:nvPicPr>
        <xdr:cNvPr id="39" name="Imagen 38">
          <a:extLst>
            <a:ext uri="{FF2B5EF4-FFF2-40B4-BE49-F238E27FC236}">
              <a16:creationId xmlns:a16="http://schemas.microsoft.com/office/drawing/2014/main" id="{F9F95D71-F76D-4B2B-AD48-F7C84C7CA03E}"/>
            </a:ext>
          </a:extLst>
        </xdr:cNvPr>
        <xdr:cNvPicPr>
          <a:picLocks noChangeAspect="1"/>
        </xdr:cNvPicPr>
      </xdr:nvPicPr>
      <xdr:blipFill rotWithShape="1">
        <a:blip xmlns:r="http://schemas.openxmlformats.org/officeDocument/2006/relationships" r:embed="rId1"/>
        <a:srcRect l="26091" t="28836" r="24795" b="32655"/>
        <a:stretch/>
      </xdr:blipFill>
      <xdr:spPr>
        <a:xfrm>
          <a:off x="5442572" y="15289693"/>
          <a:ext cx="3031614" cy="2086765"/>
        </a:xfrm>
        <a:prstGeom prst="rect">
          <a:avLst/>
        </a:prstGeom>
      </xdr:spPr>
    </xdr:pic>
    <xdr:clientData/>
  </xdr:twoCellAnchor>
  <xdr:twoCellAnchor editAs="oneCell">
    <xdr:from>
      <xdr:col>21</xdr:col>
      <xdr:colOff>139413</xdr:colOff>
      <xdr:row>50</xdr:row>
      <xdr:rowOff>239932</xdr:rowOff>
    </xdr:from>
    <xdr:to>
      <xdr:col>33</xdr:col>
      <xdr:colOff>136071</xdr:colOff>
      <xdr:row>53</xdr:row>
      <xdr:rowOff>176893</xdr:rowOff>
    </xdr:to>
    <xdr:pic>
      <xdr:nvPicPr>
        <xdr:cNvPr id="40" name="Imagen 39">
          <a:extLst>
            <a:ext uri="{FF2B5EF4-FFF2-40B4-BE49-F238E27FC236}">
              <a16:creationId xmlns:a16="http://schemas.microsoft.com/office/drawing/2014/main" id="{6D8ADD1D-0EFD-4A16-9C65-DD2C2E37C390}"/>
            </a:ext>
          </a:extLst>
        </xdr:cNvPr>
        <xdr:cNvPicPr>
          <a:picLocks noChangeAspect="1"/>
        </xdr:cNvPicPr>
      </xdr:nvPicPr>
      <xdr:blipFill rotWithShape="1">
        <a:blip xmlns:r="http://schemas.openxmlformats.org/officeDocument/2006/relationships" r:embed="rId2"/>
        <a:srcRect l="8231" t="60089" r="74328" b="33958"/>
        <a:stretch/>
      </xdr:blipFill>
      <xdr:spPr>
        <a:xfrm>
          <a:off x="5488653" y="13887352"/>
          <a:ext cx="2968458" cy="858981"/>
        </a:xfrm>
        <a:prstGeom prst="rect">
          <a:avLst/>
        </a:prstGeom>
      </xdr:spPr>
    </xdr:pic>
    <xdr:clientData/>
  </xdr:twoCellAnchor>
  <xdr:twoCellAnchor editAs="oneCell">
    <xdr:from>
      <xdr:col>40</xdr:col>
      <xdr:colOff>33616</xdr:colOff>
      <xdr:row>0</xdr:row>
      <xdr:rowOff>68036</xdr:rowOff>
    </xdr:from>
    <xdr:to>
      <xdr:col>41</xdr:col>
      <xdr:colOff>151686</xdr:colOff>
      <xdr:row>1</xdr:row>
      <xdr:rowOff>149679</xdr:rowOff>
    </xdr:to>
    <xdr:pic>
      <xdr:nvPicPr>
        <xdr:cNvPr id="41" name="Imagen 40">
          <a:extLst>
            <a:ext uri="{FF2B5EF4-FFF2-40B4-BE49-F238E27FC236}">
              <a16:creationId xmlns:a16="http://schemas.microsoft.com/office/drawing/2014/main" id="{3C3871FF-3C55-40BA-A4F6-92128A7B837F}"/>
            </a:ext>
          </a:extLst>
        </xdr:cNvPr>
        <xdr:cNvPicPr>
          <a:picLocks noChangeAspect="1"/>
        </xdr:cNvPicPr>
      </xdr:nvPicPr>
      <xdr:blipFill rotWithShape="1">
        <a:blip xmlns:r="http://schemas.openxmlformats.org/officeDocument/2006/relationships" r:embed="rId3"/>
        <a:srcRect l="67209" t="32337" r="18793" b="43528"/>
        <a:stretch/>
      </xdr:blipFill>
      <xdr:spPr>
        <a:xfrm>
          <a:off x="14778316" y="68036"/>
          <a:ext cx="781010" cy="630283"/>
        </a:xfrm>
        <a:prstGeom prst="rect">
          <a:avLst/>
        </a:prstGeom>
      </xdr:spPr>
    </xdr:pic>
    <xdr:clientData/>
  </xdr:twoCellAnchor>
  <xdr:oneCellAnchor>
    <xdr:from>
      <xdr:col>40</xdr:col>
      <xdr:colOff>33616</xdr:colOff>
      <xdr:row>44</xdr:row>
      <xdr:rowOff>68036</xdr:rowOff>
    </xdr:from>
    <xdr:ext cx="771213" cy="639536"/>
    <xdr:pic>
      <xdr:nvPicPr>
        <xdr:cNvPr id="42" name="Imagen 41">
          <a:extLst>
            <a:ext uri="{FF2B5EF4-FFF2-40B4-BE49-F238E27FC236}">
              <a16:creationId xmlns:a16="http://schemas.microsoft.com/office/drawing/2014/main" id="{9E472F43-DAFA-4AB1-93BE-A10646FF08A5}"/>
            </a:ext>
          </a:extLst>
        </xdr:cNvPr>
        <xdr:cNvPicPr>
          <a:picLocks noChangeAspect="1"/>
        </xdr:cNvPicPr>
      </xdr:nvPicPr>
      <xdr:blipFill rotWithShape="1">
        <a:blip xmlns:r="http://schemas.openxmlformats.org/officeDocument/2006/relationships" r:embed="rId3"/>
        <a:srcRect l="67209" t="32337" r="18793" b="43528"/>
        <a:stretch/>
      </xdr:blipFill>
      <xdr:spPr>
        <a:xfrm>
          <a:off x="14778316" y="12298136"/>
          <a:ext cx="771213" cy="639536"/>
        </a:xfrm>
        <a:prstGeom prst="rect">
          <a:avLst/>
        </a:prstGeom>
      </xdr:spPr>
    </xdr:pic>
    <xdr:clientData/>
  </xdr:oneCellAnchor>
  <xdr:twoCellAnchor editAs="oneCell">
    <xdr:from>
      <xdr:col>0</xdr:col>
      <xdr:colOff>150645</xdr:colOff>
      <xdr:row>9</xdr:row>
      <xdr:rowOff>272142</xdr:rowOff>
    </xdr:from>
    <xdr:to>
      <xdr:col>33</xdr:col>
      <xdr:colOff>149677</xdr:colOff>
      <xdr:row>18</xdr:row>
      <xdr:rowOff>238138</xdr:rowOff>
    </xdr:to>
    <xdr:pic>
      <xdr:nvPicPr>
        <xdr:cNvPr id="43" name="Imagen 42">
          <a:extLst>
            <a:ext uri="{FF2B5EF4-FFF2-40B4-BE49-F238E27FC236}">
              <a16:creationId xmlns:a16="http://schemas.microsoft.com/office/drawing/2014/main" id="{01CE823C-D05C-463F-B143-60B9D287947B}"/>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50645" y="2306682"/>
          <a:ext cx="8320072" cy="2953037"/>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68036</xdr:colOff>
      <xdr:row>19</xdr:row>
      <xdr:rowOff>231322</xdr:rowOff>
    </xdr:from>
    <xdr:to>
      <xdr:col>33</xdr:col>
      <xdr:colOff>122464</xdr:colOff>
      <xdr:row>34</xdr:row>
      <xdr:rowOff>53775</xdr:rowOff>
    </xdr:to>
    <xdr:pic>
      <xdr:nvPicPr>
        <xdr:cNvPr id="44" name="Imagen 43">
          <a:extLst>
            <a:ext uri="{FF2B5EF4-FFF2-40B4-BE49-F238E27FC236}">
              <a16:creationId xmlns:a16="http://schemas.microsoft.com/office/drawing/2014/main" id="{604671E4-7614-4AE4-ABB3-C8AF0B5C302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68036" y="5572942"/>
          <a:ext cx="8375468" cy="4333493"/>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44824</xdr:colOff>
      <xdr:row>0</xdr:row>
      <xdr:rowOff>33618</xdr:rowOff>
    </xdr:from>
    <xdr:to>
      <xdr:col>4</xdr:col>
      <xdr:colOff>156884</xdr:colOff>
      <xdr:row>1</xdr:row>
      <xdr:rowOff>176135</xdr:rowOff>
    </xdr:to>
    <xdr:pic>
      <xdr:nvPicPr>
        <xdr:cNvPr id="45" name="Imagen 44">
          <a:extLst>
            <a:ext uri="{FF2B5EF4-FFF2-40B4-BE49-F238E27FC236}">
              <a16:creationId xmlns:a16="http://schemas.microsoft.com/office/drawing/2014/main" id="{86868B11-2647-4A91-989D-2433B03753B5}"/>
            </a:ext>
          </a:extLst>
        </xdr:cNvPr>
        <xdr:cNvPicPr>
          <a:picLocks noChangeAspect="1"/>
        </xdr:cNvPicPr>
      </xdr:nvPicPr>
      <xdr:blipFill>
        <a:blip xmlns:r="http://schemas.openxmlformats.org/officeDocument/2006/relationships" r:embed="rId6"/>
        <a:stretch>
          <a:fillRect/>
        </a:stretch>
      </xdr:blipFill>
      <xdr:spPr>
        <a:xfrm>
          <a:off x="547744" y="33618"/>
          <a:ext cx="660700" cy="691157"/>
        </a:xfrm>
        <a:prstGeom prst="rect">
          <a:avLst/>
        </a:prstGeom>
      </xdr:spPr>
    </xdr:pic>
    <xdr:clientData/>
  </xdr:twoCellAnchor>
  <xdr:twoCellAnchor editAs="oneCell">
    <xdr:from>
      <xdr:col>2</xdr:col>
      <xdr:colOff>44824</xdr:colOff>
      <xdr:row>44</xdr:row>
      <xdr:rowOff>33618</xdr:rowOff>
    </xdr:from>
    <xdr:to>
      <xdr:col>4</xdr:col>
      <xdr:colOff>156884</xdr:colOff>
      <xdr:row>45</xdr:row>
      <xdr:rowOff>176135</xdr:rowOff>
    </xdr:to>
    <xdr:pic>
      <xdr:nvPicPr>
        <xdr:cNvPr id="46" name="Imagen 45">
          <a:extLst>
            <a:ext uri="{FF2B5EF4-FFF2-40B4-BE49-F238E27FC236}">
              <a16:creationId xmlns:a16="http://schemas.microsoft.com/office/drawing/2014/main" id="{86D8046B-224F-4732-8EBB-CBA2CC59486A}"/>
            </a:ext>
          </a:extLst>
        </xdr:cNvPr>
        <xdr:cNvPicPr>
          <a:picLocks noChangeAspect="1"/>
        </xdr:cNvPicPr>
      </xdr:nvPicPr>
      <xdr:blipFill>
        <a:blip xmlns:r="http://schemas.openxmlformats.org/officeDocument/2006/relationships" r:embed="rId6"/>
        <a:stretch>
          <a:fillRect/>
        </a:stretch>
      </xdr:blipFill>
      <xdr:spPr>
        <a:xfrm>
          <a:off x="547744" y="12263718"/>
          <a:ext cx="660700" cy="691157"/>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38</xdr:col>
      <xdr:colOff>30480</xdr:colOff>
      <xdr:row>41</xdr:row>
      <xdr:rowOff>45720</xdr:rowOff>
    </xdr:from>
    <xdr:to>
      <xdr:col>39</xdr:col>
      <xdr:colOff>45720</xdr:colOff>
      <xdr:row>42</xdr:row>
      <xdr:rowOff>144780</xdr:rowOff>
    </xdr:to>
    <xdr:pic>
      <xdr:nvPicPr>
        <xdr:cNvPr id="2" name="Imagen 2">
          <a:extLst>
            <a:ext uri="{FF2B5EF4-FFF2-40B4-BE49-F238E27FC236}">
              <a16:creationId xmlns:a16="http://schemas.microsoft.com/office/drawing/2014/main" id="{B967F53B-AC64-488A-8E36-A69C650AEC7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67209" t="32336" r="18793" b="43529"/>
        <a:stretch>
          <a:fillRect/>
        </a:stretch>
      </xdr:blipFill>
      <xdr:spPr bwMode="auto">
        <a:xfrm>
          <a:off x="12611100" y="45720"/>
          <a:ext cx="678180"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38</xdr:col>
      <xdr:colOff>277906</xdr:colOff>
      <xdr:row>0</xdr:row>
      <xdr:rowOff>45720</xdr:rowOff>
    </xdr:from>
    <xdr:to>
      <xdr:col>39</xdr:col>
      <xdr:colOff>45720</xdr:colOff>
      <xdr:row>1</xdr:row>
      <xdr:rowOff>142828</xdr:rowOff>
    </xdr:to>
    <xdr:pic>
      <xdr:nvPicPr>
        <xdr:cNvPr id="5" name="Imagen 2">
          <a:extLst>
            <a:ext uri="{FF2B5EF4-FFF2-40B4-BE49-F238E27FC236}">
              <a16:creationId xmlns:a16="http://schemas.microsoft.com/office/drawing/2014/main" id="{D8FA4E73-FAC4-44BD-A782-6059377A512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67209" t="32336" r="18793" b="43529"/>
        <a:stretch>
          <a:fillRect/>
        </a:stretch>
      </xdr:blipFill>
      <xdr:spPr bwMode="auto">
        <a:xfrm>
          <a:off x="12846424" y="45720"/>
          <a:ext cx="431202" cy="643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161364</xdr:colOff>
      <xdr:row>49</xdr:row>
      <xdr:rowOff>17930</xdr:rowOff>
    </xdr:from>
    <xdr:to>
      <xdr:col>32</xdr:col>
      <xdr:colOff>215152</xdr:colOff>
      <xdr:row>68</xdr:row>
      <xdr:rowOff>55767</xdr:rowOff>
    </xdr:to>
    <xdr:pic>
      <xdr:nvPicPr>
        <xdr:cNvPr id="3" name="Imagen 2">
          <a:extLst>
            <a:ext uri="{FF2B5EF4-FFF2-40B4-BE49-F238E27FC236}">
              <a16:creationId xmlns:a16="http://schemas.microsoft.com/office/drawing/2014/main" id="{B9664B67-260A-47CE-8702-1620EF2D28AF}"/>
            </a:ext>
          </a:extLst>
        </xdr:cNvPr>
        <xdr:cNvPicPr>
          <a:picLocks noChangeAspect="1"/>
        </xdr:cNvPicPr>
      </xdr:nvPicPr>
      <xdr:blipFill>
        <a:blip xmlns:r="http://schemas.openxmlformats.org/officeDocument/2006/relationships" r:embed="rId3"/>
        <a:stretch>
          <a:fillRect/>
        </a:stretch>
      </xdr:blipFill>
      <xdr:spPr>
        <a:xfrm>
          <a:off x="161364" y="12218895"/>
          <a:ext cx="8113059" cy="3794048"/>
        </a:xfrm>
        <a:prstGeom prst="rect">
          <a:avLst/>
        </a:prstGeom>
      </xdr:spPr>
    </xdr:pic>
    <xdr:clientData/>
  </xdr:twoCellAnchor>
  <xdr:twoCellAnchor editAs="oneCell">
    <xdr:from>
      <xdr:col>0</xdr:col>
      <xdr:colOff>44825</xdr:colOff>
      <xdr:row>7</xdr:row>
      <xdr:rowOff>125508</xdr:rowOff>
    </xdr:from>
    <xdr:to>
      <xdr:col>32</xdr:col>
      <xdr:colOff>125506</xdr:colOff>
      <xdr:row>29</xdr:row>
      <xdr:rowOff>35632</xdr:rowOff>
    </xdr:to>
    <xdr:pic>
      <xdr:nvPicPr>
        <xdr:cNvPr id="6" name="Imagen 5">
          <a:extLst>
            <a:ext uri="{FF2B5EF4-FFF2-40B4-BE49-F238E27FC236}">
              <a16:creationId xmlns:a16="http://schemas.microsoft.com/office/drawing/2014/main" id="{AD3D1149-54C0-46F2-89B9-2A806FD26D59}"/>
            </a:ext>
          </a:extLst>
        </xdr:cNvPr>
        <xdr:cNvPicPr>
          <a:picLocks noChangeAspect="1"/>
        </xdr:cNvPicPr>
      </xdr:nvPicPr>
      <xdr:blipFill>
        <a:blip xmlns:r="http://schemas.openxmlformats.org/officeDocument/2006/relationships" r:embed="rId4"/>
        <a:stretch>
          <a:fillRect/>
        </a:stretch>
      </xdr:blipFill>
      <xdr:spPr>
        <a:xfrm>
          <a:off x="44825" y="2644590"/>
          <a:ext cx="8139952" cy="4051818"/>
        </a:xfrm>
        <a:prstGeom prst="rect">
          <a:avLst/>
        </a:prstGeom>
      </xdr:spPr>
    </xdr:pic>
    <xdr:clientData/>
  </xdr:twoCellAnchor>
  <xdr:oneCellAnchor>
    <xdr:from>
      <xdr:col>2</xdr:col>
      <xdr:colOff>84908</xdr:colOff>
      <xdr:row>80</xdr:row>
      <xdr:rowOff>74715</xdr:rowOff>
    </xdr:from>
    <xdr:ext cx="2112423" cy="756244"/>
    <xdr:pic>
      <xdr:nvPicPr>
        <xdr:cNvPr id="10" name="Imagen 9">
          <a:extLst>
            <a:ext uri="{FF2B5EF4-FFF2-40B4-BE49-F238E27FC236}">
              <a16:creationId xmlns:a16="http://schemas.microsoft.com/office/drawing/2014/main" id="{D410D871-6032-4F9B-B1A8-62F55A204DBF}"/>
            </a:ext>
          </a:extLst>
        </xdr:cNvPr>
        <xdr:cNvPicPr/>
      </xdr:nvPicPr>
      <xdr:blipFill>
        <a:blip xmlns:r="http://schemas.openxmlformats.org/officeDocument/2006/relationships" r:embed="rId5"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587828" y="19330455"/>
          <a:ext cx="2112423" cy="756244"/>
        </a:xfrm>
        <a:prstGeom prst="rect">
          <a:avLst/>
        </a:prstGeom>
      </xdr:spPr>
    </xdr:pic>
    <xdr:clientData/>
  </xdr:oneCellAnchor>
  <xdr:oneCellAnchor>
    <xdr:from>
      <xdr:col>2</xdr:col>
      <xdr:colOff>84908</xdr:colOff>
      <xdr:row>39</xdr:row>
      <xdr:rowOff>74715</xdr:rowOff>
    </xdr:from>
    <xdr:ext cx="2112423" cy="756244"/>
    <xdr:pic>
      <xdr:nvPicPr>
        <xdr:cNvPr id="11" name="Imagen 10">
          <a:extLst>
            <a:ext uri="{FF2B5EF4-FFF2-40B4-BE49-F238E27FC236}">
              <a16:creationId xmlns:a16="http://schemas.microsoft.com/office/drawing/2014/main" id="{F77D0218-C24E-452F-8024-74D68725164A}"/>
            </a:ext>
          </a:extLst>
        </xdr:cNvPr>
        <xdr:cNvPicPr/>
      </xdr:nvPicPr>
      <xdr:blipFill>
        <a:blip xmlns:r="http://schemas.openxmlformats.org/officeDocument/2006/relationships" r:embed="rId5"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587828" y="19330455"/>
          <a:ext cx="2112423" cy="756244"/>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C:\Users\julian\Desktop\SOGAMOSO\ALOJAMIENTO\PRESUPUESTO\A%20PRESUPUESTO%20ALOJAMIENTO%20BAOPE%20FINAL.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6.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6.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0.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C:\Users\cfgon\OneDrive\Escritorio\C.F.G.R\Trabajo\0_APUS%202025\Anexo%202.%20An&#225;lisis%20de%20precios%20unitarios%20detallado.xlsx"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C:\Users\cfgon\Downloads\JULIAN%202026\4_PLACA%20HUELLA%20BRICE&#209;O%20(TARPEYA)\CORTES\PRESUPUESTO%20TARPEYA.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C:\Users\cfgon\OneDrive\Escritorio\C.F.G.R\Trabajo\JULIAN%20FLOREZ\JULIAN%202024\2_PLACA%20HUELLAS%20BRICE&#209;O\2_PLACA%20HUELLAS%20BRICE&#209;O\1_MEDIA%20LUNA%20001\PRESUPUESTO\PRESUPUESTO\PRESUPUESTO%20LUNA%200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SABANA"/>
      <sheetName val="CURVA_S"/>
      <sheetName val="Curva_&quot;S&quot;_General"/>
      <sheetName val="mto_electr_"/>
      <sheetName val="M_O_"/>
      <sheetName val="1__MODELO_60KB"/>
      <sheetName val="CURVA_S1"/>
      <sheetName val="mto_electr_1"/>
      <sheetName val="Curva_&quot;S&quot;_General1"/>
      <sheetName val="1__MODELO_60KB1"/>
      <sheetName val="data"/>
      <sheetName val="API93"/>
      <sheetName val="MOD-DEV.XLS"/>
      <sheetName val="RESUMEN"/>
      <sheetName val="Proforma Guia"/>
      <sheetName val="BDD Operadores"/>
      <sheetName val="Hoja6"/>
      <sheetName val="Suministros"/>
      <sheetName val="Recursos HH"/>
      <sheetName val="Recursos HE"/>
      <sheetName val="Transporte"/>
      <sheetName val="Civil"/>
      <sheetName val="A_A310"/>
      <sheetName val="A_G105"/>
      <sheetName val="A_G200"/>
      <sheetName val="PS P-514"/>
      <sheetName val="E21"/>
      <sheetName val="main"/>
      <sheetName val="LISTA DE LAS MACROS "/>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59y22%"/>
      <sheetName val="Tabla"/>
      <sheetName val="Sheet1"/>
      <sheetName val="rencst0599"/>
      <sheetName val="Curva S Llanos"/>
      <sheetName val="Page 2"/>
      <sheetName val="Tables"/>
      <sheetName val="Heads"/>
      <sheetName val="Note"/>
      <sheetName val="Curves"/>
      <sheetName val="Dbase"/>
      <sheetName val="Títulos"/>
      <sheetName val="ZONAS 1 - 2 - 3"/>
      <sheetName val="Especificaciones  "/>
      <sheetName val="HOJA DE COSTOS"/>
      <sheetName val="LISTAS DESPLEGABLES"/>
      <sheetName val="DIAM TUB"/>
      <sheetName val="HERRAM"/>
      <sheetName val="cantidades pH3"/>
      <sheetName val="PxQ 2006"/>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Especificaciones"/>
      <sheetName val="CURVA_S4"/>
      <sheetName val="mto_electr_4"/>
      <sheetName val="Curva_&quot;S&quot;_General4"/>
      <sheetName val="1__MODELO_60KB4"/>
      <sheetName val="M_O_3"/>
      <sheetName val="MOD-DEV_XLS2"/>
      <sheetName val="LISTA_DE_LAS_MACROS_2"/>
      <sheetName val="Proforma_Guia2"/>
      <sheetName val="BDD_Operadores2"/>
      <sheetName val="Recursos_HH2"/>
      <sheetName val="Recursos_HE2"/>
      <sheetName val="RES_GASOL2"/>
      <sheetName val="PDM_RUN2"/>
      <sheetName val="EQUIPOS_CIVILES2"/>
      <sheetName val="PS_P-5142"/>
      <sheetName val="Data_Tables2"/>
      <sheetName val="Pilares_e_iniciativas2"/>
      <sheetName val="Wind_Loads2"/>
      <sheetName val="Fab__152"/>
      <sheetName val="Datos-No_imprimir2"/>
      <sheetName val="Reaj__(CHAL_)2"/>
      <sheetName val="Curva_S_Llanos2"/>
      <sheetName val="Page_22"/>
      <sheetName val="cantidades_pH32"/>
      <sheetName val="HOJA_DE_COSTOS2"/>
      <sheetName val="LISTAS_DESPLEGABLES2"/>
      <sheetName val="DIAM_TUB2"/>
      <sheetName val="PxQ_20062"/>
      <sheetName val="ZONAS_1_-_2_-_32"/>
      <sheetName val="Especificaciones__2"/>
      <sheetName val="ACTUAL"/>
      <sheetName val="Param"/>
      <sheetName val="PS"/>
      <sheetName val="Info-Portaf"/>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 val="INST"/>
      <sheetName val="ID 200123"/>
      <sheetName val="ID 200124"/>
      <sheetName val="LISTAS"/>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INUNDABLE "/>
      <sheetName val="TUBERIA ENTERRADA "/>
      <sheetName val="CURVA &quot;S&quot;"/>
      <sheetName val="port"/>
      <sheetName val="Inicio"/>
      <sheetName val="OT-AC-reembolsa-"/>
      <sheetName val="Hoja2"/>
      <sheetName val="lodos"/>
      <sheetName val="barreras"/>
      <sheetName val="CURVA_S8"/>
      <sheetName val="mto_electr_8"/>
      <sheetName val="Curva_&quot;S&quot;_General8"/>
      <sheetName val="M_O_7"/>
      <sheetName val="1__MODELO_60KB8"/>
      <sheetName val="PDM_RUN6"/>
      <sheetName val="MOD-DEV_XLS6"/>
      <sheetName val="LISTA_DE_LAS_MACROS_6"/>
      <sheetName val="BDD_Operadores6"/>
      <sheetName val="Recursos_HH6"/>
      <sheetName val="Recursos_HE6"/>
      <sheetName val="Proforma_Guia6"/>
      <sheetName val="RES_GASOL6"/>
      <sheetName val="EQUIPOS_CIVILES6"/>
      <sheetName val="Data_Tables6"/>
      <sheetName val="Pilares_e_iniciativas6"/>
      <sheetName val="Wind_Loads6"/>
      <sheetName val="Fab__156"/>
      <sheetName val="Datos-No_imprimir6"/>
      <sheetName val="Reaj__(CHAL_)6"/>
      <sheetName val="PS_P-5146"/>
      <sheetName val="ZONAS_1_-_2_-_36"/>
      <sheetName val="Especificaciones__4"/>
      <sheetName val="Curva_S_Llanos4"/>
      <sheetName val="Page_24"/>
      <sheetName val="HOJA_DE_COSTOS4"/>
      <sheetName val="LISTAS_DESPLEGABLES4"/>
      <sheetName val="DIAM_TUB4"/>
      <sheetName val="cantidades_pH34"/>
      <sheetName val="PxQ_20064"/>
      <sheetName val="API_-_218273"/>
      <sheetName val="Resumen_tarifas_PERSONAL3"/>
      <sheetName val="Tabla_de_Salarios3"/>
      <sheetName val="Tarifas_EQUIPOS3"/>
      <sheetName val="Aprobado_2019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Informe_díario1"/>
      <sheetName val="ID_200123"/>
      <sheetName val="ID_200124"/>
      <sheetName val="Frentes_o_cuadrillas"/>
      <sheetName val="Propuesta"/>
      <sheetName val="Per."/>
      <sheetName val="AUX ESTUDIOS"/>
      <sheetName val="Maestras_OCyT"/>
      <sheetName val="Form5 _Pág_ 1"/>
      <sheetName val="precios"/>
      <sheetName val="proyeccion"/>
      <sheetName val="M&amp;E"/>
      <sheetName val="KWHCEC"/>
      <sheetName val="APU 17"/>
      <sheetName val="APU 18"/>
      <sheetName val="APU 19"/>
      <sheetName val="Ppto-Resumen"/>
      <sheetName val="RDO"/>
      <sheetName val="Avance Diario"/>
      <sheetName val="Avance Programado"/>
      <sheetName val="Unitarios"/>
      <sheetName val="MOI"/>
      <sheetName val="Arbitrage"/>
      <sheetName val="4. SUMINISTRO EQUI AUX"/>
      <sheetName val="1. CO"/>
      <sheetName val="2. CC"/>
      <sheetName val="FORM DE PRECIOS ESTRUCT CHINÚ"/>
      <sheetName val="Reservas de Petróleo"/>
      <sheetName val="R Y T"/>
      <sheetName val="P2000"/>
      <sheetName val="CUADRO DE HISTOGRAMA"/>
      <sheetName val="Detail"/>
      <sheetName val="GENERAL"/>
      <sheetName val="#¡REF"/>
      <sheetName val="Stl-B"/>
      <sheetName val="INDICES"/>
      <sheetName val="GGRALES "/>
      <sheetName val="CURVA S DE COSTOS MANT. VIAS"/>
      <sheetName val="CUADRO_DE_HISTOGRAMA3"/>
      <sheetName val="GGRALES_3"/>
      <sheetName val="CURVA_S_DE_COSTOS_MANT__VIAS3"/>
      <sheetName val="CUADRO_DE_HISTOGRAMA"/>
      <sheetName val="GGRALES_"/>
      <sheetName val="CURVA_S_DE_COSTOS_MANT__VIAS"/>
      <sheetName val="CUADRO_DE_HISTOGRAMA1"/>
      <sheetName val="GGRALES_1"/>
      <sheetName val="CURVA_S_DE_COSTOS_MANT__VIAS1"/>
      <sheetName val="CUADRO_DE_HISTOGRAMA2"/>
      <sheetName val="GGRALES_2"/>
      <sheetName val="CURVA_S_DE_COSTOS_MANT__VIAS2"/>
      <sheetName val="CUADRO_DE_HISTOGRAMA4"/>
      <sheetName val="GGRALES_4"/>
      <sheetName val="CURVA_S_DE_COSTOS_MANT__VIAS4"/>
      <sheetName val="MOTIVOS PPC"/>
      <sheetName val="CUADRO_DE_HISTOGRAMA5"/>
      <sheetName val="GGRALES_5"/>
      <sheetName val="CURVA_S_DE_COSTOS_MANT__VIAS5"/>
      <sheetName val="Wind_Loads8"/>
      <sheetName val="Fab__158"/>
      <sheetName val="Datos-No_imprimir8"/>
      <sheetName val="Reaj__(CHAL_)8"/>
      <sheetName val="CUADRO_DE_HISTOGRAMA8"/>
      <sheetName val="GGRALES_8"/>
      <sheetName val="CURVA_S_DE_COSTOS_MANT__VIAS8"/>
      <sheetName val="CUADRO_DE_HISTOGRAMA6"/>
      <sheetName val="GGRALES_6"/>
      <sheetName val="CURVA_S_DE_COSTOS_MANT__VIAS6"/>
      <sheetName val="Wind_Loads7"/>
      <sheetName val="Fab__157"/>
      <sheetName val="Datos-No_imprimir7"/>
      <sheetName val="Reaj__(CHAL_)7"/>
      <sheetName val="CUADRO_DE_HISTOGRAMA7"/>
      <sheetName val="GGRALES_7"/>
      <sheetName val="CURVA_S_DE_COSTOS_MANT__VIAS7"/>
      <sheetName val="Wind_Loads9"/>
      <sheetName val="Fab__159"/>
      <sheetName val="Datos-No_imprimir9"/>
      <sheetName val="Reaj__(CHAL_)9"/>
      <sheetName val="CUADRO_DE_HISTOGRAMA9"/>
      <sheetName val="GGRALES_9"/>
      <sheetName val="CURVA_S_DE_COSTOS_MANT__VIAS9"/>
      <sheetName val="APU"/>
      <sheetName val="Resultado Operativo"/>
      <sheetName val="POSESIÓN 2003"/>
      <sheetName val="ANALISIS ALQUILER FERREYROS"/>
      <sheetName val="Tarifas"/>
      <sheetName val="Res_riesgos"/>
      <sheetName val="Sensibilidad"/>
      <sheetName val="GG's"/>
      <sheetName val="A1_LT_Sumay"/>
      <sheetName val="A3_LT_Monta"/>
      <sheetName val="A4_LT_OC"/>
      <sheetName val="A1 SUMSET PRINCIPALES"/>
      <sheetName val="A2 SUMSET COMPLEM"/>
      <sheetName val="A3 Sumin Alim"/>
      <sheetName val="B1 MONT SET"/>
      <sheetName val="B2 Monta Alim"/>
      <sheetName val="C Obras Civiles"/>
      <sheetName val="B4_Molle_OC"/>
      <sheetName val="C1_SFran_SuMay"/>
      <sheetName val="C2_SFran_SuMen"/>
      <sheetName val="C3_SFran_Mont"/>
      <sheetName val="C4_SFran_OC"/>
      <sheetName val="D1_Telecom"/>
      <sheetName val="D2_Telecom"/>
      <sheetName val="POSESIÓN_2003"/>
      <sheetName val="A1_SUMSET_PRINCIPALES"/>
      <sheetName val="A2_SUMSET_COMPLEM"/>
      <sheetName val="A3_Sumin_Alim"/>
      <sheetName val="B1_MONT_SET"/>
      <sheetName val="B2_Monta_Alim"/>
      <sheetName val="C_Obras_Civiles"/>
      <sheetName val="Resultado_Operativo"/>
      <sheetName val="Resultado_Operativo1"/>
      <sheetName val="Resultado_Operativo3"/>
      <sheetName val="Resultado_Operativo2"/>
      <sheetName val="Resultado_Operativo4"/>
      <sheetName val="Resultado_Operativo7"/>
      <sheetName val="Resultado_Operativo5"/>
      <sheetName val="Resultado_Operativo6"/>
      <sheetName val="Resultado_Operativo8"/>
      <sheetName val="CURVA_S9"/>
      <sheetName val="M_O_8"/>
      <sheetName val="mto_electr_9"/>
      <sheetName val="Curva_&quot;S&quot;_General9"/>
      <sheetName val="1__MODELO_60KB9"/>
      <sheetName val="PDM_RUN7"/>
      <sheetName val="MOD-DEV_XLS7"/>
      <sheetName val="LISTA_DE_LAS_MACROS_7"/>
      <sheetName val="BDD_Operadores7"/>
      <sheetName val="Recursos_HH7"/>
      <sheetName val="Recursos_HE7"/>
      <sheetName val="Proforma_Guia7"/>
      <sheetName val="RES_GASOL7"/>
      <sheetName val="EQUIPOS_CIVILES7"/>
      <sheetName val="Data_Tables7"/>
      <sheetName val="Pilares_e_iniciativas7"/>
      <sheetName val="PS_P-5147"/>
      <sheetName val="ZONAS_1_-_2_-_37"/>
      <sheetName val="Especificaciones__5"/>
      <sheetName val="Curva_S_Llanos5"/>
      <sheetName val="Page_25"/>
      <sheetName val="HOJA_DE_COSTOS5"/>
      <sheetName val="LISTAS_DESPLEGABLES5"/>
      <sheetName val="DIAM_TUB5"/>
      <sheetName val="cantidades_pH35"/>
      <sheetName val="PxQ_20065"/>
      <sheetName val="API_-_218274"/>
      <sheetName val="Resumen_tarifas_PERSONAL4"/>
      <sheetName val="Tabla_de_Salarios4"/>
      <sheetName val="Tarifas_EQUIPOS4"/>
      <sheetName val="Aprobado_20193"/>
      <sheetName val="Resumen_Act_193"/>
      <sheetName val="ACT__PARC__RB-9353"/>
      <sheetName val="ACT__PARC__RB-2453"/>
      <sheetName val="ACT__PARC__RB-2923"/>
      <sheetName val="ACT__PARC__RB-7703"/>
      <sheetName val="ACT__PARC__RB-4423"/>
      <sheetName val="ACT__PARC__RB-0833"/>
      <sheetName val="ACT__PARC__RB-13"/>
      <sheetName val="ACT__PARC__RB-23"/>
      <sheetName val="ACT__PARC__RB-33"/>
      <sheetName val="ACT__PARC__RB-43"/>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Informe_díario2"/>
      <sheetName val="ID_2001231"/>
      <sheetName val="ID_2001241"/>
      <sheetName val="Frentes_o_cuadrillas1"/>
      <sheetName val="C_C"/>
      <sheetName val="Inf__Sem"/>
      <sheetName val="CURVA_&quot;S&quot;"/>
      <sheetName val="INUNDABLE_"/>
      <sheetName val="TUBERIA_ENTERRADA_"/>
      <sheetName val="Administrador_de_desplegables"/>
      <sheetName val="Per_"/>
      <sheetName val="AUX_ESTUDIOS"/>
      <sheetName val="Form5__Pág__1"/>
      <sheetName val="APU_17"/>
      <sheetName val="APU_18"/>
      <sheetName val="APU_19"/>
      <sheetName val="Avance_Diario"/>
      <sheetName val="Avance_Programado"/>
      <sheetName val="CURVA_S12"/>
      <sheetName val="Curva_&quot;S&quot;_General12"/>
      <sheetName val="mto_electr_12"/>
      <sheetName val="M_O_11"/>
      <sheetName val="1__MODELO_60KB12"/>
      <sheetName val="MOD-DEV_XLS10"/>
      <sheetName val="LISTA_DE_LAS_MACROS_10"/>
      <sheetName val="Proforma_Guia10"/>
      <sheetName val="RES_GASOL10"/>
      <sheetName val="PDM_RUN10"/>
      <sheetName val="EQUIPOS_CIVILES10"/>
      <sheetName val="BDD_Operadores10"/>
      <sheetName val="Recursos_HH10"/>
      <sheetName val="Recursos_HE10"/>
      <sheetName val="Data_Tables10"/>
      <sheetName val="Pilares_e_iniciativas10"/>
      <sheetName val="Wind_Loads10"/>
      <sheetName val="Fab__1510"/>
      <sheetName val="Datos-No_imprimir10"/>
      <sheetName val="Reaj__(CHAL_)10"/>
      <sheetName val="PS_P-51410"/>
      <sheetName val="cantidades_pH38"/>
      <sheetName val="Curva_S_Llanos8"/>
      <sheetName val="Page_28"/>
      <sheetName val="HOJA_DE_COSTOS8"/>
      <sheetName val="LISTAS_DESPLEGABLES8"/>
      <sheetName val="DIAM_TUB8"/>
      <sheetName val="PxQ_20068"/>
      <sheetName val="ZONAS_1_-_2_-_310"/>
      <sheetName val="Especificaciones__8"/>
      <sheetName val="Resumen_tarifas_PERSONAL7"/>
      <sheetName val="Tabla_de_Salarios7"/>
      <sheetName val="Tarifas_EQUIPOS7"/>
      <sheetName val="API_-_218277"/>
      <sheetName val="Aprobado_20196"/>
      <sheetName val="Resumen_Act_196"/>
      <sheetName val="ACT__PARC__RB-9356"/>
      <sheetName val="ACT__PARC__RB-2456"/>
      <sheetName val="ACT__PARC__RB-2926"/>
      <sheetName val="ACT__PARC__RB-7706"/>
      <sheetName val="ACT__PARC__RB-4426"/>
      <sheetName val="ACT__PARC__RB-0836"/>
      <sheetName val="ACT__PARC__RB-16"/>
      <sheetName val="ACT__PARC__RB-26"/>
      <sheetName val="ACT__PARC__RB-36"/>
      <sheetName val="ACT__PARC__RB-46"/>
      <sheetName val="Informe_díario4"/>
      <sheetName val="PORTADA_4"/>
      <sheetName val="C_C__4"/>
      <sheetName val="Aux_Presupuesto4"/>
      <sheetName val="CANTIDADES_FINALES4"/>
      <sheetName val="Memoria_de_Calculo4"/>
      <sheetName val="Mov_Tierras_Locacion4"/>
      <sheetName val="Tipicos_Civil4"/>
      <sheetName val="Tipicos_Electrica4"/>
      <sheetName val="Tipicos_Mecanica4"/>
      <sheetName val="Perfiles_Metalicos4"/>
      <sheetName val="Frentes_o_cuadrillas4"/>
      <sheetName val="CURVA_S10"/>
      <sheetName val="Curva_&quot;S&quot;_General10"/>
      <sheetName val="mto_electr_10"/>
      <sheetName val="M_O_9"/>
      <sheetName val="1__MODELO_60KB10"/>
      <sheetName val="MOD-DEV_XLS8"/>
      <sheetName val="LISTA_DE_LAS_MACROS_8"/>
      <sheetName val="Proforma_Guia8"/>
      <sheetName val="RES_GASOL8"/>
      <sheetName val="PDM_RUN8"/>
      <sheetName val="EQUIPOS_CIVILES8"/>
      <sheetName val="BDD_Operadores8"/>
      <sheetName val="Recursos_HH8"/>
      <sheetName val="Recursos_HE8"/>
      <sheetName val="Data_Tables8"/>
      <sheetName val="Pilares_e_iniciativas8"/>
      <sheetName val="PS_P-5148"/>
      <sheetName val="cantidades_pH36"/>
      <sheetName val="Curva_S_Llanos6"/>
      <sheetName val="Page_26"/>
      <sheetName val="HOJA_DE_COSTOS6"/>
      <sheetName val="LISTAS_DESPLEGABLES6"/>
      <sheetName val="DIAM_TUB6"/>
      <sheetName val="PxQ_20066"/>
      <sheetName val="ZONAS_1_-_2_-_38"/>
      <sheetName val="Especificaciones__6"/>
      <sheetName val="Resumen_tarifas_PERSONAL5"/>
      <sheetName val="Tabla_de_Salarios5"/>
      <sheetName val="Tarifas_EQUIPOS5"/>
      <sheetName val="API_-_218275"/>
      <sheetName val="Aprobado_20194"/>
      <sheetName val="Resumen_Act_194"/>
      <sheetName val="ACT__PARC__RB-9354"/>
      <sheetName val="ACT__PARC__RB-2454"/>
      <sheetName val="ACT__PARC__RB-2924"/>
      <sheetName val="ACT__PARC__RB-7704"/>
      <sheetName val="ACT__PARC__RB-4424"/>
      <sheetName val="ACT__PARC__RB-0834"/>
      <sheetName val="ACT__PARC__RB-14"/>
      <sheetName val="ACT__PARC__RB-24"/>
      <sheetName val="ACT__PARC__RB-34"/>
      <sheetName val="ACT__PARC__RB-44"/>
      <sheetName val="Frentes_o_cuadrillas2"/>
      <sheetName val="CURVA_S11"/>
      <sheetName val="Curva_&quot;S&quot;_General11"/>
      <sheetName val="mto_electr_11"/>
      <sheetName val="M_O_10"/>
      <sheetName val="1__MODELO_60KB11"/>
      <sheetName val="MOD-DEV_XLS9"/>
      <sheetName val="LISTA_DE_LAS_MACROS_9"/>
      <sheetName val="Proforma_Guia9"/>
      <sheetName val="RES_GASOL9"/>
      <sheetName val="PDM_RUN9"/>
      <sheetName val="EQUIPOS_CIVILES9"/>
      <sheetName val="BDD_Operadores9"/>
      <sheetName val="Recursos_HH9"/>
      <sheetName val="Recursos_HE9"/>
      <sheetName val="Data_Tables9"/>
      <sheetName val="Pilares_e_iniciativas9"/>
      <sheetName val="PS_P-5149"/>
      <sheetName val="cantidades_pH37"/>
      <sheetName val="Curva_S_Llanos7"/>
      <sheetName val="Page_27"/>
      <sheetName val="HOJA_DE_COSTOS7"/>
      <sheetName val="LISTAS_DESPLEGABLES7"/>
      <sheetName val="DIAM_TUB7"/>
      <sheetName val="PxQ_20067"/>
      <sheetName val="ZONAS_1_-_2_-_39"/>
      <sheetName val="Especificaciones__7"/>
      <sheetName val="Resumen_tarifas_PERSONAL6"/>
      <sheetName val="Tabla_de_Salarios6"/>
      <sheetName val="Tarifas_EQUIPOS6"/>
      <sheetName val="API_-_218276"/>
      <sheetName val="Aprobado_20195"/>
      <sheetName val="Resumen_Act_195"/>
      <sheetName val="ACT__PARC__RB-9355"/>
      <sheetName val="ACT__PARC__RB-2455"/>
      <sheetName val="ACT__PARC__RB-2925"/>
      <sheetName val="ACT__PARC__RB-7705"/>
      <sheetName val="ACT__PARC__RB-4425"/>
      <sheetName val="ACT__PARC__RB-0835"/>
      <sheetName val="ACT__PARC__RB-15"/>
      <sheetName val="ACT__PARC__RB-25"/>
      <sheetName val="ACT__PARC__RB-35"/>
      <sheetName val="ACT__PARC__RB-45"/>
      <sheetName val="Informe_díario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Frentes_o_cuadrillas3"/>
      <sheetName val="Com-Est. Metal."/>
      <sheetName val="maestro"/>
      <sheetName val="data sheet"/>
      <sheetName val="DMS-C"/>
      <sheetName val="Rates"/>
      <sheetName val="Reservas_de_Petróleo"/>
      <sheetName val="R_Y_T"/>
      <sheetName val="1__CO"/>
      <sheetName val="2__CC"/>
      <sheetName val="FORM_DE_PRECIOS_ESTRUCT_CHINÚ"/>
      <sheetName val="4__SUMINISTRO_EQUI_AUX"/>
      <sheetName val="data_sheet"/>
      <sheetName val="IPM"/>
      <sheetName val="Preliminares"/>
      <sheetName val="EMPRESA"/>
      <sheetName val="DATOS CONTRATO"/>
      <sheetName val="LIQ-NOM"/>
      <sheetName val="NOMINA-1"/>
      <sheetName val="A"/>
      <sheetName val="Vía de Acceso"/>
      <sheetName val="BDATOS"/>
      <sheetName val="DUB-823"/>
      <sheetName val="GPI 526"/>
      <sheetName val="SKJ452"/>
      <sheetName val="ITA878"/>
      <sheetName val="AEA-944"/>
      <sheetName val="XXJ617"/>
      <sheetName val="SNG_855"/>
      <sheetName val="VEA 374"/>
      <sheetName val="HFB024"/>
      <sheetName val="PAJ825"/>
      <sheetName val="OTROS"/>
      <sheetName val="DATOS SEMANALES"/>
      <sheetName val="informe avance campo"/>
      <sheetName val="LISTA INT"/>
      <sheetName val="SUMMARY LEVEL 1"/>
      <sheetName val="RESUMEN SEMANA 3"/>
      <sheetName val="RESUMEN SEMANA 1"/>
      <sheetName val="TOVFEB."/>
      <sheetName val="GCB2000"/>
      <sheetName val="Cuadrillas"/>
      <sheetName val="Dashboard"/>
      <sheetName val="Tarifas Salariales"/>
      <sheetName val="%programado"/>
      <sheetName val="iData"/>
      <sheetName val="8. Cartera"/>
      <sheetName val="0.Cont"/>
      <sheetName val="1. Res"/>
      <sheetName val="2. Nom"/>
      <sheetName val="2012"/>
      <sheetName val="3. Ree"/>
      <sheetName val="2013"/>
      <sheetName val="4.1 WIP "/>
      <sheetName val="201.15"/>
      <sheetName val="201.21"/>
      <sheetName val="201.7"/>
      <sheetName val="201.8"/>
      <sheetName val="330.1P (7801)"/>
      <sheetName val="632.1P "/>
      <sheetName val="632.4P"/>
      <sheetName val="7.1.8.1.1"/>
      <sheetName val="Hoja1 (2)"/>
      <sheetName val="Eq. Mobilizatio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refreshError="1"/>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sheetData sheetId="31"/>
      <sheetData sheetId="32" refreshError="1"/>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sheetData sheetId="92"/>
      <sheetData sheetId="93"/>
      <sheetData sheetId="94"/>
      <sheetData sheetId="95"/>
      <sheetData sheetId="96"/>
      <sheetData sheetId="97"/>
      <sheetData sheetId="98"/>
      <sheetData sheetId="99"/>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refreshError="1"/>
      <sheetData sheetId="207" refreshError="1"/>
      <sheetData sheetId="208" refreshError="1"/>
      <sheetData sheetId="209" refreshError="1"/>
      <sheetData sheetId="210" refreshError="1"/>
      <sheetData sheetId="211" refreshError="1"/>
      <sheetData sheetId="212" refreshError="1"/>
      <sheetData sheetId="213">
        <row r="83">
          <cell r="O83" t="str">
            <v>Pendiente</v>
          </cell>
        </row>
      </sheetData>
      <sheetData sheetId="214">
        <row r="83">
          <cell r="O83" t="str">
            <v>Pendiente</v>
          </cell>
        </row>
      </sheetData>
      <sheetData sheetId="215">
        <row r="83">
          <cell r="O83" t="str">
            <v>Pendiente</v>
          </cell>
        </row>
      </sheetData>
      <sheetData sheetId="216"/>
      <sheetData sheetId="217">
        <row r="83">
          <cell r="O83" t="str">
            <v>Pendiente</v>
          </cell>
        </row>
      </sheetData>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refreshError="1"/>
      <sheetData sheetId="244" refreshError="1"/>
      <sheetData sheetId="245" refreshError="1"/>
      <sheetData sheetId="246" refreshError="1"/>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row r="83">
          <cell r="O83" t="str">
            <v>Pendiente</v>
          </cell>
        </row>
      </sheetData>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row r="83">
          <cell r="O83" t="str">
            <v>Pendiente</v>
          </cell>
        </row>
      </sheetData>
      <sheetData sheetId="296">
        <row r="83">
          <cell r="O83" t="str">
            <v>Pendiente</v>
          </cell>
        </row>
      </sheetData>
      <sheetData sheetId="297"/>
      <sheetData sheetId="298"/>
      <sheetData sheetId="299"/>
      <sheetData sheetId="300"/>
      <sheetData sheetId="301"/>
      <sheetData sheetId="302"/>
      <sheetData sheetId="303">
        <row r="83">
          <cell r="O83" t="str">
            <v>Pendiente</v>
          </cell>
        </row>
      </sheetData>
      <sheetData sheetId="304"/>
      <sheetData sheetId="305">
        <row r="83">
          <cell r="O83" t="str">
            <v>Pendiente</v>
          </cell>
        </row>
      </sheetData>
      <sheetData sheetId="306"/>
      <sheetData sheetId="307">
        <row r="83">
          <cell r="O83" t="str">
            <v>Pendiente</v>
          </cell>
        </row>
      </sheetData>
      <sheetData sheetId="308">
        <row r="83">
          <cell r="O83" t="str">
            <v>Pendiente</v>
          </cell>
        </row>
      </sheetData>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ow r="83">
          <cell r="O83" t="str">
            <v>Pendiente</v>
          </cell>
        </row>
      </sheetData>
      <sheetData sheetId="337">
        <row r="83">
          <cell r="O83" t="str">
            <v>Pendiente</v>
          </cell>
        </row>
      </sheetData>
      <sheetData sheetId="338">
        <row r="83">
          <cell r="O83" t="str">
            <v>Pendiente</v>
          </cell>
        </row>
      </sheetData>
      <sheetData sheetId="339">
        <row r="83">
          <cell r="O83" t="str">
            <v>Pendiente</v>
          </cell>
        </row>
      </sheetData>
      <sheetData sheetId="340">
        <row r="83">
          <cell r="O83" t="str">
            <v>Pendiente</v>
          </cell>
        </row>
      </sheetData>
      <sheetData sheetId="341">
        <row r="83">
          <cell r="O83" t="str">
            <v>Pendiente</v>
          </cell>
        </row>
      </sheetData>
      <sheetData sheetId="342">
        <row r="83">
          <cell r="O83" t="str">
            <v>Pendiente</v>
          </cell>
        </row>
      </sheetData>
      <sheetData sheetId="343">
        <row r="83">
          <cell r="O83" t="str">
            <v>Pendiente</v>
          </cell>
        </row>
      </sheetData>
      <sheetData sheetId="344">
        <row r="83">
          <cell r="O83" t="str">
            <v>Pendiente</v>
          </cell>
        </row>
      </sheetData>
      <sheetData sheetId="345">
        <row r="83">
          <cell r="O83" t="str">
            <v>Pendiente</v>
          </cell>
        </row>
      </sheetData>
      <sheetData sheetId="346">
        <row r="83">
          <cell r="O83" t="str">
            <v>Pendiente</v>
          </cell>
        </row>
      </sheetData>
      <sheetData sheetId="347">
        <row r="83">
          <cell r="O83" t="str">
            <v>Pendiente</v>
          </cell>
        </row>
      </sheetData>
      <sheetData sheetId="348">
        <row r="83">
          <cell r="O83" t="str">
            <v>Pendiente</v>
          </cell>
        </row>
      </sheetData>
      <sheetData sheetId="349">
        <row r="83">
          <cell r="O83" t="str">
            <v>Pendiente</v>
          </cell>
        </row>
      </sheetData>
      <sheetData sheetId="350">
        <row r="83">
          <cell r="O83" t="str">
            <v>Pendiente</v>
          </cell>
        </row>
      </sheetData>
      <sheetData sheetId="351">
        <row r="83">
          <cell r="O83" t="str">
            <v>Pendiente</v>
          </cell>
        </row>
      </sheetData>
      <sheetData sheetId="352">
        <row r="83">
          <cell r="O83" t="str">
            <v>Pendiente</v>
          </cell>
        </row>
      </sheetData>
      <sheetData sheetId="353" refreshError="1"/>
      <sheetData sheetId="354">
        <row r="83">
          <cell r="O83" t="str">
            <v>Pendiente</v>
          </cell>
        </row>
      </sheetData>
      <sheetData sheetId="355" refreshError="1"/>
      <sheetData sheetId="356" refreshError="1"/>
      <sheetData sheetId="357" refreshError="1"/>
      <sheetData sheetId="358" refreshError="1"/>
      <sheetData sheetId="359" refreshError="1"/>
      <sheetData sheetId="360" refreshError="1"/>
      <sheetData sheetId="361">
        <row r="83">
          <cell r="O83" t="str">
            <v>Pendiente</v>
          </cell>
        </row>
      </sheetData>
      <sheetData sheetId="362">
        <row r="83">
          <cell r="O83" t="str">
            <v>Pendiente</v>
          </cell>
        </row>
      </sheetData>
      <sheetData sheetId="363" refreshError="1"/>
      <sheetData sheetId="364">
        <row r="83">
          <cell r="O83" t="str">
            <v>Pendiente</v>
          </cell>
        </row>
      </sheetData>
      <sheetData sheetId="365">
        <row r="83">
          <cell r="O83" t="str">
            <v>Pendiente</v>
          </cell>
        </row>
      </sheetData>
      <sheetData sheetId="366">
        <row r="83">
          <cell r="O83" t="str">
            <v>Pendiente</v>
          </cell>
        </row>
      </sheetData>
      <sheetData sheetId="367"/>
      <sheetData sheetId="368">
        <row r="83">
          <cell r="O83" t="str">
            <v>Pendiente</v>
          </cell>
        </row>
      </sheetData>
      <sheetData sheetId="369">
        <row r="83">
          <cell r="O83" t="str">
            <v>Pendiente</v>
          </cell>
        </row>
      </sheetData>
      <sheetData sheetId="370">
        <row r="83">
          <cell r="O83" t="str">
            <v>Pendiente</v>
          </cell>
        </row>
      </sheetData>
      <sheetData sheetId="371">
        <row r="83">
          <cell r="O83" t="str">
            <v>Pendiente</v>
          </cell>
        </row>
      </sheetData>
      <sheetData sheetId="372">
        <row r="83">
          <cell r="O83" t="str">
            <v>Pendiente</v>
          </cell>
        </row>
      </sheetData>
      <sheetData sheetId="373"/>
      <sheetData sheetId="374">
        <row r="83">
          <cell r="O83" t="str">
            <v>Pendiente</v>
          </cell>
        </row>
      </sheetData>
      <sheetData sheetId="375"/>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sheetData sheetId="458"/>
      <sheetData sheetId="459"/>
      <sheetData sheetId="460"/>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sheetData sheetId="480"/>
      <sheetData sheetId="481"/>
      <sheetData sheetId="482"/>
      <sheetData sheetId="483"/>
      <sheetData sheetId="484" refreshError="1"/>
      <sheetData sheetId="485"/>
      <sheetData sheetId="486"/>
      <sheetData sheetId="487"/>
      <sheetData sheetId="488"/>
      <sheetData sheetId="489"/>
      <sheetData sheetId="490"/>
      <sheetData sheetId="491"/>
      <sheetData sheetId="492"/>
      <sheetData sheetId="493"/>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row r="83">
          <cell r="O83" t="str">
            <v>Pendiente</v>
          </cell>
        </row>
      </sheetData>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refreshError="1"/>
      <sheetData sheetId="788" refreshError="1"/>
      <sheetData sheetId="789" refreshError="1"/>
      <sheetData sheetId="790" refreshError="1"/>
      <sheetData sheetId="791" refreshError="1"/>
      <sheetData sheetId="792"/>
      <sheetData sheetId="793"/>
      <sheetData sheetId="794"/>
      <sheetData sheetId="795"/>
      <sheetData sheetId="796"/>
      <sheetData sheetId="797"/>
      <sheetData sheetId="798"/>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TARIFAS MATERIALES"/>
      <sheetName val="TARIFAS EQUIPOS "/>
      <sheetName val="TARIFA SALARIOS"/>
      <sheetName val="PRES"/>
      <sheetName val="MDC-1 COLOCACION "/>
      <sheetName val="D-20 COLOCACION "/>
      <sheetName val="TRANSPORTE MEZCLA ASFALTICA"/>
      <sheetName val="Fresado"/>
      <sheetName val="EXT microagomerado"/>
      <sheetName val="Hoja5"/>
      <sheetName val="_x0000_㈀㰰⌀_x0000_㈀㰮⌀_x0000_䰀଒v_x0000__x0000__x0000_頀"/>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Accidentalidad"/>
      <sheetName val="Causa Posible"/>
      <sheetName val="Base de Datos"/>
      <sheetName val="Lista ICCU"/>
      <sheetName val="ó&gt;_x005f_x0000__x005f_x0001__x005f_x0000__x005f_x0000__"/>
      <sheetName val="Elementos Involucrados"/>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Hoja3"/>
      <sheetName val="Hoja2"/>
      <sheetName val="Transportes"/>
      <sheetName val="Indicadores Y Listas"/>
      <sheetName val="Grafico Avance"/>
      <sheetName val="ó&gt;?_x0001_???j0$?#???j.$?#???L_x0012_Óu????"/>
      <sheetName val="Paral. 1"/>
      <sheetName val="Paral. 2"/>
      <sheetName val="Paral. 3"/>
      <sheetName val="Paral.4"/>
      <sheetName val="AMOBLAMINETO"/>
      <sheetName val="LISTA"/>
      <sheetName val="BASE DE DATOS DE PRECIOS"/>
      <sheetName val="sap"/>
      <sheetName val="P2"/>
      <sheetName val="P1"/>
      <sheetName val="31-05-18"/>
      <sheetName val="F-7857-308"/>
      <sheetName val="Equipo Menor"/>
      <sheetName val="ALQUILADO F-7857-308 "/>
      <sheetName val="Real Para tarifas"/>
      <sheetName val="MATERIALES Y RECURSOS"/>
      <sheetName val="ó&gt;????j0$?#???j_$?#???LÓu????"/>
      <sheetName val="CORTE DE OBRA N° 1"/>
      <sheetName val="memoria"/>
      <sheetName val="memoria 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ó&gt;"/>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atrimonio neto personal"/>
      <sheetName val="Cálculos"/>
      <sheetName val="RESISTENCIA_"/>
      <sheetName val="Memorias"/>
      <sheetName val="CANOBRA"/>
      <sheetName val="INCREMENTOS"/>
      <sheetName val="LISTMATE"/>
      <sheetName val="MATERIALES"/>
      <sheetName val="CONSTANTES"/>
      <sheetName val="LISTAS"/>
      <sheetName val="CONSTANTES_"/>
      <sheetName val="41"/>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Datos_CO"/>
      <sheetName val="Skid Lifting Lug"/>
      <sheetName val="CCONC"/>
      <sheetName val="ACTA PROVEEDORES"/>
      <sheetName val="ACTA INICIO"/>
      <sheetName val="ACTA PARCIAL"/>
      <sheetName val="ACTA TERMINACION"/>
      <sheetName val="CABLE CONTROL"/>
      <sheetName val="Base Datos"/>
      <sheetName val="EMPRESAS"/>
      <sheetName val="REAJUSTESACTA1PROVI"/>
      <sheetName val="[PRESUPUESTOS-R_x0000_耽1._x0000__x0000_㙊辎簎䣼ꦱ_xdb30_疏揤S"/>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Indicadores_Y_Listas9"/>
      <sheetName val="Indicadores_Y_Listas5"/>
      <sheetName val="Indicadores_Y_Listas6"/>
      <sheetName val="Indicadores_Y_Listas7"/>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 val="RELACION DE PRECIOS"/>
      <sheetName val="ACTA 5"/>
      <sheetName val="MODIF. 2"/>
      <sheetName val="MODIF. 3"/>
      <sheetName val="cant"/>
      <sheetName val="par mar19"/>
      <sheetName val="par"/>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strsumm0"/>
      <sheetName val="INSUMOS"/>
      <sheetName val="TRANS"/>
      <sheetName val="CUADRI"/>
      <sheetName val="EQUI"/>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PSM Monthly"/>
      <sheetName val="BQMPALOC"/>
      <sheetName val="ACTA No.5"/>
      <sheetName val="IV. MANO DE OBRA AIU"/>
      <sheetName val="Resistividad "/>
      <sheetName val="FICHA EBI 1 de 6 "/>
      <sheetName val="otros"/>
      <sheetName val="V3 (1000m)"/>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ow r="2">
          <cell r="A2">
            <v>0</v>
          </cell>
        </row>
      </sheetData>
      <sheetData sheetId="762" refreshError="1"/>
      <sheetData sheetId="763" refreshError="1"/>
      <sheetData sheetId="764" refreshError="1"/>
      <sheetData sheetId="765" refreshError="1"/>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efreshError="1"/>
      <sheetData sheetId="882" refreshError="1"/>
      <sheetData sheetId="883" refreshError="1"/>
      <sheetData sheetId="884" refreshError="1"/>
      <sheetData sheetId="885" refreshError="1"/>
      <sheetData sheetId="886" refreshError="1"/>
      <sheetData sheetId="887" refreshError="1"/>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ow r="2">
          <cell r="A2">
            <v>0</v>
          </cell>
        </row>
      </sheetData>
      <sheetData sheetId="1031">
        <row r="2">
          <cell r="A2">
            <v>0</v>
          </cell>
        </row>
      </sheetData>
      <sheetData sheetId="1032">
        <row r="2">
          <cell r="A2">
            <v>0</v>
          </cell>
        </row>
      </sheetData>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ow r="2">
          <cell r="A2">
            <v>0</v>
          </cell>
        </row>
      </sheetData>
      <sheetData sheetId="1043">
        <row r="2">
          <cell r="A2">
            <v>0</v>
          </cell>
        </row>
      </sheetData>
      <sheetData sheetId="1044">
        <row r="2">
          <cell r="A2">
            <v>0</v>
          </cell>
        </row>
      </sheetData>
      <sheetData sheetId="1045">
        <row r="2">
          <cell r="A2">
            <v>0</v>
          </cell>
        </row>
      </sheetData>
      <sheetData sheetId="1046" refreshError="1"/>
      <sheetData sheetId="1047">
        <row r="2">
          <cell r="A2">
            <v>0</v>
          </cell>
        </row>
      </sheetData>
      <sheetData sheetId="1048">
        <row r="2">
          <cell r="A2">
            <v>0</v>
          </cell>
        </row>
      </sheetData>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ow r="2">
          <cell r="A2">
            <v>0</v>
          </cell>
        </row>
      </sheetData>
      <sheetData sheetId="1064">
        <row r="2">
          <cell r="A2">
            <v>0</v>
          </cell>
        </row>
      </sheetData>
      <sheetData sheetId="1065">
        <row r="2">
          <cell r="A2">
            <v>0</v>
          </cell>
        </row>
      </sheetData>
      <sheetData sheetId="1066"/>
      <sheetData sheetId="1067">
        <row r="2">
          <cell r="A2">
            <v>0</v>
          </cell>
        </row>
      </sheetData>
      <sheetData sheetId="1068"/>
      <sheetData sheetId="1069">
        <row r="2">
          <cell r="B2" t="str">
            <v>Patrimonio
neto
personal</v>
          </cell>
        </row>
      </sheetData>
      <sheetData sheetId="1070" refreshError="1"/>
      <sheetData sheetId="1071">
        <row r="2">
          <cell r="A2">
            <v>0</v>
          </cell>
        </row>
      </sheetData>
      <sheetData sheetId="1072"/>
      <sheetData sheetId="1073"/>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efreshError="1"/>
      <sheetData sheetId="1093" refreshError="1"/>
      <sheetData sheetId="1094" refreshError="1"/>
      <sheetData sheetId="1095" refreshError="1"/>
      <sheetData sheetId="1096" refreshError="1"/>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sheetData sheetId="3241">
        <row r="2">
          <cell r="A2">
            <v>0</v>
          </cell>
        </row>
      </sheetData>
      <sheetData sheetId="3242">
        <row r="2">
          <cell r="A2">
            <v>0</v>
          </cell>
        </row>
      </sheetData>
      <sheetData sheetId="3243">
        <row r="2">
          <cell r="A2">
            <v>0</v>
          </cell>
        </row>
      </sheetData>
      <sheetData sheetId="3244"/>
      <sheetData sheetId="3245"/>
      <sheetData sheetId="3246">
        <row r="2">
          <cell r="A2">
            <v>0</v>
          </cell>
        </row>
      </sheetData>
      <sheetData sheetId="3247">
        <row r="2">
          <cell r="A2">
            <v>0</v>
          </cell>
        </row>
      </sheetData>
      <sheetData sheetId="3248">
        <row r="2">
          <cell r="A2">
            <v>0</v>
          </cell>
        </row>
      </sheetData>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row r="2">
          <cell r="A2">
            <v>0</v>
          </cell>
        </row>
      </sheetData>
      <sheetData sheetId="3276"/>
      <sheetData sheetId="3277"/>
      <sheetData sheetId="3278"/>
      <sheetData sheetId="3279"/>
      <sheetData sheetId="3280"/>
      <sheetData sheetId="3281"/>
      <sheetData sheetId="3282"/>
      <sheetData sheetId="3283"/>
      <sheetData sheetId="3284"/>
      <sheetData sheetId="3285">
        <row r="2">
          <cell r="A2">
            <v>0</v>
          </cell>
        </row>
      </sheetData>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row r="2">
          <cell r="A2">
            <v>0</v>
          </cell>
        </row>
      </sheetData>
      <sheetData sheetId="3305"/>
      <sheetData sheetId="3306"/>
      <sheetData sheetId="3307"/>
      <sheetData sheetId="3308"/>
      <sheetData sheetId="3309"/>
      <sheetData sheetId="3310"/>
      <sheetData sheetId="3311"/>
      <sheetData sheetId="3312"/>
      <sheetData sheetId="3313"/>
      <sheetData sheetId="3314">
        <row r="2">
          <cell r="A2">
            <v>0</v>
          </cell>
        </row>
      </sheetData>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sheetData sheetId="3347"/>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sheetData sheetId="3885"/>
      <sheetData sheetId="3886">
        <row r="2">
          <cell r="A2">
            <v>0</v>
          </cell>
        </row>
      </sheetData>
      <sheetData sheetId="3887"/>
      <sheetData sheetId="3888">
        <row r="2">
          <cell r="A2">
            <v>0</v>
          </cell>
        </row>
      </sheetData>
      <sheetData sheetId="3889"/>
      <sheetData sheetId="3890"/>
      <sheetData sheetId="3891"/>
      <sheetData sheetId="3892"/>
      <sheetData sheetId="3893">
        <row r="2">
          <cell r="A2">
            <v>0</v>
          </cell>
        </row>
      </sheetData>
      <sheetData sheetId="3894"/>
      <sheetData sheetId="3895"/>
      <sheetData sheetId="3896"/>
      <sheetData sheetId="3897"/>
      <sheetData sheetId="3898"/>
      <sheetData sheetId="3899"/>
      <sheetData sheetId="3900"/>
      <sheetData sheetId="3901">
        <row r="2">
          <cell r="A2">
            <v>0</v>
          </cell>
        </row>
      </sheetData>
      <sheetData sheetId="3902"/>
      <sheetData sheetId="3903"/>
      <sheetData sheetId="3904"/>
      <sheetData sheetId="3905"/>
      <sheetData sheetId="3906">
        <row r="2">
          <cell r="A2">
            <v>0</v>
          </cell>
        </row>
      </sheetData>
      <sheetData sheetId="3907"/>
      <sheetData sheetId="3908"/>
      <sheetData sheetId="3909"/>
      <sheetData sheetId="3910">
        <row r="2">
          <cell r="A2">
            <v>0</v>
          </cell>
        </row>
      </sheetData>
      <sheetData sheetId="3911">
        <row r="2">
          <cell r="A2">
            <v>0</v>
          </cell>
        </row>
      </sheetData>
      <sheetData sheetId="3912"/>
      <sheetData sheetId="3913"/>
      <sheetData sheetId="3914"/>
      <sheetData sheetId="3915">
        <row r="2">
          <cell r="A2">
            <v>0</v>
          </cell>
        </row>
      </sheetData>
      <sheetData sheetId="3916">
        <row r="2">
          <cell r="A2">
            <v>0</v>
          </cell>
        </row>
      </sheetData>
      <sheetData sheetId="3917"/>
      <sheetData sheetId="3918"/>
      <sheetData sheetId="3919"/>
      <sheetData sheetId="3920">
        <row r="2">
          <cell r="A2">
            <v>0</v>
          </cell>
        </row>
      </sheetData>
      <sheetData sheetId="3921">
        <row r="2">
          <cell r="A2">
            <v>0</v>
          </cell>
        </row>
      </sheetData>
      <sheetData sheetId="3922"/>
      <sheetData sheetId="3923">
        <row r="2">
          <cell r="A2">
            <v>0</v>
          </cell>
        </row>
      </sheetData>
      <sheetData sheetId="3924"/>
      <sheetData sheetId="3925">
        <row r="2">
          <cell r="A2">
            <v>0</v>
          </cell>
        </row>
      </sheetData>
      <sheetData sheetId="3926">
        <row r="2">
          <cell r="A2">
            <v>0</v>
          </cell>
        </row>
      </sheetData>
      <sheetData sheetId="3927">
        <row r="2">
          <cell r="A2">
            <v>0</v>
          </cell>
        </row>
      </sheetData>
      <sheetData sheetId="3928"/>
      <sheetData sheetId="3929"/>
      <sheetData sheetId="3930">
        <row r="2">
          <cell r="A2">
            <v>0</v>
          </cell>
        </row>
      </sheetData>
      <sheetData sheetId="3931">
        <row r="2">
          <cell r="A2">
            <v>0</v>
          </cell>
        </row>
      </sheetData>
      <sheetData sheetId="3932"/>
      <sheetData sheetId="3933"/>
      <sheetData sheetId="3934"/>
      <sheetData sheetId="3935">
        <row r="2">
          <cell r="A2">
            <v>0</v>
          </cell>
        </row>
      </sheetData>
      <sheetData sheetId="3936">
        <row r="2">
          <cell r="A2">
            <v>0</v>
          </cell>
        </row>
      </sheetData>
      <sheetData sheetId="3937"/>
      <sheetData sheetId="3938"/>
      <sheetData sheetId="3939"/>
      <sheetData sheetId="3940">
        <row r="2">
          <cell r="A2">
            <v>0</v>
          </cell>
        </row>
      </sheetData>
      <sheetData sheetId="3941">
        <row r="2">
          <cell r="A2">
            <v>0</v>
          </cell>
        </row>
      </sheetData>
      <sheetData sheetId="3942"/>
      <sheetData sheetId="3943">
        <row r="2">
          <cell r="A2">
            <v>0</v>
          </cell>
        </row>
      </sheetData>
      <sheetData sheetId="3944">
        <row r="2">
          <cell r="A2">
            <v>0</v>
          </cell>
        </row>
      </sheetData>
      <sheetData sheetId="3945">
        <row r="2">
          <cell r="A2">
            <v>0</v>
          </cell>
        </row>
      </sheetData>
      <sheetData sheetId="3946">
        <row r="2">
          <cell r="A2">
            <v>0</v>
          </cell>
        </row>
      </sheetData>
      <sheetData sheetId="3947"/>
      <sheetData sheetId="3948">
        <row r="2">
          <cell r="A2">
            <v>0</v>
          </cell>
        </row>
      </sheetData>
      <sheetData sheetId="3949">
        <row r="2">
          <cell r="A2">
            <v>0</v>
          </cell>
        </row>
      </sheetData>
      <sheetData sheetId="3950"/>
      <sheetData sheetId="3951"/>
      <sheetData sheetId="3952"/>
      <sheetData sheetId="3953">
        <row r="2">
          <cell r="A2">
            <v>0</v>
          </cell>
        </row>
      </sheetData>
      <sheetData sheetId="3954">
        <row r="2">
          <cell r="A2">
            <v>0</v>
          </cell>
        </row>
      </sheetData>
      <sheetData sheetId="3955"/>
      <sheetData sheetId="3956"/>
      <sheetData sheetId="3957"/>
      <sheetData sheetId="3958">
        <row r="2">
          <cell r="A2">
            <v>0</v>
          </cell>
        </row>
      </sheetData>
      <sheetData sheetId="3959">
        <row r="2">
          <cell r="A2">
            <v>0</v>
          </cell>
        </row>
      </sheetData>
      <sheetData sheetId="3960">
        <row r="2">
          <cell r="A2">
            <v>0</v>
          </cell>
        </row>
      </sheetData>
      <sheetData sheetId="3961"/>
      <sheetData sheetId="3962"/>
      <sheetData sheetId="3963">
        <row r="2">
          <cell r="A2">
            <v>0</v>
          </cell>
        </row>
      </sheetData>
      <sheetData sheetId="3964">
        <row r="2">
          <cell r="A2">
            <v>0</v>
          </cell>
        </row>
      </sheetData>
      <sheetData sheetId="3965"/>
      <sheetData sheetId="3966"/>
      <sheetData sheetId="3967"/>
      <sheetData sheetId="3968">
        <row r="2">
          <cell r="A2">
            <v>0</v>
          </cell>
        </row>
      </sheetData>
      <sheetData sheetId="3969">
        <row r="2">
          <cell r="A2">
            <v>0</v>
          </cell>
        </row>
      </sheetData>
      <sheetData sheetId="3970"/>
      <sheetData sheetId="3971"/>
      <sheetData sheetId="3972"/>
      <sheetData sheetId="3973">
        <row r="2">
          <cell r="A2">
            <v>0</v>
          </cell>
        </row>
      </sheetData>
      <sheetData sheetId="3974">
        <row r="2">
          <cell r="A2">
            <v>0</v>
          </cell>
        </row>
      </sheetData>
      <sheetData sheetId="3975"/>
      <sheetData sheetId="3976"/>
      <sheetData sheetId="3977"/>
      <sheetData sheetId="3978">
        <row r="2">
          <cell r="A2">
            <v>0</v>
          </cell>
        </row>
      </sheetData>
      <sheetData sheetId="3979">
        <row r="2">
          <cell r="A2">
            <v>0</v>
          </cell>
        </row>
      </sheetData>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row r="2">
          <cell r="A2">
            <v>0</v>
          </cell>
        </row>
      </sheetData>
      <sheetData sheetId="4007"/>
      <sheetData sheetId="4008"/>
      <sheetData sheetId="4009"/>
      <sheetData sheetId="4010"/>
      <sheetData sheetId="4011"/>
      <sheetData sheetId="4012"/>
      <sheetData sheetId="4013"/>
      <sheetData sheetId="4014"/>
      <sheetData sheetId="4015"/>
      <sheetData sheetId="4016">
        <row r="2">
          <cell r="A2">
            <v>0</v>
          </cell>
        </row>
      </sheetData>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row r="2">
          <cell r="A2">
            <v>0</v>
          </cell>
        </row>
      </sheetData>
      <sheetData sheetId="4053"/>
      <sheetData sheetId="4054"/>
      <sheetData sheetId="4055"/>
      <sheetData sheetId="4056"/>
      <sheetData sheetId="4057">
        <row r="2">
          <cell r="A2">
            <v>0</v>
          </cell>
        </row>
      </sheetData>
      <sheetData sheetId="4058"/>
      <sheetData sheetId="4059"/>
      <sheetData sheetId="4060">
        <row r="2">
          <cell r="A2">
            <v>0</v>
          </cell>
        </row>
      </sheetData>
      <sheetData sheetId="4061"/>
      <sheetData sheetId="4062">
        <row r="2">
          <cell r="A2">
            <v>0</v>
          </cell>
        </row>
      </sheetData>
      <sheetData sheetId="4063"/>
      <sheetData sheetId="4064"/>
      <sheetData sheetId="4065"/>
      <sheetData sheetId="4066"/>
      <sheetData sheetId="4067">
        <row r="2">
          <cell r="A2">
            <v>0</v>
          </cell>
        </row>
      </sheetData>
      <sheetData sheetId="4068"/>
      <sheetData sheetId="4069"/>
      <sheetData sheetId="4070"/>
      <sheetData sheetId="4071"/>
      <sheetData sheetId="4072">
        <row r="2">
          <cell r="A2">
            <v>0</v>
          </cell>
        </row>
      </sheetData>
      <sheetData sheetId="4073"/>
      <sheetData sheetId="4074"/>
      <sheetData sheetId="4075"/>
      <sheetData sheetId="4076"/>
      <sheetData sheetId="4077">
        <row r="2">
          <cell r="A2">
            <v>0</v>
          </cell>
        </row>
      </sheetData>
      <sheetData sheetId="4078"/>
      <sheetData sheetId="4079"/>
      <sheetData sheetId="4080"/>
      <sheetData sheetId="4081"/>
      <sheetData sheetId="4082"/>
      <sheetData sheetId="4083"/>
      <sheetData sheetId="4084"/>
      <sheetData sheetId="4085">
        <row r="2">
          <cell r="A2">
            <v>0</v>
          </cell>
        </row>
      </sheetData>
      <sheetData sheetId="4086"/>
      <sheetData sheetId="4087"/>
      <sheetData sheetId="4088"/>
      <sheetData sheetId="4089"/>
      <sheetData sheetId="4090">
        <row r="2">
          <cell r="A2">
            <v>0</v>
          </cell>
        </row>
      </sheetData>
      <sheetData sheetId="4091"/>
      <sheetData sheetId="4092"/>
      <sheetData sheetId="4093"/>
      <sheetData sheetId="4094">
        <row r="2">
          <cell r="A2">
            <v>0</v>
          </cell>
        </row>
      </sheetData>
      <sheetData sheetId="4095">
        <row r="2">
          <cell r="A2">
            <v>0</v>
          </cell>
        </row>
      </sheetData>
      <sheetData sheetId="4096"/>
      <sheetData sheetId="4097"/>
      <sheetData sheetId="4098"/>
      <sheetData sheetId="4099">
        <row r="2">
          <cell r="A2">
            <v>0</v>
          </cell>
        </row>
      </sheetData>
      <sheetData sheetId="4100">
        <row r="2">
          <cell r="A2">
            <v>0</v>
          </cell>
        </row>
      </sheetData>
      <sheetData sheetId="4101"/>
      <sheetData sheetId="4102"/>
      <sheetData sheetId="4103"/>
      <sheetData sheetId="4104">
        <row r="2">
          <cell r="A2">
            <v>0</v>
          </cell>
        </row>
      </sheetData>
      <sheetData sheetId="4105">
        <row r="2">
          <cell r="A2">
            <v>0</v>
          </cell>
        </row>
      </sheetData>
      <sheetData sheetId="4106"/>
      <sheetData sheetId="4107"/>
      <sheetData sheetId="4108"/>
      <sheetData sheetId="4109">
        <row r="2">
          <cell r="A2">
            <v>0</v>
          </cell>
        </row>
      </sheetData>
      <sheetData sheetId="4110">
        <row r="2">
          <cell r="A2">
            <v>0</v>
          </cell>
        </row>
      </sheetData>
      <sheetData sheetId="4111">
        <row r="2">
          <cell r="A2">
            <v>0</v>
          </cell>
        </row>
      </sheetData>
      <sheetData sheetId="4112"/>
      <sheetData sheetId="4113"/>
      <sheetData sheetId="4114">
        <row r="2">
          <cell r="A2">
            <v>0</v>
          </cell>
        </row>
      </sheetData>
      <sheetData sheetId="4115">
        <row r="2">
          <cell r="A2">
            <v>0</v>
          </cell>
        </row>
      </sheetData>
      <sheetData sheetId="4116">
        <row r="2">
          <cell r="A2">
            <v>0</v>
          </cell>
        </row>
      </sheetData>
      <sheetData sheetId="4117">
        <row r="2">
          <cell r="A2">
            <v>0</v>
          </cell>
        </row>
      </sheetData>
      <sheetData sheetId="4118">
        <row r="2">
          <cell r="A2">
            <v>0</v>
          </cell>
        </row>
      </sheetData>
      <sheetData sheetId="4119">
        <row r="2">
          <cell r="A2">
            <v>0</v>
          </cell>
        </row>
      </sheetData>
      <sheetData sheetId="4120">
        <row r="2">
          <cell r="A2">
            <v>0</v>
          </cell>
        </row>
      </sheetData>
      <sheetData sheetId="4121">
        <row r="2">
          <cell r="A2">
            <v>0</v>
          </cell>
        </row>
      </sheetData>
      <sheetData sheetId="4122"/>
      <sheetData sheetId="4123"/>
      <sheetData sheetId="4124">
        <row r="2">
          <cell r="A2">
            <v>0</v>
          </cell>
        </row>
      </sheetData>
      <sheetData sheetId="4125">
        <row r="2">
          <cell r="A2">
            <v>0</v>
          </cell>
        </row>
      </sheetData>
      <sheetData sheetId="4126"/>
      <sheetData sheetId="4127">
        <row r="2">
          <cell r="A2">
            <v>0</v>
          </cell>
        </row>
      </sheetData>
      <sheetData sheetId="4128">
        <row r="2">
          <cell r="A2">
            <v>0</v>
          </cell>
        </row>
      </sheetData>
      <sheetData sheetId="4129">
        <row r="2">
          <cell r="A2">
            <v>0</v>
          </cell>
        </row>
      </sheetData>
      <sheetData sheetId="4130">
        <row r="2">
          <cell r="A2">
            <v>0</v>
          </cell>
        </row>
      </sheetData>
      <sheetData sheetId="4131"/>
      <sheetData sheetId="4132">
        <row r="2">
          <cell r="A2">
            <v>0</v>
          </cell>
        </row>
      </sheetData>
      <sheetData sheetId="4133">
        <row r="2">
          <cell r="A2">
            <v>0</v>
          </cell>
        </row>
      </sheetData>
      <sheetData sheetId="4134"/>
      <sheetData sheetId="4135"/>
      <sheetData sheetId="4136"/>
      <sheetData sheetId="4137">
        <row r="2">
          <cell r="A2">
            <v>0</v>
          </cell>
        </row>
      </sheetData>
      <sheetData sheetId="4138">
        <row r="2">
          <cell r="A2">
            <v>0</v>
          </cell>
        </row>
      </sheetData>
      <sheetData sheetId="4139"/>
      <sheetData sheetId="4140"/>
      <sheetData sheetId="4141"/>
      <sheetData sheetId="4142">
        <row r="2">
          <cell r="A2">
            <v>0</v>
          </cell>
        </row>
      </sheetData>
      <sheetData sheetId="4143">
        <row r="2">
          <cell r="A2">
            <v>0</v>
          </cell>
        </row>
      </sheetData>
      <sheetData sheetId="4144">
        <row r="2">
          <cell r="A2">
            <v>0</v>
          </cell>
        </row>
      </sheetData>
      <sheetData sheetId="4145"/>
      <sheetData sheetId="4146"/>
      <sheetData sheetId="4147">
        <row r="2">
          <cell r="A2">
            <v>0</v>
          </cell>
        </row>
      </sheetData>
      <sheetData sheetId="4148">
        <row r="2">
          <cell r="A2">
            <v>0</v>
          </cell>
        </row>
      </sheetData>
      <sheetData sheetId="4149"/>
      <sheetData sheetId="4150"/>
      <sheetData sheetId="4151"/>
      <sheetData sheetId="4152">
        <row r="2">
          <cell r="A2">
            <v>0</v>
          </cell>
        </row>
      </sheetData>
      <sheetData sheetId="4153">
        <row r="2">
          <cell r="A2">
            <v>0</v>
          </cell>
        </row>
      </sheetData>
      <sheetData sheetId="4154"/>
      <sheetData sheetId="4155"/>
      <sheetData sheetId="4156"/>
      <sheetData sheetId="4157">
        <row r="2">
          <cell r="A2">
            <v>0</v>
          </cell>
        </row>
      </sheetData>
      <sheetData sheetId="4158">
        <row r="2">
          <cell r="A2">
            <v>0</v>
          </cell>
        </row>
      </sheetData>
      <sheetData sheetId="4159"/>
      <sheetData sheetId="4160"/>
      <sheetData sheetId="4161">
        <row r="2">
          <cell r="A2">
            <v>0</v>
          </cell>
        </row>
      </sheetData>
      <sheetData sheetId="4162">
        <row r="2">
          <cell r="A2">
            <v>0</v>
          </cell>
        </row>
      </sheetData>
      <sheetData sheetId="4163">
        <row r="2">
          <cell r="A2">
            <v>0</v>
          </cell>
        </row>
      </sheetData>
      <sheetData sheetId="4164"/>
      <sheetData sheetId="4165"/>
      <sheetData sheetId="4166"/>
      <sheetData sheetId="4167"/>
      <sheetData sheetId="4168"/>
      <sheetData sheetId="4169"/>
      <sheetData sheetId="4170"/>
      <sheetData sheetId="4171">
        <row r="2">
          <cell r="A2">
            <v>0</v>
          </cell>
        </row>
      </sheetData>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row r="2">
          <cell r="A2">
            <v>0</v>
          </cell>
        </row>
      </sheetData>
      <sheetData sheetId="4237"/>
      <sheetData sheetId="4238"/>
      <sheetData sheetId="4239"/>
      <sheetData sheetId="4240"/>
      <sheetData sheetId="4241">
        <row r="2">
          <cell r="A2">
            <v>0</v>
          </cell>
        </row>
      </sheetData>
      <sheetData sheetId="4242"/>
      <sheetData sheetId="4243"/>
      <sheetData sheetId="4244"/>
      <sheetData sheetId="4245"/>
      <sheetData sheetId="4246">
        <row r="2">
          <cell r="A2">
            <v>0</v>
          </cell>
        </row>
      </sheetData>
      <sheetData sheetId="4247"/>
      <sheetData sheetId="4248"/>
      <sheetData sheetId="4249"/>
      <sheetData sheetId="4250"/>
      <sheetData sheetId="4251">
        <row r="2">
          <cell r="A2">
            <v>0</v>
          </cell>
        </row>
      </sheetData>
      <sheetData sheetId="4252"/>
      <sheetData sheetId="4253"/>
      <sheetData sheetId="4254">
        <row r="2">
          <cell r="A2">
            <v>0</v>
          </cell>
        </row>
      </sheetData>
      <sheetData sheetId="4255"/>
      <sheetData sheetId="4256">
        <row r="2">
          <cell r="A2">
            <v>0</v>
          </cell>
        </row>
      </sheetData>
      <sheetData sheetId="4257"/>
      <sheetData sheetId="4258"/>
      <sheetData sheetId="4259"/>
      <sheetData sheetId="4260"/>
      <sheetData sheetId="4261">
        <row r="2">
          <cell r="A2">
            <v>0</v>
          </cell>
        </row>
      </sheetData>
      <sheetData sheetId="4262"/>
      <sheetData sheetId="4263"/>
      <sheetData sheetId="4264"/>
      <sheetData sheetId="4265"/>
      <sheetData sheetId="4266"/>
      <sheetData sheetId="4267"/>
      <sheetData sheetId="4268"/>
      <sheetData sheetId="4269">
        <row r="2">
          <cell r="A2">
            <v>0</v>
          </cell>
        </row>
      </sheetData>
      <sheetData sheetId="4270"/>
      <sheetData sheetId="4271"/>
      <sheetData sheetId="4272"/>
      <sheetData sheetId="4273"/>
      <sheetData sheetId="4274">
        <row r="2">
          <cell r="A2">
            <v>0</v>
          </cell>
        </row>
      </sheetData>
      <sheetData sheetId="4275"/>
      <sheetData sheetId="4276"/>
      <sheetData sheetId="4277"/>
      <sheetData sheetId="4278"/>
      <sheetData sheetId="4279">
        <row r="2">
          <cell r="A2">
            <v>0</v>
          </cell>
        </row>
      </sheetData>
      <sheetData sheetId="4280"/>
      <sheetData sheetId="4281"/>
      <sheetData sheetId="4282"/>
      <sheetData sheetId="4283"/>
      <sheetData sheetId="4284">
        <row r="2">
          <cell r="A2">
            <v>0</v>
          </cell>
        </row>
      </sheetData>
      <sheetData sheetId="4285"/>
      <sheetData sheetId="4286"/>
      <sheetData sheetId="4287"/>
      <sheetData sheetId="4288"/>
      <sheetData sheetId="4289">
        <row r="2">
          <cell r="A2">
            <v>0</v>
          </cell>
        </row>
      </sheetData>
      <sheetData sheetId="4290"/>
      <sheetData sheetId="4291">
        <row r="2">
          <cell r="A2">
            <v>0</v>
          </cell>
        </row>
      </sheetData>
      <sheetData sheetId="4292"/>
      <sheetData sheetId="4293">
        <row r="2">
          <cell r="A2">
            <v>0</v>
          </cell>
        </row>
      </sheetData>
      <sheetData sheetId="4294">
        <row r="2">
          <cell r="A2">
            <v>0</v>
          </cell>
        </row>
      </sheetData>
      <sheetData sheetId="4295">
        <row r="2">
          <cell r="A2">
            <v>0</v>
          </cell>
        </row>
      </sheetData>
      <sheetData sheetId="4296"/>
      <sheetData sheetId="4297"/>
      <sheetData sheetId="4298"/>
      <sheetData sheetId="4299">
        <row r="2">
          <cell r="A2">
            <v>0</v>
          </cell>
        </row>
      </sheetData>
      <sheetData sheetId="4300"/>
      <sheetData sheetId="4301">
        <row r="2">
          <cell r="A2">
            <v>0</v>
          </cell>
        </row>
      </sheetData>
      <sheetData sheetId="4302"/>
      <sheetData sheetId="4303"/>
      <sheetData sheetId="4304">
        <row r="2">
          <cell r="A2">
            <v>0</v>
          </cell>
        </row>
      </sheetData>
      <sheetData sheetId="4305"/>
      <sheetData sheetId="4306"/>
      <sheetData sheetId="4307"/>
      <sheetData sheetId="4308"/>
      <sheetData sheetId="4309">
        <row r="2">
          <cell r="A2">
            <v>0</v>
          </cell>
        </row>
      </sheetData>
      <sheetData sheetId="4310"/>
      <sheetData sheetId="4311"/>
      <sheetData sheetId="4312">
        <row r="2">
          <cell r="A2">
            <v>0</v>
          </cell>
        </row>
      </sheetData>
      <sheetData sheetId="4313"/>
      <sheetData sheetId="4314">
        <row r="2">
          <cell r="A2">
            <v>0</v>
          </cell>
        </row>
      </sheetData>
      <sheetData sheetId="4315"/>
      <sheetData sheetId="4316"/>
      <sheetData sheetId="4317">
        <row r="2">
          <cell r="A2">
            <v>0</v>
          </cell>
        </row>
      </sheetData>
      <sheetData sheetId="4318"/>
      <sheetData sheetId="4319"/>
      <sheetData sheetId="4320"/>
      <sheetData sheetId="4321"/>
      <sheetData sheetId="4322">
        <row r="2">
          <cell r="A2">
            <v>0</v>
          </cell>
        </row>
      </sheetData>
      <sheetData sheetId="4323"/>
      <sheetData sheetId="4324"/>
      <sheetData sheetId="4325"/>
      <sheetData sheetId="4326"/>
      <sheetData sheetId="4327">
        <row r="2">
          <cell r="A2">
            <v>0</v>
          </cell>
        </row>
      </sheetData>
      <sheetData sheetId="4328">
        <row r="2">
          <cell r="A2">
            <v>0</v>
          </cell>
        </row>
      </sheetData>
      <sheetData sheetId="4329"/>
      <sheetData sheetId="4330"/>
      <sheetData sheetId="4331"/>
      <sheetData sheetId="4332">
        <row r="2">
          <cell r="A2">
            <v>0</v>
          </cell>
        </row>
      </sheetData>
      <sheetData sheetId="4333"/>
      <sheetData sheetId="4334"/>
      <sheetData sheetId="4335"/>
      <sheetData sheetId="4336"/>
      <sheetData sheetId="4337">
        <row r="2">
          <cell r="A2">
            <v>0</v>
          </cell>
        </row>
      </sheetData>
      <sheetData sheetId="4338"/>
      <sheetData sheetId="4339"/>
      <sheetData sheetId="4340"/>
      <sheetData sheetId="4341"/>
      <sheetData sheetId="4342">
        <row r="2">
          <cell r="A2">
            <v>0</v>
          </cell>
        </row>
      </sheetData>
      <sheetData sheetId="4343"/>
      <sheetData sheetId="4344"/>
      <sheetData sheetId="4345">
        <row r="2">
          <cell r="A2">
            <v>0</v>
          </cell>
        </row>
      </sheetData>
      <sheetData sheetId="4346"/>
      <sheetData sheetId="4347">
        <row r="2">
          <cell r="A2">
            <v>0</v>
          </cell>
        </row>
      </sheetData>
      <sheetData sheetId="4348"/>
      <sheetData sheetId="4349"/>
      <sheetData sheetId="4350"/>
      <sheetData sheetId="4351"/>
      <sheetData sheetId="4352"/>
      <sheetData sheetId="4353"/>
      <sheetData sheetId="4354"/>
      <sheetData sheetId="4355">
        <row r="2">
          <cell r="A2">
            <v>0</v>
          </cell>
        </row>
      </sheetData>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row r="2">
          <cell r="A2">
            <v>0</v>
          </cell>
        </row>
      </sheetData>
      <sheetData sheetId="4375"/>
      <sheetData sheetId="4376"/>
      <sheetData sheetId="4377"/>
      <sheetData sheetId="4378"/>
      <sheetData sheetId="4379"/>
      <sheetData sheetId="4380"/>
      <sheetData sheetId="4381"/>
      <sheetData sheetId="4382"/>
      <sheetData sheetId="4383"/>
      <sheetData sheetId="4384">
        <row r="2">
          <cell r="A2">
            <v>0</v>
          </cell>
        </row>
      </sheetData>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row r="2">
          <cell r="A2">
            <v>0</v>
          </cell>
        </row>
      </sheetData>
      <sheetData sheetId="4410">
        <row r="2">
          <cell r="A2">
            <v>0</v>
          </cell>
        </row>
      </sheetData>
      <sheetData sheetId="4411">
        <row r="2">
          <cell r="A2">
            <v>0</v>
          </cell>
        </row>
      </sheetData>
      <sheetData sheetId="4412">
        <row r="2">
          <cell r="A2">
            <v>0</v>
          </cell>
        </row>
      </sheetData>
      <sheetData sheetId="4413">
        <row r="2">
          <cell r="A2">
            <v>0</v>
          </cell>
        </row>
      </sheetData>
      <sheetData sheetId="4414">
        <row r="2">
          <cell r="A2">
            <v>0</v>
          </cell>
        </row>
      </sheetData>
      <sheetData sheetId="4415">
        <row r="2">
          <cell r="A2">
            <v>0</v>
          </cell>
        </row>
      </sheetData>
      <sheetData sheetId="4416"/>
      <sheetData sheetId="4417"/>
      <sheetData sheetId="4418">
        <row r="2">
          <cell r="A2">
            <v>0</v>
          </cell>
        </row>
      </sheetData>
      <sheetData sheetId="4419">
        <row r="2">
          <cell r="A2">
            <v>0</v>
          </cell>
        </row>
      </sheetData>
      <sheetData sheetId="4420">
        <row r="2">
          <cell r="A2">
            <v>0</v>
          </cell>
        </row>
      </sheetData>
      <sheetData sheetId="4421">
        <row r="2">
          <cell r="A2">
            <v>0</v>
          </cell>
        </row>
      </sheetData>
      <sheetData sheetId="4422">
        <row r="2">
          <cell r="A2">
            <v>0</v>
          </cell>
        </row>
      </sheetData>
      <sheetData sheetId="4423">
        <row r="2">
          <cell r="A2">
            <v>0</v>
          </cell>
        </row>
      </sheetData>
      <sheetData sheetId="4424">
        <row r="2">
          <cell r="A2">
            <v>0</v>
          </cell>
        </row>
      </sheetData>
      <sheetData sheetId="4425">
        <row r="2">
          <cell r="A2">
            <v>0</v>
          </cell>
        </row>
      </sheetData>
      <sheetData sheetId="4426"/>
      <sheetData sheetId="4427">
        <row r="2">
          <cell r="A2">
            <v>0</v>
          </cell>
        </row>
      </sheetData>
      <sheetData sheetId="4428">
        <row r="2">
          <cell r="A2">
            <v>0</v>
          </cell>
        </row>
      </sheetData>
      <sheetData sheetId="4429">
        <row r="2">
          <cell r="A2">
            <v>0</v>
          </cell>
        </row>
      </sheetData>
      <sheetData sheetId="4430">
        <row r="2">
          <cell r="A2">
            <v>0</v>
          </cell>
        </row>
      </sheetData>
      <sheetData sheetId="4431">
        <row r="2">
          <cell r="A2">
            <v>0</v>
          </cell>
        </row>
      </sheetData>
      <sheetData sheetId="4432">
        <row r="2">
          <cell r="A2">
            <v>0</v>
          </cell>
        </row>
      </sheetData>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row r="2">
          <cell r="A2">
            <v>0</v>
          </cell>
        </row>
      </sheetData>
      <sheetData sheetId="4440">
        <row r="2">
          <cell r="A2">
            <v>0</v>
          </cell>
        </row>
      </sheetData>
      <sheetData sheetId="4441">
        <row r="2">
          <cell r="A2">
            <v>0</v>
          </cell>
        </row>
      </sheetData>
      <sheetData sheetId="4442">
        <row r="2">
          <cell r="A2">
            <v>0</v>
          </cell>
        </row>
      </sheetData>
      <sheetData sheetId="4443">
        <row r="2">
          <cell r="A2">
            <v>0</v>
          </cell>
        </row>
      </sheetData>
      <sheetData sheetId="4444">
        <row r="2">
          <cell r="A2">
            <v>0</v>
          </cell>
        </row>
      </sheetData>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row r="2">
          <cell r="A2">
            <v>0</v>
          </cell>
        </row>
      </sheetData>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ow r="2">
          <cell r="A2">
            <v>0</v>
          </cell>
        </row>
      </sheetData>
      <sheetData sheetId="4463">
        <row r="2">
          <cell r="A2">
            <v>0</v>
          </cell>
        </row>
      </sheetData>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sheetData sheetId="4485">
        <row r="2">
          <cell r="A2">
            <v>0</v>
          </cell>
        </row>
      </sheetData>
      <sheetData sheetId="4486"/>
      <sheetData sheetId="4487"/>
      <sheetData sheetId="4488"/>
      <sheetData sheetId="4489"/>
      <sheetData sheetId="4490"/>
      <sheetData sheetId="4491"/>
      <sheetData sheetId="4492"/>
      <sheetData sheetId="4493">
        <row r="2">
          <cell r="A2">
            <v>0</v>
          </cell>
        </row>
      </sheetData>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row r="2">
          <cell r="A2">
            <v>0</v>
          </cell>
        </row>
      </sheetData>
      <sheetData sheetId="4511"/>
      <sheetData sheetId="4512"/>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row r="2">
          <cell r="A2">
            <v>0</v>
          </cell>
        </row>
      </sheetData>
      <sheetData sheetId="4519">
        <row r="2">
          <cell r="A2">
            <v>0</v>
          </cell>
        </row>
      </sheetData>
      <sheetData sheetId="4520">
        <row r="2">
          <cell r="A2">
            <v>0</v>
          </cell>
        </row>
      </sheetData>
      <sheetData sheetId="4521">
        <row r="2">
          <cell r="A2">
            <v>0</v>
          </cell>
        </row>
      </sheetData>
      <sheetData sheetId="4522">
        <row r="2">
          <cell r="A2">
            <v>0</v>
          </cell>
        </row>
      </sheetData>
      <sheetData sheetId="4523">
        <row r="2">
          <cell r="A2">
            <v>0</v>
          </cell>
        </row>
      </sheetData>
      <sheetData sheetId="4524">
        <row r="2">
          <cell r="A2">
            <v>0</v>
          </cell>
        </row>
      </sheetData>
      <sheetData sheetId="4525">
        <row r="2">
          <cell r="A2">
            <v>0</v>
          </cell>
        </row>
      </sheetData>
      <sheetData sheetId="4526">
        <row r="2">
          <cell r="A2">
            <v>0</v>
          </cell>
        </row>
      </sheetData>
      <sheetData sheetId="4527">
        <row r="2">
          <cell r="A2">
            <v>0</v>
          </cell>
        </row>
      </sheetData>
      <sheetData sheetId="4528">
        <row r="2">
          <cell r="A2">
            <v>0</v>
          </cell>
        </row>
      </sheetData>
      <sheetData sheetId="4529">
        <row r="2">
          <cell r="A2">
            <v>0</v>
          </cell>
        </row>
      </sheetData>
      <sheetData sheetId="4530">
        <row r="2">
          <cell r="A2">
            <v>0</v>
          </cell>
        </row>
      </sheetData>
      <sheetData sheetId="4531">
        <row r="2">
          <cell r="A2">
            <v>0</v>
          </cell>
        </row>
      </sheetData>
      <sheetData sheetId="4532">
        <row r="2">
          <cell r="A2">
            <v>0</v>
          </cell>
        </row>
      </sheetData>
      <sheetData sheetId="4533">
        <row r="2">
          <cell r="A2">
            <v>0</v>
          </cell>
        </row>
      </sheetData>
      <sheetData sheetId="4534">
        <row r="2">
          <cell r="A2">
            <v>0</v>
          </cell>
        </row>
      </sheetData>
      <sheetData sheetId="4535">
        <row r="2">
          <cell r="A2">
            <v>0</v>
          </cell>
        </row>
      </sheetData>
      <sheetData sheetId="4536">
        <row r="2">
          <cell r="A2">
            <v>0</v>
          </cell>
        </row>
      </sheetData>
      <sheetData sheetId="4537">
        <row r="2">
          <cell r="A2">
            <v>0</v>
          </cell>
        </row>
      </sheetData>
      <sheetData sheetId="4538">
        <row r="2">
          <cell r="A2">
            <v>0</v>
          </cell>
        </row>
      </sheetData>
      <sheetData sheetId="4539">
        <row r="2">
          <cell r="A2">
            <v>0</v>
          </cell>
        </row>
      </sheetData>
      <sheetData sheetId="4540">
        <row r="2">
          <cell r="A2">
            <v>0</v>
          </cell>
        </row>
      </sheetData>
      <sheetData sheetId="4541">
        <row r="2">
          <cell r="A2">
            <v>0</v>
          </cell>
        </row>
      </sheetData>
      <sheetData sheetId="4542">
        <row r="2">
          <cell r="A2">
            <v>0</v>
          </cell>
        </row>
      </sheetData>
      <sheetData sheetId="4543">
        <row r="2">
          <cell r="A2">
            <v>0</v>
          </cell>
        </row>
      </sheetData>
      <sheetData sheetId="4544">
        <row r="2">
          <cell r="A2">
            <v>0</v>
          </cell>
        </row>
      </sheetData>
      <sheetData sheetId="4545">
        <row r="2">
          <cell r="A2">
            <v>0</v>
          </cell>
        </row>
      </sheetData>
      <sheetData sheetId="4546">
        <row r="2">
          <cell r="A2">
            <v>0</v>
          </cell>
        </row>
      </sheetData>
      <sheetData sheetId="4547">
        <row r="2">
          <cell r="A2">
            <v>0</v>
          </cell>
        </row>
      </sheetData>
      <sheetData sheetId="4548">
        <row r="2">
          <cell r="A2">
            <v>0</v>
          </cell>
        </row>
      </sheetData>
      <sheetData sheetId="4549">
        <row r="2">
          <cell r="A2">
            <v>0</v>
          </cell>
        </row>
      </sheetData>
      <sheetData sheetId="4550">
        <row r="2">
          <cell r="A2">
            <v>0</v>
          </cell>
        </row>
      </sheetData>
      <sheetData sheetId="4551">
        <row r="2">
          <cell r="A2">
            <v>0</v>
          </cell>
        </row>
      </sheetData>
      <sheetData sheetId="4552">
        <row r="2">
          <cell r="A2">
            <v>0</v>
          </cell>
        </row>
      </sheetData>
      <sheetData sheetId="4553">
        <row r="2">
          <cell r="A2">
            <v>0</v>
          </cell>
        </row>
      </sheetData>
      <sheetData sheetId="4554">
        <row r="2">
          <cell r="A2">
            <v>0</v>
          </cell>
        </row>
      </sheetData>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sheetData sheetId="4599"/>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efreshError="1"/>
      <sheetData sheetId="4663" refreshError="1"/>
      <sheetData sheetId="4664" refreshError="1"/>
      <sheetData sheetId="4665" refreshError="1"/>
      <sheetData sheetId="4666" refreshError="1"/>
      <sheetData sheetId="4667" refreshError="1"/>
      <sheetData sheetId="4668">
        <row r="2">
          <cell r="A2">
            <v>0</v>
          </cell>
        </row>
      </sheetData>
      <sheetData sheetId="4669">
        <row r="2">
          <cell r="A2">
            <v>0</v>
          </cell>
        </row>
      </sheetData>
      <sheetData sheetId="4670" refreshError="1"/>
      <sheetData sheetId="4671" refreshError="1"/>
      <sheetData sheetId="4672">
        <row r="2">
          <cell r="A2">
            <v>0</v>
          </cell>
        </row>
      </sheetData>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efreshError="1"/>
      <sheetData sheetId="4694" refreshError="1"/>
      <sheetData sheetId="4695">
        <row r="2">
          <cell r="A2">
            <v>0</v>
          </cell>
        </row>
      </sheetData>
      <sheetData sheetId="4696">
        <row r="2">
          <cell r="A2">
            <v>0</v>
          </cell>
        </row>
      </sheetData>
      <sheetData sheetId="4697" refreshError="1"/>
      <sheetData sheetId="4698" refreshError="1"/>
      <sheetData sheetId="4699">
        <row r="2">
          <cell r="A2">
            <v>0</v>
          </cell>
        </row>
      </sheetData>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efreshError="1"/>
      <sheetData sheetId="4718" refreshError="1"/>
      <sheetData sheetId="4719" refreshError="1"/>
      <sheetData sheetId="4720" refreshError="1"/>
      <sheetData sheetId="4721" refreshError="1"/>
      <sheetData sheetId="4722">
        <row r="2">
          <cell r="A2">
            <v>0</v>
          </cell>
        </row>
      </sheetData>
      <sheetData sheetId="4723">
        <row r="2">
          <cell r="A2">
            <v>0</v>
          </cell>
        </row>
      </sheetData>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sheetData sheetId="4733">
        <row r="2">
          <cell r="A2">
            <v>0</v>
          </cell>
        </row>
      </sheetData>
      <sheetData sheetId="4734" refreshError="1"/>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efreshError="1"/>
      <sheetData sheetId="4747" refreshError="1"/>
      <sheetData sheetId="4748">
        <row r="2">
          <cell r="A2" t="str">
            <v>Locación</v>
          </cell>
        </row>
      </sheetData>
      <sheetData sheetId="4749" refreshError="1"/>
      <sheetData sheetId="4750">
        <row r="2">
          <cell r="A2">
            <v>0</v>
          </cell>
        </row>
      </sheetData>
      <sheetData sheetId="4751"/>
      <sheetData sheetId="4752"/>
      <sheetData sheetId="4753">
        <row r="2">
          <cell r="B2" t="str">
            <v>Patrimonio
neto
personal</v>
          </cell>
        </row>
      </sheetData>
      <sheetData sheetId="4754">
        <row r="2">
          <cell r="A2">
            <v>0</v>
          </cell>
        </row>
      </sheetData>
      <sheetData sheetId="4755">
        <row r="2">
          <cell r="A2">
            <v>0</v>
          </cell>
        </row>
      </sheetData>
      <sheetData sheetId="4756" refreshError="1"/>
      <sheetData sheetId="4757" refreshError="1"/>
      <sheetData sheetId="4758" refreshError="1"/>
      <sheetData sheetId="4759"/>
      <sheetData sheetId="4760">
        <row r="2">
          <cell r="A2">
            <v>0</v>
          </cell>
        </row>
      </sheetData>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row r="5">
          <cell r="B5">
            <v>0</v>
          </cell>
        </row>
      </sheetData>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efreshError="1"/>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efreshError="1"/>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sheetData sheetId="4836"/>
      <sheetData sheetId="4837"/>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sheetData sheetId="4984"/>
      <sheetData sheetId="4985"/>
      <sheetData sheetId="4986">
        <row r="2">
          <cell r="A2">
            <v>0</v>
          </cell>
        </row>
      </sheetData>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row r="2">
          <cell r="A2">
            <v>0</v>
          </cell>
        </row>
      </sheetData>
      <sheetData sheetId="5023"/>
      <sheetData sheetId="5024"/>
      <sheetData sheetId="5025"/>
      <sheetData sheetId="5026"/>
      <sheetData sheetId="5027"/>
      <sheetData sheetId="5028"/>
      <sheetData sheetId="5029"/>
      <sheetData sheetId="5030"/>
      <sheetData sheetId="5031"/>
      <sheetData sheetId="5032">
        <row r="2">
          <cell r="A2">
            <v>0</v>
          </cell>
        </row>
      </sheetData>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row r="2">
          <cell r="A2">
            <v>0</v>
          </cell>
        </row>
      </sheetData>
      <sheetData sheetId="5052"/>
      <sheetData sheetId="5053"/>
      <sheetData sheetId="5054"/>
      <sheetData sheetId="5055"/>
      <sheetData sheetId="5056"/>
      <sheetData sheetId="5057"/>
      <sheetData sheetId="5058"/>
      <sheetData sheetId="5059"/>
      <sheetData sheetId="5060"/>
      <sheetData sheetId="5061">
        <row r="2">
          <cell r="A2">
            <v>0</v>
          </cell>
        </row>
      </sheetData>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row r="2">
          <cell r="A2">
            <v>0</v>
          </cell>
        </row>
      </sheetData>
      <sheetData sheetId="5098"/>
      <sheetData sheetId="5099"/>
      <sheetData sheetId="5100"/>
      <sheetData sheetId="5101"/>
      <sheetData sheetId="5102"/>
      <sheetData sheetId="5103"/>
      <sheetData sheetId="5104"/>
      <sheetData sheetId="5105">
        <row r="2">
          <cell r="A2">
            <v>0</v>
          </cell>
        </row>
      </sheetData>
      <sheetData sheetId="5106"/>
      <sheetData sheetId="5107">
        <row r="2">
          <cell r="A2">
            <v>0</v>
          </cell>
        </row>
      </sheetData>
      <sheetData sheetId="5108"/>
      <sheetData sheetId="5109"/>
      <sheetData sheetId="5110"/>
      <sheetData sheetId="5111"/>
      <sheetData sheetId="5112"/>
      <sheetData sheetId="5113"/>
      <sheetData sheetId="5114"/>
      <sheetData sheetId="5115">
        <row r="2">
          <cell r="A2">
            <v>0</v>
          </cell>
        </row>
      </sheetData>
      <sheetData sheetId="5116"/>
      <sheetData sheetId="5117">
        <row r="2">
          <cell r="A2">
            <v>0</v>
          </cell>
        </row>
      </sheetData>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row r="2">
          <cell r="A2">
            <v>0</v>
          </cell>
        </row>
      </sheetData>
      <sheetData sheetId="5152"/>
      <sheetData sheetId="5153">
        <row r="2">
          <cell r="A2">
            <v>0</v>
          </cell>
        </row>
      </sheetData>
      <sheetData sheetId="5154"/>
      <sheetData sheetId="5155"/>
      <sheetData sheetId="5156"/>
      <sheetData sheetId="5157"/>
      <sheetData sheetId="5158"/>
      <sheetData sheetId="5159"/>
      <sheetData sheetId="5160"/>
      <sheetData sheetId="5161">
        <row r="2">
          <cell r="A2">
            <v>0</v>
          </cell>
        </row>
      </sheetData>
      <sheetData sheetId="5162"/>
      <sheetData sheetId="5163">
        <row r="2">
          <cell r="A2">
            <v>0</v>
          </cell>
        </row>
      </sheetData>
      <sheetData sheetId="5164"/>
      <sheetData sheetId="5165"/>
      <sheetData sheetId="5166"/>
      <sheetData sheetId="5167"/>
      <sheetData sheetId="5168"/>
      <sheetData sheetId="5169"/>
      <sheetData sheetId="5170"/>
      <sheetData sheetId="5171">
        <row r="2">
          <cell r="A2">
            <v>0</v>
          </cell>
        </row>
      </sheetData>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row r="2">
          <cell r="A2">
            <v>0</v>
          </cell>
        </row>
      </sheetData>
      <sheetData sheetId="5208"/>
      <sheetData sheetId="5209"/>
      <sheetData sheetId="5210"/>
      <sheetData sheetId="5211"/>
      <sheetData sheetId="5212"/>
      <sheetData sheetId="5213"/>
      <sheetData sheetId="5214"/>
      <sheetData sheetId="5215"/>
      <sheetData sheetId="5216"/>
      <sheetData sheetId="5217">
        <row r="2">
          <cell r="A2">
            <v>0</v>
          </cell>
        </row>
      </sheetData>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row r="2">
          <cell r="A2">
            <v>0</v>
          </cell>
        </row>
      </sheetData>
      <sheetData sheetId="5237"/>
      <sheetData sheetId="5238"/>
      <sheetData sheetId="5239"/>
      <sheetData sheetId="5240"/>
      <sheetData sheetId="5241"/>
      <sheetData sheetId="5242"/>
      <sheetData sheetId="5243"/>
      <sheetData sheetId="5244"/>
      <sheetData sheetId="5245"/>
      <sheetData sheetId="5246">
        <row r="2">
          <cell r="A2">
            <v>0</v>
          </cell>
        </row>
      </sheetData>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sheetData sheetId="5279"/>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sheetData sheetId="5483"/>
      <sheetData sheetId="5484"/>
      <sheetData sheetId="5485"/>
      <sheetData sheetId="5486">
        <row r="2">
          <cell r="A2">
            <v>0</v>
          </cell>
        </row>
      </sheetData>
      <sheetData sheetId="5487"/>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sheetData sheetId="5509"/>
      <sheetData sheetId="5510"/>
      <sheetData sheetId="5511"/>
      <sheetData sheetId="5512"/>
      <sheetData sheetId="5513"/>
      <sheetData sheetId="5514"/>
      <sheetData sheetId="5515"/>
      <sheetData sheetId="5516"/>
      <sheetData sheetId="5517">
        <row r="2">
          <cell r="A2">
            <v>0</v>
          </cell>
        </row>
      </sheetData>
      <sheetData sheetId="5518">
        <row r="2">
          <cell r="A2">
            <v>0</v>
          </cell>
        </row>
      </sheetData>
      <sheetData sheetId="5519">
        <row r="2">
          <cell r="A2">
            <v>0</v>
          </cell>
        </row>
      </sheetData>
      <sheetData sheetId="5520">
        <row r="2">
          <cell r="A2">
            <v>0</v>
          </cell>
        </row>
      </sheetData>
      <sheetData sheetId="5521">
        <row r="2">
          <cell r="A2">
            <v>0</v>
          </cell>
        </row>
      </sheetData>
      <sheetData sheetId="5522">
        <row r="2">
          <cell r="A2">
            <v>0</v>
          </cell>
        </row>
      </sheetData>
      <sheetData sheetId="5523">
        <row r="2">
          <cell r="A2">
            <v>0</v>
          </cell>
        </row>
      </sheetData>
      <sheetData sheetId="5524">
        <row r="2">
          <cell r="A2">
            <v>0</v>
          </cell>
        </row>
      </sheetData>
      <sheetData sheetId="5525">
        <row r="2">
          <cell r="A2">
            <v>0</v>
          </cell>
        </row>
      </sheetData>
      <sheetData sheetId="5526">
        <row r="2">
          <cell r="A2">
            <v>0</v>
          </cell>
        </row>
      </sheetData>
      <sheetData sheetId="5527">
        <row r="2">
          <cell r="A2">
            <v>0</v>
          </cell>
        </row>
      </sheetData>
      <sheetData sheetId="5528">
        <row r="2">
          <cell r="A2">
            <v>0</v>
          </cell>
        </row>
      </sheetData>
      <sheetData sheetId="5529">
        <row r="2">
          <cell r="A2">
            <v>0</v>
          </cell>
        </row>
      </sheetData>
      <sheetData sheetId="5530">
        <row r="2">
          <cell r="A2">
            <v>0</v>
          </cell>
        </row>
      </sheetData>
      <sheetData sheetId="5531" refreshError="1"/>
      <sheetData sheetId="5532"/>
      <sheetData sheetId="5533" refreshError="1"/>
      <sheetData sheetId="5534">
        <row r="2">
          <cell r="A2" t="str">
            <v>FORMULARIO N° 4</v>
          </cell>
        </row>
      </sheetData>
      <sheetData sheetId="5535"/>
      <sheetData sheetId="5536"/>
      <sheetData sheetId="5537">
        <row r="5">
          <cell r="A5" t="str">
            <v>OFERTA ECONÓMICA DETALLADA</v>
          </cell>
        </row>
      </sheetData>
      <sheetData sheetId="5538"/>
      <sheetData sheetId="5539"/>
      <sheetData sheetId="5540"/>
      <sheetData sheetId="5541" refreshError="1"/>
      <sheetData sheetId="5542"/>
      <sheetData sheetId="5543"/>
      <sheetData sheetId="5544"/>
      <sheetData sheetId="5545"/>
      <sheetData sheetId="5546"/>
      <sheetData sheetId="5547"/>
      <sheetData sheetId="5548"/>
      <sheetData sheetId="5549"/>
      <sheetData sheetId="5550"/>
      <sheetData sheetId="5551"/>
      <sheetData sheetId="5552" refreshError="1"/>
      <sheetData sheetId="5553" refreshError="1"/>
      <sheetData sheetId="5554" refreshError="1"/>
      <sheetData sheetId="5555" refreshError="1"/>
      <sheetData sheetId="5556" refreshError="1"/>
      <sheetData sheetId="5557"/>
      <sheetData sheetId="5558"/>
      <sheetData sheetId="5559">
        <row r="2">
          <cell r="A2" t="str">
            <v>“CONSTRUCCIÓN DE OBRAS CIVILES, ELÉCTRICAS, MECÁNICAS E INSTRUMENTACIÓN REQUERIDAS POR ECOPETROL Y SU GRUPO EMPRESARIAL PARA LA VIGENCIA 2017-2020 CON OPCIÓN DE DOS AÑOS”</v>
          </cell>
        </row>
      </sheetData>
      <sheetData sheetId="5560">
        <row r="5">
          <cell r="A5">
            <v>0</v>
          </cell>
        </row>
      </sheetData>
      <sheetData sheetId="5561"/>
      <sheetData sheetId="5562"/>
      <sheetData sheetId="5563"/>
      <sheetData sheetId="5564"/>
      <sheetData sheetId="5565"/>
      <sheetData sheetId="5566"/>
      <sheetData sheetId="5567"/>
      <sheetData sheetId="5568"/>
      <sheetData sheetId="5569" refreshError="1"/>
      <sheetData sheetId="5570" refreshError="1"/>
      <sheetData sheetId="5571" refreshError="1"/>
      <sheetData sheetId="5572" refreshError="1"/>
      <sheetData sheetId="5573" refreshError="1"/>
      <sheetData sheetId="5574"/>
      <sheetData sheetId="5575"/>
      <sheetData sheetId="557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INV"/>
      <sheetName val="AASHTO"/>
      <sheetName val="DATOS"/>
      <sheetName val="Paso 1 Calculo del Presupuesto"/>
      <sheetName val="Equipo"/>
      <sheetName val="TABLAS SOPORTE "/>
      <sheetName val="TES"/>
      <sheetName val="CONSTRUCCION"/>
      <sheetName val="Modelo"/>
      <sheetName val="Tablas de Soporte"/>
      <sheetName val="NEI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P."/>
      <sheetName val="original_sist"/>
      <sheetName val="Hoja3"/>
      <sheetName val="DATOS"/>
      <sheetName val="General"/>
      <sheetName val="Desplegables"/>
      <sheetName val="MC SF GAVIONES"/>
      <sheetName val="SALARIOS CONVENC"/>
      <sheetName val="MATERIALES BL1"/>
      <sheetName val="SALARIOS CONVENC. - CALCULO"/>
      <sheetName val="Z209"/>
      <sheetName val="SURVEY"/>
      <sheetName val="OPCIONES DE SIMULACION"/>
      <sheetName val="COSTOS DE TRANSPORTE"/>
      <sheetName val="BOUNDS &amp; ROWS"/>
      <sheetName val="COMPRA MATERIA PRIMA"/>
      <sheetName val="STRSUMM0"/>
      <sheetName val="EDT"/>
      <sheetName val="Bases 2A"/>
      <sheetName val="tuberia"/>
      <sheetName val="TABLAS"/>
      <sheetName val="Valor Oferta"/>
      <sheetName val="Form5 _Pág_ 1"/>
      <sheetName val="DEST. MEDIOS"/>
      <sheetName val="COMBUASF"/>
      <sheetName val="BALCRUDO"/>
      <sheetName val="PRECIOS"/>
      <sheetName val="CARGASPROC."/>
      <sheetName val="G L P  FINAL"/>
      <sheetName val="LIQ.SEM18 GDT"/>
      <sheetName val="LIQ.SEM19 GDT"/>
      <sheetName val="LIQ.SEM 20-21 GDT"/>
      <sheetName val="LIQ.SEM18 GCH"/>
      <sheetName val="LIQ.SEM19 GCH"/>
      <sheetName val="LIQ.SEM 20-21 GCH"/>
      <sheetName val="Resumen"/>
      <sheetName val="AIU"/>
      <sheetName val="INV"/>
      <sheetName val="O_P_"/>
      <sheetName val="SALARIOS_CONVENC"/>
      <sheetName val="MATERIALES_BL1"/>
      <sheetName val="SALARIOS_CONVENC__-_CALCULO"/>
      <sheetName val="OPCIONES_DE_SIMULACION"/>
      <sheetName val="COSTOS_DE_TRANSPORTE"/>
      <sheetName val="BOUNDS_&amp;_ROWS"/>
      <sheetName val="COMPRA_MATERIA_PRIMA"/>
      <sheetName val="Bases_2A"/>
      <sheetName val="Valor_Oferta"/>
      <sheetName val="Form5__Pág__1"/>
      <sheetName val="DEST__MEDIOS"/>
      <sheetName val="CARGASPROC_"/>
      <sheetName val="G_L_P__FINAL"/>
      <sheetName val="O_P_1"/>
      <sheetName val="SALARIOS_CONVENC1"/>
      <sheetName val="MATERIALES_BL11"/>
      <sheetName val="SALARIOS_CONVENC__-_CALCULO1"/>
      <sheetName val="OPCIONES_DE_SIMULACION1"/>
      <sheetName val="COSTOS_DE_TRANSPORTE1"/>
      <sheetName val="BOUNDS_&amp;_ROWS1"/>
      <sheetName val="COMPRA_MATERIA_PRIMA1"/>
      <sheetName val="Bases_2A1"/>
      <sheetName val="Valor_Oferta1"/>
      <sheetName val="Form5__Pág__11"/>
      <sheetName val="DEST__MEDIOS1"/>
      <sheetName val="CARGASPROC_1"/>
      <sheetName val="G_L_P__FINAL1"/>
      <sheetName val="7422CW00"/>
      <sheetName val="XC-7865-01-19- REV 00 "/>
      <sheetName val="V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refreshError="1"/>
      <sheetData sheetId="71"/>
      <sheetData sheetId="72"/>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 val="Análisis_determinístico"/>
      <sheetName val="Modelo_financiero"/>
      <sheetName val="[EST0798.XLS]__cceficiente_sh_2"/>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URCDIT"/>
      <sheetName val="DATOS"/>
      <sheetName val="Lineas del PACC"/>
      <sheetName val="DATOS_CONTRATO"/>
      <sheetName val="Análisis_determinístico"/>
      <sheetName val="DEST__MEDIOS"/>
      <sheetName val="CARGASPROC_"/>
      <sheetName val="G_L_P__FINAL"/>
      <sheetName val="Lineas_del_PACC"/>
      <sheetName val="DATOS_CONTRATO1"/>
      <sheetName val="Análisis_determinístico1"/>
      <sheetName val="DEST__MEDIOS1"/>
      <sheetName val="CARGASPROC_1"/>
      <sheetName val="G_L_P__FINAL1"/>
      <sheetName val="Lineas_del_PACC1"/>
      <sheetName val="Informe_Semanal1"/>
      <sheetName val="BHA#4_8_5 inch"/>
      <sheetName val="DPC"/>
      <sheetName val="Bases de Datos"/>
      <sheetName val="Instrucciones "/>
      <sheetName val="Tablas"/>
      <sheetName val="Tbg Tally"/>
      <sheetName val="Reverse Tally"/>
      <sheetName val="PERSON"/>
      <sheetName val="API93"/>
      <sheetName val="TABPOZO"/>
      <sheetName val="CONTRATO"/>
      <sheetName val="Hoja1"/>
      <sheetName val="5094-2003"/>
      <sheetName val="Materiales"/>
      <sheetName val="Informe_Semanal_1"/>
      <sheetName val="DATOS_CONTRATO2"/>
      <sheetName val="LIQUIDACIONESPERSONAL"/>
    </sheetNames>
    <sheetDataSet>
      <sheetData sheetId="0" refreshError="1"/>
      <sheetData sheetId="1" refreshError="1">
        <row r="6">
          <cell r="E6" t="str">
            <v>ECOPETROL G.C.O.</v>
          </cell>
        </row>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ow r="6">
          <cell r="E6" t="str">
            <v>ECOPETROL G.C.O.</v>
          </cell>
        </row>
      </sheetData>
      <sheetData sheetId="39"/>
      <sheetData sheetId="40"/>
      <sheetData sheetId="41"/>
      <sheetData sheetId="42"/>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 val="PACC_Compras"/>
    </sheetNames>
    <sheetDataSet>
      <sheetData sheetId="0"/>
      <sheetData sheetId="1"/>
      <sheetData sheetId="2" refreshError="1"/>
      <sheetData sheetId="3"/>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 val="Modelo_financiero"/>
    </sheetNames>
    <definedNames>
      <definedName name="_xlbgnm.ane7"/>
      <definedName name="_xlbgnm.ane8"/>
    </definedNames>
    <sheetDataSet>
      <sheetData sheetId="0" refreshError="1"/>
      <sheetData sheetId="1" refreshError="1"/>
      <sheetData sheetId="2"/>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DATOS_CONTRATO"/>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_22"/>
      <sheetName val="[EST0798.XLS]__cceficiente_sh_8"/>
      <sheetName val="[EST0798.XLS]__cceficiente_sh_2"/>
      <sheetName val="[EST0798.XLS]__cceficiente_sh_3"/>
      <sheetName val="[EST0798.XLS]__cceficiente_sh_4"/>
      <sheetName val="[EST0798.XLS]__cceficiente_sh_5"/>
      <sheetName val="[EST0798.XLS]__cceficiente_sh_6"/>
      <sheetName val="[EST0798.XLS]__cceficiente_sh_7"/>
      <sheetName val="Modelo financiero"/>
      <sheetName val="EST0798.XLS"/>
      <sheetName val="EMPRESA"/>
      <sheetName val="[EST0798.XLS]__cceficiente_sh_9"/>
      <sheetName val="[EST0798.XLS]__cceficiente_s_10"/>
      <sheetName val="[EST0798.XLS]__cceficiente_s_14"/>
      <sheetName val="[EST0798.XLS]__cceficiente_s_12"/>
      <sheetName val="[EST0798.XLS]__cceficiente_s_11"/>
      <sheetName val="[EST0798.XLS]__cceficiente_s_13"/>
      <sheetName val="[EST0798.XLS]__cceficiente_s_15"/>
      <sheetName val="[EST0798.XLS]__cceficiente_s_17"/>
      <sheetName val="[EST0798.XLS]__cceficiente_s_16"/>
      <sheetName val="[EST0798.XLS]__cceficiente_s_18"/>
      <sheetName val="[EST0798.XLS]__cceficiente_s_19"/>
      <sheetName val="[EST0798.XLS]__cceficiente_s_20"/>
      <sheetName val="[EST0798.XLS]__cceficiente_s_21"/>
      <sheetName val="[EST0798.XLS]__cceficiente_s_23"/>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DATOS_CONTRATO"/>
      <sheetName val="BASE-LISTAS"/>
      <sheetName val="LIQUIDACIONESPERSONAL"/>
      <sheetName val="cronograma"/>
      <sheetName val="MEDIA GEOMETRICA"/>
      <sheetName val="ASPECTOS TECNIC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 sheetId="28" refreshError="1"/>
      <sheetData sheetId="29" refreshError="1"/>
      <sheetData sheetId="30" refreshError="1"/>
      <sheetData sheetId="31"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Equipo"/>
      <sheetName val="ACTUAL"/>
      <sheetName val="EMPRESA"/>
      <sheetName val="COSTOS UNITARIOS"/>
      <sheetName val="CA-2909"/>
      <sheetName val="PESOS"/>
      <sheetName val="TABLAS SOPORTE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Constantes Generales"/>
      <sheetName val="Prestaciones Sociales"/>
      <sheetName val="PORT_0-23"/>
      <sheetName val="PORT_1-22"/>
      <sheetName val="PORT_3-20"/>
      <sheetName val="PORT_5-18"/>
      <sheetName val="PORT_6-17"/>
      <sheetName val="PORT_7-16"/>
      <sheetName val="PORT_8-15"/>
      <sheetName val="PORT_9-14"/>
      <sheetName val="PORT_10-13"/>
      <sheetName val="PORT_11-12"/>
      <sheetName val="PORT_A_(9-14)"/>
      <sheetName val="PORT_B_(9-14)"/>
      <sheetName val="PORT_C_(9-14)"/>
      <sheetName val="PORT_D_(9-14)"/>
      <sheetName val="CIME,_ESTRU_y_ACERO"/>
      <sheetName val="PORT_A_(0-9)"/>
      <sheetName val="PORT_B_(0-9)"/>
      <sheetName val="PORT_C_(0-9)_"/>
      <sheetName val="PORT_D_(0-9)"/>
      <sheetName val="2_ETAPA"/>
      <sheetName val="CIM_RAMPAS"/>
      <sheetName val="tanques_Y_NUCLEOS"/>
      <sheetName val="Col_rampa"/>
      <sheetName val="platafo_N+5_3"/>
      <sheetName val="SEGUNDA_ETAPA"/>
      <sheetName val="Presup_Oficial"/>
      <sheetName val="Presup_Oficial_(2)"/>
      <sheetName val="PREFABRICADOS_2_et"/>
      <sheetName val="PRESUPUESTO_ESTADIO_1"/>
      <sheetName val="Constantes_Generales"/>
      <sheetName val="Prestaciones_Sociales"/>
      <sheetName val="PORT_0-231"/>
      <sheetName val="PORT_1-221"/>
      <sheetName val="PORT_3-201"/>
      <sheetName val="PORT_5-181"/>
      <sheetName val="PORT_6-171"/>
      <sheetName val="PORT_7-161"/>
      <sheetName val="PORT_8-151"/>
      <sheetName val="PORT_9-141"/>
      <sheetName val="PORT_10-131"/>
      <sheetName val="PORT_11-121"/>
      <sheetName val="PORT_A_(9-14)1"/>
      <sheetName val="PORT_B_(9-14)1"/>
      <sheetName val="PORT_C_(9-14)1"/>
      <sheetName val="PORT_D_(9-14)1"/>
      <sheetName val="CIME,_ESTRU_y_ACERO1"/>
      <sheetName val="PORT_A_(0-9)1"/>
      <sheetName val="PORT_B_(0-9)1"/>
      <sheetName val="PORT_C_(0-9)_1"/>
      <sheetName val="PORT_D_(0-9)1"/>
      <sheetName val="2_ETAPA1"/>
      <sheetName val="CIM_RAMPAS1"/>
      <sheetName val="tanques_Y_NUCLEOS1"/>
      <sheetName val="Col_rampa1"/>
      <sheetName val="platafo_N+5_31"/>
      <sheetName val="SEGUNDA_ETAPA1"/>
      <sheetName val="Presup_Oficial1"/>
      <sheetName val="Presup_Oficial_(2)1"/>
      <sheetName val="PREFABRICADOS_2_et1"/>
      <sheetName val="PRESUPUESTO_ESTADIO_11"/>
      <sheetName val="Constantes_Generales1"/>
      <sheetName val="Prestaciones_Sociales1"/>
      <sheetName val="PORT_0-232"/>
      <sheetName val="PORT_1-222"/>
      <sheetName val="PORT_3-202"/>
      <sheetName val="PORT_5-182"/>
      <sheetName val="PORT_6-172"/>
      <sheetName val="PORT_7-162"/>
      <sheetName val="PORT_8-152"/>
      <sheetName val="PORT_9-142"/>
      <sheetName val="PORT_10-132"/>
      <sheetName val="PORT_11-122"/>
      <sheetName val="PORT_A_(9-14)2"/>
      <sheetName val="PORT_B_(9-14)2"/>
      <sheetName val="PORT_C_(9-14)2"/>
      <sheetName val="PORT_D_(9-14)2"/>
      <sheetName val="CIME,_ESTRU_y_ACERO2"/>
      <sheetName val="PORT_A_(0-9)2"/>
      <sheetName val="PORT_B_(0-9)2"/>
      <sheetName val="PORT_C_(0-9)_2"/>
      <sheetName val="PORT_D_(0-9)2"/>
      <sheetName val="2_ETAPA2"/>
      <sheetName val="CIM_RAMPAS2"/>
      <sheetName val="tanques_Y_NUCLEOS2"/>
      <sheetName val="Col_rampa2"/>
      <sheetName val="platafo_N+5_32"/>
      <sheetName val="SEGUNDA_ETAPA2"/>
      <sheetName val="Presup_Oficial2"/>
      <sheetName val="Presup_Oficial_(2)2"/>
      <sheetName val="PREFABRICADOS_2_et2"/>
      <sheetName val="PRESUPUESTO_ESTADIO_12"/>
      <sheetName val="Constantes_Generales2"/>
      <sheetName val="Prestaciones_Sociales2"/>
      <sheetName val="PORT_0-233"/>
      <sheetName val="PORT_1-223"/>
      <sheetName val="PORT_3-203"/>
      <sheetName val="PORT_5-183"/>
      <sheetName val="PORT_6-173"/>
      <sheetName val="PORT_7-163"/>
      <sheetName val="PORT_8-153"/>
      <sheetName val="PORT_9-143"/>
      <sheetName val="PORT_10-133"/>
      <sheetName val="PORT_11-123"/>
      <sheetName val="PORT_A_(9-14)3"/>
      <sheetName val="PORT_B_(9-14)3"/>
      <sheetName val="PORT_C_(9-14)3"/>
      <sheetName val="PORT_D_(9-14)3"/>
      <sheetName val="CIME,_ESTRU_y_ACERO3"/>
      <sheetName val="PORT_A_(0-9)3"/>
      <sheetName val="PORT_B_(0-9)3"/>
      <sheetName val="PORT_C_(0-9)_3"/>
      <sheetName val="PORT_D_(0-9)3"/>
      <sheetName val="2_ETAPA3"/>
      <sheetName val="CIM_RAMPAS3"/>
      <sheetName val="tanques_Y_NUCLEOS3"/>
      <sheetName val="Col_rampa3"/>
      <sheetName val="platafo_N+5_33"/>
      <sheetName val="SEGUNDA_ETAPA3"/>
      <sheetName val="Presup_Oficial3"/>
      <sheetName val="Presup_Oficial_(2)3"/>
      <sheetName val="PREFABRICADOS_2_et3"/>
      <sheetName val="PRESUPUESTO_ESTADIO_13"/>
      <sheetName val="Constantes_Generales3"/>
      <sheetName val="Prestaciones_Sociales3"/>
      <sheetName val="Item"/>
      <sheetName val="Base 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refreshError="1"/>
      <sheetData sheetId="168"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REF"/>
      <sheetName val="Formulario No.1 "/>
      <sheetName val="450.2P  Vía 9003"/>
      <sheetName val="632.1P "/>
      <sheetName val="630.4 Vía 9003"/>
      <sheetName val="630.6 Vía 7801"/>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CCIDENTES DE 1995 - 1996.xls"/>
      <sheetName val="A.P.U."/>
      <sheetName val="Dato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CUADRILLA"/>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Base Datos"/>
      <sheetName val="C122"/>
      <sheetName val="Compilado"/>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C123"/>
      <sheetName val="M14"/>
      <sheetName val="C124"/>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DESCAPOTE"/>
      <sheetName val="RELL"/>
      <sheetName val="SOLADO"/>
      <sheetName val="CICLO"/>
      <sheetName val="VIGACIMENTA"/>
      <sheetName val="VIGADINTEL"/>
      <sheetName val="COL2020"/>
      <sheetName val="ZAP"/>
      <sheetName val="PISOGRES"/>
      <sheetName val="PUERTA"/>
      <sheetName val="VENTANA"/>
      <sheetName val="CUBIERTA"/>
      <sheetName val="ACERO"/>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1.3"/>
      <sheetName val="Programación"/>
      <sheetName val="Presupuesto (2)"/>
      <sheetName val="Presupuesto "/>
      <sheetName val="8.3"/>
      <sheetName val="9.2"/>
      <sheetName val="12.2"/>
      <sheetName val="12.3"/>
      <sheetName val="13.1"/>
      <sheetName val="CUBS"/>
      <sheetName val="3.8"/>
      <sheetName val="6.5"/>
      <sheetName val="6.6"/>
      <sheetName val="6.7"/>
      <sheetName val="12.4"/>
      <sheetName val="12.5"/>
      <sheetName val="PROGRAMA DE OBRA"/>
      <sheetName val="PROGRAMA DE INVERSIONES"/>
      <sheetName val="PROG.INV.COMPRIMIDO"/>
      <sheetName val="EQUIPO REQUERIDO"/>
      <sheetName val="ACEROS"/>
      <sheetName val="A.1"/>
      <sheetName val="A.2"/>
      <sheetName val="CANT. MAT."/>
      <sheetName val="14."/>
      <sheetName val="15."/>
      <sheetName val="PROG TRAB (2)"/>
      <sheetName val="Compensada"/>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7"/>
      <sheetName val="3,8"/>
      <sheetName val="3,08"/>
      <sheetName val="3,07"/>
      <sheetName val="3,06"/>
      <sheetName val="3,05"/>
      <sheetName val="3,04"/>
      <sheetName val="3,03"/>
      <sheetName val="3,02"/>
      <sheetName val="3,01"/>
      <sheetName val="2,00"/>
      <sheetName val="M1,4"/>
      <sheetName val="C1,3,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BORDILLO"/>
      <sheetName val="PLACA E 0.08"/>
      <sheetName val="PLACA E 0.1"/>
      <sheetName val="EXCV"/>
      <sheetName val="LOC Y REP"/>
      <sheetName val="LOCAL1"/>
      <sheetName val="PRECIOS REF"/>
      <sheetName val="M15"/>
      <sheetName val="M13"/>
      <sheetName val="M12"/>
      <sheetName val="CONCRET"/>
      <sheetName val="MANO OBRA"/>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PTEI2"/>
      <sheetName val="AHUMADA"/>
      <sheetName val="PUNITARIOS"/>
      <sheetName val="CONCRETO 3000 PSI"/>
      <sheetName val="CONCRETO 2000 PSI"/>
      <sheetName val="MORTERO 1,3"/>
      <sheetName val="MORTERO 1,4"/>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4"/>
      <sheetName val="2.5"/>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52"/>
      <sheetName val="651"/>
      <sheetName val="650"/>
      <sheetName val="649"/>
      <sheetName val="648"/>
      <sheetName val="647"/>
      <sheetName val="646"/>
      <sheetName val="645"/>
      <sheetName val="644"/>
      <sheetName val="643"/>
      <sheetName val="642"/>
      <sheetName val="640"/>
      <sheetName val="639"/>
      <sheetName val="638"/>
      <sheetName val="637"/>
      <sheetName val="636"/>
      <sheetName val="635"/>
      <sheetName val="634"/>
      <sheetName val="633"/>
      <sheetName val="631"/>
      <sheetName val="630"/>
      <sheetName val="629"/>
      <sheetName val="628"/>
      <sheetName val="REVISAR 626"/>
      <sheetName val="624"/>
      <sheetName val="623"/>
      <sheetName val="620"/>
      <sheetName val="619"/>
      <sheetName val="618"/>
      <sheetName val="617"/>
      <sheetName val="616"/>
      <sheetName val="615"/>
      <sheetName val="614"/>
      <sheetName val="613"/>
      <sheetName val="612"/>
      <sheetName val="610"/>
      <sheetName val="609"/>
      <sheetName val="608"/>
      <sheetName val="606"/>
      <sheetName val="REVISAR 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20"/>
      <sheetName val="519"/>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List Equ (2)"/>
      <sheetName val="Hoja15"/>
      <sheetName val="626"/>
      <sheetName val="605"/>
      <sheetName val="545"/>
      <sheetName val="Pres gral (2)"/>
      <sheetName val="36 (2)"/>
      <sheetName val="47,,3"/>
      <sheetName val="685"/>
      <sheetName val="PRESE"/>
      <sheetName val="CORPOR"/>
      <sheetName val="ANTECED"/>
      <sheetName val="TRANSPORTE"/>
      <sheetName val="ESPECIALES"/>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PRESUPUESTO LICITACIÓN SRN 001"/>
      <sheetName val="SRN_005"/>
      <sheetName val="Base_Datos1"/>
      <sheetName val="Base_Datos"/>
      <sheetName val="Base_Datos2"/>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CANTIDADES DE OBRA"/>
      <sheetName val="DESPIECE REDES"/>
      <sheetName val="4.1 EBAC"/>
      <sheetName val="4.2 IMPULSION"/>
      <sheetName val="4.3 CONDUCCION"/>
      <sheetName val="4.4 TANQUES"/>
      <sheetName val="4.6 REDES"/>
      <sheetName val="4.7 RESUMEN"/>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interventoria"/>
      <sheetName val="Preacta N°5"/>
      <sheetName val="Base de Diseñ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PreDES"/>
      <sheetName val="Ba Da"/>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Users\JoseGabriel\Documents\Mi"/>
      <sheetName val="MATERIALES ELECTRICOS"/>
      <sheetName val="BASICOS"/>
      <sheetName val="CANTIDADES"/>
      <sheetName val="MO"/>
      <sheetName val="HERR"/>
      <sheetName val="INDIRECTOS"/>
      <sheetName val="DITANCIAS"/>
      <sheetName val="DESCRIPCION"/>
      <sheetName val="CRONOGRAMA Y FLUJO DE FONDOS"/>
      <sheetName val="TRANS-MO-EQUI"/>
      <sheetName val="APU ESTRUCTURAS"/>
      <sheetName val="APU REPLANTEO"/>
      <sheetName val="APU APOYOS MT"/>
      <sheetName val="APU APOYOS BT"/>
      <sheetName val="APU TRAFOS"/>
      <sheetName val="APU REDES"/>
      <sheetName val="APU OTROS"/>
      <sheetName val="CANTIDADES POR PLANO"/>
      <sheetName val="ADICIONAL X  604"/>
      <sheetName val="ADIC.X 604 DEF."/>
      <sheetName val="4,5"/>
      <sheetName val="4,6"/>
      <sheetName val="4,7"/>
      <sheetName val="4,8"/>
      <sheetName val="4,9"/>
      <sheetName val="4,10"/>
      <sheetName val="5,5"/>
      <sheetName val="6,7"/>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2.6.2 Tabla No.1"/>
      <sheetName val="2.6.2 Tabla No.2"/>
      <sheetName val="2.6.2 Tabla No.3"/>
      <sheetName val="2.6.2 Tabla No.4"/>
      <sheetName val="2.6.2 Tabla No.5 "/>
      <sheetName val="2.6.2 Tabla No.6"/>
      <sheetName val="2.6.2 Tabla No.7"/>
      <sheetName val="2.6.2 Tabla No.8"/>
      <sheetName val="2.6.2 Tabla No.9"/>
      <sheetName val="2.6.2 Tabla No.10"/>
      <sheetName val="2.6.2 Tabla No.11"/>
      <sheetName val="2.6.2 Tabla No.12"/>
      <sheetName val="2.6.2 Tabla No.13"/>
      <sheetName val="2.6.2 Tabla No.14"/>
      <sheetName val="Trabajos específicos"/>
      <sheetName val="Salarios promigas"/>
      <sheetName val="localizacion (estructuras)"/>
      <sheetName val="640.3 "/>
      <sheetName val="NODOS"/>
      <sheetName val="TUBERIAS"/>
      <sheetName val="PPTO AREA URBANA"/>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XX-30"/>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curva_Avance"/>
      <sheetName val="ejecutivo"/>
      <sheetName val="Módulo2"/>
      <sheetName val="Módulo3"/>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EST0798"/>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6"/>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PLANO"/>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Informes"/>
      <sheetName val="Errores"/>
      <sheetName val="Tips Bases"/>
      <sheetName val="IDATA"/>
      <sheetName val="4007259"/>
      <sheetName val="Graficos"/>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Informe"/>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General"/>
      <sheetName val="HHxACT"/>
      <sheetName val="HHxACT (2)"/>
      <sheetName val="RESUMEN PROYECTO"/>
      <sheetName val="RESUMEN ESP"/>
      <sheetName val="RESUMEN (2)"/>
      <sheetName val="ANX 1 RESUMEN GENERAL (2)"/>
      <sheetName val="OBRAS SEBASTOPOL "/>
      <sheetName val="OBRAS SANTA ROSA  (2)"/>
      <sheetName val="OBRAS SANTA ROSA"/>
      <sheetName val="Proyecc 30-Nov-12"/>
      <sheetName val="CONTRACTUAL"/>
      <sheetName val="MODIFICATORIO 1"/>
      <sheetName val="MODIFICATORIO 2"/>
      <sheetName val="AULAS"/>
      <sheetName val="PARCIAL 1"/>
      <sheetName val="PARCIAL 2 INTER"/>
      <sheetName val="PARCIAL 2 OBRA"/>
      <sheetName val="PARCIAL 3 OBRA"/>
      <sheetName val="TIEMPOS"/>
      <sheetName val="MdeO"/>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Gráfico1"/>
      <sheetName val="Resumen Presupuesto"/>
      <sheetName val="ACERO chele "/>
      <sheetName val="CANTIDAD DE OBRA"/>
      <sheetName val="CANT"/>
      <sheetName val="ACERO ITA "/>
      <sheetName val="CANTIDAD DE OBRA ITA"/>
      <sheetName val="ACERO "/>
      <sheetName val="EJECUCION PRESUPUESTAL"/>
      <sheetName val="AFECTACION"/>
      <sheetName val="COPIA PARAFISCALES"/>
      <sheetName val="Financiera "/>
      <sheetName val="ACTA DE COSTOS 8"/>
      <sheetName val="HOJA DE RUTA 11-2-6"/>
      <sheetName val="CAMBIA (A)"/>
      <sheetName val="ACTA DE COSTOS 7"/>
      <sheetName val="ACTA DE COSTOS 10"/>
      <sheetName val="APU BASICOS"/>
      <sheetName val="CANTIDADES Y PRECIO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PPTO (VIEJO)"/>
      <sheetName val="CO"/>
      <sheetName val="PPTO"/>
      <sheetName val="LISTA APU"/>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COMUNICACIONES"/>
      <sheetName val="CONTROL COMUNICAC"/>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PRESUPUESTO GENERAL"/>
      <sheetName val="ANEXO No. AIU"/>
      <sheetName val="ANEXO No. 11"/>
      <sheetName val="ANEXO No. 12"/>
      <sheetName val="ANEXO No. 13"/>
      <sheetName val="ANEXO No. 14"/>
      <sheetName val="ANEXO No. 15"/>
      <sheetName val="ANEXO No. 16"/>
      <sheetName val="ANEXO 17 "/>
      <sheetName val="ANEXO No 18"/>
      <sheetName val="ANEXO No 18A"/>
      <sheetName val="ANEXO No 19"/>
      <sheetName val="ANEXO No 20"/>
      <sheetName val="ANEXO No. 21"/>
      <sheetName val="ANEXO No. 22"/>
      <sheetName val="ANEXO No. 23"/>
      <sheetName val="ANEXO No 24"/>
      <sheetName val="ANEXO No 24A"/>
      <sheetName val="ANEXO No 26"/>
      <sheetName val="ANEXO No 27"/>
      <sheetName val="ANEXO No 28"/>
      <sheetName val="ANEXO No 29"/>
      <sheetName val="ANEXO No. 32"/>
      <sheetName val="ANEXO No 33"/>
      <sheetName val="ANEXO No 30"/>
      <sheetName val="ANEXO No 31"/>
      <sheetName val="ANEXO No 34"/>
      <sheetName val="ANEXO No 35 "/>
      <sheetName val="ANEXO No 36"/>
      <sheetName val="PO Fase 6 Total "/>
      <sheetName val="Real"/>
      <sheetName val="gastos"/>
      <sheetName val="pedro"/>
      <sheetName val="xxx"/>
      <sheetName val="JUANK"/>
      <sheetName val="PILOTO"/>
      <sheetName val="PRESUP. ADECUACION FUENTE"/>
      <sheetName val="PRESUP ULTIMO"/>
      <sheetName val="TANQUE DE ALMACENAMIENTO"/>
      <sheetName val="REDES DE DIST-SUMNISTRO"/>
      <sheetName val="REDES DE DISTRIBUCION"/>
      <sheetName val="SCV-036-2002"/>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INV"/>
      <sheetName val="AASHTO"/>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ELECTRICO"/>
      <sheetName val="Vuelta"/>
      <sheetName val="todos"/>
      <sheetName val="CONTROL AJUSTES"/>
      <sheetName val="Ind_SerieEmpcanasta gral y obra"/>
      <sheetName val="H de RUTA"/>
      <sheetName val="AFECTACION PRES"/>
      <sheetName val="DISTRIBUCIÓN"/>
      <sheetName val="ACTA DE MODIFICACION  (2)"/>
      <sheetName val="CONT_ADI"/>
      <sheetName val="EQALT"/>
      <sheetName val="anexo2"/>
      <sheetName val="CDItem"/>
      <sheetName val="BASES"/>
      <sheetName val="ARMENIA-CLUB DE TIRO"/>
      <sheetName val="UNITARIOS GENERALES"/>
      <sheetName val="Present."/>
      <sheetName val="AIU 2009 AGUAZUL"/>
      <sheetName val="AIU 2009 CONVENIOS ESPA"/>
      <sheetName val="Presup_Acued"/>
      <sheetName val="ZONA 1"/>
      <sheetName val="ZONA 1 (2)"/>
      <sheetName val="ZONA 2"/>
      <sheetName val="ZONA 2 (2)"/>
      <sheetName val="ZONA 3"/>
      <sheetName val="ZONA 3 (2)"/>
      <sheetName val="ZONA 4"/>
      <sheetName val="ZONA 4 (2)"/>
      <sheetName val="ZONA 5"/>
      <sheetName val="ZONA 5 (2)"/>
      <sheetName val="AGUAS NEGRAS"/>
      <sheetName val="AGUAS NEGRAS (2)"/>
      <sheetName val="DESCOLES (2)"/>
      <sheetName val="A_Prelim"/>
      <sheetName val="A_Tub"/>
      <sheetName val="A_Conc"/>
      <sheetName val="A_Met"/>
      <sheetName val="A_Otros"/>
      <sheetName val="HG"/>
      <sheetName val="Agreg"/>
      <sheetName val="Depos"/>
      <sheetName val="ELECT"/>
      <sheetName val="MADE"/>
      <sheetName val="REP. ALCANT. SANITARIO"/>
      <sheetName val="CLAUSURA"/>
      <sheetName val="NUEVO RELLENO"/>
      <sheetName val="PLANTA II"/>
      <sheetName val="TOTAL (2)"/>
      <sheetName val="TOTAL (3)"/>
      <sheetName val="TOTAL sin claus fases"/>
      <sheetName val="PROYECTO 2 COMP Y 0 LOMB"/>
      <sheetName val="PROYECTO 0 COMPOST Y 0 LOMB"/>
      <sheetName val="PROYECTO 0 COMP Y 17 LOMB "/>
      <sheetName val="PROYECTO 2 COMP Y 8 LOMB "/>
      <sheetName val="PROYECTO 17 LOMB  $AGU"/>
      <sheetName val="CON 2 COMPOSTAJE-FINAL"/>
      <sheetName val="CON 2 BOG Y 17 LOMBRICES"/>
      <sheetName val="CON 4 BOG Y 17 LOMBRICES "/>
      <sheetName val="CON 4 COMPOSTAJE-FINAL"/>
      <sheetName val="CON 2 BOD Y 9 LOMBRICES"/>
      <sheetName val="CON TODO COMPOST-TODO LOMBRICES"/>
      <sheetName val="CONCRETO 3500"/>
      <sheetName val="CONCRETO 3000"/>
      <sheetName val="CONCRETO 2500"/>
      <sheetName val="CONCRETO 2000"/>
      <sheetName val="MORTERO 14"/>
      <sheetName val="ZAPATA "/>
      <sheetName val="ACERO ZAPATAS"/>
      <sheetName val="COLUMNA"/>
      <sheetName val="SOBRECI"/>
      <sheetName val="MURO"/>
      <sheetName val="PLACA"/>
      <sheetName val="ANDENES"/>
      <sheetName val="MURO FACHAD"/>
      <sheetName val="MURO FACH2"/>
      <sheetName val="ESTRUCT"/>
      <sheetName val="TEJA TER"/>
      <sheetName val="CANALETA"/>
      <sheetName val="BAJAN"/>
      <sheetName val="PAÑETE BA"/>
      <sheetName val="DESCAPOTEMA"/>
      <sheetName val="AGUA LL4"/>
      <sheetName val="PLACA CUBI"/>
      <sheetName val="PLACA CUB1"/>
      <sheetName val="ORINAL"/>
      <sheetName val="REPLANTE VIA"/>
      <sheetName val="CAJA INS2"/>
      <sheetName val="MURO MACIZO"/>
      <sheetName val="ALCANTAR"/>
      <sheetName val="EXCAVMANO"/>
      <sheetName val="RELLENO"/>
      <sheetName val="VENTAN"/>
      <sheetName val="ESTRUC LAV"/>
      <sheetName val="ACOMET PARCI"/>
      <sheetName val="ROCERIA"/>
      <sheetName val="POSTE"/>
      <sheetName val="RED AEREA"/>
      <sheetName val="SEÑAL VERTICAL"/>
      <sheetName val="REUBI POSTE"/>
      <sheetName val="PISO EN BALDO"/>
      <sheetName val="RED INTERNA"/>
      <sheetName val="RELLENO EST"/>
      <sheetName val="TOLVA"/>
      <sheetName val="DESGARRADORA DE PLASTICOS"/>
      <sheetName val="BANDA TRANSPORTADORA"/>
      <sheetName val="TRITURADORA PLASTICO, VIDRIO"/>
      <sheetName val="LAVADORA SECADORA"/>
      <sheetName val="PULVERIZADORA"/>
      <sheetName val="EMPACADORA PARA COMPOST"/>
      <sheetName val="EQUIPO PARA AIREACION"/>
      <sheetName val="EQUIPO PARA LAVADO A PRESION"/>
      <sheetName val="AIU 2009 Abrli"/>
      <sheetName val="AIU 2008"/>
      <sheetName val="APU-1PER"/>
      <sheetName val="REAJUSTES"/>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Constantes Generales"/>
      <sheetName val="PRESUPUESTO ESTADIO 1"/>
      <sheetName val="glvc"/>
      <sheetName val="OBRA"/>
      <sheetName val="factor"/>
      <sheetName val="factor (2)"/>
      <sheetName val="CONS"/>
      <sheetName val="\\Master\luis carlos\Documents "/>
      <sheetName val="1.5 GRÁFICO AVANCE"/>
      <sheetName val="1,,6"/>
      <sheetName val="5,6"/>
      <sheetName val="5,7"/>
      <sheetName val="8.8"/>
      <sheetName val="8.9"/>
      <sheetName val="8.10"/>
      <sheetName val="8.11"/>
      <sheetName val="8.12"/>
      <sheetName val="8.13"/>
      <sheetName val="13,3"/>
      <sheetName val="13,4"/>
      <sheetName val="tomas"/>
      <sheetName val="GAB CONTROL"/>
      <sheetName val="sal lum"/>
      <sheetName val="Lum MH"/>
      <sheetName val="cel me di 2"/>
      <sheetName val="celd prot 2"/>
      <sheetName val="baj zunchada "/>
      <sheetName val="PT"/>
      <sheetName val="MT"/>
      <sheetName val="T2 INVENT MT"/>
      <sheetName val="X"/>
      <sheetName val="T3 INVE BT"/>
      <sheetName val="x2"/>
      <sheetName val="x1"/>
      <sheetName val="$$$"/>
      <sheetName val="TR Sum"/>
      <sheetName val="Sub34.5 "/>
      <sheetName val="Sub 2"/>
      <sheetName val="MT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INTERV AET"/>
      <sheetName val="INTERV DISEÑ"/>
      <sheetName val="RES"/>
      <sheetName val="KM"/>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1 (3)"/>
      <sheetName val="F.P.S."/>
      <sheetName val="COSTO TOTAL"/>
      <sheetName val="4 (2)"/>
      <sheetName val="8 (13)"/>
      <sheetName val="17 (2)"/>
      <sheetName val="17 (3)"/>
      <sheetName val="17 (4)"/>
      <sheetName val="25 (5)"/>
      <sheetName val="25 (3)"/>
      <sheetName val="25 (4)"/>
      <sheetName val="7 (3)"/>
      <sheetName val="14 (5)"/>
      <sheetName val="14 (3)"/>
      <sheetName val="14 (4)"/>
      <sheetName val="14 (6)"/>
      <sheetName val="8 (3)"/>
      <sheetName val="16 (3)"/>
      <sheetName val="14 (7)"/>
      <sheetName val="17 (5)"/>
      <sheetName val="VILLA OLIMPICA"/>
      <sheetName val="PE_02"/>
      <sheetName val="RECIBO FINAL"/>
      <sheetName val="Estruc_ Tarif"/>
      <sheetName val="5094-2003"/>
      <sheetName val="\Documents and Settings\Adminis"/>
      <sheetName val="UNITARIOS GENERALES.xls"/>
      <sheetName val="5. MODIFICATORIA"/>
      <sheetName val="letra"/>
      <sheetName val="\Users\Juan\Downloads\Users\USU"/>
      <sheetName val="\Users\user\Library\Mail Downlo"/>
      <sheetName val="CRA.MODI"/>
      <sheetName val="\Cofinanciacion\FICHAS Y FORMAT"/>
      <sheetName val="\A\Cofinanciacion\FICHAS Y FORM"/>
      <sheetName val="F.M.  2.27 Interv (2013)"/>
      <sheetName val="SUPERV"/>
      <sheetName val="CONSULTORIA"/>
      <sheetName val="INTERVENTORIA SE YOPAL"/>
      <sheetName val="5.6"/>
      <sheetName val="5.7"/>
      <sheetName val="8.4"/>
      <sheetName val="8.5"/>
      <sheetName val="8.6"/>
      <sheetName val="9.5"/>
      <sheetName val="9.6"/>
      <sheetName val="9.7"/>
      <sheetName val="9.8"/>
      <sheetName val="9.9"/>
      <sheetName val="9.10"/>
      <sheetName val="9.11"/>
      <sheetName val="9.12"/>
      <sheetName val="9.13"/>
      <sheetName val="9.14"/>
      <sheetName val="9.15"/>
      <sheetName val="9.16"/>
      <sheetName val="9.17"/>
      <sheetName val="9.18"/>
      <sheetName val="9.19"/>
      <sheetName val="9.20"/>
      <sheetName val="9.21"/>
      <sheetName val="9.22"/>
      <sheetName val="9.23"/>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planta"/>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tablero"/>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COLEGIO"/>
      <sheetName val="AP VIA COLINA"/>
      <sheetName val="P TRITU PZA"/>
      <sheetName val="ITENCA"/>
      <sheetName val="CHARTE"/>
      <sheetName val="cajaacom"/>
      <sheetName val="3X95+50"/>
      <sheetName val="PROYECTO SE YOPAL"/>
      <sheetName val="3X35+50"/>
      <sheetName val="PUESTTIERRAmejor"/>
      <sheetName val="VILLA ROSITA"/>
      <sheetName val="Lum (2)"/>
      <sheetName val="7.1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CRONOGRAMA 5M"/>
      <sheetName val="CRONOGRAMA 4M "/>
      <sheetName val="Red Hidraulica"/>
      <sheetName val="Cant unida medida Cerram"/>
      <sheetName val="Relleno Cerram"/>
      <sheetName val="Cerram SUR"/>
      <sheetName val="Cerran Este"/>
      <sheetName val="Cerram Oeste"/>
      <sheetName val="SUBESTACION"/>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CONCRETO_3000"/>
      <sheetName val="CONCRETO_1500"/>
      <sheetName val="MORTERO 1-4"/>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ANEXOS"/>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UNITARIOS"/>
      <sheetName val="Desmonte y Limpieza"/>
      <sheetName val="Form5 _Pág_ 2"/>
      <sheetName val="RECURSOS"/>
      <sheetName val="LIQUIDACION"/>
      <sheetName val="NOMINA"/>
      <sheetName val="PRESUP. RESUMEN"/>
      <sheetName val="UNITARIOS_GENERALES"/>
      <sheetName val="5__MODIFICATORIA"/>
      <sheetName val="UNITARIOS%20GENERALES.xls"/>
      <sheetName val="ACTA 1 INICIO"/>
      <sheetName val="STRSUMM0"/>
      <sheetName val="ANEXO 9 (MATERIAL)"/>
      <sheetName val="Anexo 13"/>
      <sheetName val="SOURCES"/>
      <sheetName val="BD"/>
      <sheetName val="EBI-1"/>
      <sheetName val="Formato No. 1"/>
      <sheetName val="Formato No. 3 CODISAMAR"/>
      <sheetName val="Formato No. 3 INCA"/>
      <sheetName val="Formato No. 4"/>
      <sheetName val="Formato No. 5"/>
      <sheetName val="DIRECTOR"/>
      <sheetName val="RESIDENTE"/>
      <sheetName val="Formato No. 9"/>
      <sheetName val="Formato No. 7"/>
      <sheetName val="Formato No. 8"/>
      <sheetName val="Formato No. 10"/>
      <sheetName val="Formato No. 11"/>
      <sheetName val="RESOL-752"/>
      <sheetName val="RESOL-062"/>
      <sheetName val="PLAN CARG"/>
      <sheetName val="EQUI"/>
      <sheetName val="M.O."/>
      <sheetName val="Analis-basicos"/>
      <sheetName val="AIU "/>
      <sheetName val="tarifas maquinas"/>
      <sheetName val="Operadores"/>
      <sheetName val="Pres-Sociales"/>
      <sheetName val="AVANCE-OBRA"/>
      <sheetName val="APU CORREGIDO"/>
      <sheetName val="APU CORREGIDO NUEVOS"/>
      <sheetName val="listado precios"/>
      <sheetName val="analisis cuadrilla"/>
      <sheetName val="Presupuesto obra"/>
      <sheetName val="guimaro"/>
      <sheetName val="ALTAMIRA"/>
      <sheetName val="plan de cargas"/>
      <sheetName val="POST 12"/>
      <sheetName val="POST 8"/>
      <sheetName val="CONCRETO"/>
      <sheetName val="cable XLPE 2"/>
      <sheetName val="cable XLPE 1-0"/>
      <sheetName val="cable XLPE 2-0 "/>
      <sheetName val="cable ACSR No 2"/>
      <sheetName val="cable ACSR No 1-0"/>
      <sheetName val="cable ACSR No 2-0"/>
      <sheetName val="ESTR 523"/>
      <sheetName val="ESTR 523 M"/>
      <sheetName val="ESTR 532"/>
      <sheetName val="ESTR 522"/>
      <sheetName val="ESTR 533"/>
      <sheetName val="ESTR 533 M"/>
      <sheetName val="ESTR 550"/>
      <sheetName val="ESTR 552"/>
      <sheetName val="ESTR 580"/>
      <sheetName val="ESTR 560"/>
      <sheetName val="ESTR 561"/>
      <sheetName val="ESTR 541"/>
      <sheetName val="ESTR 510"/>
      <sheetName val="ESTR 510 M"/>
      <sheetName val="ESTR 512"/>
      <sheetName val="ESTR 512 M"/>
      <sheetName val="ESTR 514"/>
      <sheetName val="ESTR 515"/>
      <sheetName val="ESTR 710 "/>
      <sheetName val="ESTR 710 RT"/>
      <sheetName val="ESTR 711"/>
      <sheetName val="ESTR 711 RT"/>
      <sheetName val="ESTR 701"/>
      <sheetName val="ESTR 701M"/>
      <sheetName val="ESTR 610-611"/>
      <sheetName val="ESTR 612"/>
      <sheetName val="ESTR 613-614"/>
      <sheetName val="ESTR 615"/>
      <sheetName val="ESTR 617-619"/>
      <sheetName val="ESTR 620"/>
      <sheetName val="ESTR 617M-619M"/>
      <sheetName val="ESTR 620M"/>
      <sheetName val="LA320 M"/>
      <sheetName val="LA321 M"/>
      <sheetName val="LA323"/>
      <sheetName val="LA324 - 1"/>
      <sheetName val="LA325"/>
      <sheetName val="LA328"/>
      <sheetName val="LA334"/>
      <sheetName val="LA335"/>
      <sheetName val="TEMP DIRE BT"/>
      <sheetName val="TEMP DIREC MT"/>
      <sheetName val="TEMP CG BT"/>
      <sheetName val="TEMP CG MT"/>
      <sheetName val="TRFO 10"/>
      <sheetName val="TRFO 15"/>
      <sheetName val="TRFO 25"/>
      <sheetName val="TRFO 30"/>
      <sheetName val="TRFO 45"/>
      <sheetName val="TRFO 75"/>
      <sheetName val="TRFO 112,5"/>
      <sheetName val="cable lumin"/>
      <sheetName val="Luminaria"/>
      <sheetName val="ESTRIBOS"/>
      <sheetName val="HUECO P8"/>
      <sheetName val="HUECO P12"/>
      <sheetName val="HUECO TEMPLETE"/>
      <sheetName val="HINCADA P8"/>
      <sheetName val="HINCADA P12"/>
      <sheetName val="DESHINCADA P8"/>
      <sheetName val="DESHINCADA P12"/>
      <sheetName val="MO 523-533"/>
      <sheetName val="MO 522-532"/>
      <sheetName val="MO 550-560"/>
      <sheetName val="MO 552-561"/>
      <sheetName val="MO 580"/>
      <sheetName val="MO 701"/>
      <sheetName val="MO 541"/>
      <sheetName val="MO 510-512"/>
      <sheetName val="MO 514-515"/>
      <sheetName val="MO 610-611"/>
      <sheetName val="MO 612"/>
      <sheetName val="MO 613-614"/>
      <sheetName val="MO 615"/>
      <sheetName val="MO 617-619"/>
      <sheetName val="MO 620"/>
      <sheetName val="MO 617M-619M"/>
      <sheetName val="MO 620M"/>
      <sheetName val="MO LA320 "/>
      <sheetName val="MO LA321"/>
      <sheetName val="MO LA322"/>
      <sheetName val="MO LA323"/>
      <sheetName val="MO LA324"/>
      <sheetName val="MO LA325"/>
      <sheetName val="DESM ALI MT"/>
      <sheetName val="DESM RET MT"/>
      <sheetName val="DESM EST BT "/>
      <sheetName val="DESM COND TRI MT"/>
      <sheetName val="DESM COND MONO MT"/>
      <sheetName val="DESM COND TRI BT"/>
      <sheetName val="DESM COND MONO BT"/>
      <sheetName val="MO TEMPLETE"/>
      <sheetName val="TENDIDO TRIFASICO"/>
      <sheetName val="TENDIDO MONOFASICO"/>
      <sheetName val="TENDIDO 5 hilos"/>
      <sheetName val="TENDIDO 4 hilos"/>
      <sheetName val="TENDIDO 3 hilos"/>
      <sheetName val="TENDIDO CABLE XLPE 2"/>
      <sheetName val="TENDIDO CABLE XLPE 1-0"/>
      <sheetName val="TENDIDO CABLE XLPE 2-0"/>
      <sheetName val="MO LA329"/>
      <sheetName val="MONT TRAFO 10-75"/>
      <sheetName val="MONT TRAFO 112,5-225"/>
      <sheetName val="INST P.T."/>
      <sheetName val="INST ESTRIOS"/>
      <sheetName val="CRONO 3M"/>
      <sheetName val="PRESUPUESTO DETALLADO"/>
      <sheetName val="RED PALMARITO LA PAZ"/>
      <sheetName val="Presupuesto Total"/>
      <sheetName val="EQUIPOS Y MATERIALES"/>
      <sheetName val="PRE. OFICIAL"/>
      <sheetName val="ANEXO 8 "/>
      <sheetName val="2.8"/>
      <sheetName val="2.9"/>
      <sheetName val="2.10"/>
      <sheetName val="CONCRETO 5000 PSI"/>
      <sheetName val="LECHADA MORTERO 12"/>
      <sheetName val="FORMALETA 1 USO"/>
      <sheetName val="Presupuesto total "/>
      <sheetName val="Presupuesto Pavimentacion"/>
      <sheetName val="Cantidades Diseño"/>
      <sheetName val="Inventario Parcheo"/>
      <sheetName val="Cantidades calculadas "/>
      <sheetName val="PERT-CPM"/>
      <sheetName val="comparacion de flujos"/>
      <sheetName val="FONDO LEJANO"/>
      <sheetName val="FONDO CERCANO"/>
      <sheetName val="CUADRO MATRIZ DE ACTIV"/>
      <sheetName val="CUADRO LISTA DE ACTIVI"/>
      <sheetName val="Memoria de Calculos"/>
      <sheetName val="201P.1"/>
      <sheetName val="311P.1"/>
      <sheetName val="TARIF2002"/>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C-M-H"/>
      <sheetName val="Presupuesto_Via_distribuidora"/>
      <sheetName val="Presupuesto V2 "/>
      <sheetName val="Hoja6"/>
      <sheetName val="Hoja7"/>
      <sheetName val="Hoja10"/>
      <sheetName val="Hoja11"/>
      <sheetName val="Hoja12"/>
      <sheetName val="Hoja13"/>
      <sheetName val="Hoja14"/>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Base_de_Diseño"/>
      <sheetName val="Ppto_total"/>
      <sheetName val="Resumen_tubería"/>
      <sheetName val="Tabla_4_1_Distrito_Nº1"/>
      <sheetName val="Tabla_4_2_Distrito_Nº2"/>
      <sheetName val="Tabal_4_3_Resumén_distritos"/>
      <sheetName val="Tabla_4_4_Sistemas"/>
      <sheetName val="Ppto_alcantarillad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NALISIS BASICOS"/>
      <sheetName val="\Users\JoseGabriel\Downloads\Ví"/>
      <sheetName val="PREACTA No. 1 MAYO DE 2009"/>
      <sheetName val="Vr Ejecu Preacta No. 1 MAY 2009"/>
      <sheetName val="CAMBIA"/>
      <sheetName val="preac-1"/>
      <sheetName val="preac-2"/>
      <sheetName val="preac-3"/>
      <sheetName val="preac-8"/>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Valor ejecutado semanal"/>
      <sheetName val="4a Semana de Abril-09"/>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Precios 08-arquit en proceso"/>
      <sheetName val="unit2008-ARQUIT EN PROCESO"/>
      <sheetName val="Precios 08-vias"/>
      <sheetName val="unit2008-VIAS"/>
      <sheetName val="Costo Real 2008"/>
      <sheetName val="ACEROS 60000 PSI"/>
      <sheetName val="RENDI"/>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aCCIDENTES DE 19"/>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chkunits"/>
      <sheetName val="rezs"/>
      <sheetName val="SOLC. MANT."/>
      <sheetName val="SOLC. MANT.BR"/>
      <sheetName val="Help"/>
      <sheetName val="Tks"/>
      <sheetName val="Novedades"/>
      <sheetName val="Prueba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INFORMATION"/>
      <sheetName val="CALCULATIONS"/>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OFERTA ECON"/>
      <sheetName val="Portada Sobre 1"/>
      <sheetName val="Generales"/>
      <sheetName val="Documentos Sobre 1"/>
      <sheetName val="Experencia Epecifica"/>
      <sheetName val="Evaluación Sobre 1"/>
      <sheetName val="Documentos Resp Sobre 1"/>
      <sheetName val="Respuesta a Obs Sobre 1"/>
      <sheetName val="Acta Sobre 2"/>
      <sheetName val="Chequeo Aritmetico"/>
      <sheetName val="Económico"/>
      <sheetName val="Resumen Evaluación"/>
      <sheetName val="Informe Final Evaluación"/>
      <sheetName val="Ppto EL COPEY"/>
      <sheetName val="bocatoma"/>
      <sheetName val="ANALISIS DE PRECIOS BASICOS"/>
      <sheetName val="P. MATERIAL A.C.T CER"/>
      <sheetName val="P. TOTALES"/>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 Directo"/>
      <sheetName val="mat&amp;sub"/>
      <sheetName val="indir"/>
      <sheetName val="gene"/>
      <sheetName val="tot"/>
      <sheetName val="prog "/>
      <sheetName val="pres_comp"/>
      <sheetName val="civ_1"/>
      <sheetName val="kp_civ1"/>
      <sheetName val="KP"/>
      <sheetName val="civpl1"/>
      <sheetName val="7417stiA"/>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SUM"/>
      <sheetName val="INST"/>
      <sheetName val="PRES_RES"/>
      <sheetName val="PRES_GEN"/>
      <sheetName val="ANALISIS DE CANTIDADES"/>
      <sheetName val="APU-2"/>
      <sheetName val="JUSTIFICACION AIU"/>
      <sheetName val="CRONOGRAMA DE OBRA"/>
      <sheetName val="COMPONENTES"/>
      <sheetName val="XComponentes"/>
      <sheetName val="XActividades"/>
      <sheetName val="Datos entrada"/>
      <sheetName val="Salarios"/>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JORNALES y EQUIPO"/>
      <sheetName val="PR PARQUE"/>
      <sheetName val="5.11"/>
      <sheetName val="5.22"/>
      <sheetName val="5.33"/>
      <sheetName val="5,8"/>
      <sheetName val="5,9"/>
      <sheetName val="5,10"/>
      <sheetName val="5,11"/>
      <sheetName val="PRES PARQUE"/>
      <sheetName val="PRES PARQUE (2)"/>
      <sheetName val="18.2"/>
      <sheetName val="4.8"/>
      <sheetName val="2000 psi"/>
      <sheetName val="2500 psi"/>
      <sheetName val="3000 psi "/>
      <sheetName val="Mortero 1 5"/>
      <sheetName val="Mortero 13"/>
      <sheetName val="Mortero IMP"/>
      <sheetName val="CANT CUBIERTA (2)"/>
      <sheetName val="CANT CUBIERTA"/>
      <sheetName val="CANT PORTICO"/>
      <sheetName val="CANT GRADERIA"/>
      <sheetName val="PROGRAMACION DE OBRA"/>
      <sheetName val="FLUJO DE CAJA"/>
      <sheetName val="F.M."/>
      <sheetName val="PERS."/>
      <sheetName val="ACTI."/>
      <sheetName val="MAT. Y EQ."/>
      <sheetName val="CALC. CANT."/>
      <sheetName val="APU Obra"/>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MA"/>
      <sheetName val="PREDIAL"/>
      <sheetName val="PMT"/>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INSUMOS (2)"/>
      <sheetName val="ITEM"/>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7"/>
      <sheetName val="201_8"/>
      <sheetName val="201_9"/>
      <sheetName val="201_10"/>
      <sheetName val="201_15"/>
      <sheetName val="201_16"/>
      <sheetName val="210_1_1"/>
      <sheetName val="211_1"/>
      <sheetName val="220_1"/>
      <sheetName val="234_1"/>
      <sheetName val="310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1"/>
      <sheetName val="600_2"/>
      <sheetName val="610_1"/>
      <sheetName val="610_1_1"/>
      <sheetName val="610_1_2P"/>
      <sheetName val="610_1_3P"/>
      <sheetName val="621_1"/>
      <sheetName val="621_2"/>
      <sheetName val="621_3"/>
      <sheetName val="621_4"/>
      <sheetName val="630_1"/>
      <sheetName val="630_2"/>
      <sheetName val="630_4"/>
      <sheetName val="630_6"/>
      <sheetName val="640_1"/>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2"/>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10_2_4"/>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Aobra_1"/>
      <sheetName val="Amodif_1"/>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NOVEDADES CTA MAESTRA"/>
      <sheetName val="\Users\aljipego\Downloads\Víncu"/>
      <sheetName val="INFORME BT"/>
      <sheetName val="INFORME TLP"/>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MES 1"/>
      <sheetName val="ACTAS DE OBRA"/>
      <sheetName val="ProgramaInversiones21"/>
      <sheetName val="ActaModif"/>
      <sheetName val="FR 19"/>
      <sheetName val="ActaModif DEF HA 6DIC"/>
      <sheetName val="ActaReciboParcial21 DEF HA 6dic"/>
      <sheetName val="ProgramaInversiones21 DEF HA 6d"/>
      <sheetName val="ActaReajuste21PROV DEF HA Dic06"/>
      <sheetName val="Ind_SerieEmpcanasta gral y  SEP"/>
      <sheetName val="CONTROL AJUST 20 DEF HA Dic06"/>
      <sheetName val="ActaReajuste20DEF DEF HA Dic06 "/>
      <sheetName val="ActaReajuste20DEF"/>
      <sheetName val="CONTROL AJUST 20"/>
      <sheetName val="ActaReajuste21PROV"/>
      <sheetName val="CONTROL AJUST 21"/>
      <sheetName val="ActaReciboParcial21"/>
      <sheetName val="PREACTA_LHS21"/>
      <sheetName val="PREACTA LHS"/>
      <sheetName val="PREACTA_CASS21"/>
      <sheetName val="resRoceria"/>
      <sheetName val="resDescapote"/>
      <sheetName val="resExplanacion"/>
      <sheetName val="resRemDerrumbes"/>
      <sheetName val="CONF-DEPOSITOS"/>
      <sheetName val="Trans a Botaderos"/>
      <sheetName val="resSubbase"/>
      <sheetName val="TranSubbase"/>
      <sheetName val="resBase"/>
      <sheetName val="TranBase"/>
      <sheetName val="resMezcla"/>
      <sheetName val="TranMezcla"/>
      <sheetName val="resExcVarMatComSec"/>
      <sheetName val="resExcVarROCASec"/>
      <sheetName val="resConcreD"/>
      <sheetName val="resConcreF"/>
      <sheetName val="resAcero60"/>
      <sheetName val="resCunetas"/>
      <sheetName val="resGeotex"/>
      <sheetName val="resMateFiltro"/>
      <sheetName val="resRemAlc"/>
      <sheetName val="resDemolEstru"/>
      <sheetName val="resEmpradiz"/>
      <sheetName val="resGeomalla"/>
      <sheetName val="resAfirmado"/>
      <sheetName val="TranAfirmado"/>
      <sheetName val="27060-27600"/>
      <sheetName val="27600-27990"/>
      <sheetName val="28000-28500"/>
      <sheetName val="31065 - 31085"/>
      <sheetName val=" EXC VAR 31065 - 31085"/>
      <sheetName val="roce y desc "/>
      <sheetName val="Explan"/>
      <sheetName val="sobreancho k45"/>
      <sheetName val="Sobreancho K44"/>
      <sheetName val="deposito 10"/>
      <sheetName val="deposito 7"/>
      <sheetName val="Empradiz"/>
      <sheetName val="ActaReajuste21DEF"/>
      <sheetName val="ActaReajuste22PROV"/>
      <sheetName val="CONTROL AJUST 22"/>
      <sheetName val="Reprogramacion22"/>
      <sheetName val="ActaReciboParcial22"/>
      <sheetName val="PREACTA_LHS22"/>
      <sheetName val="PREACTA_CASS22"/>
      <sheetName val="resRellenEstruc"/>
      <sheetName val="resTub900"/>
      <sheetName val="ICCP"/>
      <sheetName val="Reajuste23PROV"/>
      <sheetName val="Reajuste22DEF"/>
      <sheetName val="CONTROL AJUST 23"/>
      <sheetName val="Reprogramacion23"/>
      <sheetName val="ActaReciboParcial23"/>
      <sheetName val="PREACTA_LHS23"/>
      <sheetName val="PREACTA_CASS23"/>
      <sheetName val="resLineDemarContinua"/>
      <sheetName val="social encano"/>
      <sheetName val="27+830 - 30+700"/>
      <sheetName val="31+060 - 31+270"/>
      <sheetName val="RESUMEN FACTURACION"/>
      <sheetName val="RESUMEN AJUSTES"/>
      <sheetName val="H. Ruta Ajus-Prv 12)"/>
      <sheetName val="H. Ruta Acta 12"/>
      <sheetName val="ICCP-Agosto"/>
      <sheetName val="Acta de Ajuste N. 12 Def."/>
      <sheetName val="Acta de Ajuste N. 12 PROV  "/>
      <sheetName val="Acta N.12 - Septiemb"/>
      <sheetName val="Seguim-12"/>
      <sheetName val="Acta N.12 - Septiem (Lhs) "/>
      <sheetName val="Acta N.12 - Sept (Cass)"/>
      <sheetName val="1-Local y Rep. (LHS)"/>
      <sheetName val="1-Local y Rep. (CASS) "/>
      <sheetName val="2-Desmonte. (LHS)"/>
      <sheetName val="2-Desmonte. (CASS)"/>
      <sheetName val="3- Demolicion (CASS)"/>
      <sheetName val="3- Remocion de Alcan (CASS)"/>
      <sheetName val="5- Retiro de Cerca (LHS)"/>
      <sheetName val="5- Retiro de Cerca (CASS)"/>
      <sheetName val="6-Explanacion (LHS)"/>
      <sheetName val="6-Explanacion (CASS) "/>
      <sheetName val="10-Conformacion (LHS) "/>
      <sheetName val="10-Conformacion (CASS)"/>
      <sheetName val="Mant. Vial (CASS)"/>
      <sheetName val="PAV HIDRAULICO LHS"/>
      <sheetName val="14-Exc. Var.  (LHS) "/>
      <sheetName val="14-Exc. Var (CASS).  "/>
      <sheetName val="16-Exc. Bajo Agua (CASS). "/>
      <sheetName val="17-Relleno estruct (LHS) "/>
      <sheetName val="17, Rellenos Estr.(CASS)"/>
      <sheetName val="20, Ccto D (LHS) "/>
      <sheetName val="20, Ccto D (CASS)"/>
      <sheetName val="21, Ccto F (LHS) "/>
      <sheetName val="21, Ccto F (CASS)"/>
      <sheetName val="22, Ccto G (CASS)"/>
      <sheetName val="24, Acero de refuerzo (LHS)"/>
      <sheetName val="24, Acero de ref. (CASS) "/>
      <sheetName val="26, Tuberia (LHS)"/>
      <sheetName val="26, Tuberia (CASS)"/>
      <sheetName val="28, Geotextil (LHS)"/>
      <sheetName val="28, Mat. Filtrante (CASS) "/>
      <sheetName val="28, Mat. Cobertura (LHS) "/>
      <sheetName val="28, Mat. Filtrante (LHS) "/>
      <sheetName val="28, Geotextil (CASS)  ()"/>
      <sheetName val="41- Cerca de Alambre  (LHS)"/>
      <sheetName val="41- Cerca de Alambre  (CASS)"/>
      <sheetName val="42, Limp. Alcanta."/>
      <sheetName val="44-Transp. EX (LHS)"/>
      <sheetName val="44-Transp. -Ex (CASS)"/>
      <sheetName val="45- Mejoramiento (LHS)"/>
      <sheetName val="45- Mejoramiento (CASS)"/>
      <sheetName val="46-Base (LHS) "/>
      <sheetName val="46-Base (CASS)"/>
      <sheetName val="48, Geotextil (CASS) "/>
      <sheetName val="48- Geotextil (LHS) "/>
      <sheetName val="49, Geomalla (LHS)"/>
      <sheetName val="50 - Derrumbes"/>
      <sheetName val="CONVERSION "/>
      <sheetName val="Acta Modif-4"/>
      <sheetName val="Reprograma 4"/>
      <sheetName val="Hoja resumen"/>
      <sheetName val="Adicional Invias"/>
      <sheetName val="alternativa 2"/>
      <sheetName val="alternativa 1"/>
      <sheetName val="VR-PROP"/>
      <sheetName val="CORTE EXPLANACION"/>
      <sheetName val="Localizacion"/>
      <sheetName val="REMOCION ALCANTARILLAS"/>
      <sheetName val="demolicion de estructuras"/>
      <sheetName val="Excavacion de explanacion"/>
      <sheetName val="Confornmacion de Sobrantes"/>
      <sheetName val="cercas de alambre"/>
      <sheetName val="Geotextil para separacion de su"/>
      <sheetName val="Lleno de Cajeo "/>
      <sheetName val="Excavaciones varias"/>
      <sheetName val="Excavaciones en Roca"/>
      <sheetName val="Placa de concreto MR"/>
      <sheetName val="Material filtrante"/>
      <sheetName val="Material de Cobertura"/>
      <sheetName val="Geiotextil para Filtros"/>
      <sheetName val="Tuberia de 36"/>
      <sheetName val="Concreto D"/>
      <sheetName val="Relleno estructural"/>
      <sheetName val="Gavion"/>
      <sheetName val="prea pueblo rico"/>
      <sheetName val="Conformacion de Calzada existen"/>
      <sheetName val="Mejoramiento subrasante"/>
      <sheetName val="Geomalla Completa"/>
      <sheetName val="MejoR"/>
      <sheetName val="Limpieza alcantarillas"/>
      <sheetName val="Excavaciones en Roca 1"/>
      <sheetName val="derrumbes "/>
      <sheetName val="Gavion 2"/>
      <sheetName val="Mejoramiento de banca"/>
      <sheetName val="Cunetas tipo D"/>
      <sheetName val="preacta Unidas"/>
      <sheetName val="Excavacion de explanacion roca"/>
      <sheetName val="remocion de cercas"/>
      <sheetName val="ADICION MANTENIMIENTO"/>
      <sheetName val="CONFORMACION BANCA"/>
      <sheetName val="Excavacion en Roca"/>
      <sheetName val="Concreto TIPO G"/>
      <sheetName val="Instalacion de Cercas"/>
      <sheetName val="Mejor. inv. suelo existente"/>
      <sheetName val="TRANSPORTE DE DERRUMBES"/>
      <sheetName val="TRA. Derrumbes"/>
      <sheetName val="Maquinaria."/>
      <sheetName val="Jornales."/>
      <sheetName val="Tra. Mat. Adicion"/>
      <sheetName val="MEJORAMIENTO DE SRASANTE"/>
      <sheetName val="PRESUPUESTO OFICIAL TMQ"/>
      <sheetName val="PRESUPUESTO OFICIAL TCP"/>
      <sheetName val="presupuesto x kilometro"/>
      <sheetName val="Geotextil NT-4000"/>
      <sheetName val="Excavaciones Bajo Agua"/>
      <sheetName val="Geotextil para Filtros"/>
      <sheetName val="Geot. 4000"/>
      <sheetName val="Concreto C"/>
      <sheetName val="CONFORMACION DE BANCA"/>
      <sheetName val="Concreto F (2)"/>
      <sheetName val="TRANSPORTE 1"/>
      <sheetName val="TRANSPORTE  X ESTACION DE DERRU"/>
      <sheetName val="Mejoramiento suelo existente"/>
      <sheetName val="FormCan"/>
      <sheetName val="PrecRec"/>
      <sheetName val="SUB APU"/>
      <sheetName val="SUB_APU"/>
      <sheetName val="LN5-CHC.4-7-SS7"/>
      <sheetName val="2,01"/>
      <sheetName val="2,02"/>
      <sheetName val="2,03"/>
      <sheetName val="4,01"/>
      <sheetName val="4,02"/>
      <sheetName val="4,03"/>
      <sheetName val="4,04"/>
      <sheetName val="4,05"/>
      <sheetName val="4,06"/>
      <sheetName val="4,07"/>
      <sheetName val="4,08"/>
      <sheetName val="4,09"/>
      <sheetName val="4,11"/>
      <sheetName val="5,01"/>
      <sheetName val="6,01"/>
      <sheetName val="6,02"/>
      <sheetName val="PD"/>
      <sheetName val="2500psi"/>
      <sheetName val="3000psi"/>
      <sheetName val="fi"/>
      <sheetName val="VR-PROP MOD 1"/>
      <sheetName val="FORMULA"/>
      <sheetName val="PRECIO"/>
      <sheetName val="I M"/>
      <sheetName val="SOÑANDO"/>
      <sheetName val="EV 424 CON 5 (2)"/>
      <sheetName val="Precios no oficial"/>
      <sheetName val="org. Formato No.3"/>
      <sheetName val="p.admtivo Formato No. 3A"/>
      <sheetName val="p.tecnico-3B"/>
      <sheetName val="subcottos 7"/>
      <sheetName val="equipos-4"/>
      <sheetName val="Formato 9 Ob Civ Exist LIQ+GNV"/>
      <sheetName val="Formato 10 Ob Civ Nueva LIQ+GNV"/>
      <sheetName val="flujo "/>
      <sheetName val="listado mat"/>
      <sheetName val="programacion EXIST"/>
      <sheetName val="programacion NUEVA"/>
      <sheetName val="Ref"/>
      <sheetName val="Pendientes"/>
      <sheetName val="Modificaciones"/>
      <sheetName val="Azud"/>
      <sheetName val="Captación"/>
      <sheetName val="Captación Memoria"/>
      <sheetName val="Conducción Capt-Des"/>
      <sheetName val="BoxCulvert"/>
      <sheetName val="BoxCulvert Memoria"/>
      <sheetName val="ListadoMaestro"/>
      <sheetName val="aux"/>
      <sheetName val="CORTE No.2"/>
      <sheetName val="2.11"/>
      <sheetName val="2.12"/>
      <sheetName val="2.13"/>
      <sheetName val="2.14"/>
      <sheetName val="2.15"/>
      <sheetName val="2.16"/>
      <sheetName val="2.17"/>
      <sheetName val="2.18"/>
      <sheetName val="2.19"/>
      <sheetName val="2.20"/>
      <sheetName val="2.21"/>
      <sheetName val="2.22"/>
      <sheetName val="2.23"/>
      <sheetName val="2.24"/>
      <sheetName val="2.25"/>
      <sheetName val="3.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5.8"/>
      <sheetName val="5.9"/>
      <sheetName val="5.10"/>
      <sheetName val="5.12"/>
      <sheetName val="5.13"/>
      <sheetName val="5.14"/>
      <sheetName val="5.15"/>
      <sheetName val="5.16"/>
      <sheetName val="5.17"/>
      <sheetName val="5.18"/>
      <sheetName val="5.19"/>
      <sheetName val="5.20"/>
      <sheetName val="5.21"/>
      <sheetName val="5.23"/>
      <sheetName val="5.24"/>
      <sheetName val="5.25"/>
      <sheetName val="5.26"/>
      <sheetName val="5.27"/>
      <sheetName val="5.28"/>
      <sheetName val="5.29"/>
      <sheetName val="5.30"/>
      <sheetName val="5.31"/>
      <sheetName val="5.32"/>
      <sheetName val="5.34"/>
      <sheetName val="5.35"/>
      <sheetName val="5.36"/>
      <sheetName val="5.37"/>
      <sheetName val="5.38"/>
      <sheetName val="5.39"/>
      <sheetName val="5.40"/>
      <sheetName val="5.41"/>
      <sheetName val="5.4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7.44"/>
      <sheetName val="7.45"/>
      <sheetName val="7.46"/>
      <sheetName val="7.47"/>
      <sheetName val="7.48"/>
      <sheetName val="7.49"/>
      <sheetName val="7.50"/>
      <sheetName val="7.51"/>
      <sheetName val="7.52"/>
      <sheetName val="7.53"/>
      <sheetName val="10.11"/>
      <sheetName val="10.12"/>
      <sheetName val="10.13"/>
      <sheetName val="10.14"/>
      <sheetName val="10.15"/>
      <sheetName val="10.16"/>
      <sheetName val="10.17"/>
      <sheetName val="10.18"/>
      <sheetName val="10.19"/>
      <sheetName val="10.20"/>
      <sheetName val="10.21"/>
      <sheetName val="10.22"/>
      <sheetName val="11.2"/>
      <sheetName val="11.3"/>
      <sheetName val="11.4"/>
      <sheetName val="11.5"/>
      <sheetName val="11.6"/>
      <sheetName val="11.7"/>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47"/>
      <sheetName val="13.48"/>
      <sheetName val="13.49"/>
      <sheetName val="13.50"/>
      <sheetName val="13.51"/>
      <sheetName val="13.52"/>
      <sheetName val="13.53"/>
      <sheetName val="13.54"/>
      <sheetName val="13.55"/>
      <sheetName val="13.56"/>
      <sheetName val="13.57"/>
      <sheetName val="13.58"/>
      <sheetName val="13.59"/>
      <sheetName val="13.60"/>
      <sheetName val="13.61"/>
      <sheetName val="13.62"/>
      <sheetName val="13.63"/>
      <sheetName val="13.64"/>
      <sheetName val="13.65"/>
      <sheetName val="13.66"/>
      <sheetName val="13.67"/>
      <sheetName val="13.68"/>
      <sheetName val="13.69"/>
      <sheetName val="13.70"/>
      <sheetName val="13.71"/>
      <sheetName val="13.72"/>
      <sheetName val="13.73"/>
      <sheetName val="13.74"/>
      <sheetName val="13.75"/>
      <sheetName val="13.76"/>
      <sheetName val="13.77"/>
      <sheetName val="13.78"/>
      <sheetName val="13.79"/>
      <sheetName val="13.80"/>
      <sheetName val="13.81"/>
      <sheetName val="13.82"/>
      <sheetName val="13.83"/>
      <sheetName val="13.84"/>
      <sheetName val="13.85"/>
      <sheetName val="13.86"/>
      <sheetName val="SEMAFORO VIS 5608"/>
      <sheetName val="SEMAFORO VIS 6009"/>
      <sheetName val="TORTA EST. VIAS VIS"/>
      <sheetName val="ESTADO RED TEC"/>
      <sheetName val="SEMAFORO TEC 5608"/>
      <sheetName val="SEMAFORO TEC 6009"/>
      <sheetName val="TORTA EST. VIAS TEC"/>
      <sheetName val="ESTUDI 5608"/>
      <sheetName val="CANT OBRA 5608"/>
      <sheetName val="ESTUDI 6009"/>
      <sheetName val="CANT OBRA 6009"/>
      <sheetName val="Señal Horizontal"/>
      <sheetName val="REFER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ow r="52">
          <cell r="H52">
            <v>117768</v>
          </cell>
        </row>
      </sheetData>
      <sheetData sheetId="73"/>
      <sheetData sheetId="74"/>
      <sheetData sheetId="75" refreshError="1"/>
      <sheetData sheetId="76" refreshError="1"/>
      <sheetData sheetId="77" refreshError="1"/>
      <sheetData sheetId="78" refreshError="1"/>
      <sheetData sheetId="79" refreshError="1"/>
      <sheetData sheetId="80"/>
      <sheetData sheetId="81">
        <row r="33">
          <cell r="C33">
            <v>0.77967625899280601</v>
          </cell>
        </row>
      </sheetData>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ow r="33">
          <cell r="C33">
            <v>0.77967625899280601</v>
          </cell>
        </row>
      </sheetData>
      <sheetData sheetId="201">
        <row r="1">
          <cell r="A1" t="str">
            <v>ITEM</v>
          </cell>
        </row>
      </sheetData>
      <sheetData sheetId="202">
        <row r="1">
          <cell r="A1" t="str">
            <v>EQUIPO</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refreshError="1"/>
      <sheetData sheetId="208" refreshError="1"/>
      <sheetData sheetId="209"/>
      <sheetData sheetId="210">
        <row r="33">
          <cell r="C33">
            <v>0.77967625899280601</v>
          </cell>
        </row>
      </sheetData>
      <sheetData sheetId="211"/>
      <sheetData sheetId="212">
        <row r="2">
          <cell r="A2">
            <v>2</v>
          </cell>
        </row>
      </sheetData>
      <sheetData sheetId="213">
        <row r="1">
          <cell r="A1" t="str">
            <v>ITEM</v>
          </cell>
        </row>
      </sheetData>
      <sheetData sheetId="214">
        <row r="1">
          <cell r="A1" t="str">
            <v>ITEM</v>
          </cell>
        </row>
      </sheetData>
      <sheetData sheetId="215">
        <row r="1">
          <cell r="A1" t="str">
            <v>EQUIPO</v>
          </cell>
        </row>
      </sheetData>
      <sheetData sheetId="216">
        <row r="1">
          <cell r="A1" t="str">
            <v>ITEM</v>
          </cell>
        </row>
      </sheetData>
      <sheetData sheetId="217">
        <row r="1">
          <cell r="A1" t="str">
            <v>EQUIPO</v>
          </cell>
        </row>
      </sheetData>
      <sheetData sheetId="218">
        <row r="1">
          <cell r="A1" t="str">
            <v>ADMINISTRACION</v>
          </cell>
        </row>
      </sheetData>
      <sheetData sheetId="219">
        <row r="2">
          <cell r="A2">
            <v>2</v>
          </cell>
        </row>
      </sheetData>
      <sheetData sheetId="220"/>
      <sheetData sheetId="221"/>
      <sheetData sheetId="222">
        <row r="1">
          <cell r="A1" t="str">
            <v>ADMINISTRACION</v>
          </cell>
        </row>
      </sheetData>
      <sheetData sheetId="223"/>
      <sheetData sheetId="224">
        <row r="1">
          <cell r="A1" t="str">
            <v>ITEM</v>
          </cell>
        </row>
      </sheetData>
      <sheetData sheetId="225">
        <row r="1">
          <cell r="A1" t="str">
            <v>ITEM</v>
          </cell>
        </row>
      </sheetData>
      <sheetData sheetId="226">
        <row r="1">
          <cell r="A1" t="str">
            <v>EQUIPO</v>
          </cell>
        </row>
      </sheetData>
      <sheetData sheetId="227">
        <row r="1">
          <cell r="A1" t="str">
            <v>ADMINISTRACION</v>
          </cell>
        </row>
      </sheetData>
      <sheetData sheetId="228">
        <row r="1">
          <cell r="A1" t="str">
            <v>ADMINISTRACION</v>
          </cell>
        </row>
      </sheetData>
      <sheetData sheetId="229">
        <row r="1">
          <cell r="A1" t="str">
            <v>EQUIPO</v>
          </cell>
        </row>
      </sheetData>
      <sheetData sheetId="230">
        <row r="1">
          <cell r="A1" t="str">
            <v>ADMINISTRACION</v>
          </cell>
        </row>
      </sheetData>
      <sheetData sheetId="231">
        <row r="5">
          <cell r="E5" t="str">
            <v>CANTIDAD</v>
          </cell>
        </row>
      </sheetData>
      <sheetData sheetId="232">
        <row r="5">
          <cell r="E5" t="str">
            <v>CANTIDAD</v>
          </cell>
        </row>
      </sheetData>
      <sheetData sheetId="233">
        <row r="5">
          <cell r="E5" t="str">
            <v>CANTIDAD</v>
          </cell>
        </row>
      </sheetData>
      <sheetData sheetId="234">
        <row r="5">
          <cell r="E5" t="str">
            <v>CANTIDAD</v>
          </cell>
        </row>
      </sheetData>
      <sheetData sheetId="235">
        <row r="1">
          <cell r="A1" t="str">
            <v>ITEM</v>
          </cell>
        </row>
      </sheetData>
      <sheetData sheetId="236">
        <row r="1">
          <cell r="A1" t="str">
            <v>EQUIPO</v>
          </cell>
        </row>
      </sheetData>
      <sheetData sheetId="237">
        <row r="1">
          <cell r="A1" t="str">
            <v>ADMINISTRACION</v>
          </cell>
        </row>
      </sheetData>
      <sheetData sheetId="238">
        <row r="1">
          <cell r="A1" t="str">
            <v>ITEM</v>
          </cell>
        </row>
      </sheetData>
      <sheetData sheetId="239">
        <row r="1">
          <cell r="A1" t="str">
            <v>EQUIPO</v>
          </cell>
        </row>
      </sheetData>
      <sheetData sheetId="240">
        <row r="1">
          <cell r="A1" t="str">
            <v>ADMINISTRACION</v>
          </cell>
        </row>
      </sheetData>
      <sheetData sheetId="241">
        <row r="1">
          <cell r="A1" t="str">
            <v>EQUIPO</v>
          </cell>
        </row>
      </sheetData>
      <sheetData sheetId="242">
        <row r="1">
          <cell r="A1" t="str">
            <v>ADMINISTRACION</v>
          </cell>
        </row>
      </sheetData>
      <sheetData sheetId="243"/>
      <sheetData sheetId="244"/>
      <sheetData sheetId="245"/>
      <sheetData sheetId="246">
        <row r="1">
          <cell r="A1" t="str">
            <v>ITEM</v>
          </cell>
        </row>
      </sheetData>
      <sheetData sheetId="247"/>
      <sheetData sheetId="248">
        <row r="1">
          <cell r="A1" t="str">
            <v>ITEM</v>
          </cell>
        </row>
      </sheetData>
      <sheetData sheetId="249">
        <row r="1">
          <cell r="A1" t="str">
            <v>EQUIPO</v>
          </cell>
        </row>
      </sheetData>
      <sheetData sheetId="250">
        <row r="1">
          <cell r="A1" t="str">
            <v>ITEM</v>
          </cell>
        </row>
      </sheetData>
      <sheetData sheetId="251">
        <row r="1">
          <cell r="A1" t="str">
            <v>EQUIPO</v>
          </cell>
        </row>
      </sheetData>
      <sheetData sheetId="252">
        <row r="1">
          <cell r="A1" t="str">
            <v>ADMINISTRACION</v>
          </cell>
        </row>
      </sheetData>
      <sheetData sheetId="253">
        <row r="1">
          <cell r="A1" t="str">
            <v>ITEM</v>
          </cell>
        </row>
      </sheetData>
      <sheetData sheetId="254">
        <row r="1">
          <cell r="A1" t="str">
            <v>EQUIPO</v>
          </cell>
        </row>
      </sheetData>
      <sheetData sheetId="255">
        <row r="1">
          <cell r="A1" t="str">
            <v>ADMINISTRACION</v>
          </cell>
        </row>
      </sheetData>
      <sheetData sheetId="256">
        <row r="1">
          <cell r="A1" t="str">
            <v>ITEM</v>
          </cell>
        </row>
      </sheetData>
      <sheetData sheetId="257"/>
      <sheetData sheetId="258">
        <row r="1">
          <cell r="A1" t="str">
            <v>EQUIPO</v>
          </cell>
        </row>
      </sheetData>
      <sheetData sheetId="259">
        <row r="1">
          <cell r="A1" t="str">
            <v>ADMINISTRACION</v>
          </cell>
        </row>
      </sheetData>
      <sheetData sheetId="260">
        <row r="1">
          <cell r="A1" t="str">
            <v>ITEM</v>
          </cell>
        </row>
      </sheetData>
      <sheetData sheetId="261">
        <row r="1">
          <cell r="A1" t="str">
            <v>EQUIPO</v>
          </cell>
        </row>
      </sheetData>
      <sheetData sheetId="262">
        <row r="1">
          <cell r="A1" t="str">
            <v>EQUIPO</v>
          </cell>
        </row>
      </sheetData>
      <sheetData sheetId="263">
        <row r="1">
          <cell r="A1" t="str">
            <v>ITEM</v>
          </cell>
        </row>
      </sheetData>
      <sheetData sheetId="264">
        <row r="1">
          <cell r="A1" t="str">
            <v>EQUIPO</v>
          </cell>
        </row>
      </sheetData>
      <sheetData sheetId="265">
        <row r="1">
          <cell r="A1" t="str">
            <v>ADMINISTRACION</v>
          </cell>
        </row>
      </sheetData>
      <sheetData sheetId="266">
        <row r="1">
          <cell r="A1" t="str">
            <v>ITEM</v>
          </cell>
        </row>
      </sheetData>
      <sheetData sheetId="267"/>
      <sheetData sheetId="268">
        <row r="1">
          <cell r="A1" t="str">
            <v>EQUIPO</v>
          </cell>
        </row>
      </sheetData>
      <sheetData sheetId="269">
        <row r="1">
          <cell r="A1" t="str">
            <v>ADMINISTRACION</v>
          </cell>
        </row>
      </sheetData>
      <sheetData sheetId="270"/>
      <sheetData sheetId="271"/>
      <sheetData sheetId="272">
        <row r="1">
          <cell r="A1" t="str">
            <v>EQUIPO</v>
          </cell>
        </row>
      </sheetData>
      <sheetData sheetId="273">
        <row r="1">
          <cell r="A1" t="str">
            <v>ITEM</v>
          </cell>
        </row>
      </sheetData>
      <sheetData sheetId="274">
        <row r="1">
          <cell r="A1" t="str">
            <v>EQUIPO</v>
          </cell>
        </row>
      </sheetData>
      <sheetData sheetId="275">
        <row r="1">
          <cell r="A1" t="str">
            <v>ADMINISTRACION</v>
          </cell>
        </row>
      </sheetData>
      <sheetData sheetId="276">
        <row r="1">
          <cell r="A1" t="str">
            <v>EQUIPO</v>
          </cell>
        </row>
      </sheetData>
      <sheetData sheetId="277">
        <row r="1">
          <cell r="A1" t="str">
            <v>ADMINISTRACION</v>
          </cell>
        </row>
      </sheetData>
      <sheetData sheetId="278">
        <row r="1">
          <cell r="A1" t="str">
            <v>ADMINISTRACION</v>
          </cell>
        </row>
      </sheetData>
      <sheetData sheetId="279"/>
      <sheetData sheetId="280"/>
      <sheetData sheetId="281">
        <row r="3">
          <cell r="A3">
            <v>5.0999999999999996</v>
          </cell>
        </row>
      </sheetData>
      <sheetData sheetId="282">
        <row r="2">
          <cell r="AM2">
            <v>25</v>
          </cell>
        </row>
      </sheetData>
      <sheetData sheetId="283">
        <row r="1">
          <cell r="A1" t="str">
            <v>ITEM</v>
          </cell>
        </row>
      </sheetData>
      <sheetData sheetId="284">
        <row r="1">
          <cell r="A1" t="str">
            <v>EQUIPO</v>
          </cell>
        </row>
      </sheetData>
      <sheetData sheetId="285">
        <row r="1">
          <cell r="A1" t="str">
            <v>ITEM</v>
          </cell>
        </row>
      </sheetData>
      <sheetData sheetId="286">
        <row r="1">
          <cell r="A1" t="str">
            <v>EQUIPO</v>
          </cell>
        </row>
      </sheetData>
      <sheetData sheetId="287">
        <row r="1">
          <cell r="A1" t="str">
            <v>ADMINISTRACION</v>
          </cell>
        </row>
      </sheetData>
      <sheetData sheetId="288">
        <row r="1">
          <cell r="A1" t="str">
            <v>ADMINISTRACION</v>
          </cell>
        </row>
      </sheetData>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row r="1">
          <cell r="A1" t="str">
            <v>ITEM</v>
          </cell>
        </row>
      </sheetData>
      <sheetData sheetId="297">
        <row r="1">
          <cell r="A1" t="str">
            <v>EQUIPO</v>
          </cell>
        </row>
      </sheetData>
      <sheetData sheetId="298">
        <row r="1">
          <cell r="A1" t="str">
            <v>ADMINISTRACION</v>
          </cell>
        </row>
      </sheetData>
      <sheetData sheetId="299">
        <row r="1">
          <cell r="A1" t="str">
            <v>ADMINISTRACION</v>
          </cell>
        </row>
      </sheetData>
      <sheetData sheetId="300"/>
      <sheetData sheetId="301"/>
      <sheetData sheetId="302"/>
      <sheetData sheetId="303">
        <row r="1">
          <cell r="A1" t="str">
            <v>ITEM</v>
          </cell>
        </row>
      </sheetData>
      <sheetData sheetId="304">
        <row r="1">
          <cell r="A1" t="str">
            <v>ADMINISTRACION</v>
          </cell>
        </row>
      </sheetData>
      <sheetData sheetId="305">
        <row r="1">
          <cell r="A1" t="str">
            <v>EQUIPO</v>
          </cell>
        </row>
      </sheetData>
      <sheetData sheetId="306">
        <row r="1">
          <cell r="A1" t="str">
            <v>ADMINISTRACION</v>
          </cell>
        </row>
      </sheetData>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row r="1">
          <cell r="A1" t="str">
            <v>ITEM</v>
          </cell>
        </row>
      </sheetData>
      <sheetData sheetId="318">
        <row r="1">
          <cell r="A1" t="str">
            <v>EQUIPO</v>
          </cell>
        </row>
      </sheetData>
      <sheetData sheetId="319">
        <row r="1">
          <cell r="A1" t="str">
            <v>ADMINISTRACION</v>
          </cell>
        </row>
      </sheetData>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refreshError="1"/>
      <sheetData sheetId="339"/>
      <sheetData sheetId="340">
        <row r="1">
          <cell r="A1" t="str">
            <v>ITEM</v>
          </cell>
        </row>
      </sheetData>
      <sheetData sheetId="341">
        <row r="1">
          <cell r="A1" t="str">
            <v>EQUIPO</v>
          </cell>
        </row>
      </sheetData>
      <sheetData sheetId="342">
        <row r="1">
          <cell r="A1" t="str">
            <v>ADMINISTRACION</v>
          </cell>
        </row>
      </sheetData>
      <sheetData sheetId="343"/>
      <sheetData sheetId="344"/>
      <sheetData sheetId="345"/>
      <sheetData sheetId="346"/>
      <sheetData sheetId="347"/>
      <sheetData sheetId="348" refreshError="1"/>
      <sheetData sheetId="349"/>
      <sheetData sheetId="350" refreshError="1"/>
      <sheetData sheetId="351">
        <row r="1">
          <cell r="A1" t="str">
            <v>EQUIPO</v>
          </cell>
        </row>
      </sheetData>
      <sheetData sheetId="352">
        <row r="1">
          <cell r="A1" t="str">
            <v>ADMINISTRACION</v>
          </cell>
        </row>
      </sheetData>
      <sheetData sheetId="353">
        <row r="1">
          <cell r="A1" t="str">
            <v>ADMINISTRACION</v>
          </cell>
        </row>
      </sheetData>
      <sheetData sheetId="354"/>
      <sheetData sheetId="355"/>
      <sheetData sheetId="356">
        <row r="33">
          <cell r="C33">
            <v>0.77967625899280601</v>
          </cell>
        </row>
      </sheetData>
      <sheetData sheetId="357"/>
      <sheetData sheetId="358"/>
      <sheetData sheetId="359"/>
      <sheetData sheetId="360">
        <row r="1">
          <cell r="A1" t="str">
            <v>ITEM</v>
          </cell>
        </row>
      </sheetData>
      <sheetData sheetId="361">
        <row r="1">
          <cell r="A1" t="str">
            <v>ITEM</v>
          </cell>
        </row>
      </sheetData>
      <sheetData sheetId="362">
        <row r="1">
          <cell r="A1" t="str">
            <v>EQUIPO</v>
          </cell>
        </row>
      </sheetData>
      <sheetData sheetId="363">
        <row r="1">
          <cell r="A1" t="str">
            <v>ADMINISTRACION</v>
          </cell>
        </row>
      </sheetData>
      <sheetData sheetId="364">
        <row r="1">
          <cell r="A1" t="str">
            <v>ADMINISTRACION</v>
          </cell>
        </row>
      </sheetData>
      <sheetData sheetId="365"/>
      <sheetData sheetId="366">
        <row r="33">
          <cell r="C33">
            <v>0.77967625899280601</v>
          </cell>
        </row>
      </sheetData>
      <sheetData sheetId="367"/>
      <sheetData sheetId="368"/>
      <sheetData sheetId="369"/>
      <sheetData sheetId="370"/>
      <sheetData sheetId="371">
        <row r="1">
          <cell r="A1" t="str">
            <v>ITEM</v>
          </cell>
        </row>
      </sheetData>
      <sheetData sheetId="372">
        <row r="1">
          <cell r="A1" t="str">
            <v>ITEM</v>
          </cell>
        </row>
      </sheetData>
      <sheetData sheetId="373">
        <row r="1">
          <cell r="A1" t="str">
            <v>EQUIPO</v>
          </cell>
        </row>
      </sheetData>
      <sheetData sheetId="374">
        <row r="1">
          <cell r="A1" t="str">
            <v>ADMINISTRACION</v>
          </cell>
        </row>
      </sheetData>
      <sheetData sheetId="375"/>
      <sheetData sheetId="376">
        <row r="33">
          <cell r="C33">
            <v>0.77967625899280601</v>
          </cell>
        </row>
      </sheetData>
      <sheetData sheetId="377"/>
      <sheetData sheetId="378"/>
      <sheetData sheetId="379" refreshError="1"/>
      <sheetData sheetId="380"/>
      <sheetData sheetId="381"/>
      <sheetData sheetId="382">
        <row r="1">
          <cell r="A1" t="str">
            <v>ITEM</v>
          </cell>
        </row>
      </sheetData>
      <sheetData sheetId="383">
        <row r="1">
          <cell r="A1" t="str">
            <v>EQUIPO</v>
          </cell>
        </row>
      </sheetData>
      <sheetData sheetId="384">
        <row r="1">
          <cell r="A1" t="str">
            <v>ADMINISTRACION</v>
          </cell>
        </row>
      </sheetData>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row r="1">
          <cell r="A1" t="str">
            <v>ITEM</v>
          </cell>
        </row>
      </sheetData>
      <sheetData sheetId="413"/>
      <sheetData sheetId="414"/>
      <sheetData sheetId="415"/>
      <sheetData sheetId="416"/>
      <sheetData sheetId="417"/>
      <sheetData sheetId="418">
        <row r="1">
          <cell r="A1" t="str">
            <v>EQUIPO</v>
          </cell>
        </row>
      </sheetData>
      <sheetData sheetId="419"/>
      <sheetData sheetId="420"/>
      <sheetData sheetId="421"/>
      <sheetData sheetId="422">
        <row r="1">
          <cell r="A1" t="str">
            <v>ITEM</v>
          </cell>
        </row>
      </sheetData>
      <sheetData sheetId="423"/>
      <sheetData sheetId="424"/>
      <sheetData sheetId="425"/>
      <sheetData sheetId="426"/>
      <sheetData sheetId="427"/>
      <sheetData sheetId="428">
        <row r="1">
          <cell r="A1" t="str">
            <v>EQUIPO</v>
          </cell>
        </row>
      </sheetData>
      <sheetData sheetId="429"/>
      <sheetData sheetId="430"/>
      <sheetData sheetId="431"/>
      <sheetData sheetId="432">
        <row r="1">
          <cell r="A1" t="str">
            <v>ITEM</v>
          </cell>
        </row>
      </sheetData>
      <sheetData sheetId="433"/>
      <sheetData sheetId="434">
        <row r="1">
          <cell r="A1" t="str">
            <v>ITEM</v>
          </cell>
        </row>
      </sheetData>
      <sheetData sheetId="435">
        <row r="1">
          <cell r="A1" t="str">
            <v>EQUIPO</v>
          </cell>
        </row>
      </sheetData>
      <sheetData sheetId="436">
        <row r="1">
          <cell r="A1" t="str">
            <v>INSTITUTO NACIONAL DE VIAS</v>
          </cell>
        </row>
      </sheetData>
      <sheetData sheetId="437"/>
      <sheetData sheetId="438">
        <row r="1">
          <cell r="A1" t="str">
            <v>EQUIPO</v>
          </cell>
        </row>
      </sheetData>
      <sheetData sheetId="439"/>
      <sheetData sheetId="440"/>
      <sheetData sheetId="441">
        <row r="33">
          <cell r="C33">
            <v>0.77967625899280601</v>
          </cell>
        </row>
      </sheetData>
      <sheetData sheetId="442"/>
      <sheetData sheetId="443"/>
      <sheetData sheetId="444"/>
      <sheetData sheetId="445">
        <row r="1">
          <cell r="A1" t="str">
            <v>ITEM</v>
          </cell>
        </row>
      </sheetData>
      <sheetData sheetId="446">
        <row r="1">
          <cell r="A1" t="str">
            <v>EQUIPO</v>
          </cell>
        </row>
      </sheetData>
      <sheetData sheetId="447">
        <row r="1">
          <cell r="A1" t="str">
            <v>ADMINISTRACION</v>
          </cell>
        </row>
      </sheetData>
      <sheetData sheetId="448"/>
      <sheetData sheetId="449"/>
      <sheetData sheetId="450"/>
      <sheetData sheetId="451">
        <row r="33">
          <cell r="C33">
            <v>0.77967625899280601</v>
          </cell>
        </row>
      </sheetData>
      <sheetData sheetId="452"/>
      <sheetData sheetId="453"/>
      <sheetData sheetId="454">
        <row r="1">
          <cell r="A1" t="str">
            <v>ITEM</v>
          </cell>
        </row>
      </sheetData>
      <sheetData sheetId="455">
        <row r="1">
          <cell r="A1" t="str">
            <v>ITEM</v>
          </cell>
        </row>
      </sheetData>
      <sheetData sheetId="456">
        <row r="1">
          <cell r="A1" t="str">
            <v>EQUIPO</v>
          </cell>
        </row>
      </sheetData>
      <sheetData sheetId="457">
        <row r="1">
          <cell r="A1" t="str">
            <v>ADMINISTRACION</v>
          </cell>
        </row>
      </sheetData>
      <sheetData sheetId="458"/>
      <sheetData sheetId="459"/>
      <sheetData sheetId="460"/>
      <sheetData sheetId="461">
        <row r="33">
          <cell r="C33">
            <v>0.77967625899280601</v>
          </cell>
        </row>
      </sheetData>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row r="1">
          <cell r="A1" t="str">
            <v>ITEM</v>
          </cell>
        </row>
      </sheetData>
      <sheetData sheetId="480">
        <row r="1">
          <cell r="A1" t="str">
            <v>EQUIPO</v>
          </cell>
        </row>
      </sheetData>
      <sheetData sheetId="481">
        <row r="1">
          <cell r="A1" t="str">
            <v>ADMINISTRACION</v>
          </cell>
        </row>
      </sheetData>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row r="1">
          <cell r="A1" t="str">
            <v>ITEM</v>
          </cell>
        </row>
      </sheetData>
      <sheetData sheetId="493">
        <row r="1">
          <cell r="A1" t="str">
            <v>EQUIPO</v>
          </cell>
        </row>
      </sheetData>
      <sheetData sheetId="494">
        <row r="1">
          <cell r="A1" t="str">
            <v>ADMINISTRACION</v>
          </cell>
        </row>
      </sheetData>
      <sheetData sheetId="495"/>
      <sheetData sheetId="496">
        <row r="33">
          <cell r="C33">
            <v>0.77967625899280601</v>
          </cell>
        </row>
      </sheetData>
      <sheetData sheetId="497"/>
      <sheetData sheetId="498"/>
      <sheetData sheetId="499">
        <row r="1">
          <cell r="A1" t="str">
            <v>ITEM</v>
          </cell>
        </row>
      </sheetData>
      <sheetData sheetId="500">
        <row r="1">
          <cell r="A1" t="str">
            <v>EQUIPO</v>
          </cell>
        </row>
      </sheetData>
      <sheetData sheetId="501">
        <row r="1">
          <cell r="A1" t="str">
            <v>ADMINISTRACION</v>
          </cell>
        </row>
      </sheetData>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row r="1">
          <cell r="A1" t="str">
            <v>ITEM</v>
          </cell>
        </row>
      </sheetData>
      <sheetData sheetId="513">
        <row r="1">
          <cell r="A1" t="str">
            <v>EQUIPO</v>
          </cell>
        </row>
      </sheetData>
      <sheetData sheetId="514">
        <row r="1">
          <cell r="A1" t="str">
            <v>ADMINISTRACION</v>
          </cell>
        </row>
      </sheetData>
      <sheetData sheetId="515">
        <row r="1">
          <cell r="A1" t="str">
            <v>EQUIPO</v>
          </cell>
        </row>
      </sheetData>
      <sheetData sheetId="516">
        <row r="1">
          <cell r="A1" t="str">
            <v>ADMINISTRACION</v>
          </cell>
        </row>
      </sheetData>
      <sheetData sheetId="517">
        <row r="1">
          <cell r="A1" t="str">
            <v>ITEM</v>
          </cell>
        </row>
      </sheetData>
      <sheetData sheetId="518">
        <row r="1">
          <cell r="A1" t="str">
            <v>EQUIPO</v>
          </cell>
        </row>
      </sheetData>
      <sheetData sheetId="519">
        <row r="1">
          <cell r="A1" t="str">
            <v>ADMINISTRACION</v>
          </cell>
        </row>
      </sheetData>
      <sheetData sheetId="520"/>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row r="2">
          <cell r="A2" t="str">
            <v>ACTA No</v>
          </cell>
        </row>
      </sheetData>
      <sheetData sheetId="528">
        <row r="1">
          <cell r="A1" t="str">
            <v>ADMINISTRACION</v>
          </cell>
        </row>
      </sheetData>
      <sheetData sheetId="529"/>
      <sheetData sheetId="530"/>
      <sheetData sheetId="531">
        <row r="6">
          <cell r="A6" t="str">
            <v>TOPÓGRAFO</v>
          </cell>
        </row>
      </sheetData>
      <sheetData sheetId="532"/>
      <sheetData sheetId="533"/>
      <sheetData sheetId="534">
        <row r="1">
          <cell r="A1" t="str">
            <v>ITEM</v>
          </cell>
        </row>
      </sheetData>
      <sheetData sheetId="535" refreshError="1"/>
      <sheetData sheetId="536" refreshError="1"/>
      <sheetData sheetId="537"/>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ow r="1">
          <cell r="A1" t="str">
            <v>INSTITUTO NACIONAL DE VIAS</v>
          </cell>
        </row>
      </sheetData>
      <sheetData sheetId="562"/>
      <sheetData sheetId="563">
        <row r="2">
          <cell r="A2" t="str">
            <v>ACTA No</v>
          </cell>
        </row>
      </sheetData>
      <sheetData sheetId="564"/>
      <sheetData sheetId="565">
        <row r="1">
          <cell r="A1" t="str">
            <v>INSTITUTO NACIONAL DE VIAS</v>
          </cell>
        </row>
      </sheetData>
      <sheetData sheetId="566"/>
      <sheetData sheetId="567" refreshError="1"/>
      <sheetData sheetId="568" refreshError="1"/>
      <sheetData sheetId="569" refreshError="1"/>
      <sheetData sheetId="570"/>
      <sheetData sheetId="571">
        <row r="52">
          <cell r="H52">
            <v>117768</v>
          </cell>
        </row>
      </sheetData>
      <sheetData sheetId="572"/>
      <sheetData sheetId="573"/>
      <sheetData sheetId="574"/>
      <sheetData sheetId="575" refreshError="1"/>
      <sheetData sheetId="576"/>
      <sheetData sheetId="577"/>
      <sheetData sheetId="578">
        <row r="33">
          <cell r="C33">
            <v>0.77967625899280601</v>
          </cell>
        </row>
      </sheetData>
      <sheetData sheetId="579"/>
      <sheetData sheetId="580"/>
      <sheetData sheetId="581"/>
      <sheetData sheetId="582"/>
      <sheetData sheetId="583"/>
      <sheetData sheetId="584"/>
      <sheetData sheetId="585"/>
      <sheetData sheetId="586"/>
      <sheetData sheetId="587"/>
      <sheetData sheetId="588"/>
      <sheetData sheetId="589"/>
      <sheetData sheetId="590"/>
      <sheetData sheetId="591" refreshError="1"/>
      <sheetData sheetId="592"/>
      <sheetData sheetId="593"/>
      <sheetData sheetId="594"/>
      <sheetData sheetId="595"/>
      <sheetData sheetId="596"/>
      <sheetData sheetId="597"/>
      <sheetData sheetId="598"/>
      <sheetData sheetId="599"/>
      <sheetData sheetId="600"/>
      <sheetData sheetId="601"/>
      <sheetData sheetId="602"/>
      <sheetData sheetId="603"/>
      <sheetData sheetId="604">
        <row r="33">
          <cell r="C33">
            <v>0.77967625899280601</v>
          </cell>
        </row>
      </sheetData>
      <sheetData sheetId="605"/>
      <sheetData sheetId="606"/>
      <sheetData sheetId="607"/>
      <sheetData sheetId="608"/>
      <sheetData sheetId="609"/>
      <sheetData sheetId="610">
        <row r="1">
          <cell r="B1" t="str">
            <v>CTO-102-2002</v>
          </cell>
        </row>
      </sheetData>
      <sheetData sheetId="611">
        <row r="168">
          <cell r="D168">
            <v>10046</v>
          </cell>
        </row>
      </sheetData>
      <sheetData sheetId="612">
        <row r="1">
          <cell r="B1" t="str">
            <v>CTO-102-2002</v>
          </cell>
        </row>
      </sheetData>
      <sheetData sheetId="613"/>
      <sheetData sheetId="614">
        <row r="33">
          <cell r="C33">
            <v>0.77967625899280601</v>
          </cell>
        </row>
      </sheetData>
      <sheetData sheetId="615"/>
      <sheetData sheetId="616">
        <row r="1">
          <cell r="A1" t="str">
            <v>1P</v>
          </cell>
        </row>
      </sheetData>
      <sheetData sheetId="617">
        <row r="50">
          <cell r="H50">
            <v>1192</v>
          </cell>
        </row>
      </sheetData>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sheetData sheetId="889"/>
      <sheetData sheetId="890" refreshError="1"/>
      <sheetData sheetId="891" refreshError="1"/>
      <sheetData sheetId="892" refreshError="1"/>
      <sheetData sheetId="893" refreshError="1"/>
      <sheetData sheetId="894"/>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sheetData sheetId="1001"/>
      <sheetData sheetId="1002"/>
      <sheetData sheetId="1003"/>
      <sheetData sheetId="1004">
        <row r="1">
          <cell r="A1" t="str">
            <v>INSTITUTO NACIONAL DE VIAS</v>
          </cell>
        </row>
      </sheetData>
      <sheetData sheetId="1005"/>
      <sheetData sheetId="1006"/>
      <sheetData sheetId="1007"/>
      <sheetData sheetId="1008">
        <row r="5">
          <cell r="E5" t="str">
            <v>CANTIDAD</v>
          </cell>
        </row>
      </sheetData>
      <sheetData sheetId="1009">
        <row r="5">
          <cell r="E5" t="str">
            <v>CANTIDAD</v>
          </cell>
        </row>
      </sheetData>
      <sheetData sheetId="1010">
        <row r="5">
          <cell r="E5" t="str">
            <v>CANTIDAD</v>
          </cell>
        </row>
      </sheetData>
      <sheetData sheetId="1011">
        <row r="5">
          <cell r="E5" t="str">
            <v>CANTIDAD</v>
          </cell>
        </row>
      </sheetData>
      <sheetData sheetId="1012">
        <row r="5">
          <cell r="E5" t="str">
            <v>CANTIDAD</v>
          </cell>
        </row>
      </sheetData>
      <sheetData sheetId="1013">
        <row r="5">
          <cell r="E5" t="str">
            <v>CANTIDAD</v>
          </cell>
        </row>
      </sheetData>
      <sheetData sheetId="1014">
        <row r="5">
          <cell r="E5" t="str">
            <v>CANTIDAD</v>
          </cell>
        </row>
      </sheetData>
      <sheetData sheetId="1015">
        <row r="1">
          <cell r="A1" t="str">
            <v>INSTITUTO NACIONAL DE VIAS</v>
          </cell>
        </row>
      </sheetData>
      <sheetData sheetId="1016"/>
      <sheetData sheetId="1017">
        <row r="5">
          <cell r="E5" t="str">
            <v>CANTIDAD</v>
          </cell>
        </row>
      </sheetData>
      <sheetData sheetId="1018">
        <row r="5">
          <cell r="E5" t="str">
            <v>CANTIDAD</v>
          </cell>
        </row>
      </sheetData>
      <sheetData sheetId="1019"/>
      <sheetData sheetId="1020"/>
      <sheetData sheetId="1021"/>
      <sheetData sheetId="1022"/>
      <sheetData sheetId="1023">
        <row r="1">
          <cell r="A1" t="str">
            <v>INSTITUTO NACIONAL DE VIAS</v>
          </cell>
        </row>
      </sheetData>
      <sheetData sheetId="1024"/>
      <sheetData sheetId="1025"/>
      <sheetData sheetId="1026"/>
      <sheetData sheetId="1027"/>
      <sheetData sheetId="1028"/>
      <sheetData sheetId="1029"/>
      <sheetData sheetId="1030">
        <row r="1">
          <cell r="A1" t="str">
            <v>INSTITUTO NACIONAL DE VIAS</v>
          </cell>
        </row>
      </sheetData>
      <sheetData sheetId="103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sheetData sheetId="1084"/>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sheetData sheetId="1169" refreshError="1"/>
      <sheetData sheetId="1170" refreshError="1"/>
      <sheetData sheetId="1171"/>
      <sheetData sheetId="1172" refreshError="1"/>
      <sheetData sheetId="1173" refreshError="1"/>
      <sheetData sheetId="1174" refreshError="1"/>
      <sheetData sheetId="1175" refreshError="1"/>
      <sheetData sheetId="1176"/>
      <sheetData sheetId="1177" refreshError="1"/>
      <sheetData sheetId="1178" refreshError="1"/>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ow r="1">
          <cell r="A1" t="str">
            <v>EQUIPO</v>
          </cell>
        </row>
      </sheetData>
      <sheetData sheetId="1546">
        <row r="1">
          <cell r="A1" t="str">
            <v>ADMINISTRACION</v>
          </cell>
        </row>
      </sheetData>
      <sheetData sheetId="1547"/>
      <sheetData sheetId="1548">
        <row r="33">
          <cell r="C33">
            <v>0.77967625899280601</v>
          </cell>
        </row>
      </sheetData>
      <sheetData sheetId="1549"/>
      <sheetData sheetId="1550">
        <row r="52">
          <cell r="H52">
            <v>117768</v>
          </cell>
        </row>
      </sheetData>
      <sheetData sheetId="1551"/>
      <sheetData sheetId="1552"/>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sheetData sheetId="1712">
        <row r="168">
          <cell r="D168">
            <v>0.16</v>
          </cell>
        </row>
      </sheetData>
      <sheetData sheetId="1713">
        <row r="2">
          <cell r="A2" t="str">
            <v>CODIGO</v>
          </cell>
        </row>
      </sheetData>
      <sheetData sheetId="1714">
        <row r="7">
          <cell r="B7">
            <v>1</v>
          </cell>
        </row>
      </sheetData>
      <sheetData sheetId="1715">
        <row r="33">
          <cell r="G33">
            <v>0.59504299999999999</v>
          </cell>
        </row>
      </sheetData>
      <sheetData sheetId="1716">
        <row r="7">
          <cell r="B7">
            <v>1</v>
          </cell>
        </row>
      </sheetData>
      <sheetData sheetId="1717">
        <row r="33">
          <cell r="G33">
            <v>0.59504299999999999</v>
          </cell>
        </row>
      </sheetData>
      <sheetData sheetId="1718"/>
      <sheetData sheetId="1719"/>
      <sheetData sheetId="1720">
        <row r="1">
          <cell r="A1" t="str">
            <v>INSTITUTO NACIONAL DE VIAS</v>
          </cell>
        </row>
      </sheetData>
      <sheetData sheetId="1721"/>
      <sheetData sheetId="1722"/>
      <sheetData sheetId="1723"/>
      <sheetData sheetId="1724"/>
      <sheetData sheetId="1725"/>
      <sheetData sheetId="1726"/>
      <sheetData sheetId="1727"/>
      <sheetData sheetId="1728">
        <row r="168">
          <cell r="D168">
            <v>0.16</v>
          </cell>
        </row>
      </sheetData>
      <sheetData sheetId="1729"/>
      <sheetData sheetId="1730">
        <row r="7">
          <cell r="B7">
            <v>1</v>
          </cell>
        </row>
      </sheetData>
      <sheetData sheetId="1731">
        <row r="33">
          <cell r="G33">
            <v>0.59504299999999999</v>
          </cell>
        </row>
      </sheetData>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row r="168">
          <cell r="D168">
            <v>0.16</v>
          </cell>
        </row>
      </sheetData>
      <sheetData sheetId="1749"/>
      <sheetData sheetId="1750">
        <row r="7">
          <cell r="B7">
            <v>1</v>
          </cell>
        </row>
      </sheetData>
      <sheetData sheetId="1751">
        <row r="33">
          <cell r="G33">
            <v>0.59504299999999999</v>
          </cell>
        </row>
      </sheetData>
      <sheetData sheetId="1752"/>
      <sheetData sheetId="1753"/>
      <sheetData sheetId="1754"/>
      <sheetData sheetId="1755"/>
      <sheetData sheetId="1756"/>
      <sheetData sheetId="1757"/>
      <sheetData sheetId="1758"/>
      <sheetData sheetId="1759"/>
      <sheetData sheetId="1760"/>
      <sheetData sheetId="176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sheetData sheetId="1803"/>
      <sheetData sheetId="1804"/>
      <sheetData sheetId="1805"/>
      <sheetData sheetId="1806"/>
      <sheetData sheetId="1807"/>
      <sheetData sheetId="1808"/>
      <sheetData sheetId="1809"/>
      <sheetData sheetId="1810"/>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row r="8">
          <cell r="A8">
            <v>2.1</v>
          </cell>
        </row>
      </sheetData>
      <sheetData sheetId="2439">
        <row r="8">
          <cell r="A8">
            <v>3.1</v>
          </cell>
        </row>
      </sheetData>
      <sheetData sheetId="2440">
        <row r="8">
          <cell r="A8">
            <v>2.1</v>
          </cell>
        </row>
      </sheetData>
      <sheetData sheetId="2441">
        <row r="8">
          <cell r="A8">
            <v>3.1</v>
          </cell>
        </row>
      </sheetData>
      <sheetData sheetId="2442"/>
      <sheetData sheetId="2443"/>
      <sheetData sheetId="2444"/>
      <sheetData sheetId="2445">
        <row r="3">
          <cell r="A3">
            <v>1</v>
          </cell>
        </row>
      </sheetData>
      <sheetData sheetId="2446"/>
      <sheetData sheetId="2447">
        <row r="3">
          <cell r="A3">
            <v>1</v>
          </cell>
        </row>
      </sheetData>
      <sheetData sheetId="2448"/>
      <sheetData sheetId="2449"/>
      <sheetData sheetId="2450"/>
      <sheetData sheetId="2451"/>
      <sheetData sheetId="2452">
        <row r="1">
          <cell r="A1" t="str">
            <v>LISTADO DE INSUMOS GENERAL</v>
          </cell>
        </row>
      </sheetData>
      <sheetData sheetId="2453"/>
      <sheetData sheetId="2454">
        <row r="1">
          <cell r="A1" t="str">
            <v>LISTADO DE INSUMOS GENERAL</v>
          </cell>
        </row>
      </sheetData>
      <sheetData sheetId="2455">
        <row r="8">
          <cell r="A8">
            <v>3.1</v>
          </cell>
        </row>
      </sheetData>
      <sheetData sheetId="2456"/>
      <sheetData sheetId="2457"/>
      <sheetData sheetId="2458">
        <row r="8">
          <cell r="A8">
            <v>2.1</v>
          </cell>
        </row>
      </sheetData>
      <sheetData sheetId="2459">
        <row r="8">
          <cell r="A8">
            <v>3.1</v>
          </cell>
        </row>
      </sheetData>
      <sheetData sheetId="2460">
        <row r="8">
          <cell r="A8">
            <v>2.1</v>
          </cell>
        </row>
      </sheetData>
      <sheetData sheetId="2461">
        <row r="3">
          <cell r="A3">
            <v>1</v>
          </cell>
        </row>
      </sheetData>
      <sheetData sheetId="2462"/>
      <sheetData sheetId="2463"/>
      <sheetData sheetId="2464"/>
      <sheetData sheetId="2465">
        <row r="3">
          <cell r="A3">
            <v>1</v>
          </cell>
        </row>
      </sheetData>
      <sheetData sheetId="2466"/>
      <sheetData sheetId="2467">
        <row r="3">
          <cell r="A3">
            <v>1</v>
          </cell>
        </row>
      </sheetData>
      <sheetData sheetId="2468">
        <row r="1">
          <cell r="A1" t="str">
            <v>LISTADO DE INSUMOS GENERAL</v>
          </cell>
        </row>
      </sheetData>
      <sheetData sheetId="2469">
        <row r="8">
          <cell r="A8">
            <v>3.1</v>
          </cell>
        </row>
      </sheetData>
      <sheetData sheetId="2470">
        <row r="8">
          <cell r="A8">
            <v>2.1</v>
          </cell>
        </row>
      </sheetData>
      <sheetData sheetId="2471">
        <row r="8">
          <cell r="A8">
            <v>3.1</v>
          </cell>
        </row>
      </sheetData>
      <sheetData sheetId="2472">
        <row r="1">
          <cell r="A1" t="str">
            <v>LISTADO DE INSUMOS GENERAL</v>
          </cell>
        </row>
      </sheetData>
      <sheetData sheetId="2473">
        <row r="8">
          <cell r="A8">
            <v>3.1</v>
          </cell>
        </row>
      </sheetData>
      <sheetData sheetId="2474">
        <row r="1">
          <cell r="A1" t="str">
            <v>LISTADO DE INSUMOS GENERAL</v>
          </cell>
        </row>
      </sheetData>
      <sheetData sheetId="2475">
        <row r="3">
          <cell r="A3">
            <v>1</v>
          </cell>
        </row>
      </sheetData>
      <sheetData sheetId="2476"/>
      <sheetData sheetId="2477">
        <row r="3">
          <cell r="A3">
            <v>1</v>
          </cell>
        </row>
      </sheetData>
      <sheetData sheetId="2478"/>
      <sheetData sheetId="2479">
        <row r="3">
          <cell r="A3">
            <v>1</v>
          </cell>
        </row>
      </sheetData>
      <sheetData sheetId="2480"/>
      <sheetData sheetId="2481"/>
      <sheetData sheetId="2482">
        <row r="1">
          <cell r="A1" t="str">
            <v>LISTADO DE INSUMOS GENERAL</v>
          </cell>
        </row>
      </sheetData>
      <sheetData sheetId="2483"/>
      <sheetData sheetId="2484">
        <row r="1">
          <cell r="A1" t="str">
            <v>LISTADO DE INSUMOS GENERAL</v>
          </cell>
        </row>
      </sheetData>
      <sheetData sheetId="2485"/>
      <sheetData sheetId="2486"/>
      <sheetData sheetId="2487"/>
      <sheetData sheetId="2488">
        <row r="8">
          <cell r="A8">
            <v>2.1</v>
          </cell>
        </row>
      </sheetData>
      <sheetData sheetId="2489">
        <row r="8">
          <cell r="A8">
            <v>3.1</v>
          </cell>
        </row>
      </sheetData>
      <sheetData sheetId="2490">
        <row r="8">
          <cell r="A8">
            <v>2.1</v>
          </cell>
        </row>
      </sheetData>
      <sheetData sheetId="2491">
        <row r="8">
          <cell r="A8">
            <v>3.1</v>
          </cell>
        </row>
      </sheetData>
      <sheetData sheetId="2492">
        <row r="8">
          <cell r="A8">
            <v>2.1</v>
          </cell>
        </row>
      </sheetData>
      <sheetData sheetId="2493">
        <row r="8">
          <cell r="A8">
            <v>3.1</v>
          </cell>
        </row>
      </sheetData>
      <sheetData sheetId="2494"/>
      <sheetData sheetId="2495">
        <row r="3">
          <cell r="A3">
            <v>1</v>
          </cell>
        </row>
      </sheetData>
      <sheetData sheetId="2496"/>
      <sheetData sheetId="2497">
        <row r="3">
          <cell r="A3">
            <v>1</v>
          </cell>
        </row>
      </sheetData>
      <sheetData sheetId="2498"/>
      <sheetData sheetId="2499">
        <row r="3">
          <cell r="A3">
            <v>1</v>
          </cell>
        </row>
      </sheetData>
      <sheetData sheetId="2500"/>
      <sheetData sheetId="2501" refreshError="1"/>
      <sheetData sheetId="2502">
        <row r="1">
          <cell r="A1" t="str">
            <v>LISTADO DE INSUMOS GENERAL</v>
          </cell>
        </row>
      </sheetData>
      <sheetData sheetId="2503" refreshError="1"/>
      <sheetData sheetId="2504">
        <row r="1">
          <cell r="A1" t="str">
            <v>LISTADO DE INSUMOS GENERAL</v>
          </cell>
        </row>
      </sheetData>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sheetData sheetId="2693"/>
      <sheetData sheetId="2694"/>
      <sheetData sheetId="2695"/>
      <sheetData sheetId="2696"/>
      <sheetData sheetId="2697"/>
      <sheetData sheetId="2698"/>
      <sheetData sheetId="2699"/>
      <sheetData sheetId="2700"/>
      <sheetData sheetId="2701"/>
      <sheetData sheetId="2702">
        <row r="5">
          <cell r="E5" t="str">
            <v>CANTIDAD</v>
          </cell>
        </row>
      </sheetData>
      <sheetData sheetId="2703">
        <row r="5">
          <cell r="E5" t="str">
            <v>CANTIDAD</v>
          </cell>
        </row>
      </sheetData>
      <sheetData sheetId="2704">
        <row r="5">
          <cell r="E5" t="str">
            <v>CANTIDAD</v>
          </cell>
        </row>
      </sheetData>
      <sheetData sheetId="2705">
        <row r="5">
          <cell r="E5" t="str">
            <v>CANTIDAD</v>
          </cell>
        </row>
      </sheetData>
      <sheetData sheetId="2706">
        <row r="5">
          <cell r="E5" t="str">
            <v>CANTIDAD</v>
          </cell>
        </row>
      </sheetData>
      <sheetData sheetId="2707">
        <row r="5">
          <cell r="E5" t="str">
            <v>CANTIDAD</v>
          </cell>
        </row>
      </sheetData>
      <sheetData sheetId="2708">
        <row r="3">
          <cell r="A3">
            <v>5.0999999999999996</v>
          </cell>
        </row>
      </sheetData>
      <sheetData sheetId="2709">
        <row r="2">
          <cell r="AM2">
            <v>25</v>
          </cell>
        </row>
      </sheetData>
      <sheetData sheetId="2710">
        <row r="5">
          <cell r="E5" t="str">
            <v>CANTIDAD</v>
          </cell>
        </row>
      </sheetData>
      <sheetData sheetId="2711">
        <row r="5">
          <cell r="E5" t="str">
            <v>CANTIDAD</v>
          </cell>
        </row>
      </sheetData>
      <sheetData sheetId="2712"/>
      <sheetData sheetId="2713" refreshError="1"/>
      <sheetData sheetId="2714"/>
      <sheetData sheetId="2715"/>
      <sheetData sheetId="2716" refreshError="1"/>
      <sheetData sheetId="2717" refreshError="1"/>
      <sheetData sheetId="2718" refreshError="1"/>
      <sheetData sheetId="2719" refreshError="1"/>
      <sheetData sheetId="2720"/>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row r="1">
          <cell r="A1" t="str">
            <v>ITEM</v>
          </cell>
        </row>
      </sheetData>
      <sheetData sheetId="2752">
        <row r="1">
          <cell r="A1" t="str">
            <v>EQUIPO</v>
          </cell>
        </row>
      </sheetData>
      <sheetData sheetId="2753">
        <row r="1">
          <cell r="A1" t="str">
            <v>ADMINISTRACION</v>
          </cell>
        </row>
      </sheetData>
      <sheetData sheetId="2754"/>
      <sheetData sheetId="2755"/>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sheetData sheetId="2767"/>
      <sheetData sheetId="2768"/>
      <sheetData sheetId="2769"/>
      <sheetData sheetId="2770">
        <row r="1">
          <cell r="A1" t="str">
            <v>ITEM</v>
          </cell>
        </row>
      </sheetData>
      <sheetData sheetId="2771">
        <row r="1">
          <cell r="A1" t="str">
            <v>EQUIPO</v>
          </cell>
        </row>
      </sheetData>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sheetData sheetId="2783" refreshError="1"/>
      <sheetData sheetId="2784" refreshError="1"/>
      <sheetData sheetId="2785" refreshError="1"/>
      <sheetData sheetId="2786"/>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sheetData sheetId="2844" refreshError="1"/>
      <sheetData sheetId="2845"/>
      <sheetData sheetId="2846"/>
      <sheetData sheetId="2847"/>
      <sheetData sheetId="2848"/>
      <sheetData sheetId="2849"/>
      <sheetData sheetId="2850"/>
      <sheetData sheetId="2851"/>
      <sheetData sheetId="2852"/>
      <sheetData sheetId="2853"/>
      <sheetData sheetId="2854"/>
      <sheetData sheetId="2855" refreshError="1"/>
      <sheetData sheetId="2856" refreshError="1"/>
      <sheetData sheetId="2857"/>
      <sheetData sheetId="2858"/>
      <sheetData sheetId="2859"/>
      <sheetData sheetId="2860"/>
      <sheetData sheetId="2861"/>
      <sheetData sheetId="2862" refreshError="1"/>
      <sheetData sheetId="2863"/>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sheetData sheetId="2987">
        <row r="6">
          <cell r="AB6">
            <v>40179</v>
          </cell>
        </row>
      </sheetData>
      <sheetData sheetId="2988">
        <row r="5">
          <cell r="E5" t="str">
            <v>CANTIDAD</v>
          </cell>
        </row>
      </sheetData>
      <sheetData sheetId="2989">
        <row r="1">
          <cell r="A1" t="str">
            <v>ITEM</v>
          </cell>
        </row>
      </sheetData>
      <sheetData sheetId="2990">
        <row r="1">
          <cell r="A1" t="str">
            <v>EQUIPO</v>
          </cell>
        </row>
      </sheetData>
      <sheetData sheetId="2991" refreshError="1"/>
      <sheetData sheetId="2992" refreshError="1"/>
      <sheetData sheetId="2993" refreshError="1"/>
      <sheetData sheetId="2994" refreshError="1"/>
      <sheetData sheetId="2995" refreshError="1"/>
      <sheetData sheetId="2996" refreshError="1"/>
      <sheetData sheetId="2997"/>
      <sheetData sheetId="2998"/>
      <sheetData sheetId="2999"/>
      <sheetData sheetId="3000"/>
      <sheetData sheetId="3001"/>
      <sheetData sheetId="3002"/>
      <sheetData sheetId="3003"/>
      <sheetData sheetId="3004">
        <row r="18">
          <cell r="C18">
            <v>7000</v>
          </cell>
        </row>
      </sheetData>
      <sheetData sheetId="3005"/>
      <sheetData sheetId="3006"/>
      <sheetData sheetId="3007"/>
      <sheetData sheetId="3008"/>
      <sheetData sheetId="3009" refreshError="1"/>
      <sheetData sheetId="3010" refreshError="1"/>
      <sheetData sheetId="3011" refreshError="1"/>
      <sheetData sheetId="3012" refreshError="1"/>
      <sheetData sheetId="3013"/>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ow r="1">
          <cell r="A1" t="str">
            <v>EQUIPO</v>
          </cell>
        </row>
      </sheetData>
      <sheetData sheetId="3023" refreshError="1"/>
      <sheetData sheetId="3024"/>
      <sheetData sheetId="3025"/>
      <sheetData sheetId="3026"/>
      <sheetData sheetId="3027"/>
      <sheetData sheetId="3028"/>
      <sheetData sheetId="3029" refreshError="1"/>
      <sheetData sheetId="3030" refreshError="1"/>
      <sheetData sheetId="3031"/>
      <sheetData sheetId="3032">
        <row r="1">
          <cell r="A1" t="str">
            <v>ITEM</v>
          </cell>
        </row>
      </sheetData>
      <sheetData sheetId="3033" refreshError="1"/>
      <sheetData sheetId="3034">
        <row r="1">
          <cell r="A1" t="str">
            <v>ADMINISTRACION</v>
          </cell>
        </row>
      </sheetData>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sheetData sheetId="3103" refreshError="1"/>
      <sheetData sheetId="3104" refreshError="1"/>
      <sheetData sheetId="3105" refreshError="1"/>
      <sheetData sheetId="3106"/>
      <sheetData sheetId="3107"/>
      <sheetData sheetId="3108" refreshError="1"/>
      <sheetData sheetId="3109" refreshError="1"/>
      <sheetData sheetId="3110"/>
      <sheetData sheetId="3111" refreshError="1"/>
      <sheetData sheetId="3112" refreshError="1"/>
      <sheetData sheetId="3113" refreshError="1"/>
      <sheetData sheetId="3114"/>
      <sheetData sheetId="3115" refreshError="1"/>
      <sheetData sheetId="3116" refreshError="1"/>
      <sheetData sheetId="3117"/>
      <sheetData sheetId="3118" refreshError="1"/>
      <sheetData sheetId="3119" refreshError="1"/>
      <sheetData sheetId="3120" refreshError="1"/>
      <sheetData sheetId="3121" refreshError="1"/>
      <sheetData sheetId="3122" refreshError="1"/>
      <sheetData sheetId="3123"/>
      <sheetData sheetId="3124"/>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sheetData sheetId="3421"/>
      <sheetData sheetId="3422"/>
      <sheetData sheetId="3423"/>
      <sheetData sheetId="3424"/>
      <sheetData sheetId="3425"/>
      <sheetData sheetId="3426"/>
      <sheetData sheetId="3427"/>
      <sheetData sheetId="3428"/>
      <sheetData sheetId="3429"/>
      <sheetData sheetId="3430" refreshError="1"/>
      <sheetData sheetId="3431" refreshError="1"/>
      <sheetData sheetId="3432" refreshError="1"/>
      <sheetData sheetId="3433"/>
      <sheetData sheetId="3434"/>
      <sheetData sheetId="3435"/>
      <sheetData sheetId="3436"/>
      <sheetData sheetId="3437"/>
      <sheetData sheetId="3438"/>
      <sheetData sheetId="3439"/>
      <sheetData sheetId="3440"/>
      <sheetData sheetId="3441" refreshError="1"/>
      <sheetData sheetId="3442" refreshError="1"/>
      <sheetData sheetId="3443" refreshError="1"/>
      <sheetData sheetId="3444"/>
      <sheetData sheetId="3445"/>
      <sheetData sheetId="3446" refreshError="1"/>
      <sheetData sheetId="3447" refreshError="1"/>
      <sheetData sheetId="3448"/>
      <sheetData sheetId="3449"/>
      <sheetData sheetId="3450"/>
      <sheetData sheetId="3451"/>
      <sheetData sheetId="3452" refreshError="1"/>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ow r="36">
          <cell r="G36">
            <v>310000.00000097335</v>
          </cell>
        </row>
      </sheetData>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ow r="5">
          <cell r="E5" t="str">
            <v>CANTIDAD</v>
          </cell>
        </row>
      </sheetData>
      <sheetData sheetId="3644"/>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sheetData sheetId="4028"/>
      <sheetData sheetId="4029">
        <row r="1">
          <cell r="C1">
            <v>0.2</v>
          </cell>
        </row>
      </sheetData>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row r="1">
          <cell r="A1" t="str">
            <v>INSTITUTO NACIONAL DE VIAS</v>
          </cell>
        </row>
      </sheetData>
      <sheetData sheetId="4191"/>
      <sheetData sheetId="4192"/>
      <sheetData sheetId="4193"/>
      <sheetData sheetId="4194" refreshError="1"/>
      <sheetData sheetId="4195" refreshError="1"/>
      <sheetData sheetId="4196" refreshError="1"/>
      <sheetData sheetId="4197" refreshError="1"/>
      <sheetData sheetId="4198"/>
      <sheetData sheetId="4199"/>
      <sheetData sheetId="4200"/>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sheetData sheetId="4215" refreshError="1"/>
      <sheetData sheetId="4216" refreshError="1"/>
      <sheetData sheetId="4217"/>
      <sheetData sheetId="4218" refreshError="1"/>
      <sheetData sheetId="4219" refreshError="1"/>
      <sheetData sheetId="4220" refreshError="1"/>
      <sheetData sheetId="4221" refreshError="1"/>
      <sheetData sheetId="4222"/>
      <sheetData sheetId="4223"/>
      <sheetData sheetId="4224">
        <row r="7">
          <cell r="B7">
            <v>0.1</v>
          </cell>
        </row>
      </sheetData>
      <sheetData sheetId="4225">
        <row r="7">
          <cell r="B7">
            <v>0.1</v>
          </cell>
        </row>
      </sheetData>
      <sheetData sheetId="4226"/>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refreshError="1"/>
      <sheetData sheetId="4297" refreshError="1"/>
      <sheetData sheetId="4298" refreshError="1"/>
      <sheetData sheetId="4299" refreshError="1"/>
      <sheetData sheetId="4300" refreshError="1"/>
      <sheetData sheetId="4301" refreshError="1"/>
      <sheetData sheetId="4302"/>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sheetData sheetId="4460"/>
      <sheetData sheetId="4461"/>
      <sheetData sheetId="4462"/>
      <sheetData sheetId="4463"/>
      <sheetData sheetId="4464"/>
      <sheetData sheetId="4465"/>
      <sheetData sheetId="4466"/>
      <sheetData sheetId="4467"/>
      <sheetData sheetId="4468">
        <row r="5">
          <cell r="E5" t="str">
            <v>CANTIDAD</v>
          </cell>
        </row>
      </sheetData>
      <sheetData sheetId="4469">
        <row r="5">
          <cell r="E5" t="str">
            <v>CANTIDAD</v>
          </cell>
        </row>
      </sheetData>
      <sheetData sheetId="4470">
        <row r="5">
          <cell r="E5" t="str">
            <v>CANTIDAD</v>
          </cell>
        </row>
      </sheetData>
      <sheetData sheetId="4471">
        <row r="5">
          <cell r="E5" t="str">
            <v>CANTIDAD</v>
          </cell>
        </row>
      </sheetData>
      <sheetData sheetId="4472">
        <row r="5">
          <cell r="E5" t="str">
            <v>CANTIDAD</v>
          </cell>
        </row>
      </sheetData>
      <sheetData sheetId="4473">
        <row r="5">
          <cell r="E5" t="str">
            <v>CANTIDAD</v>
          </cell>
        </row>
      </sheetData>
      <sheetData sheetId="4474">
        <row r="5">
          <cell r="E5" t="str">
            <v>CANTIDAD</v>
          </cell>
        </row>
      </sheetData>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row r="16">
          <cell r="A16" t="str">
            <v>ABONO 10-30-10</v>
          </cell>
        </row>
      </sheetData>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row r="36">
          <cell r="G36">
            <v>271000.00000162207</v>
          </cell>
        </row>
      </sheetData>
      <sheetData sheetId="4598">
        <row r="33">
          <cell r="G33">
            <v>283000.00002693152</v>
          </cell>
        </row>
      </sheetData>
      <sheetData sheetId="4599">
        <row r="33">
          <cell r="G33">
            <v>290000.00000013626</v>
          </cell>
        </row>
      </sheetData>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row r="4">
          <cell r="E4" t="str">
            <v>GUPCO</v>
          </cell>
        </row>
      </sheetData>
      <sheetData sheetId="4652"/>
      <sheetData sheetId="4653">
        <row r="1">
          <cell r="A1" t="str">
            <v>ITEM</v>
          </cell>
        </row>
      </sheetData>
      <sheetData sheetId="4654">
        <row r="1">
          <cell r="A1" t="str">
            <v>EQUIPO</v>
          </cell>
        </row>
      </sheetData>
      <sheetData sheetId="4655">
        <row r="1">
          <cell r="A1" t="str">
            <v>ADMINISTRACION</v>
          </cell>
        </row>
      </sheetData>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row r="1">
          <cell r="A1" t="str">
            <v>ITEM</v>
          </cell>
        </row>
      </sheetData>
      <sheetData sheetId="4675">
        <row r="1">
          <cell r="A1" t="str">
            <v>EQUIPO</v>
          </cell>
        </row>
      </sheetData>
      <sheetData sheetId="4676">
        <row r="16">
          <cell r="A16" t="str">
            <v>ABONO 10-30-10</v>
          </cell>
        </row>
      </sheetData>
      <sheetData sheetId="4677">
        <row r="2">
          <cell r="A2" t="str">
            <v>(ºF)</v>
          </cell>
        </row>
      </sheetData>
      <sheetData sheetId="4678">
        <row r="1">
          <cell r="A1" t="str">
            <v>ADMINISTRACION</v>
          </cell>
        </row>
      </sheetData>
      <sheetData sheetId="4679"/>
      <sheetData sheetId="4680" refreshError="1"/>
      <sheetData sheetId="4681" refreshError="1"/>
      <sheetData sheetId="4682" refreshError="1"/>
      <sheetData sheetId="4683" refreshError="1"/>
      <sheetData sheetId="4684" refreshError="1"/>
      <sheetData sheetId="4685"/>
      <sheetData sheetId="4686"/>
      <sheetData sheetId="4687"/>
      <sheetData sheetId="4688"/>
      <sheetData sheetId="4689"/>
      <sheetData sheetId="4690"/>
      <sheetData sheetId="4691"/>
      <sheetData sheetId="4692"/>
      <sheetData sheetId="4693"/>
      <sheetData sheetId="4694"/>
      <sheetData sheetId="4695" refreshError="1"/>
      <sheetData sheetId="4696" refreshError="1"/>
      <sheetData sheetId="4697"/>
      <sheetData sheetId="4698" refreshError="1"/>
      <sheetData sheetId="4699" refreshError="1"/>
      <sheetData sheetId="4700" refreshError="1"/>
      <sheetData sheetId="4701"/>
      <sheetData sheetId="4702" refreshError="1"/>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sheetData sheetId="4747" refreshError="1"/>
      <sheetData sheetId="4748" refreshError="1"/>
      <sheetData sheetId="4749" refreshError="1"/>
      <sheetData sheetId="4750" refreshError="1"/>
      <sheetData sheetId="4751" refreshError="1"/>
      <sheetData sheetId="4752" refreshError="1"/>
      <sheetData sheetId="4753" refreshError="1"/>
      <sheetData sheetId="4754"/>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sheetData sheetId="4789" refreshError="1"/>
      <sheetData sheetId="4790">
        <row r="1">
          <cell r="B1" t="str">
            <v>CTO-102-2002</v>
          </cell>
        </row>
      </sheetData>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row r="2">
          <cell r="A2" t="str">
            <v>ACTA No</v>
          </cell>
        </row>
      </sheetData>
      <sheetData sheetId="4813"/>
      <sheetData sheetId="4814"/>
      <sheetData sheetId="4815"/>
      <sheetData sheetId="4816"/>
      <sheetData sheetId="4817"/>
      <sheetData sheetId="4818"/>
      <sheetData sheetId="4819"/>
      <sheetData sheetId="4820"/>
      <sheetData sheetId="4821"/>
      <sheetData sheetId="4822"/>
      <sheetData sheetId="4823"/>
      <sheetData sheetId="4824">
        <row r="33">
          <cell r="C33">
            <v>0.77967625899280601</v>
          </cell>
        </row>
      </sheetData>
      <sheetData sheetId="4825"/>
      <sheetData sheetId="4826"/>
      <sheetData sheetId="4827"/>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row r="1">
          <cell r="A1" t="str">
            <v>INSTITUTO NACIONAL DE VIAS</v>
          </cell>
        </row>
      </sheetData>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row r="4">
          <cell r="B4">
            <v>39886</v>
          </cell>
        </row>
      </sheetData>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row r="1">
          <cell r="A1" t="str">
            <v>EQUIPO</v>
          </cell>
        </row>
      </sheetData>
      <sheetData sheetId="5055">
        <row r="1">
          <cell r="A1" t="str">
            <v>ITEM</v>
          </cell>
        </row>
      </sheetData>
      <sheetData sheetId="5056">
        <row r="1">
          <cell r="A1" t="str">
            <v>EQUIPO</v>
          </cell>
        </row>
      </sheetData>
      <sheetData sheetId="5057">
        <row r="1">
          <cell r="A1" t="str">
            <v>ADMINISTRACION</v>
          </cell>
        </row>
      </sheetData>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row r="52">
          <cell r="B52" t="str">
            <v>ANTICIPO</v>
          </cell>
        </row>
      </sheetData>
      <sheetData sheetId="5085"/>
      <sheetData sheetId="5086"/>
      <sheetData sheetId="5087"/>
      <sheetData sheetId="5088"/>
      <sheetData sheetId="5089"/>
      <sheetData sheetId="5090"/>
      <sheetData sheetId="5091"/>
      <sheetData sheetId="5092"/>
      <sheetData sheetId="5093"/>
      <sheetData sheetId="5094"/>
      <sheetData sheetId="5095">
        <row r="5">
          <cell r="E5" t="str">
            <v>CANTIDAD</v>
          </cell>
        </row>
      </sheetData>
      <sheetData sheetId="5096">
        <row r="1">
          <cell r="A1" t="str">
            <v>ITEM</v>
          </cell>
        </row>
      </sheetData>
      <sheetData sheetId="5097">
        <row r="1">
          <cell r="A1" t="str">
            <v>EQUIPO</v>
          </cell>
        </row>
      </sheetData>
      <sheetData sheetId="5098">
        <row r="1">
          <cell r="A1" t="str">
            <v>ADMINISTRACION</v>
          </cell>
        </row>
      </sheetData>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row r="1">
          <cell r="A1" t="str">
            <v>EQUIPO</v>
          </cell>
        </row>
      </sheetData>
      <sheetData sheetId="5115">
        <row r="1">
          <cell r="A1" t="str">
            <v>ADMINISTRACION</v>
          </cell>
        </row>
      </sheetData>
      <sheetData sheetId="5116">
        <row r="1">
          <cell r="A1" t="str">
            <v>ADMINISTRACION</v>
          </cell>
        </row>
      </sheetData>
      <sheetData sheetId="5117">
        <row r="1">
          <cell r="A1" t="str">
            <v>ITEM</v>
          </cell>
        </row>
      </sheetData>
      <sheetData sheetId="5118">
        <row r="1">
          <cell r="A1" t="str">
            <v>EQUIPO</v>
          </cell>
        </row>
      </sheetData>
      <sheetData sheetId="5119">
        <row r="1">
          <cell r="A1" t="str">
            <v>ADMINISTRACION</v>
          </cell>
        </row>
      </sheetData>
      <sheetData sheetId="5120"/>
      <sheetData sheetId="5121"/>
      <sheetData sheetId="5122"/>
      <sheetData sheetId="5123"/>
      <sheetData sheetId="5124"/>
      <sheetData sheetId="5125">
        <row r="1">
          <cell r="A1" t="str">
            <v>ITEM</v>
          </cell>
        </row>
      </sheetData>
      <sheetData sheetId="5126">
        <row r="1">
          <cell r="A1" t="str">
            <v>EQUIPO</v>
          </cell>
        </row>
      </sheetData>
      <sheetData sheetId="5127">
        <row r="1">
          <cell r="A1" t="str">
            <v>ADMINISTRACION</v>
          </cell>
        </row>
      </sheetData>
      <sheetData sheetId="5128"/>
      <sheetData sheetId="5129"/>
      <sheetData sheetId="5130"/>
      <sheetData sheetId="5131"/>
      <sheetData sheetId="5132"/>
      <sheetData sheetId="5133"/>
      <sheetData sheetId="5134"/>
      <sheetData sheetId="5135"/>
      <sheetData sheetId="5136">
        <row r="1">
          <cell r="A1" t="str">
            <v>ITEM</v>
          </cell>
        </row>
      </sheetData>
      <sheetData sheetId="5137">
        <row r="1">
          <cell r="A1" t="str">
            <v>EQUIPO</v>
          </cell>
        </row>
      </sheetData>
      <sheetData sheetId="5138">
        <row r="1">
          <cell r="A1" t="str">
            <v>ADMINISTRACION</v>
          </cell>
        </row>
      </sheetData>
      <sheetData sheetId="5139"/>
      <sheetData sheetId="5140"/>
      <sheetData sheetId="5141"/>
      <sheetData sheetId="5142"/>
      <sheetData sheetId="5143"/>
      <sheetData sheetId="5144"/>
      <sheetData sheetId="5145">
        <row r="1">
          <cell r="A1" t="str">
            <v>ITEM</v>
          </cell>
        </row>
      </sheetData>
      <sheetData sheetId="5146">
        <row r="1">
          <cell r="A1" t="str">
            <v>EQUIPO</v>
          </cell>
        </row>
      </sheetData>
      <sheetData sheetId="5147">
        <row r="1">
          <cell r="A1" t="str">
            <v>ADMINISTRACION</v>
          </cell>
        </row>
      </sheetData>
      <sheetData sheetId="5148"/>
      <sheetData sheetId="5149"/>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sheetData sheetId="5172"/>
      <sheetData sheetId="5173"/>
      <sheetData sheetId="5174" refreshError="1"/>
      <sheetData sheetId="5175"/>
      <sheetData sheetId="5176" refreshError="1"/>
      <sheetData sheetId="5177"/>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sheetData sheetId="5221"/>
      <sheetData sheetId="5222"/>
      <sheetData sheetId="5223"/>
      <sheetData sheetId="5224"/>
      <sheetData sheetId="5225"/>
      <sheetData sheetId="5226"/>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sheetData sheetId="5276"/>
      <sheetData sheetId="5277"/>
      <sheetData sheetId="5278"/>
      <sheetData sheetId="5279"/>
      <sheetData sheetId="5280">
        <row r="2">
          <cell r="A2" t="str">
            <v>CODIGO</v>
          </cell>
        </row>
      </sheetData>
      <sheetData sheetId="5281"/>
      <sheetData sheetId="5282"/>
      <sheetData sheetId="5283"/>
      <sheetData sheetId="5284"/>
      <sheetData sheetId="5285" refreshError="1"/>
      <sheetData sheetId="5286" refreshError="1"/>
      <sheetData sheetId="5287" refreshError="1"/>
      <sheetData sheetId="5288" refreshError="1"/>
      <sheetData sheetId="5289" refreshError="1"/>
      <sheetData sheetId="5290"/>
      <sheetData sheetId="5291"/>
      <sheetData sheetId="5292"/>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ow r="36">
          <cell r="G36">
            <v>271000.00000162207</v>
          </cell>
        </row>
      </sheetData>
      <sheetData sheetId="5655">
        <row r="33">
          <cell r="G33">
            <v>283000.00002693152</v>
          </cell>
        </row>
      </sheetData>
      <sheetData sheetId="5656">
        <row r="33">
          <cell r="G33">
            <v>290000.00000013626</v>
          </cell>
        </row>
      </sheetData>
      <sheetData sheetId="5657"/>
      <sheetData sheetId="5658"/>
      <sheetData sheetId="5659"/>
      <sheetData sheetId="5660">
        <row r="3">
          <cell r="A3">
            <v>1</v>
          </cell>
        </row>
      </sheetData>
      <sheetData sheetId="5661"/>
      <sheetData sheetId="5662"/>
      <sheetData sheetId="5663"/>
      <sheetData sheetId="5664"/>
      <sheetData sheetId="5665"/>
      <sheetData sheetId="5666"/>
      <sheetData sheetId="5667">
        <row r="1">
          <cell r="A1" t="str">
            <v>LISTADO DE INSUMOS GENERAL</v>
          </cell>
        </row>
      </sheetData>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refreshError="1"/>
      <sheetData sheetId="5732" refreshError="1"/>
      <sheetData sheetId="5733" refreshError="1"/>
      <sheetData sheetId="5734" refreshError="1"/>
      <sheetData sheetId="5735" refreshError="1"/>
      <sheetData sheetId="5736" refreshError="1"/>
      <sheetData sheetId="5737" refreshError="1"/>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refreshError="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refreshError="1"/>
      <sheetData sheetId="5766" refreshError="1"/>
      <sheetData sheetId="5767" refreshError="1"/>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sheetData sheetId="5897"/>
      <sheetData sheetId="5898"/>
      <sheetData sheetId="5899"/>
      <sheetData sheetId="5900"/>
      <sheetData sheetId="5901"/>
      <sheetData sheetId="5902"/>
      <sheetData sheetId="5903"/>
      <sheetData sheetId="5904" refreshError="1"/>
      <sheetData sheetId="5905" refreshError="1"/>
      <sheetData sheetId="5906"/>
      <sheetData sheetId="5907"/>
      <sheetData sheetId="5908">
        <row r="2">
          <cell r="A2" t="str">
            <v>HOSPITAL HERNANDO MONCALEANO PERDOMO ETAPA 1</v>
          </cell>
        </row>
      </sheetData>
      <sheetData sheetId="5909"/>
      <sheetData sheetId="5910">
        <row r="2">
          <cell r="A2" t="str">
            <v>HOSPITAL HERNANDO MONCALEANO PERDOMO ETAPA 2 A</v>
          </cell>
        </row>
      </sheetData>
      <sheetData sheetId="5911">
        <row r="2">
          <cell r="A2" t="str">
            <v>HOSPITAL HERNANDO MONCALEANO PERDOMO ETAPA 2B</v>
          </cell>
        </row>
      </sheetData>
      <sheetData sheetId="5912"/>
      <sheetData sheetId="5913"/>
      <sheetData sheetId="5914" refreshError="1"/>
      <sheetData sheetId="5915">
        <row r="2">
          <cell r="A2" t="str">
            <v>HOSPITAL HERNANDO MONCALEANO PERDOMO ETAPA 1</v>
          </cell>
        </row>
      </sheetData>
      <sheetData sheetId="5916"/>
      <sheetData sheetId="5917">
        <row r="2">
          <cell r="A2" t="str">
            <v>HOSPITAL HERNANDO MONCALEANO PERDOMO ETAPA 2 A</v>
          </cell>
        </row>
      </sheetData>
      <sheetData sheetId="5918">
        <row r="2">
          <cell r="A2" t="str">
            <v>HOSPITAL HERNANDO MONCALEANO PERDOMO ETAPA 2B</v>
          </cell>
        </row>
      </sheetData>
      <sheetData sheetId="5919" refreshError="1"/>
      <sheetData sheetId="5920"/>
      <sheetData sheetId="592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sheetData sheetId="5932"/>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sheetData sheetId="6428">
        <row r="8">
          <cell r="C8" t="str">
            <v>OBJETO: CONSTRUCCION DE PLACA DEPORTIVA CUBIERTA, PARQUE INFANTIL Y BIOSALUDABLE, URBANISMO Y OBRAS COMPLEMENTARIAS DEL COMPLEJO RECREODEPORTIVO Y CULTURAL JUAN XXIII</v>
          </cell>
        </row>
      </sheetData>
      <sheetData sheetId="6429">
        <row r="25">
          <cell r="D25">
            <v>49181</v>
          </cell>
        </row>
      </sheetData>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refreshError="1"/>
      <sheetData sheetId="6462" refreshError="1"/>
      <sheetData sheetId="6463" refreshError="1"/>
      <sheetData sheetId="6464"/>
      <sheetData sheetId="6465"/>
      <sheetData sheetId="6466"/>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ow r="15">
          <cell r="B15" t="str">
            <v>ROSY ARTEAGA ORTEGA</v>
          </cell>
        </row>
      </sheetData>
      <sheetData sheetId="6571" refreshError="1"/>
      <sheetData sheetId="6572"/>
      <sheetData sheetId="6573"/>
      <sheetData sheetId="6574"/>
      <sheetData sheetId="6575"/>
      <sheetData sheetId="6576"/>
      <sheetData sheetId="6577"/>
      <sheetData sheetId="6578"/>
      <sheetData sheetId="6579"/>
      <sheetData sheetId="6580"/>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sheetData sheetId="6813"/>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sheetData sheetId="6827"/>
      <sheetData sheetId="6828"/>
      <sheetData sheetId="6829"/>
      <sheetData sheetId="6830"/>
      <sheetData sheetId="6831"/>
      <sheetData sheetId="6832"/>
      <sheetData sheetId="6833"/>
      <sheetData sheetId="6834"/>
      <sheetData sheetId="6835"/>
      <sheetData sheetId="6836"/>
      <sheetData sheetId="6837" refreshError="1"/>
      <sheetData sheetId="6838"/>
      <sheetData sheetId="6839" refreshError="1"/>
      <sheetData sheetId="6840" refreshError="1"/>
      <sheetData sheetId="6841"/>
      <sheetData sheetId="6842"/>
      <sheetData sheetId="6843" refreshError="1"/>
      <sheetData sheetId="6844" refreshError="1"/>
      <sheetData sheetId="6845" refreshError="1"/>
      <sheetData sheetId="6846" refreshError="1"/>
      <sheetData sheetId="6847"/>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sheetData sheetId="6885"/>
      <sheetData sheetId="6886"/>
      <sheetData sheetId="6887"/>
      <sheetData sheetId="6888"/>
      <sheetData sheetId="6889"/>
      <sheetData sheetId="6890"/>
      <sheetData sheetId="6891"/>
      <sheetData sheetId="6892"/>
      <sheetData sheetId="6893" refreshError="1"/>
      <sheetData sheetId="6894" refreshError="1"/>
      <sheetData sheetId="6895"/>
      <sheetData sheetId="6896">
        <row r="3">
          <cell r="D3" t="str">
            <v xml:space="preserve">Marzo  31/2002 </v>
          </cell>
        </row>
      </sheetData>
      <sheetData sheetId="6897" refreshError="1"/>
      <sheetData sheetId="6898" refreshError="1"/>
      <sheetData sheetId="6899" refreshError="1"/>
      <sheetData sheetId="6900"/>
      <sheetData sheetId="6901"/>
      <sheetData sheetId="6902"/>
      <sheetData sheetId="6903"/>
      <sheetData sheetId="6904"/>
      <sheetData sheetId="6905"/>
      <sheetData sheetId="6906"/>
      <sheetData sheetId="6907" refreshError="1"/>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sheetData sheetId="6952"/>
      <sheetData sheetId="6953"/>
      <sheetData sheetId="6954"/>
      <sheetData sheetId="6955"/>
      <sheetData sheetId="6956"/>
      <sheetData sheetId="6957"/>
      <sheetData sheetId="6958"/>
      <sheetData sheetId="6959"/>
      <sheetData sheetId="6960"/>
      <sheetData sheetId="696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sheetData sheetId="7072"/>
      <sheetData sheetId="7073"/>
      <sheetData sheetId="7074"/>
      <sheetData sheetId="7075"/>
      <sheetData sheetId="7076"/>
      <sheetData sheetId="7077"/>
      <sheetData sheetId="7078"/>
      <sheetData sheetId="7079"/>
      <sheetData sheetId="7080"/>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sheetData sheetId="7642"/>
      <sheetData sheetId="7643"/>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sheetData sheetId="7653"/>
      <sheetData sheetId="7654" refreshError="1"/>
      <sheetData sheetId="7655" refreshError="1"/>
      <sheetData sheetId="7656"/>
      <sheetData sheetId="7657"/>
      <sheetData sheetId="7658"/>
      <sheetData sheetId="7659"/>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sheetData sheetId="7781" refreshError="1"/>
      <sheetData sheetId="7782" refreshError="1"/>
      <sheetData sheetId="7783" refreshError="1"/>
      <sheetData sheetId="7784" refreshError="1"/>
      <sheetData sheetId="7785" refreshError="1"/>
      <sheetData sheetId="7786" refreshError="1"/>
      <sheetData sheetId="7787"/>
      <sheetData sheetId="7788" refreshError="1"/>
      <sheetData sheetId="7789"/>
      <sheetData sheetId="7790"/>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sheetData sheetId="7945"/>
      <sheetData sheetId="7946"/>
      <sheetData sheetId="7947"/>
      <sheetData sheetId="7948">
        <row r="47">
          <cell r="H47">
            <v>17098.051632633331</v>
          </cell>
        </row>
      </sheetData>
      <sheetData sheetId="7949">
        <row r="47">
          <cell r="H47">
            <v>13407.454219619998</v>
          </cell>
        </row>
      </sheetData>
      <sheetData sheetId="7950">
        <row r="47">
          <cell r="H47">
            <v>13178.048204541665</v>
          </cell>
        </row>
      </sheetData>
      <sheetData sheetId="7951">
        <row r="47">
          <cell r="H47">
            <v>17098.051632633331</v>
          </cell>
        </row>
      </sheetData>
      <sheetData sheetId="7952">
        <row r="47">
          <cell r="H47">
            <v>13407.454219619998</v>
          </cell>
        </row>
      </sheetData>
      <sheetData sheetId="7953">
        <row r="47">
          <cell r="H47">
            <v>13178.048204541665</v>
          </cell>
        </row>
      </sheetData>
      <sheetData sheetId="7954">
        <row r="47">
          <cell r="H47">
            <v>19729.199486104168</v>
          </cell>
        </row>
      </sheetData>
      <sheetData sheetId="7955">
        <row r="47">
          <cell r="H47">
            <v>38405.002915416662</v>
          </cell>
        </row>
      </sheetData>
      <sheetData sheetId="7956">
        <row r="47">
          <cell r="H47">
            <v>41159.979021230996</v>
          </cell>
        </row>
      </sheetData>
      <sheetData sheetId="7957">
        <row r="47">
          <cell r="H47">
            <v>16020</v>
          </cell>
        </row>
      </sheetData>
      <sheetData sheetId="7958">
        <row r="47">
          <cell r="H47">
            <v>11675</v>
          </cell>
        </row>
      </sheetData>
      <sheetData sheetId="7959">
        <row r="47">
          <cell r="H47">
            <v>382683.1643235588</v>
          </cell>
        </row>
      </sheetData>
      <sheetData sheetId="7960">
        <row r="47">
          <cell r="H47">
            <v>27108.482479999999</v>
          </cell>
        </row>
      </sheetData>
      <sheetData sheetId="7961">
        <row r="47">
          <cell r="H47">
            <v>18945.0351992</v>
          </cell>
        </row>
      </sheetData>
      <sheetData sheetId="7962">
        <row r="47">
          <cell r="H47">
            <v>88016.225274879995</v>
          </cell>
        </row>
      </sheetData>
      <sheetData sheetId="7963">
        <row r="47">
          <cell r="H47">
            <v>11296.680928966078</v>
          </cell>
        </row>
      </sheetData>
      <sheetData sheetId="7964">
        <row r="47">
          <cell r="H47">
            <v>19660.483631249997</v>
          </cell>
        </row>
      </sheetData>
      <sheetData sheetId="7965">
        <row r="47">
          <cell r="H47">
            <v>19660.483631249997</v>
          </cell>
        </row>
      </sheetData>
      <sheetData sheetId="7966">
        <row r="47">
          <cell r="H47">
            <v>19660.483631249997</v>
          </cell>
        </row>
      </sheetData>
      <sheetData sheetId="7967">
        <row r="47">
          <cell r="H47">
            <v>39947.116768272004</v>
          </cell>
        </row>
      </sheetData>
      <sheetData sheetId="7968">
        <row r="47">
          <cell r="H47">
            <v>37450.421970255004</v>
          </cell>
        </row>
      </sheetData>
      <sheetData sheetId="7969">
        <row r="47">
          <cell r="H47">
            <v>5631.4338221939006</v>
          </cell>
        </row>
      </sheetData>
      <sheetData sheetId="7970">
        <row r="47">
          <cell r="H47">
            <v>29691.867138751997</v>
          </cell>
        </row>
      </sheetData>
      <sheetData sheetId="7971">
        <row r="47">
          <cell r="H47">
            <v>10601.359883464</v>
          </cell>
        </row>
      </sheetData>
      <sheetData sheetId="7972">
        <row r="47">
          <cell r="H47">
            <v>16440.07876665</v>
          </cell>
        </row>
      </sheetData>
      <sheetData sheetId="7973">
        <row r="47">
          <cell r="H47">
            <v>7502.6541280530009</v>
          </cell>
        </row>
      </sheetData>
      <sheetData sheetId="7974">
        <row r="47">
          <cell r="H47">
            <v>63269.394041350002</v>
          </cell>
        </row>
      </sheetData>
      <sheetData sheetId="7975">
        <row r="47">
          <cell r="H47">
            <v>38708.912732384997</v>
          </cell>
        </row>
      </sheetData>
      <sheetData sheetId="7976">
        <row r="47">
          <cell r="H47">
            <v>30140.654422727453</v>
          </cell>
        </row>
      </sheetData>
      <sheetData sheetId="7977">
        <row r="47">
          <cell r="H47">
            <v>39628.094655192057</v>
          </cell>
        </row>
      </sheetData>
      <sheetData sheetId="7978">
        <row r="47">
          <cell r="H47">
            <v>38729.542446049003</v>
          </cell>
        </row>
      </sheetData>
      <sheetData sheetId="7979">
        <row r="47">
          <cell r="H47">
            <v>7116.936965586</v>
          </cell>
        </row>
      </sheetData>
      <sheetData sheetId="7980">
        <row r="47">
          <cell r="H47">
            <v>9391.2743470000005</v>
          </cell>
        </row>
      </sheetData>
      <sheetData sheetId="7981">
        <row r="47">
          <cell r="H47">
            <v>8500.0189065630984</v>
          </cell>
        </row>
      </sheetData>
      <sheetData sheetId="7982">
        <row r="47">
          <cell r="H47">
            <v>32499.094423904498</v>
          </cell>
        </row>
      </sheetData>
      <sheetData sheetId="7983">
        <row r="47">
          <cell r="H47">
            <v>51817.028777055006</v>
          </cell>
        </row>
      </sheetData>
      <sheetData sheetId="7984">
        <row r="47">
          <cell r="H47">
            <v>55430.1575333</v>
          </cell>
        </row>
      </sheetData>
      <sheetData sheetId="7985">
        <row r="47">
          <cell r="H47">
            <v>25786.003498499998</v>
          </cell>
        </row>
      </sheetData>
      <sheetData sheetId="7986">
        <row r="47">
          <cell r="H47">
            <v>21993.806973733335</v>
          </cell>
        </row>
      </sheetData>
      <sheetData sheetId="7987"/>
      <sheetData sheetId="7988"/>
      <sheetData sheetId="7989"/>
      <sheetData sheetId="7990">
        <row r="47">
          <cell r="H47">
            <v>21941.348275</v>
          </cell>
        </row>
      </sheetData>
      <sheetData sheetId="7991">
        <row r="47">
          <cell r="H47">
            <v>576269.26239999989</v>
          </cell>
        </row>
      </sheetData>
      <sheetData sheetId="7992">
        <row r="48">
          <cell r="H48">
            <v>640370.66537874995</v>
          </cell>
        </row>
      </sheetData>
      <sheetData sheetId="7993">
        <row r="46">
          <cell r="E46">
            <v>1</v>
          </cell>
        </row>
      </sheetData>
      <sheetData sheetId="7994">
        <row r="47">
          <cell r="H47">
            <v>576269.26239999989</v>
          </cell>
        </row>
      </sheetData>
      <sheetData sheetId="7995">
        <row r="47">
          <cell r="H47">
            <v>9078.6352040999991</v>
          </cell>
        </row>
      </sheetData>
      <sheetData sheetId="7996">
        <row r="49">
          <cell r="H49">
            <v>83961.133243064003</v>
          </cell>
        </row>
      </sheetData>
      <sheetData sheetId="7997">
        <row r="47">
          <cell r="H47">
            <v>14670.136122054002</v>
          </cell>
        </row>
      </sheetData>
      <sheetData sheetId="7998">
        <row r="47">
          <cell r="H47">
            <v>9078.6352040999991</v>
          </cell>
        </row>
      </sheetData>
      <sheetData sheetId="7999">
        <row r="51">
          <cell r="H51">
            <v>117309.4992738</v>
          </cell>
        </row>
      </sheetData>
      <sheetData sheetId="8000"/>
      <sheetData sheetId="8001"/>
      <sheetData sheetId="8002"/>
      <sheetData sheetId="8003"/>
      <sheetData sheetId="8004"/>
      <sheetData sheetId="8005">
        <row r="33">
          <cell r="C33">
            <v>0.77967625899280601</v>
          </cell>
        </row>
      </sheetData>
      <sheetData sheetId="8006"/>
      <sheetData sheetId="8007"/>
      <sheetData sheetId="8008"/>
      <sheetData sheetId="8009"/>
      <sheetData sheetId="8010"/>
      <sheetData sheetId="8011"/>
      <sheetData sheetId="8012"/>
      <sheetData sheetId="8013"/>
      <sheetData sheetId="8014"/>
      <sheetData sheetId="8015"/>
      <sheetData sheetId="8016"/>
      <sheetData sheetId="8017"/>
      <sheetData sheetId="8018"/>
      <sheetData sheetId="8019"/>
      <sheetData sheetId="8020"/>
      <sheetData sheetId="8021"/>
      <sheetData sheetId="8022"/>
      <sheetData sheetId="8023"/>
      <sheetData sheetId="8024"/>
      <sheetData sheetId="8025"/>
      <sheetData sheetId="8026"/>
      <sheetData sheetId="8027"/>
      <sheetData sheetId="8028"/>
      <sheetData sheetId="8029"/>
      <sheetData sheetId="8030"/>
      <sheetData sheetId="8031"/>
      <sheetData sheetId="8032"/>
      <sheetData sheetId="8033"/>
      <sheetData sheetId="8034"/>
      <sheetData sheetId="8035"/>
      <sheetData sheetId="8036"/>
      <sheetData sheetId="8037"/>
      <sheetData sheetId="8038"/>
      <sheetData sheetId="8039"/>
      <sheetData sheetId="8040"/>
      <sheetData sheetId="8041"/>
      <sheetData sheetId="8042"/>
      <sheetData sheetId="8043"/>
      <sheetData sheetId="8044"/>
      <sheetData sheetId="8045"/>
      <sheetData sheetId="8046"/>
      <sheetData sheetId="8047"/>
      <sheetData sheetId="8048"/>
      <sheetData sheetId="8049"/>
      <sheetData sheetId="8050"/>
      <sheetData sheetId="8051"/>
      <sheetData sheetId="8052"/>
      <sheetData sheetId="8053"/>
      <sheetData sheetId="8054"/>
      <sheetData sheetId="8055"/>
      <sheetData sheetId="8056"/>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sheetData sheetId="8066"/>
      <sheetData sheetId="8067"/>
      <sheetData sheetId="8068"/>
      <sheetData sheetId="8069"/>
      <sheetData sheetId="8070"/>
      <sheetData sheetId="8071"/>
      <sheetData sheetId="8072"/>
      <sheetData sheetId="8073"/>
      <sheetData sheetId="8074"/>
      <sheetData sheetId="8075"/>
      <sheetData sheetId="8076"/>
      <sheetData sheetId="8077"/>
      <sheetData sheetId="8078"/>
      <sheetData sheetId="8079"/>
      <sheetData sheetId="8080"/>
      <sheetData sheetId="8081"/>
      <sheetData sheetId="8082"/>
      <sheetData sheetId="8083"/>
      <sheetData sheetId="8084"/>
      <sheetData sheetId="8085"/>
      <sheetData sheetId="8086"/>
      <sheetData sheetId="8087"/>
      <sheetData sheetId="8088"/>
      <sheetData sheetId="8089"/>
      <sheetData sheetId="8090"/>
      <sheetData sheetId="8091"/>
      <sheetData sheetId="8092"/>
      <sheetData sheetId="8093"/>
      <sheetData sheetId="8094"/>
      <sheetData sheetId="8095"/>
      <sheetData sheetId="8096"/>
      <sheetData sheetId="8097"/>
      <sheetData sheetId="8098"/>
      <sheetData sheetId="8099"/>
      <sheetData sheetId="8100"/>
      <sheetData sheetId="8101"/>
      <sheetData sheetId="8102"/>
      <sheetData sheetId="8103"/>
      <sheetData sheetId="8104"/>
      <sheetData sheetId="8105"/>
      <sheetData sheetId="8106"/>
      <sheetData sheetId="8107"/>
      <sheetData sheetId="8108"/>
      <sheetData sheetId="8109"/>
      <sheetData sheetId="8110"/>
      <sheetData sheetId="8111"/>
      <sheetData sheetId="8112"/>
      <sheetData sheetId="8113"/>
      <sheetData sheetId="8114"/>
      <sheetData sheetId="8115"/>
      <sheetData sheetId="8116"/>
      <sheetData sheetId="8117"/>
      <sheetData sheetId="8118"/>
      <sheetData sheetId="8119"/>
      <sheetData sheetId="8120"/>
      <sheetData sheetId="8121"/>
      <sheetData sheetId="8122"/>
      <sheetData sheetId="8123"/>
      <sheetData sheetId="8124"/>
      <sheetData sheetId="8125"/>
      <sheetData sheetId="8126"/>
      <sheetData sheetId="8127"/>
      <sheetData sheetId="8128"/>
      <sheetData sheetId="8129"/>
      <sheetData sheetId="8130"/>
      <sheetData sheetId="8131"/>
      <sheetData sheetId="8132"/>
      <sheetData sheetId="8133"/>
      <sheetData sheetId="8134"/>
      <sheetData sheetId="8135"/>
      <sheetData sheetId="8136"/>
      <sheetData sheetId="8137"/>
      <sheetData sheetId="8138"/>
      <sheetData sheetId="8139"/>
      <sheetData sheetId="8140"/>
      <sheetData sheetId="8141"/>
      <sheetData sheetId="8142"/>
      <sheetData sheetId="8143"/>
      <sheetData sheetId="8144"/>
      <sheetData sheetId="8145"/>
      <sheetData sheetId="8146"/>
      <sheetData sheetId="8147"/>
      <sheetData sheetId="8148"/>
      <sheetData sheetId="8149"/>
      <sheetData sheetId="8150"/>
      <sheetData sheetId="8151"/>
      <sheetData sheetId="8152"/>
      <sheetData sheetId="8153"/>
      <sheetData sheetId="8154"/>
      <sheetData sheetId="8155"/>
      <sheetData sheetId="8156"/>
      <sheetData sheetId="8157"/>
      <sheetData sheetId="8158"/>
      <sheetData sheetId="8159"/>
      <sheetData sheetId="8160"/>
      <sheetData sheetId="8161"/>
      <sheetData sheetId="8162"/>
      <sheetData sheetId="8163"/>
      <sheetData sheetId="8164"/>
      <sheetData sheetId="8165"/>
      <sheetData sheetId="8166"/>
      <sheetData sheetId="8167"/>
      <sheetData sheetId="8168"/>
      <sheetData sheetId="8169"/>
      <sheetData sheetId="8170"/>
      <sheetData sheetId="8171"/>
      <sheetData sheetId="8172"/>
      <sheetData sheetId="8173"/>
      <sheetData sheetId="8174"/>
      <sheetData sheetId="8175"/>
      <sheetData sheetId="8176"/>
      <sheetData sheetId="8177"/>
      <sheetData sheetId="8178"/>
      <sheetData sheetId="8179"/>
      <sheetData sheetId="8180"/>
      <sheetData sheetId="8181"/>
      <sheetData sheetId="8182"/>
      <sheetData sheetId="8183"/>
      <sheetData sheetId="8184"/>
      <sheetData sheetId="8185"/>
      <sheetData sheetId="8186"/>
      <sheetData sheetId="8187"/>
      <sheetData sheetId="8188"/>
      <sheetData sheetId="8189"/>
      <sheetData sheetId="8190"/>
      <sheetData sheetId="8191"/>
      <sheetData sheetId="8192"/>
      <sheetData sheetId="8193"/>
      <sheetData sheetId="8194"/>
      <sheetData sheetId="8195"/>
      <sheetData sheetId="8196"/>
      <sheetData sheetId="8197"/>
      <sheetData sheetId="8198"/>
      <sheetData sheetId="8199"/>
      <sheetData sheetId="8200"/>
      <sheetData sheetId="8201"/>
      <sheetData sheetId="8202"/>
      <sheetData sheetId="8203"/>
      <sheetData sheetId="8204"/>
      <sheetData sheetId="8205"/>
      <sheetData sheetId="8206"/>
      <sheetData sheetId="8207"/>
      <sheetData sheetId="8208"/>
      <sheetData sheetId="8209"/>
      <sheetData sheetId="8210"/>
      <sheetData sheetId="8211"/>
      <sheetData sheetId="8212"/>
      <sheetData sheetId="8213"/>
      <sheetData sheetId="8214"/>
      <sheetData sheetId="8215"/>
      <sheetData sheetId="8216"/>
      <sheetData sheetId="8217"/>
      <sheetData sheetId="8218"/>
      <sheetData sheetId="8219"/>
      <sheetData sheetId="8220"/>
      <sheetData sheetId="8221"/>
      <sheetData sheetId="8222"/>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refreshError="1"/>
      <sheetData sheetId="9359" refreshError="1"/>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refreshError="1"/>
      <sheetData sheetId="9495" refreshError="1"/>
      <sheetData sheetId="9496" refreshError="1"/>
      <sheetData sheetId="9497" refreshError="1"/>
      <sheetData sheetId="9498" refreshError="1"/>
      <sheetData sheetId="9499" refreshError="1"/>
      <sheetData sheetId="9500" refreshError="1"/>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refreshError="1"/>
      <sheetData sheetId="9512" refreshError="1"/>
      <sheetData sheetId="9513" refreshError="1"/>
      <sheetData sheetId="9514" refreshError="1"/>
      <sheetData sheetId="9515" refreshError="1"/>
      <sheetData sheetId="9516" refreshError="1"/>
      <sheetData sheetId="9517" refreshError="1"/>
      <sheetData sheetId="9518" refreshError="1"/>
      <sheetData sheetId="9519" refreshError="1"/>
      <sheetData sheetId="9520" refreshError="1"/>
      <sheetData sheetId="9521" refreshError="1"/>
      <sheetData sheetId="9522" refreshError="1"/>
      <sheetData sheetId="9523" refreshError="1"/>
      <sheetData sheetId="9524" refreshError="1"/>
      <sheetData sheetId="9525" refreshError="1"/>
      <sheetData sheetId="9526" refreshError="1"/>
      <sheetData sheetId="9527" refreshError="1"/>
      <sheetData sheetId="9528" refreshError="1"/>
      <sheetData sheetId="9529" refreshError="1"/>
      <sheetData sheetId="9530" refreshError="1"/>
      <sheetData sheetId="9531" refreshError="1"/>
      <sheetData sheetId="9532" refreshError="1"/>
      <sheetData sheetId="9533" refreshError="1"/>
      <sheetData sheetId="9534" refreshError="1"/>
      <sheetData sheetId="9535" refreshError="1"/>
      <sheetData sheetId="9536" refreshError="1"/>
      <sheetData sheetId="9537" refreshError="1"/>
      <sheetData sheetId="9538" refreshError="1"/>
      <sheetData sheetId="9539" refreshError="1"/>
      <sheetData sheetId="9540" refreshError="1"/>
      <sheetData sheetId="9541" refreshError="1"/>
      <sheetData sheetId="9542" refreshError="1"/>
      <sheetData sheetId="9543" refreshError="1"/>
      <sheetData sheetId="9544" refreshError="1"/>
      <sheetData sheetId="9545" refreshError="1"/>
      <sheetData sheetId="9546" refreshError="1"/>
      <sheetData sheetId="9547" refreshError="1"/>
      <sheetData sheetId="9548" refreshError="1"/>
      <sheetData sheetId="9549" refreshError="1"/>
      <sheetData sheetId="9550" refreshError="1"/>
      <sheetData sheetId="9551" refreshError="1"/>
      <sheetData sheetId="9552" refreshError="1"/>
      <sheetData sheetId="9553" refreshError="1"/>
      <sheetData sheetId="9554" refreshError="1"/>
      <sheetData sheetId="9555" refreshError="1"/>
      <sheetData sheetId="9556" refreshError="1"/>
      <sheetData sheetId="9557" refreshError="1"/>
      <sheetData sheetId="9558" refreshError="1"/>
      <sheetData sheetId="9559" refreshError="1"/>
      <sheetData sheetId="9560" refreshError="1"/>
      <sheetData sheetId="9561" refreshError="1"/>
      <sheetData sheetId="9562" refreshError="1"/>
      <sheetData sheetId="9563" refreshError="1"/>
      <sheetData sheetId="9564" refreshError="1"/>
      <sheetData sheetId="9565" refreshError="1"/>
      <sheetData sheetId="9566" refreshError="1"/>
      <sheetData sheetId="9567" refreshError="1"/>
      <sheetData sheetId="9568" refreshError="1"/>
      <sheetData sheetId="9569" refreshError="1"/>
      <sheetData sheetId="9570" refreshError="1"/>
      <sheetData sheetId="9571" refreshError="1"/>
      <sheetData sheetId="9572" refreshError="1"/>
      <sheetData sheetId="9573" refreshError="1"/>
      <sheetData sheetId="9574" refreshError="1"/>
      <sheetData sheetId="9575" refreshError="1"/>
      <sheetData sheetId="9576" refreshError="1"/>
      <sheetData sheetId="9577" refreshError="1"/>
      <sheetData sheetId="9578" refreshError="1"/>
      <sheetData sheetId="9579" refreshError="1"/>
      <sheetData sheetId="9580" refreshError="1"/>
      <sheetData sheetId="9581" refreshError="1"/>
      <sheetData sheetId="9582" refreshError="1"/>
      <sheetData sheetId="9583" refreshError="1"/>
      <sheetData sheetId="9584" refreshError="1"/>
      <sheetData sheetId="9585" refreshError="1"/>
      <sheetData sheetId="9586" refreshError="1"/>
      <sheetData sheetId="9587" refreshError="1"/>
      <sheetData sheetId="9588" refreshError="1"/>
      <sheetData sheetId="9589" refreshError="1"/>
      <sheetData sheetId="9590" refreshError="1"/>
      <sheetData sheetId="9591" refreshError="1"/>
      <sheetData sheetId="9592" refreshError="1"/>
      <sheetData sheetId="9593" refreshError="1"/>
      <sheetData sheetId="9594" refreshError="1"/>
      <sheetData sheetId="9595" refreshError="1"/>
      <sheetData sheetId="9596" refreshError="1"/>
      <sheetData sheetId="9597" refreshError="1"/>
      <sheetData sheetId="9598" refreshError="1"/>
      <sheetData sheetId="9599" refreshError="1"/>
      <sheetData sheetId="9600" refreshError="1"/>
      <sheetData sheetId="9601" refreshError="1"/>
      <sheetData sheetId="9602" refreshError="1"/>
      <sheetData sheetId="9603" refreshError="1"/>
      <sheetData sheetId="9604" refreshError="1"/>
      <sheetData sheetId="9605" refreshError="1"/>
      <sheetData sheetId="9606" refreshError="1"/>
      <sheetData sheetId="9607" refreshError="1"/>
      <sheetData sheetId="9608" refreshError="1"/>
      <sheetData sheetId="9609" refreshError="1"/>
      <sheetData sheetId="9610" refreshError="1"/>
      <sheetData sheetId="9611" refreshError="1"/>
      <sheetData sheetId="9612" refreshError="1"/>
      <sheetData sheetId="9613" refreshError="1"/>
      <sheetData sheetId="9614" refreshError="1"/>
      <sheetData sheetId="9615" refreshError="1"/>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refreshError="1"/>
      <sheetData sheetId="9625" refreshError="1"/>
      <sheetData sheetId="9626" refreshError="1"/>
      <sheetData sheetId="9627" refreshError="1"/>
      <sheetData sheetId="9628" refreshError="1"/>
      <sheetData sheetId="9629" refreshError="1"/>
      <sheetData sheetId="9630" refreshError="1"/>
      <sheetData sheetId="9631" refreshError="1"/>
      <sheetData sheetId="9632" refreshError="1"/>
      <sheetData sheetId="9633" refreshError="1"/>
      <sheetData sheetId="9634" refreshError="1"/>
      <sheetData sheetId="9635" refreshError="1"/>
      <sheetData sheetId="9636" refreshError="1"/>
      <sheetData sheetId="9637" refreshError="1"/>
      <sheetData sheetId="9638" refreshError="1"/>
      <sheetData sheetId="9639" refreshError="1"/>
      <sheetData sheetId="9640"/>
      <sheetData sheetId="9641"/>
      <sheetData sheetId="9642"/>
      <sheetData sheetId="9643"/>
      <sheetData sheetId="9644"/>
      <sheetData sheetId="9645"/>
      <sheetData sheetId="9646"/>
      <sheetData sheetId="9647"/>
      <sheetData sheetId="9648"/>
      <sheetData sheetId="9649"/>
      <sheetData sheetId="9650"/>
      <sheetData sheetId="9651" refreshError="1"/>
      <sheetData sheetId="9652" refreshError="1"/>
      <sheetData sheetId="9653"/>
      <sheetData sheetId="9654"/>
      <sheetData sheetId="9655"/>
      <sheetData sheetId="9656"/>
      <sheetData sheetId="9657"/>
      <sheetData sheetId="9658"/>
      <sheetData sheetId="9659"/>
      <sheetData sheetId="9660"/>
      <sheetData sheetId="9661"/>
      <sheetData sheetId="9662"/>
      <sheetData sheetId="9663">
        <row r="8">
          <cell r="D8" t="str">
            <v>P. ALBAÑILERIA</v>
          </cell>
        </row>
      </sheetData>
      <sheetData sheetId="9664">
        <row r="12">
          <cell r="A12" t="str">
            <v>COSTOS DE TRANSPORTE</v>
          </cell>
        </row>
      </sheetData>
      <sheetData sheetId="9665"/>
      <sheetData sheetId="9666"/>
      <sheetData sheetId="9667"/>
      <sheetData sheetId="9668"/>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sheetData sheetId="9682"/>
      <sheetData sheetId="9683"/>
      <sheetData sheetId="9684"/>
      <sheetData sheetId="9685"/>
      <sheetData sheetId="9686"/>
      <sheetData sheetId="9687"/>
      <sheetData sheetId="9688"/>
      <sheetData sheetId="9689"/>
      <sheetData sheetId="9690"/>
      <sheetData sheetId="9691"/>
      <sheetData sheetId="9692"/>
      <sheetData sheetId="9693"/>
      <sheetData sheetId="9694"/>
      <sheetData sheetId="9695"/>
      <sheetData sheetId="9696"/>
      <sheetData sheetId="9697"/>
      <sheetData sheetId="9698"/>
      <sheetData sheetId="9699"/>
      <sheetData sheetId="9700"/>
      <sheetData sheetId="9701"/>
      <sheetData sheetId="9702"/>
      <sheetData sheetId="9703"/>
      <sheetData sheetId="9704"/>
      <sheetData sheetId="9705"/>
      <sheetData sheetId="9706"/>
      <sheetData sheetId="9707"/>
      <sheetData sheetId="9708"/>
      <sheetData sheetId="9709"/>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sheetData sheetId="9736"/>
      <sheetData sheetId="9737"/>
      <sheetData sheetId="9738"/>
      <sheetData sheetId="9739"/>
      <sheetData sheetId="9740"/>
      <sheetData sheetId="9741"/>
      <sheetData sheetId="9742"/>
      <sheetData sheetId="9743"/>
      <sheetData sheetId="9744"/>
      <sheetData sheetId="9745"/>
      <sheetData sheetId="9746"/>
      <sheetData sheetId="9747"/>
      <sheetData sheetId="9748"/>
      <sheetData sheetId="9749"/>
      <sheetData sheetId="9750"/>
      <sheetData sheetId="9751"/>
      <sheetData sheetId="9752"/>
      <sheetData sheetId="9753"/>
      <sheetData sheetId="9754"/>
      <sheetData sheetId="9755"/>
      <sheetData sheetId="9756"/>
      <sheetData sheetId="9757"/>
      <sheetData sheetId="9758"/>
      <sheetData sheetId="9759"/>
      <sheetData sheetId="9760"/>
      <sheetData sheetId="9761"/>
      <sheetData sheetId="9762"/>
      <sheetData sheetId="9763"/>
      <sheetData sheetId="9764"/>
      <sheetData sheetId="9765"/>
      <sheetData sheetId="9766"/>
      <sheetData sheetId="9767"/>
      <sheetData sheetId="9768"/>
      <sheetData sheetId="9769"/>
      <sheetData sheetId="9770"/>
      <sheetData sheetId="9771"/>
      <sheetData sheetId="9772"/>
      <sheetData sheetId="9773"/>
      <sheetData sheetId="9774"/>
      <sheetData sheetId="9775"/>
      <sheetData sheetId="9776"/>
      <sheetData sheetId="9777"/>
      <sheetData sheetId="9778"/>
      <sheetData sheetId="9779"/>
      <sheetData sheetId="9780"/>
      <sheetData sheetId="9781"/>
      <sheetData sheetId="9782"/>
      <sheetData sheetId="9783"/>
      <sheetData sheetId="9784"/>
      <sheetData sheetId="9785"/>
      <sheetData sheetId="9786"/>
      <sheetData sheetId="9787"/>
      <sheetData sheetId="9788"/>
      <sheetData sheetId="9789"/>
      <sheetData sheetId="9790"/>
      <sheetData sheetId="9791"/>
      <sheetData sheetId="9792"/>
      <sheetData sheetId="9793"/>
      <sheetData sheetId="9794"/>
      <sheetData sheetId="9795"/>
      <sheetData sheetId="9796"/>
      <sheetData sheetId="9797"/>
      <sheetData sheetId="9798"/>
      <sheetData sheetId="9799"/>
      <sheetData sheetId="9800"/>
      <sheetData sheetId="9801"/>
      <sheetData sheetId="9802"/>
      <sheetData sheetId="9803"/>
      <sheetData sheetId="9804"/>
      <sheetData sheetId="9805"/>
      <sheetData sheetId="9806"/>
      <sheetData sheetId="9807"/>
      <sheetData sheetId="9808"/>
      <sheetData sheetId="9809"/>
      <sheetData sheetId="9810"/>
      <sheetData sheetId="9811"/>
      <sheetData sheetId="9812"/>
      <sheetData sheetId="9813"/>
      <sheetData sheetId="9814"/>
      <sheetData sheetId="9815"/>
      <sheetData sheetId="9816"/>
      <sheetData sheetId="9817"/>
      <sheetData sheetId="9818"/>
      <sheetData sheetId="9819"/>
      <sheetData sheetId="9820"/>
      <sheetData sheetId="9821"/>
      <sheetData sheetId="9822"/>
      <sheetData sheetId="9823"/>
      <sheetData sheetId="9824"/>
      <sheetData sheetId="9825"/>
      <sheetData sheetId="9826"/>
      <sheetData sheetId="9827"/>
      <sheetData sheetId="9828"/>
      <sheetData sheetId="9829"/>
      <sheetData sheetId="9830"/>
      <sheetData sheetId="9831"/>
      <sheetData sheetId="9832"/>
      <sheetData sheetId="9833"/>
      <sheetData sheetId="9834"/>
      <sheetData sheetId="9835"/>
      <sheetData sheetId="9836"/>
      <sheetData sheetId="9837"/>
      <sheetData sheetId="9838"/>
      <sheetData sheetId="9839"/>
      <sheetData sheetId="9840"/>
      <sheetData sheetId="9841"/>
      <sheetData sheetId="9842"/>
      <sheetData sheetId="9843"/>
      <sheetData sheetId="9844"/>
      <sheetData sheetId="9845"/>
      <sheetData sheetId="9846"/>
      <sheetData sheetId="9847"/>
      <sheetData sheetId="9848"/>
      <sheetData sheetId="9849"/>
      <sheetData sheetId="9850"/>
      <sheetData sheetId="9851"/>
      <sheetData sheetId="9852"/>
      <sheetData sheetId="9853"/>
      <sheetData sheetId="9854"/>
      <sheetData sheetId="9855"/>
      <sheetData sheetId="9856"/>
      <sheetData sheetId="9857"/>
      <sheetData sheetId="9858"/>
      <sheetData sheetId="9859"/>
      <sheetData sheetId="9860"/>
      <sheetData sheetId="9861"/>
      <sheetData sheetId="9862"/>
      <sheetData sheetId="9863"/>
      <sheetData sheetId="9864"/>
      <sheetData sheetId="9865"/>
      <sheetData sheetId="9866"/>
      <sheetData sheetId="9867"/>
      <sheetData sheetId="9868"/>
      <sheetData sheetId="9869"/>
      <sheetData sheetId="9870"/>
      <sheetData sheetId="9871"/>
      <sheetData sheetId="9872"/>
      <sheetData sheetId="9873"/>
      <sheetData sheetId="9874"/>
      <sheetData sheetId="9875"/>
      <sheetData sheetId="9876"/>
      <sheetData sheetId="9877"/>
      <sheetData sheetId="9878"/>
      <sheetData sheetId="9879"/>
      <sheetData sheetId="9880"/>
      <sheetData sheetId="9881"/>
      <sheetData sheetId="9882"/>
      <sheetData sheetId="9883"/>
      <sheetData sheetId="9884"/>
      <sheetData sheetId="9885"/>
      <sheetData sheetId="9886"/>
      <sheetData sheetId="9887"/>
      <sheetData sheetId="9888"/>
      <sheetData sheetId="9889"/>
      <sheetData sheetId="9890"/>
      <sheetData sheetId="9891"/>
      <sheetData sheetId="9892"/>
      <sheetData sheetId="9893"/>
      <sheetData sheetId="9894"/>
      <sheetData sheetId="9895"/>
      <sheetData sheetId="9896"/>
      <sheetData sheetId="9897"/>
      <sheetData sheetId="9898"/>
      <sheetData sheetId="9899"/>
      <sheetData sheetId="9900"/>
      <sheetData sheetId="9901"/>
      <sheetData sheetId="9902"/>
      <sheetData sheetId="9903"/>
      <sheetData sheetId="9904"/>
      <sheetData sheetId="9905"/>
      <sheetData sheetId="9906"/>
      <sheetData sheetId="9907"/>
      <sheetData sheetId="9908"/>
      <sheetData sheetId="9909"/>
      <sheetData sheetId="9910"/>
      <sheetData sheetId="9911"/>
      <sheetData sheetId="9912"/>
      <sheetData sheetId="9913"/>
      <sheetData sheetId="9914"/>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sheetData sheetId="9943" refreshError="1"/>
      <sheetData sheetId="9944" refreshError="1"/>
      <sheetData sheetId="9945" refreshError="1"/>
      <sheetData sheetId="9946" refreshError="1"/>
      <sheetData sheetId="9947" refreshError="1"/>
      <sheetData sheetId="9948" refreshError="1"/>
      <sheetData sheetId="9949" refreshError="1"/>
      <sheetData sheetId="9950" refreshError="1"/>
      <sheetData sheetId="9951" refreshError="1"/>
      <sheetData sheetId="9952" refreshError="1"/>
      <sheetData sheetId="9953" refreshError="1"/>
      <sheetData sheetId="9954" refreshError="1"/>
      <sheetData sheetId="9955" refreshError="1"/>
      <sheetData sheetId="9956" refreshError="1"/>
      <sheetData sheetId="9957" refreshError="1"/>
      <sheetData sheetId="9958" refreshError="1"/>
      <sheetData sheetId="9959" refreshError="1"/>
      <sheetData sheetId="9960" refreshError="1"/>
      <sheetData sheetId="9961" refreshError="1"/>
      <sheetData sheetId="9962" refreshError="1"/>
      <sheetData sheetId="9963" refreshError="1"/>
      <sheetData sheetId="9964" refreshError="1"/>
      <sheetData sheetId="9965" refreshError="1"/>
      <sheetData sheetId="9966" refreshError="1"/>
      <sheetData sheetId="9967" refreshError="1"/>
      <sheetData sheetId="9968" refreshError="1"/>
      <sheetData sheetId="9969" refreshError="1"/>
      <sheetData sheetId="9970" refreshError="1"/>
      <sheetData sheetId="9971" refreshError="1"/>
      <sheetData sheetId="9972" refreshError="1"/>
      <sheetData sheetId="9973" refreshError="1"/>
      <sheetData sheetId="9974" refreshError="1"/>
      <sheetData sheetId="9975" refreshError="1"/>
      <sheetData sheetId="9976" refreshError="1"/>
      <sheetData sheetId="9977" refreshError="1"/>
      <sheetData sheetId="9978" refreshError="1"/>
      <sheetData sheetId="9979" refreshError="1"/>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refreshError="1"/>
      <sheetData sheetId="9993" refreshError="1"/>
      <sheetData sheetId="9994" refreshError="1"/>
      <sheetData sheetId="9995" refreshError="1"/>
      <sheetData sheetId="9996" refreshError="1"/>
      <sheetData sheetId="9997" refreshError="1"/>
      <sheetData sheetId="9998" refreshError="1"/>
      <sheetData sheetId="9999" refreshError="1"/>
      <sheetData sheetId="10000" refreshError="1"/>
      <sheetData sheetId="10001" refreshError="1"/>
      <sheetData sheetId="10002" refreshError="1"/>
      <sheetData sheetId="10003" refreshError="1"/>
      <sheetData sheetId="10004" refreshError="1"/>
      <sheetData sheetId="10005" refreshError="1"/>
      <sheetData sheetId="10006" refreshError="1"/>
      <sheetData sheetId="10007" refreshError="1"/>
      <sheetData sheetId="10008" refreshError="1"/>
      <sheetData sheetId="10009" refreshError="1"/>
      <sheetData sheetId="10010" refreshError="1"/>
      <sheetData sheetId="10011" refreshError="1"/>
      <sheetData sheetId="10012" refreshError="1"/>
      <sheetData sheetId="10013" refreshError="1"/>
      <sheetData sheetId="10014" refreshError="1"/>
      <sheetData sheetId="10015" refreshError="1"/>
      <sheetData sheetId="10016" refreshError="1"/>
      <sheetData sheetId="10017"/>
      <sheetData sheetId="10018"/>
      <sheetData sheetId="10019"/>
      <sheetData sheetId="10020"/>
      <sheetData sheetId="10021"/>
      <sheetData sheetId="10022"/>
      <sheetData sheetId="10023"/>
      <sheetData sheetId="10024"/>
      <sheetData sheetId="10025"/>
      <sheetData sheetId="10026"/>
      <sheetData sheetId="10027"/>
      <sheetData sheetId="10028"/>
      <sheetData sheetId="10029"/>
      <sheetData sheetId="10030"/>
      <sheetData sheetId="10031"/>
      <sheetData sheetId="10032"/>
      <sheetData sheetId="10033"/>
      <sheetData sheetId="10034"/>
      <sheetData sheetId="10035"/>
      <sheetData sheetId="10036" refreshError="1"/>
      <sheetData sheetId="10037" refreshError="1"/>
      <sheetData sheetId="10038" refreshError="1"/>
      <sheetData sheetId="10039" refreshError="1"/>
      <sheetData sheetId="10040" refreshError="1"/>
      <sheetData sheetId="10041" refreshError="1"/>
      <sheetData sheetId="10042" refreshError="1"/>
      <sheetData sheetId="10043" refreshError="1"/>
      <sheetData sheetId="10044" refreshError="1"/>
      <sheetData sheetId="10045" refreshError="1"/>
      <sheetData sheetId="10046" refreshError="1"/>
      <sheetData sheetId="10047" refreshError="1"/>
      <sheetData sheetId="10048"/>
      <sheetData sheetId="10049">
        <row r="3">
          <cell r="P3" t="str">
            <v>CONSORCIO CICLOINFRAESCTRUCTURA</v>
          </cell>
        </row>
      </sheetData>
      <sheetData sheetId="10050">
        <row r="4">
          <cell r="B4" t="str">
            <v>A-1.1</v>
          </cell>
        </row>
      </sheetData>
      <sheetData sheetId="10051"/>
      <sheetData sheetId="10052"/>
      <sheetData sheetId="10053"/>
      <sheetData sheetId="10054">
        <row r="4">
          <cell r="F4" t="str">
            <v>INDEPORTES</v>
          </cell>
        </row>
      </sheetData>
      <sheetData sheetId="10055"/>
      <sheetData sheetId="10056"/>
      <sheetData sheetId="10057"/>
      <sheetData sheetId="10058"/>
      <sheetData sheetId="10059"/>
      <sheetData sheetId="10060"/>
      <sheetData sheetId="10061"/>
      <sheetData sheetId="10062"/>
      <sheetData sheetId="10063"/>
      <sheetData sheetId="10064"/>
      <sheetData sheetId="10065"/>
      <sheetData sheetId="10066"/>
      <sheetData sheetId="10067"/>
      <sheetData sheetId="10068"/>
      <sheetData sheetId="10069"/>
      <sheetData sheetId="10070"/>
      <sheetData sheetId="10071"/>
      <sheetData sheetId="10072"/>
      <sheetData sheetId="10073"/>
      <sheetData sheetId="10074"/>
      <sheetData sheetId="10075"/>
      <sheetData sheetId="10076"/>
      <sheetData sheetId="10077"/>
      <sheetData sheetId="10078"/>
      <sheetData sheetId="10079"/>
      <sheetData sheetId="10080"/>
      <sheetData sheetId="10081"/>
      <sheetData sheetId="10082"/>
      <sheetData sheetId="10083"/>
      <sheetData sheetId="10084"/>
      <sheetData sheetId="10085"/>
      <sheetData sheetId="10086"/>
      <sheetData sheetId="10087"/>
      <sheetData sheetId="10088"/>
      <sheetData sheetId="10089"/>
      <sheetData sheetId="10090"/>
      <sheetData sheetId="10091"/>
      <sheetData sheetId="10092"/>
      <sheetData sheetId="10093"/>
      <sheetData sheetId="10094"/>
      <sheetData sheetId="10095"/>
      <sheetData sheetId="10096"/>
      <sheetData sheetId="10097"/>
      <sheetData sheetId="10098"/>
      <sheetData sheetId="10099"/>
      <sheetData sheetId="10100"/>
      <sheetData sheetId="10101"/>
      <sheetData sheetId="10102"/>
      <sheetData sheetId="10103"/>
      <sheetData sheetId="10104"/>
      <sheetData sheetId="10105"/>
      <sheetData sheetId="10106"/>
      <sheetData sheetId="10107"/>
      <sheetData sheetId="10108"/>
      <sheetData sheetId="10109"/>
      <sheetData sheetId="10110"/>
      <sheetData sheetId="10111"/>
      <sheetData sheetId="10112"/>
      <sheetData sheetId="10113"/>
      <sheetData sheetId="10114"/>
      <sheetData sheetId="10115"/>
      <sheetData sheetId="10116"/>
      <sheetData sheetId="10117"/>
      <sheetData sheetId="10118"/>
      <sheetData sheetId="10119"/>
      <sheetData sheetId="10120"/>
      <sheetData sheetId="10121"/>
      <sheetData sheetId="10122"/>
      <sheetData sheetId="10123"/>
      <sheetData sheetId="10124"/>
      <sheetData sheetId="10125"/>
      <sheetData sheetId="10126"/>
      <sheetData sheetId="10127"/>
      <sheetData sheetId="10128"/>
      <sheetData sheetId="10129"/>
      <sheetData sheetId="10130"/>
      <sheetData sheetId="10131"/>
      <sheetData sheetId="10132"/>
      <sheetData sheetId="10133"/>
      <sheetData sheetId="10134"/>
      <sheetData sheetId="10135"/>
      <sheetData sheetId="10136"/>
      <sheetData sheetId="10137"/>
      <sheetData sheetId="10138"/>
      <sheetData sheetId="10139"/>
      <sheetData sheetId="10140"/>
      <sheetData sheetId="10141"/>
      <sheetData sheetId="10142"/>
      <sheetData sheetId="10143"/>
      <sheetData sheetId="10144"/>
      <sheetData sheetId="10145"/>
      <sheetData sheetId="10146"/>
      <sheetData sheetId="10147"/>
      <sheetData sheetId="10148"/>
      <sheetData sheetId="10149"/>
      <sheetData sheetId="10150"/>
      <sheetData sheetId="10151"/>
      <sheetData sheetId="10152"/>
      <sheetData sheetId="10153"/>
      <sheetData sheetId="10154"/>
      <sheetData sheetId="10155"/>
      <sheetData sheetId="10156"/>
      <sheetData sheetId="10157"/>
      <sheetData sheetId="10158"/>
      <sheetData sheetId="10159"/>
      <sheetData sheetId="10160"/>
      <sheetData sheetId="10161"/>
      <sheetData sheetId="10162"/>
      <sheetData sheetId="10163"/>
      <sheetData sheetId="10164"/>
      <sheetData sheetId="10165"/>
      <sheetData sheetId="10166"/>
      <sheetData sheetId="10167"/>
      <sheetData sheetId="10168"/>
      <sheetData sheetId="10169"/>
      <sheetData sheetId="10170"/>
      <sheetData sheetId="10171"/>
      <sheetData sheetId="10172"/>
      <sheetData sheetId="10173"/>
      <sheetData sheetId="10174"/>
      <sheetData sheetId="10175"/>
      <sheetData sheetId="10176"/>
      <sheetData sheetId="10177"/>
      <sheetData sheetId="10178"/>
      <sheetData sheetId="10179"/>
      <sheetData sheetId="10180"/>
      <sheetData sheetId="10181"/>
      <sheetData sheetId="10182"/>
      <sheetData sheetId="10183"/>
      <sheetData sheetId="10184"/>
      <sheetData sheetId="10185"/>
      <sheetData sheetId="10186"/>
      <sheetData sheetId="10187"/>
      <sheetData sheetId="10188"/>
      <sheetData sheetId="10189"/>
      <sheetData sheetId="10190"/>
      <sheetData sheetId="10191"/>
      <sheetData sheetId="10192"/>
      <sheetData sheetId="10193"/>
      <sheetData sheetId="10194"/>
      <sheetData sheetId="10195"/>
      <sheetData sheetId="10196"/>
      <sheetData sheetId="10197"/>
      <sheetData sheetId="10198"/>
      <sheetData sheetId="10199"/>
      <sheetData sheetId="10200"/>
      <sheetData sheetId="10201"/>
      <sheetData sheetId="10202"/>
      <sheetData sheetId="10203"/>
      <sheetData sheetId="10204"/>
      <sheetData sheetId="10205"/>
      <sheetData sheetId="10206"/>
      <sheetData sheetId="10207"/>
      <sheetData sheetId="10208"/>
      <sheetData sheetId="10209"/>
      <sheetData sheetId="10210"/>
      <sheetData sheetId="10211"/>
      <sheetData sheetId="10212"/>
      <sheetData sheetId="10213"/>
      <sheetData sheetId="10214"/>
      <sheetData sheetId="10215"/>
      <sheetData sheetId="10216"/>
      <sheetData sheetId="10217"/>
      <sheetData sheetId="10218"/>
      <sheetData sheetId="10219"/>
      <sheetData sheetId="10220"/>
      <sheetData sheetId="10221"/>
      <sheetData sheetId="10222"/>
      <sheetData sheetId="10223"/>
      <sheetData sheetId="10224"/>
      <sheetData sheetId="10225"/>
      <sheetData sheetId="10226"/>
      <sheetData sheetId="10227"/>
      <sheetData sheetId="10228"/>
      <sheetData sheetId="10229"/>
      <sheetData sheetId="10230"/>
      <sheetData sheetId="10231"/>
      <sheetData sheetId="10232"/>
      <sheetData sheetId="10233"/>
      <sheetData sheetId="10234"/>
      <sheetData sheetId="10235"/>
      <sheetData sheetId="10236"/>
      <sheetData sheetId="10237"/>
      <sheetData sheetId="10238"/>
      <sheetData sheetId="10239"/>
      <sheetData sheetId="10240"/>
      <sheetData sheetId="10241"/>
      <sheetData sheetId="10242"/>
      <sheetData sheetId="10243"/>
      <sheetData sheetId="10244"/>
      <sheetData sheetId="10245"/>
      <sheetData sheetId="10246"/>
      <sheetData sheetId="10247"/>
      <sheetData sheetId="10248"/>
      <sheetData sheetId="10249"/>
      <sheetData sheetId="10250"/>
      <sheetData sheetId="10251"/>
      <sheetData sheetId="10252"/>
      <sheetData sheetId="10253"/>
      <sheetData sheetId="10254"/>
      <sheetData sheetId="10255"/>
      <sheetData sheetId="10256"/>
      <sheetData sheetId="10257"/>
      <sheetData sheetId="10258"/>
      <sheetData sheetId="10259"/>
      <sheetData sheetId="10260"/>
      <sheetData sheetId="10261"/>
      <sheetData sheetId="10262"/>
      <sheetData sheetId="10263"/>
      <sheetData sheetId="10264"/>
      <sheetData sheetId="10265"/>
      <sheetData sheetId="10266"/>
      <sheetData sheetId="10267"/>
      <sheetData sheetId="10268"/>
      <sheetData sheetId="10269"/>
      <sheetData sheetId="10270"/>
      <sheetData sheetId="10271"/>
      <sheetData sheetId="10272"/>
      <sheetData sheetId="10273"/>
      <sheetData sheetId="10274"/>
      <sheetData sheetId="10275"/>
      <sheetData sheetId="10276"/>
      <sheetData sheetId="10277"/>
      <sheetData sheetId="10278"/>
      <sheetData sheetId="10279"/>
      <sheetData sheetId="10280"/>
      <sheetData sheetId="10281"/>
      <sheetData sheetId="10282"/>
      <sheetData sheetId="10283"/>
      <sheetData sheetId="10284"/>
      <sheetData sheetId="10285"/>
      <sheetData sheetId="10286"/>
      <sheetData sheetId="10287"/>
      <sheetData sheetId="10288"/>
      <sheetData sheetId="10289"/>
      <sheetData sheetId="10290"/>
      <sheetData sheetId="10291"/>
      <sheetData sheetId="10292"/>
      <sheetData sheetId="10293"/>
      <sheetData sheetId="10294"/>
      <sheetData sheetId="10295"/>
      <sheetData sheetId="10296"/>
      <sheetData sheetId="10297"/>
      <sheetData sheetId="10298"/>
      <sheetData sheetId="10299"/>
      <sheetData sheetId="10300"/>
      <sheetData sheetId="10301"/>
      <sheetData sheetId="10302"/>
      <sheetData sheetId="10303"/>
      <sheetData sheetId="10304"/>
      <sheetData sheetId="10305"/>
      <sheetData sheetId="10306"/>
      <sheetData sheetId="10307"/>
      <sheetData sheetId="10308"/>
      <sheetData sheetId="10309"/>
      <sheetData sheetId="10310"/>
      <sheetData sheetId="10311"/>
      <sheetData sheetId="10312"/>
      <sheetData sheetId="10313"/>
      <sheetData sheetId="10314"/>
      <sheetData sheetId="10315"/>
      <sheetData sheetId="10316"/>
      <sheetData sheetId="10317"/>
      <sheetData sheetId="10318"/>
      <sheetData sheetId="10319"/>
      <sheetData sheetId="10320"/>
      <sheetData sheetId="10321"/>
      <sheetData sheetId="10322"/>
      <sheetData sheetId="10323"/>
      <sheetData sheetId="10324"/>
      <sheetData sheetId="10325"/>
      <sheetData sheetId="10326"/>
      <sheetData sheetId="10327"/>
      <sheetData sheetId="10328"/>
      <sheetData sheetId="10329"/>
      <sheetData sheetId="10330" refreshError="1"/>
      <sheetData sheetId="10331" refreshError="1"/>
      <sheetData sheetId="10332"/>
      <sheetData sheetId="10333">
        <row r="3">
          <cell r="P3" t="str">
            <v>CONSORCIO CICLOINFRAESCTRUCTURA</v>
          </cell>
        </row>
      </sheetData>
      <sheetData sheetId="10334">
        <row r="4">
          <cell r="B4" t="str">
            <v>A-1.1</v>
          </cell>
        </row>
      </sheetData>
      <sheetData sheetId="10335"/>
      <sheetData sheetId="10336">
        <row r="4">
          <cell r="F4" t="str">
            <v>INDEPORTES</v>
          </cell>
        </row>
      </sheetData>
      <sheetData sheetId="10337"/>
      <sheetData sheetId="10338"/>
      <sheetData sheetId="10339"/>
      <sheetData sheetId="10340"/>
      <sheetData sheetId="10341"/>
      <sheetData sheetId="10342"/>
      <sheetData sheetId="10343"/>
      <sheetData sheetId="10344"/>
      <sheetData sheetId="10345"/>
      <sheetData sheetId="10346"/>
      <sheetData sheetId="10347"/>
      <sheetData sheetId="10348"/>
      <sheetData sheetId="10349"/>
      <sheetData sheetId="10350"/>
      <sheetData sheetId="10351"/>
      <sheetData sheetId="10352"/>
      <sheetData sheetId="10353"/>
      <sheetData sheetId="10354"/>
      <sheetData sheetId="10355"/>
      <sheetData sheetId="10356"/>
      <sheetData sheetId="10357"/>
      <sheetData sheetId="10358"/>
      <sheetData sheetId="10359"/>
      <sheetData sheetId="10360"/>
      <sheetData sheetId="10361"/>
      <sheetData sheetId="10362"/>
      <sheetData sheetId="10363"/>
      <sheetData sheetId="10364"/>
      <sheetData sheetId="10365"/>
      <sheetData sheetId="10366"/>
      <sheetData sheetId="10367"/>
      <sheetData sheetId="10368"/>
      <sheetData sheetId="10369"/>
      <sheetData sheetId="10370"/>
      <sheetData sheetId="10371"/>
      <sheetData sheetId="10372"/>
      <sheetData sheetId="10373"/>
      <sheetData sheetId="10374"/>
      <sheetData sheetId="10375"/>
      <sheetData sheetId="10376"/>
      <sheetData sheetId="10377"/>
      <sheetData sheetId="10378"/>
      <sheetData sheetId="10379"/>
      <sheetData sheetId="10380"/>
      <sheetData sheetId="10381"/>
      <sheetData sheetId="10382"/>
      <sheetData sheetId="10383"/>
      <sheetData sheetId="10384"/>
      <sheetData sheetId="10385"/>
      <sheetData sheetId="10386"/>
      <sheetData sheetId="10387"/>
      <sheetData sheetId="10388"/>
      <sheetData sheetId="10389"/>
      <sheetData sheetId="10390"/>
      <sheetData sheetId="10391"/>
      <sheetData sheetId="10392"/>
      <sheetData sheetId="10393"/>
      <sheetData sheetId="10394"/>
      <sheetData sheetId="10395"/>
      <sheetData sheetId="10396"/>
      <sheetData sheetId="10397"/>
      <sheetData sheetId="10398"/>
      <sheetData sheetId="10399"/>
      <sheetData sheetId="10400"/>
      <sheetData sheetId="10401"/>
      <sheetData sheetId="10402"/>
      <sheetData sheetId="10403"/>
      <sheetData sheetId="10404"/>
      <sheetData sheetId="10405"/>
      <sheetData sheetId="10406"/>
      <sheetData sheetId="10407"/>
      <sheetData sheetId="10408"/>
      <sheetData sheetId="10409"/>
      <sheetData sheetId="10410"/>
      <sheetData sheetId="10411"/>
      <sheetData sheetId="10412"/>
      <sheetData sheetId="10413"/>
      <sheetData sheetId="10414"/>
      <sheetData sheetId="10415"/>
      <sheetData sheetId="10416"/>
      <sheetData sheetId="10417"/>
      <sheetData sheetId="10418"/>
      <sheetData sheetId="10419"/>
      <sheetData sheetId="10420"/>
      <sheetData sheetId="10421"/>
      <sheetData sheetId="10422"/>
      <sheetData sheetId="10423"/>
      <sheetData sheetId="10424"/>
      <sheetData sheetId="10425"/>
      <sheetData sheetId="10426"/>
      <sheetData sheetId="10427"/>
      <sheetData sheetId="10428"/>
      <sheetData sheetId="10429"/>
      <sheetData sheetId="10430"/>
      <sheetData sheetId="10431"/>
      <sheetData sheetId="10432"/>
      <sheetData sheetId="10433"/>
      <sheetData sheetId="10434"/>
      <sheetData sheetId="10435"/>
      <sheetData sheetId="10436"/>
      <sheetData sheetId="10437"/>
      <sheetData sheetId="10438"/>
      <sheetData sheetId="10439"/>
      <sheetData sheetId="10440"/>
      <sheetData sheetId="10441"/>
      <sheetData sheetId="10442"/>
      <sheetData sheetId="10443"/>
      <sheetData sheetId="10444"/>
      <sheetData sheetId="10445"/>
      <sheetData sheetId="10446"/>
      <sheetData sheetId="10447"/>
      <sheetData sheetId="10448"/>
      <sheetData sheetId="10449"/>
      <sheetData sheetId="10450"/>
      <sheetData sheetId="10451"/>
      <sheetData sheetId="10452"/>
      <sheetData sheetId="10453"/>
      <sheetData sheetId="10454"/>
      <sheetData sheetId="10455"/>
      <sheetData sheetId="10456"/>
      <sheetData sheetId="10457"/>
      <sheetData sheetId="10458"/>
      <sheetData sheetId="10459"/>
      <sheetData sheetId="10460"/>
      <sheetData sheetId="10461"/>
      <sheetData sheetId="10462"/>
      <sheetData sheetId="10463"/>
      <sheetData sheetId="10464"/>
      <sheetData sheetId="10465"/>
      <sheetData sheetId="10466"/>
      <sheetData sheetId="10467"/>
      <sheetData sheetId="10468"/>
      <sheetData sheetId="10469"/>
      <sheetData sheetId="10470"/>
      <sheetData sheetId="10471"/>
      <sheetData sheetId="10472"/>
      <sheetData sheetId="10473"/>
      <sheetData sheetId="10474"/>
      <sheetData sheetId="10475"/>
      <sheetData sheetId="10476"/>
      <sheetData sheetId="10477"/>
      <sheetData sheetId="10478"/>
      <sheetData sheetId="10479"/>
      <sheetData sheetId="10480"/>
      <sheetData sheetId="10481"/>
      <sheetData sheetId="10482"/>
      <sheetData sheetId="10483"/>
      <sheetData sheetId="10484"/>
      <sheetData sheetId="10485"/>
      <sheetData sheetId="10486"/>
      <sheetData sheetId="10487"/>
      <sheetData sheetId="10488"/>
      <sheetData sheetId="10489"/>
      <sheetData sheetId="10490"/>
      <sheetData sheetId="10491"/>
      <sheetData sheetId="10492"/>
      <sheetData sheetId="10493"/>
      <sheetData sheetId="10494"/>
      <sheetData sheetId="10495"/>
      <sheetData sheetId="10496"/>
      <sheetData sheetId="10497"/>
      <sheetData sheetId="10498"/>
      <sheetData sheetId="10499"/>
      <sheetData sheetId="10500"/>
      <sheetData sheetId="10501"/>
      <sheetData sheetId="10502"/>
      <sheetData sheetId="10503"/>
      <sheetData sheetId="10504"/>
      <sheetData sheetId="10505"/>
      <sheetData sheetId="10506"/>
      <sheetData sheetId="10507"/>
      <sheetData sheetId="10508"/>
      <sheetData sheetId="10509"/>
      <sheetData sheetId="10510"/>
      <sheetData sheetId="10511"/>
      <sheetData sheetId="10512"/>
      <sheetData sheetId="10513"/>
      <sheetData sheetId="10514"/>
      <sheetData sheetId="10515"/>
      <sheetData sheetId="10516"/>
      <sheetData sheetId="10517"/>
      <sheetData sheetId="10518"/>
      <sheetData sheetId="10519"/>
      <sheetData sheetId="10520"/>
      <sheetData sheetId="10521"/>
      <sheetData sheetId="10522"/>
      <sheetData sheetId="10523"/>
      <sheetData sheetId="10524"/>
      <sheetData sheetId="10525"/>
      <sheetData sheetId="10526"/>
      <sheetData sheetId="10527"/>
      <sheetData sheetId="10528"/>
      <sheetData sheetId="10529"/>
      <sheetData sheetId="10530"/>
      <sheetData sheetId="10531"/>
      <sheetData sheetId="10532"/>
      <sheetData sheetId="10533"/>
      <sheetData sheetId="10534"/>
      <sheetData sheetId="10535"/>
      <sheetData sheetId="10536"/>
      <sheetData sheetId="10537"/>
      <sheetData sheetId="10538"/>
      <sheetData sheetId="10539"/>
      <sheetData sheetId="10540"/>
      <sheetData sheetId="10541"/>
      <sheetData sheetId="10542"/>
      <sheetData sheetId="10543"/>
      <sheetData sheetId="10544"/>
      <sheetData sheetId="10545"/>
      <sheetData sheetId="10546"/>
      <sheetData sheetId="10547"/>
      <sheetData sheetId="10548"/>
      <sheetData sheetId="10549"/>
      <sheetData sheetId="10550"/>
      <sheetData sheetId="10551"/>
      <sheetData sheetId="10552"/>
      <sheetData sheetId="10553"/>
      <sheetData sheetId="10554"/>
      <sheetData sheetId="10555"/>
      <sheetData sheetId="10556"/>
      <sheetData sheetId="10557"/>
      <sheetData sheetId="10558"/>
      <sheetData sheetId="10559"/>
      <sheetData sheetId="10560"/>
      <sheetData sheetId="10561"/>
      <sheetData sheetId="10562"/>
      <sheetData sheetId="10563"/>
      <sheetData sheetId="10564"/>
      <sheetData sheetId="10565"/>
      <sheetData sheetId="10566"/>
      <sheetData sheetId="10567"/>
      <sheetData sheetId="10568"/>
      <sheetData sheetId="10569"/>
      <sheetData sheetId="10570"/>
      <sheetData sheetId="10571"/>
      <sheetData sheetId="10572"/>
      <sheetData sheetId="10573"/>
      <sheetData sheetId="10574"/>
      <sheetData sheetId="10575"/>
      <sheetData sheetId="10576"/>
      <sheetData sheetId="10577"/>
      <sheetData sheetId="10578"/>
      <sheetData sheetId="10579"/>
      <sheetData sheetId="10580"/>
      <sheetData sheetId="10581"/>
      <sheetData sheetId="10582"/>
      <sheetData sheetId="10583"/>
      <sheetData sheetId="10584"/>
      <sheetData sheetId="10585"/>
      <sheetData sheetId="10586"/>
      <sheetData sheetId="10587"/>
      <sheetData sheetId="10588"/>
      <sheetData sheetId="10589"/>
      <sheetData sheetId="10590"/>
      <sheetData sheetId="10591"/>
      <sheetData sheetId="10592"/>
      <sheetData sheetId="10593"/>
      <sheetData sheetId="10594"/>
      <sheetData sheetId="10595"/>
      <sheetData sheetId="10596"/>
      <sheetData sheetId="10597"/>
      <sheetData sheetId="10598"/>
      <sheetData sheetId="10599"/>
      <sheetData sheetId="10600"/>
      <sheetData sheetId="10601"/>
      <sheetData sheetId="10602"/>
      <sheetData sheetId="10603"/>
      <sheetData sheetId="10604"/>
      <sheetData sheetId="10605"/>
      <sheetData sheetId="10606"/>
      <sheetData sheetId="10607"/>
      <sheetData sheetId="10608"/>
      <sheetData sheetId="10609"/>
      <sheetData sheetId="10610"/>
      <sheetData sheetId="10611"/>
      <sheetData sheetId="10612"/>
      <sheetData sheetId="10613"/>
      <sheetData sheetId="10614"/>
      <sheetData sheetId="10615"/>
      <sheetData sheetId="10616"/>
      <sheetData sheetId="10617"/>
      <sheetData sheetId="10618"/>
      <sheetData sheetId="10619"/>
      <sheetData sheetId="10620"/>
      <sheetData sheetId="10621"/>
      <sheetData sheetId="10622"/>
      <sheetData sheetId="10623"/>
      <sheetData sheetId="10624"/>
      <sheetData sheetId="10625"/>
      <sheetData sheetId="10626"/>
      <sheetData sheetId="10627"/>
      <sheetData sheetId="10628"/>
      <sheetData sheetId="10629"/>
      <sheetData sheetId="10630"/>
      <sheetData sheetId="10631"/>
      <sheetData sheetId="10632"/>
      <sheetData sheetId="10633"/>
      <sheetData sheetId="10634"/>
      <sheetData sheetId="10635"/>
      <sheetData sheetId="10636"/>
      <sheetData sheetId="10637"/>
      <sheetData sheetId="10638"/>
      <sheetData sheetId="10639"/>
      <sheetData sheetId="10640"/>
      <sheetData sheetId="10641"/>
      <sheetData sheetId="10642"/>
      <sheetData sheetId="10643"/>
      <sheetData sheetId="10644"/>
      <sheetData sheetId="10645"/>
      <sheetData sheetId="10646"/>
      <sheetData sheetId="10647"/>
      <sheetData sheetId="10648"/>
      <sheetData sheetId="10649"/>
      <sheetData sheetId="10650"/>
      <sheetData sheetId="10651"/>
      <sheetData sheetId="10652"/>
      <sheetData sheetId="10653"/>
      <sheetData sheetId="10654"/>
      <sheetData sheetId="10655"/>
      <sheetData sheetId="10656"/>
      <sheetData sheetId="10657"/>
      <sheetData sheetId="10658"/>
      <sheetData sheetId="10659"/>
      <sheetData sheetId="10660"/>
      <sheetData sheetId="10661"/>
      <sheetData sheetId="10662"/>
      <sheetData sheetId="10663"/>
      <sheetData sheetId="10664"/>
      <sheetData sheetId="10665"/>
      <sheetData sheetId="10666"/>
      <sheetData sheetId="10667"/>
      <sheetData sheetId="10668"/>
      <sheetData sheetId="10669"/>
      <sheetData sheetId="10670"/>
      <sheetData sheetId="10671"/>
      <sheetData sheetId="10672"/>
      <sheetData sheetId="10673"/>
      <sheetData sheetId="10674"/>
      <sheetData sheetId="10675"/>
      <sheetData sheetId="10676"/>
      <sheetData sheetId="10677"/>
      <sheetData sheetId="10678"/>
      <sheetData sheetId="10679"/>
      <sheetData sheetId="10680"/>
      <sheetData sheetId="10681"/>
      <sheetData sheetId="10682"/>
      <sheetData sheetId="10683"/>
      <sheetData sheetId="10684"/>
      <sheetData sheetId="10685"/>
      <sheetData sheetId="10686"/>
      <sheetData sheetId="10687"/>
      <sheetData sheetId="10688"/>
      <sheetData sheetId="10689"/>
      <sheetData sheetId="10690"/>
      <sheetData sheetId="10691"/>
      <sheetData sheetId="10692"/>
      <sheetData sheetId="10693"/>
      <sheetData sheetId="10694"/>
      <sheetData sheetId="10695"/>
      <sheetData sheetId="10696"/>
      <sheetData sheetId="10697"/>
      <sheetData sheetId="10698"/>
      <sheetData sheetId="10699"/>
      <sheetData sheetId="10700"/>
      <sheetData sheetId="10701"/>
      <sheetData sheetId="10702"/>
      <sheetData sheetId="10703"/>
      <sheetData sheetId="10704"/>
      <sheetData sheetId="10705"/>
      <sheetData sheetId="10706"/>
      <sheetData sheetId="10707"/>
      <sheetData sheetId="10708"/>
      <sheetData sheetId="10709"/>
      <sheetData sheetId="10710"/>
      <sheetData sheetId="10711"/>
      <sheetData sheetId="10712"/>
      <sheetData sheetId="10713"/>
      <sheetData sheetId="10714"/>
      <sheetData sheetId="10715"/>
      <sheetData sheetId="10716"/>
      <sheetData sheetId="10717"/>
      <sheetData sheetId="10718"/>
      <sheetData sheetId="10719"/>
      <sheetData sheetId="10720"/>
      <sheetData sheetId="10721"/>
      <sheetData sheetId="10722"/>
      <sheetData sheetId="10723"/>
      <sheetData sheetId="10724"/>
      <sheetData sheetId="10725"/>
      <sheetData sheetId="10726"/>
      <sheetData sheetId="10727"/>
      <sheetData sheetId="10728"/>
      <sheetData sheetId="10729"/>
      <sheetData sheetId="10730"/>
      <sheetData sheetId="10731"/>
      <sheetData sheetId="10732"/>
      <sheetData sheetId="10733"/>
      <sheetData sheetId="10734"/>
      <sheetData sheetId="10735"/>
      <sheetData sheetId="10736"/>
      <sheetData sheetId="10737"/>
      <sheetData sheetId="10738"/>
      <sheetData sheetId="10739"/>
      <sheetData sheetId="10740"/>
      <sheetData sheetId="10741"/>
      <sheetData sheetId="10742"/>
      <sheetData sheetId="10743"/>
      <sheetData sheetId="10744"/>
      <sheetData sheetId="10745"/>
      <sheetData sheetId="10746"/>
      <sheetData sheetId="10747"/>
      <sheetData sheetId="10748"/>
      <sheetData sheetId="10749"/>
      <sheetData sheetId="10750"/>
      <sheetData sheetId="10751"/>
      <sheetData sheetId="10752"/>
      <sheetData sheetId="10753"/>
      <sheetData sheetId="10754"/>
      <sheetData sheetId="10755"/>
      <sheetData sheetId="10756"/>
      <sheetData sheetId="10757"/>
      <sheetData sheetId="10758"/>
      <sheetData sheetId="10759"/>
      <sheetData sheetId="10760"/>
      <sheetData sheetId="10761"/>
      <sheetData sheetId="10762"/>
      <sheetData sheetId="10763"/>
      <sheetData sheetId="10764"/>
      <sheetData sheetId="10765"/>
      <sheetData sheetId="10766"/>
      <sheetData sheetId="10767"/>
      <sheetData sheetId="10768"/>
      <sheetData sheetId="10769"/>
      <sheetData sheetId="10770"/>
      <sheetData sheetId="10771"/>
      <sheetData sheetId="10772"/>
      <sheetData sheetId="10773"/>
      <sheetData sheetId="10774"/>
      <sheetData sheetId="10775"/>
      <sheetData sheetId="10776"/>
      <sheetData sheetId="10777"/>
      <sheetData sheetId="10778"/>
      <sheetData sheetId="10779"/>
      <sheetData sheetId="10780"/>
      <sheetData sheetId="10781"/>
      <sheetData sheetId="10782"/>
      <sheetData sheetId="10783"/>
      <sheetData sheetId="10784"/>
      <sheetData sheetId="10785"/>
      <sheetData sheetId="10786"/>
      <sheetData sheetId="10787"/>
      <sheetData sheetId="10788"/>
      <sheetData sheetId="10789"/>
      <sheetData sheetId="10790"/>
      <sheetData sheetId="10791"/>
      <sheetData sheetId="10792"/>
      <sheetData sheetId="10793"/>
      <sheetData sheetId="10794"/>
      <sheetData sheetId="10795"/>
      <sheetData sheetId="10796"/>
      <sheetData sheetId="10797"/>
      <sheetData sheetId="10798"/>
      <sheetData sheetId="10799"/>
      <sheetData sheetId="10800"/>
      <sheetData sheetId="10801"/>
      <sheetData sheetId="10802"/>
      <sheetData sheetId="10803"/>
      <sheetData sheetId="10804"/>
      <sheetData sheetId="10805"/>
      <sheetData sheetId="10806"/>
      <sheetData sheetId="10807"/>
      <sheetData sheetId="10808"/>
      <sheetData sheetId="10809"/>
      <sheetData sheetId="10810"/>
      <sheetData sheetId="10811"/>
      <sheetData sheetId="10812"/>
      <sheetData sheetId="10813"/>
      <sheetData sheetId="10814"/>
      <sheetData sheetId="10815"/>
      <sheetData sheetId="10816"/>
      <sheetData sheetId="10817"/>
      <sheetData sheetId="10818"/>
      <sheetData sheetId="10819"/>
      <sheetData sheetId="10820"/>
      <sheetData sheetId="10821"/>
      <sheetData sheetId="10822"/>
      <sheetData sheetId="10823"/>
      <sheetData sheetId="10824"/>
      <sheetData sheetId="10825"/>
      <sheetData sheetId="10826"/>
      <sheetData sheetId="10827"/>
      <sheetData sheetId="10828"/>
      <sheetData sheetId="10829"/>
      <sheetData sheetId="10830"/>
      <sheetData sheetId="10831"/>
      <sheetData sheetId="10832"/>
      <sheetData sheetId="10833"/>
      <sheetData sheetId="10834"/>
      <sheetData sheetId="10835"/>
      <sheetData sheetId="10836"/>
      <sheetData sheetId="10837"/>
      <sheetData sheetId="10838"/>
      <sheetData sheetId="10839"/>
      <sheetData sheetId="10840"/>
      <sheetData sheetId="10841"/>
      <sheetData sheetId="10842"/>
      <sheetData sheetId="10843"/>
      <sheetData sheetId="10844"/>
      <sheetData sheetId="10845"/>
      <sheetData sheetId="10846"/>
      <sheetData sheetId="10847"/>
      <sheetData sheetId="10848"/>
      <sheetData sheetId="10849"/>
      <sheetData sheetId="10850"/>
      <sheetData sheetId="10851"/>
      <sheetData sheetId="10852"/>
      <sheetData sheetId="10853"/>
      <sheetData sheetId="10854"/>
      <sheetData sheetId="10855"/>
      <sheetData sheetId="10856"/>
      <sheetData sheetId="10857"/>
      <sheetData sheetId="10858"/>
      <sheetData sheetId="10859"/>
      <sheetData sheetId="10860"/>
      <sheetData sheetId="10861"/>
      <sheetData sheetId="10862"/>
      <sheetData sheetId="10863"/>
      <sheetData sheetId="10864"/>
      <sheetData sheetId="10865"/>
      <sheetData sheetId="10866"/>
      <sheetData sheetId="10867"/>
      <sheetData sheetId="10868"/>
      <sheetData sheetId="10869"/>
      <sheetData sheetId="10870"/>
      <sheetData sheetId="10871"/>
      <sheetData sheetId="10872"/>
      <sheetData sheetId="10873"/>
      <sheetData sheetId="10874"/>
      <sheetData sheetId="10875"/>
      <sheetData sheetId="10876"/>
      <sheetData sheetId="10877"/>
      <sheetData sheetId="10878"/>
      <sheetData sheetId="10879"/>
      <sheetData sheetId="10880"/>
      <sheetData sheetId="10881"/>
      <sheetData sheetId="10882"/>
      <sheetData sheetId="10883"/>
      <sheetData sheetId="10884"/>
      <sheetData sheetId="10885"/>
      <sheetData sheetId="10886"/>
      <sheetData sheetId="10887"/>
      <sheetData sheetId="10888"/>
      <sheetData sheetId="10889"/>
      <sheetData sheetId="10890"/>
      <sheetData sheetId="10891"/>
      <sheetData sheetId="10892"/>
      <sheetData sheetId="10893"/>
      <sheetData sheetId="10894"/>
      <sheetData sheetId="10895"/>
      <sheetData sheetId="10896"/>
      <sheetData sheetId="10897"/>
      <sheetData sheetId="10898"/>
      <sheetData sheetId="10899"/>
      <sheetData sheetId="10900"/>
      <sheetData sheetId="10901"/>
      <sheetData sheetId="10902"/>
      <sheetData sheetId="10903"/>
      <sheetData sheetId="10904"/>
      <sheetData sheetId="10905"/>
      <sheetData sheetId="10906"/>
      <sheetData sheetId="10907"/>
      <sheetData sheetId="10908"/>
      <sheetData sheetId="10909"/>
      <sheetData sheetId="10910"/>
      <sheetData sheetId="10911"/>
      <sheetData sheetId="10912"/>
      <sheetData sheetId="10913"/>
      <sheetData sheetId="10914"/>
      <sheetData sheetId="10915"/>
      <sheetData sheetId="10916"/>
      <sheetData sheetId="10917"/>
      <sheetData sheetId="10918"/>
      <sheetData sheetId="10919"/>
      <sheetData sheetId="10920"/>
      <sheetData sheetId="10921"/>
      <sheetData sheetId="10922"/>
      <sheetData sheetId="10923"/>
      <sheetData sheetId="10924"/>
      <sheetData sheetId="10925"/>
      <sheetData sheetId="10926"/>
      <sheetData sheetId="10927"/>
      <sheetData sheetId="10928"/>
      <sheetData sheetId="10929"/>
      <sheetData sheetId="10930"/>
      <sheetData sheetId="10931"/>
      <sheetData sheetId="10932"/>
      <sheetData sheetId="10933"/>
      <sheetData sheetId="10934"/>
      <sheetData sheetId="10935"/>
      <sheetData sheetId="10936"/>
      <sheetData sheetId="10937"/>
      <sheetData sheetId="10938"/>
      <sheetData sheetId="10939"/>
      <sheetData sheetId="10940"/>
      <sheetData sheetId="10941"/>
      <sheetData sheetId="10942"/>
      <sheetData sheetId="10943"/>
      <sheetData sheetId="10944"/>
      <sheetData sheetId="10945"/>
      <sheetData sheetId="10946"/>
      <sheetData sheetId="10947"/>
      <sheetData sheetId="10948"/>
      <sheetData sheetId="10949"/>
      <sheetData sheetId="10950"/>
      <sheetData sheetId="10951"/>
      <sheetData sheetId="10952"/>
      <sheetData sheetId="10953"/>
      <sheetData sheetId="10954"/>
      <sheetData sheetId="10955"/>
      <sheetData sheetId="10956"/>
      <sheetData sheetId="10957"/>
      <sheetData sheetId="10958"/>
      <sheetData sheetId="10959"/>
      <sheetData sheetId="10960"/>
      <sheetData sheetId="10961"/>
      <sheetData sheetId="10962"/>
      <sheetData sheetId="10963"/>
      <sheetData sheetId="10964"/>
      <sheetData sheetId="10965"/>
      <sheetData sheetId="10966"/>
      <sheetData sheetId="10967"/>
      <sheetData sheetId="10968"/>
      <sheetData sheetId="10969"/>
      <sheetData sheetId="10970"/>
      <sheetData sheetId="10971"/>
      <sheetData sheetId="10972"/>
      <sheetData sheetId="10973"/>
      <sheetData sheetId="10974"/>
      <sheetData sheetId="10975"/>
      <sheetData sheetId="10976"/>
      <sheetData sheetId="10977"/>
      <sheetData sheetId="10978"/>
      <sheetData sheetId="10979"/>
      <sheetData sheetId="10980"/>
      <sheetData sheetId="10981"/>
      <sheetData sheetId="10982"/>
      <sheetData sheetId="10983"/>
      <sheetData sheetId="10984"/>
      <sheetData sheetId="10985"/>
      <sheetData sheetId="10986"/>
      <sheetData sheetId="10987"/>
      <sheetData sheetId="10988"/>
      <sheetData sheetId="10989"/>
      <sheetData sheetId="10990"/>
      <sheetData sheetId="10991"/>
      <sheetData sheetId="10992"/>
      <sheetData sheetId="10993"/>
      <sheetData sheetId="10994"/>
      <sheetData sheetId="10995"/>
      <sheetData sheetId="10996"/>
      <sheetData sheetId="10997"/>
      <sheetData sheetId="10998"/>
      <sheetData sheetId="10999"/>
      <sheetData sheetId="11000"/>
      <sheetData sheetId="11001"/>
      <sheetData sheetId="11002"/>
      <sheetData sheetId="11003"/>
      <sheetData sheetId="11004"/>
      <sheetData sheetId="11005"/>
      <sheetData sheetId="11006"/>
      <sheetData sheetId="11007"/>
      <sheetData sheetId="11008"/>
      <sheetData sheetId="11009"/>
      <sheetData sheetId="11010"/>
      <sheetData sheetId="11011"/>
      <sheetData sheetId="11012"/>
      <sheetData sheetId="11013"/>
      <sheetData sheetId="11014"/>
      <sheetData sheetId="11015"/>
      <sheetData sheetId="11016"/>
      <sheetData sheetId="11017"/>
      <sheetData sheetId="11018"/>
      <sheetData sheetId="11019"/>
      <sheetData sheetId="11020"/>
      <sheetData sheetId="11021"/>
      <sheetData sheetId="11022"/>
      <sheetData sheetId="11023"/>
      <sheetData sheetId="11024"/>
      <sheetData sheetId="11025" refreshError="1"/>
      <sheetData sheetId="11026"/>
      <sheetData sheetId="11027"/>
      <sheetData sheetId="11028"/>
      <sheetData sheetId="11029"/>
      <sheetData sheetId="11030"/>
      <sheetData sheetId="11031"/>
      <sheetData sheetId="11032"/>
      <sheetData sheetId="11033"/>
      <sheetData sheetId="11034"/>
      <sheetData sheetId="11035"/>
      <sheetData sheetId="11036"/>
      <sheetData sheetId="11037" refreshError="1"/>
      <sheetData sheetId="11038" refreshError="1"/>
      <sheetData sheetId="11039" refreshError="1"/>
      <sheetData sheetId="11040" refreshError="1"/>
      <sheetData sheetId="11041" refreshError="1"/>
      <sheetData sheetId="11042" refreshError="1"/>
      <sheetData sheetId="11043" refreshError="1"/>
      <sheetData sheetId="11044" refreshError="1"/>
      <sheetData sheetId="11045" refreshError="1"/>
      <sheetData sheetId="11046" refreshError="1"/>
      <sheetData sheetId="11047"/>
      <sheetData sheetId="11048"/>
      <sheetData sheetId="11049"/>
      <sheetData sheetId="11050"/>
      <sheetData sheetId="11051"/>
      <sheetData sheetId="11052"/>
      <sheetData sheetId="11053"/>
      <sheetData sheetId="11054"/>
      <sheetData sheetId="11055"/>
      <sheetData sheetId="11056"/>
      <sheetData sheetId="11057"/>
      <sheetData sheetId="11058"/>
      <sheetData sheetId="11059"/>
      <sheetData sheetId="11060"/>
      <sheetData sheetId="11061"/>
      <sheetData sheetId="11062"/>
      <sheetData sheetId="11063"/>
      <sheetData sheetId="11064"/>
      <sheetData sheetId="11065"/>
      <sheetData sheetId="11066"/>
      <sheetData sheetId="11067"/>
      <sheetData sheetId="11068"/>
      <sheetData sheetId="11069"/>
      <sheetData sheetId="11070"/>
      <sheetData sheetId="11071"/>
      <sheetData sheetId="11072"/>
      <sheetData sheetId="11073"/>
      <sheetData sheetId="11074"/>
      <sheetData sheetId="11075"/>
      <sheetData sheetId="11076"/>
      <sheetData sheetId="11077"/>
      <sheetData sheetId="11078"/>
      <sheetData sheetId="11079"/>
      <sheetData sheetId="11080"/>
      <sheetData sheetId="11081"/>
      <sheetData sheetId="11082"/>
      <sheetData sheetId="11083"/>
      <sheetData sheetId="11084"/>
      <sheetData sheetId="11085"/>
      <sheetData sheetId="11086"/>
      <sheetData sheetId="11087"/>
      <sheetData sheetId="11088"/>
      <sheetData sheetId="11089"/>
      <sheetData sheetId="11090"/>
      <sheetData sheetId="11091"/>
      <sheetData sheetId="11092"/>
      <sheetData sheetId="11093"/>
      <sheetData sheetId="11094"/>
      <sheetData sheetId="11095"/>
      <sheetData sheetId="11096"/>
      <sheetData sheetId="11097"/>
      <sheetData sheetId="11098"/>
      <sheetData sheetId="11099"/>
      <sheetData sheetId="11100"/>
      <sheetData sheetId="11101"/>
      <sheetData sheetId="11102"/>
      <sheetData sheetId="11103"/>
      <sheetData sheetId="11104"/>
      <sheetData sheetId="11105"/>
      <sheetData sheetId="11106"/>
      <sheetData sheetId="11107"/>
      <sheetData sheetId="11108"/>
      <sheetData sheetId="11109"/>
      <sheetData sheetId="11110"/>
      <sheetData sheetId="11111"/>
      <sheetData sheetId="11112"/>
      <sheetData sheetId="11113"/>
      <sheetData sheetId="11114"/>
      <sheetData sheetId="11115"/>
      <sheetData sheetId="11116"/>
      <sheetData sheetId="11117"/>
      <sheetData sheetId="11118"/>
      <sheetData sheetId="11119"/>
      <sheetData sheetId="11120"/>
      <sheetData sheetId="11121"/>
      <sheetData sheetId="11122"/>
      <sheetData sheetId="11123"/>
      <sheetData sheetId="11124"/>
      <sheetData sheetId="11125"/>
      <sheetData sheetId="11126"/>
      <sheetData sheetId="11127"/>
      <sheetData sheetId="11128"/>
      <sheetData sheetId="11129"/>
      <sheetData sheetId="11130"/>
      <sheetData sheetId="11131"/>
      <sheetData sheetId="11132"/>
      <sheetData sheetId="11133"/>
      <sheetData sheetId="11134"/>
      <sheetData sheetId="11135"/>
      <sheetData sheetId="11136"/>
      <sheetData sheetId="11137"/>
      <sheetData sheetId="11138"/>
      <sheetData sheetId="11139"/>
      <sheetData sheetId="11140"/>
      <sheetData sheetId="11141"/>
      <sheetData sheetId="11142"/>
      <sheetData sheetId="11143"/>
      <sheetData sheetId="11144"/>
      <sheetData sheetId="11145"/>
      <sheetData sheetId="11146"/>
      <sheetData sheetId="11147"/>
      <sheetData sheetId="11148"/>
      <sheetData sheetId="11149"/>
      <sheetData sheetId="11150"/>
      <sheetData sheetId="11151"/>
      <sheetData sheetId="11152"/>
      <sheetData sheetId="11153"/>
      <sheetData sheetId="11154"/>
      <sheetData sheetId="11155"/>
      <sheetData sheetId="11156"/>
      <sheetData sheetId="11157"/>
      <sheetData sheetId="11158"/>
      <sheetData sheetId="11159"/>
      <sheetData sheetId="11160"/>
      <sheetData sheetId="11161"/>
      <sheetData sheetId="11162"/>
      <sheetData sheetId="11163"/>
      <sheetData sheetId="11164"/>
      <sheetData sheetId="11165"/>
      <sheetData sheetId="11166"/>
      <sheetData sheetId="11167"/>
      <sheetData sheetId="11168"/>
      <sheetData sheetId="11169"/>
      <sheetData sheetId="11170"/>
      <sheetData sheetId="11171"/>
      <sheetData sheetId="11172"/>
      <sheetData sheetId="11173"/>
      <sheetData sheetId="11174"/>
      <sheetData sheetId="11175"/>
      <sheetData sheetId="11176"/>
      <sheetData sheetId="11177"/>
      <sheetData sheetId="11178"/>
      <sheetData sheetId="11179"/>
      <sheetData sheetId="11180"/>
      <sheetData sheetId="11181"/>
      <sheetData sheetId="11182"/>
      <sheetData sheetId="11183"/>
      <sheetData sheetId="11184"/>
      <sheetData sheetId="11185"/>
      <sheetData sheetId="11186"/>
      <sheetData sheetId="11187"/>
      <sheetData sheetId="11188"/>
      <sheetData sheetId="11189"/>
      <sheetData sheetId="11190"/>
      <sheetData sheetId="11191"/>
      <sheetData sheetId="11192"/>
      <sheetData sheetId="11193"/>
      <sheetData sheetId="11194"/>
      <sheetData sheetId="11195"/>
      <sheetData sheetId="11196"/>
      <sheetData sheetId="11197"/>
      <sheetData sheetId="11198"/>
      <sheetData sheetId="11199"/>
      <sheetData sheetId="11200"/>
      <sheetData sheetId="11201"/>
      <sheetData sheetId="11202"/>
      <sheetData sheetId="11203"/>
      <sheetData sheetId="11204"/>
      <sheetData sheetId="11205"/>
      <sheetData sheetId="11206"/>
      <sheetData sheetId="11207"/>
      <sheetData sheetId="11208"/>
      <sheetData sheetId="11209"/>
      <sheetData sheetId="11210"/>
      <sheetData sheetId="11211"/>
      <sheetData sheetId="11212"/>
      <sheetData sheetId="11213"/>
      <sheetData sheetId="11214"/>
      <sheetData sheetId="11215"/>
      <sheetData sheetId="11216"/>
      <sheetData sheetId="11217"/>
      <sheetData sheetId="11218"/>
      <sheetData sheetId="11219"/>
      <sheetData sheetId="11220"/>
      <sheetData sheetId="11221"/>
      <sheetData sheetId="11222"/>
      <sheetData sheetId="11223"/>
      <sheetData sheetId="11224"/>
      <sheetData sheetId="11225"/>
      <sheetData sheetId="11226"/>
      <sheetData sheetId="11227"/>
      <sheetData sheetId="11228"/>
      <sheetData sheetId="11229"/>
      <sheetData sheetId="11230"/>
      <sheetData sheetId="11231"/>
      <sheetData sheetId="11232"/>
      <sheetData sheetId="11233"/>
      <sheetData sheetId="11234"/>
      <sheetData sheetId="11235"/>
      <sheetData sheetId="11236"/>
      <sheetData sheetId="11237"/>
      <sheetData sheetId="11238"/>
      <sheetData sheetId="11239"/>
      <sheetData sheetId="11240"/>
      <sheetData sheetId="11241"/>
      <sheetData sheetId="11242"/>
      <sheetData sheetId="11243"/>
      <sheetData sheetId="11244"/>
      <sheetData sheetId="11245"/>
      <sheetData sheetId="11246"/>
      <sheetData sheetId="11247"/>
      <sheetData sheetId="11248"/>
      <sheetData sheetId="11249"/>
      <sheetData sheetId="11250"/>
      <sheetData sheetId="11251"/>
      <sheetData sheetId="11252"/>
      <sheetData sheetId="11253"/>
      <sheetData sheetId="11254"/>
      <sheetData sheetId="11255"/>
      <sheetData sheetId="11256"/>
      <sheetData sheetId="11257"/>
      <sheetData sheetId="11258"/>
      <sheetData sheetId="11259"/>
      <sheetData sheetId="11260"/>
      <sheetData sheetId="11261"/>
      <sheetData sheetId="11262"/>
      <sheetData sheetId="11263"/>
      <sheetData sheetId="11264"/>
      <sheetData sheetId="11265"/>
      <sheetData sheetId="11266"/>
      <sheetData sheetId="11267"/>
      <sheetData sheetId="11268"/>
      <sheetData sheetId="11269"/>
      <sheetData sheetId="11270"/>
      <sheetData sheetId="11271"/>
      <sheetData sheetId="11272"/>
      <sheetData sheetId="11273"/>
      <sheetData sheetId="11274"/>
      <sheetData sheetId="11275"/>
      <sheetData sheetId="11276"/>
      <sheetData sheetId="11277"/>
      <sheetData sheetId="11278"/>
      <sheetData sheetId="11279"/>
      <sheetData sheetId="11280"/>
      <sheetData sheetId="11281"/>
      <sheetData sheetId="11282"/>
      <sheetData sheetId="11283"/>
      <sheetData sheetId="11284"/>
      <sheetData sheetId="11285"/>
      <sheetData sheetId="11286"/>
      <sheetData sheetId="11287"/>
      <sheetData sheetId="11288"/>
      <sheetData sheetId="11289"/>
      <sheetData sheetId="11290"/>
      <sheetData sheetId="11291"/>
      <sheetData sheetId="11292"/>
      <sheetData sheetId="11293"/>
      <sheetData sheetId="11294"/>
      <sheetData sheetId="11295"/>
      <sheetData sheetId="11296"/>
      <sheetData sheetId="11297"/>
      <sheetData sheetId="11298"/>
      <sheetData sheetId="11299"/>
      <sheetData sheetId="11300"/>
      <sheetData sheetId="11301"/>
      <sheetData sheetId="11302"/>
      <sheetData sheetId="11303"/>
      <sheetData sheetId="11304"/>
      <sheetData sheetId="11305"/>
      <sheetData sheetId="11306"/>
      <sheetData sheetId="11307"/>
      <sheetData sheetId="11308"/>
      <sheetData sheetId="11309"/>
      <sheetData sheetId="11310"/>
      <sheetData sheetId="11311"/>
      <sheetData sheetId="11312"/>
      <sheetData sheetId="11313"/>
      <sheetData sheetId="11314"/>
      <sheetData sheetId="11315"/>
      <sheetData sheetId="11316"/>
      <sheetData sheetId="11317"/>
      <sheetData sheetId="11318"/>
      <sheetData sheetId="11319"/>
      <sheetData sheetId="11320"/>
      <sheetData sheetId="11321"/>
      <sheetData sheetId="11322"/>
      <sheetData sheetId="11323"/>
      <sheetData sheetId="11324"/>
      <sheetData sheetId="11325"/>
      <sheetData sheetId="11326"/>
      <sheetData sheetId="11327"/>
      <sheetData sheetId="11328"/>
      <sheetData sheetId="11329"/>
      <sheetData sheetId="11330"/>
      <sheetData sheetId="11331"/>
      <sheetData sheetId="11332"/>
      <sheetData sheetId="11333"/>
      <sheetData sheetId="11334"/>
      <sheetData sheetId="11335"/>
      <sheetData sheetId="11336"/>
      <sheetData sheetId="11337"/>
      <sheetData sheetId="11338"/>
      <sheetData sheetId="11339"/>
      <sheetData sheetId="11340"/>
      <sheetData sheetId="11341"/>
      <sheetData sheetId="11342"/>
      <sheetData sheetId="11343"/>
      <sheetData sheetId="11344"/>
      <sheetData sheetId="11345"/>
      <sheetData sheetId="11346"/>
      <sheetData sheetId="11347"/>
      <sheetData sheetId="11348"/>
      <sheetData sheetId="11349"/>
      <sheetData sheetId="11350"/>
      <sheetData sheetId="11351"/>
      <sheetData sheetId="11352"/>
      <sheetData sheetId="11353"/>
      <sheetData sheetId="11354"/>
      <sheetData sheetId="11355"/>
      <sheetData sheetId="11356"/>
      <sheetData sheetId="11357"/>
      <sheetData sheetId="11358"/>
      <sheetData sheetId="11359"/>
      <sheetData sheetId="11360"/>
      <sheetData sheetId="11361"/>
      <sheetData sheetId="11362"/>
      <sheetData sheetId="11363"/>
      <sheetData sheetId="11364"/>
      <sheetData sheetId="11365"/>
      <sheetData sheetId="11366"/>
      <sheetData sheetId="11367"/>
      <sheetData sheetId="11368"/>
      <sheetData sheetId="11369"/>
      <sheetData sheetId="11370"/>
      <sheetData sheetId="11371"/>
      <sheetData sheetId="11372"/>
      <sheetData sheetId="11373"/>
      <sheetData sheetId="11374"/>
      <sheetData sheetId="11375"/>
      <sheetData sheetId="11376"/>
      <sheetData sheetId="11377"/>
      <sheetData sheetId="11378"/>
      <sheetData sheetId="11379"/>
      <sheetData sheetId="11380"/>
      <sheetData sheetId="11381"/>
      <sheetData sheetId="11382"/>
      <sheetData sheetId="11383"/>
      <sheetData sheetId="11384"/>
      <sheetData sheetId="11385"/>
      <sheetData sheetId="11386"/>
      <sheetData sheetId="11387"/>
      <sheetData sheetId="11388"/>
      <sheetData sheetId="11389"/>
      <sheetData sheetId="11390"/>
      <sheetData sheetId="11391"/>
      <sheetData sheetId="11392"/>
      <sheetData sheetId="11393"/>
      <sheetData sheetId="11394"/>
      <sheetData sheetId="11395"/>
      <sheetData sheetId="11396"/>
      <sheetData sheetId="11397"/>
      <sheetData sheetId="11398"/>
      <sheetData sheetId="11399"/>
      <sheetData sheetId="11400"/>
      <sheetData sheetId="11401"/>
      <sheetData sheetId="11402"/>
      <sheetData sheetId="11403"/>
      <sheetData sheetId="11404"/>
      <sheetData sheetId="11405"/>
      <sheetData sheetId="11406"/>
      <sheetData sheetId="11407"/>
      <sheetData sheetId="11408"/>
      <sheetData sheetId="11409"/>
      <sheetData sheetId="11410"/>
      <sheetData sheetId="11411"/>
      <sheetData sheetId="11412"/>
      <sheetData sheetId="11413"/>
      <sheetData sheetId="11414"/>
      <sheetData sheetId="11415"/>
      <sheetData sheetId="11416"/>
      <sheetData sheetId="11417"/>
      <sheetData sheetId="11418"/>
      <sheetData sheetId="11419"/>
      <sheetData sheetId="11420"/>
      <sheetData sheetId="11421"/>
      <sheetData sheetId="11422"/>
      <sheetData sheetId="11423"/>
      <sheetData sheetId="11424"/>
      <sheetData sheetId="11425"/>
      <sheetData sheetId="11426"/>
      <sheetData sheetId="11427"/>
      <sheetData sheetId="11428"/>
      <sheetData sheetId="11429"/>
      <sheetData sheetId="11430"/>
      <sheetData sheetId="11431"/>
      <sheetData sheetId="11432"/>
      <sheetData sheetId="11433"/>
      <sheetData sheetId="11434"/>
      <sheetData sheetId="11435"/>
      <sheetData sheetId="11436"/>
      <sheetData sheetId="11437"/>
      <sheetData sheetId="11438"/>
      <sheetData sheetId="11439"/>
      <sheetData sheetId="11440"/>
      <sheetData sheetId="11441"/>
      <sheetData sheetId="11442"/>
      <sheetData sheetId="11443"/>
      <sheetData sheetId="11444"/>
      <sheetData sheetId="11445"/>
      <sheetData sheetId="11446"/>
      <sheetData sheetId="11447"/>
      <sheetData sheetId="11448"/>
      <sheetData sheetId="11449"/>
      <sheetData sheetId="11450"/>
      <sheetData sheetId="11451"/>
      <sheetData sheetId="11452"/>
      <sheetData sheetId="11453"/>
      <sheetData sheetId="11454"/>
      <sheetData sheetId="11455"/>
      <sheetData sheetId="11456"/>
      <sheetData sheetId="11457"/>
      <sheetData sheetId="11458"/>
      <sheetData sheetId="11459"/>
      <sheetData sheetId="11460"/>
      <sheetData sheetId="11461"/>
      <sheetData sheetId="11462"/>
      <sheetData sheetId="11463"/>
      <sheetData sheetId="11464"/>
      <sheetData sheetId="11465"/>
      <sheetData sheetId="11466"/>
      <sheetData sheetId="11467"/>
      <sheetData sheetId="11468"/>
      <sheetData sheetId="11469"/>
      <sheetData sheetId="11470"/>
      <sheetData sheetId="11471"/>
      <sheetData sheetId="11472"/>
      <sheetData sheetId="11473"/>
      <sheetData sheetId="11474"/>
      <sheetData sheetId="11475"/>
      <sheetData sheetId="11476"/>
      <sheetData sheetId="11477"/>
      <sheetData sheetId="11478"/>
      <sheetData sheetId="11479"/>
      <sheetData sheetId="11480"/>
      <sheetData sheetId="11481"/>
      <sheetData sheetId="11482"/>
      <sheetData sheetId="11483"/>
      <sheetData sheetId="11484"/>
      <sheetData sheetId="11485"/>
      <sheetData sheetId="11486"/>
      <sheetData sheetId="11487"/>
      <sheetData sheetId="11488"/>
      <sheetData sheetId="11489"/>
      <sheetData sheetId="11490"/>
      <sheetData sheetId="11491"/>
      <sheetData sheetId="11492"/>
      <sheetData sheetId="11493"/>
      <sheetData sheetId="11494"/>
      <sheetData sheetId="11495"/>
      <sheetData sheetId="11496"/>
      <sheetData sheetId="11497"/>
      <sheetData sheetId="11498"/>
      <sheetData sheetId="11499"/>
      <sheetData sheetId="11500"/>
      <sheetData sheetId="11501"/>
      <sheetData sheetId="11502"/>
      <sheetData sheetId="11503"/>
      <sheetData sheetId="11504"/>
      <sheetData sheetId="11505"/>
      <sheetData sheetId="11506"/>
      <sheetData sheetId="11507"/>
      <sheetData sheetId="11508"/>
      <sheetData sheetId="11509"/>
      <sheetData sheetId="11510"/>
      <sheetData sheetId="11511"/>
      <sheetData sheetId="11512"/>
      <sheetData sheetId="11513"/>
      <sheetData sheetId="11514"/>
      <sheetData sheetId="11515"/>
      <sheetData sheetId="11516"/>
      <sheetData sheetId="11517"/>
      <sheetData sheetId="11518"/>
      <sheetData sheetId="11519"/>
      <sheetData sheetId="11520"/>
      <sheetData sheetId="11521"/>
      <sheetData sheetId="11522"/>
      <sheetData sheetId="11523"/>
      <sheetData sheetId="11524"/>
      <sheetData sheetId="11525"/>
      <sheetData sheetId="11526"/>
      <sheetData sheetId="11527"/>
      <sheetData sheetId="11528"/>
      <sheetData sheetId="11529"/>
      <sheetData sheetId="11530"/>
      <sheetData sheetId="11531"/>
      <sheetData sheetId="11532"/>
      <sheetData sheetId="11533"/>
      <sheetData sheetId="11534"/>
      <sheetData sheetId="11535"/>
      <sheetData sheetId="11536"/>
      <sheetData sheetId="11537"/>
      <sheetData sheetId="11538"/>
      <sheetData sheetId="11539"/>
      <sheetData sheetId="11540"/>
      <sheetData sheetId="11541"/>
      <sheetData sheetId="11542"/>
      <sheetData sheetId="11543"/>
      <sheetData sheetId="11544"/>
      <sheetData sheetId="11545"/>
      <sheetData sheetId="11546"/>
      <sheetData sheetId="11547"/>
      <sheetData sheetId="11548"/>
      <sheetData sheetId="11549"/>
      <sheetData sheetId="11550"/>
      <sheetData sheetId="11551"/>
      <sheetData sheetId="11552"/>
      <sheetData sheetId="11553"/>
      <sheetData sheetId="11554"/>
      <sheetData sheetId="11555"/>
      <sheetData sheetId="11556"/>
      <sheetData sheetId="11557"/>
      <sheetData sheetId="11558"/>
      <sheetData sheetId="11559"/>
      <sheetData sheetId="11560"/>
      <sheetData sheetId="11561"/>
      <sheetData sheetId="11562"/>
      <sheetData sheetId="11563"/>
      <sheetData sheetId="11564"/>
      <sheetData sheetId="11565"/>
      <sheetData sheetId="11566"/>
      <sheetData sheetId="11567"/>
      <sheetData sheetId="11568"/>
      <sheetData sheetId="11569"/>
      <sheetData sheetId="11570"/>
      <sheetData sheetId="11571"/>
      <sheetData sheetId="11572"/>
      <sheetData sheetId="11573"/>
      <sheetData sheetId="11574"/>
      <sheetData sheetId="11575"/>
      <sheetData sheetId="11576"/>
      <sheetData sheetId="11577"/>
      <sheetData sheetId="11578"/>
      <sheetData sheetId="11579"/>
      <sheetData sheetId="11580"/>
      <sheetData sheetId="11581"/>
      <sheetData sheetId="11582"/>
      <sheetData sheetId="11583"/>
      <sheetData sheetId="11584"/>
      <sheetData sheetId="11585"/>
      <sheetData sheetId="11586"/>
      <sheetData sheetId="11587"/>
      <sheetData sheetId="11588"/>
      <sheetData sheetId="11589"/>
      <sheetData sheetId="11590"/>
      <sheetData sheetId="11591"/>
      <sheetData sheetId="11592"/>
      <sheetData sheetId="11593"/>
      <sheetData sheetId="11594"/>
      <sheetData sheetId="11595"/>
      <sheetData sheetId="11596"/>
      <sheetData sheetId="11597"/>
      <sheetData sheetId="11598"/>
      <sheetData sheetId="11599"/>
      <sheetData sheetId="11600"/>
      <sheetData sheetId="11601"/>
      <sheetData sheetId="11602"/>
      <sheetData sheetId="11603"/>
      <sheetData sheetId="11604"/>
      <sheetData sheetId="11605"/>
      <sheetData sheetId="11606"/>
      <sheetData sheetId="11607"/>
      <sheetData sheetId="11608"/>
      <sheetData sheetId="11609"/>
      <sheetData sheetId="11610"/>
      <sheetData sheetId="11611"/>
      <sheetData sheetId="11612"/>
      <sheetData sheetId="11613"/>
      <sheetData sheetId="11614"/>
      <sheetData sheetId="11615"/>
      <sheetData sheetId="11616"/>
      <sheetData sheetId="11617"/>
      <sheetData sheetId="11618"/>
      <sheetData sheetId="11619"/>
      <sheetData sheetId="11620"/>
      <sheetData sheetId="11621"/>
      <sheetData sheetId="11622"/>
      <sheetData sheetId="11623"/>
      <sheetData sheetId="11624"/>
      <sheetData sheetId="11625"/>
      <sheetData sheetId="11626"/>
      <sheetData sheetId="11627"/>
      <sheetData sheetId="11628"/>
      <sheetData sheetId="11629"/>
      <sheetData sheetId="11630"/>
      <sheetData sheetId="11631"/>
      <sheetData sheetId="11632"/>
      <sheetData sheetId="11633"/>
      <sheetData sheetId="11634"/>
      <sheetData sheetId="11635"/>
      <sheetData sheetId="11636"/>
      <sheetData sheetId="11637"/>
      <sheetData sheetId="11638"/>
      <sheetData sheetId="11639"/>
      <sheetData sheetId="11640"/>
      <sheetData sheetId="11641"/>
      <sheetData sheetId="11642"/>
      <sheetData sheetId="11643"/>
      <sheetData sheetId="11644"/>
      <sheetData sheetId="11645"/>
      <sheetData sheetId="11646"/>
      <sheetData sheetId="11647"/>
      <sheetData sheetId="11648"/>
      <sheetData sheetId="11649"/>
      <sheetData sheetId="11650"/>
      <sheetData sheetId="11651"/>
      <sheetData sheetId="11652"/>
      <sheetData sheetId="11653"/>
      <sheetData sheetId="11654"/>
      <sheetData sheetId="11655"/>
      <sheetData sheetId="11656"/>
      <sheetData sheetId="11657"/>
      <sheetData sheetId="11658"/>
      <sheetData sheetId="11659"/>
      <sheetData sheetId="11660"/>
      <sheetData sheetId="11661"/>
      <sheetData sheetId="11662"/>
      <sheetData sheetId="11663"/>
      <sheetData sheetId="11664"/>
      <sheetData sheetId="11665"/>
      <sheetData sheetId="11666"/>
      <sheetData sheetId="11667"/>
      <sheetData sheetId="11668"/>
      <sheetData sheetId="11669"/>
      <sheetData sheetId="11670"/>
      <sheetData sheetId="11671"/>
      <sheetData sheetId="11672"/>
      <sheetData sheetId="11673"/>
      <sheetData sheetId="11674"/>
      <sheetData sheetId="11675"/>
      <sheetData sheetId="11676"/>
      <sheetData sheetId="11677"/>
      <sheetData sheetId="11678"/>
      <sheetData sheetId="11679"/>
      <sheetData sheetId="11680"/>
      <sheetData sheetId="11681"/>
      <sheetData sheetId="11682"/>
      <sheetData sheetId="11683"/>
      <sheetData sheetId="11684"/>
      <sheetData sheetId="11685"/>
      <sheetData sheetId="11686"/>
      <sheetData sheetId="11687"/>
      <sheetData sheetId="11688"/>
      <sheetData sheetId="11689"/>
      <sheetData sheetId="11690"/>
      <sheetData sheetId="11691"/>
      <sheetData sheetId="11692">
        <row r="1">
          <cell r="B1" t="str">
            <v>CTO-102-2002</v>
          </cell>
        </row>
      </sheetData>
      <sheetData sheetId="11693"/>
      <sheetData sheetId="11694"/>
      <sheetData sheetId="11695"/>
      <sheetData sheetId="11696"/>
      <sheetData sheetId="11697"/>
      <sheetData sheetId="11698"/>
      <sheetData sheetId="11699"/>
      <sheetData sheetId="11700"/>
      <sheetData sheetId="11701"/>
      <sheetData sheetId="11702"/>
      <sheetData sheetId="11703"/>
      <sheetData sheetId="11704"/>
      <sheetData sheetId="11705"/>
      <sheetData sheetId="11706"/>
      <sheetData sheetId="11707"/>
      <sheetData sheetId="11708"/>
      <sheetData sheetId="11709"/>
      <sheetData sheetId="11710"/>
      <sheetData sheetId="11711"/>
      <sheetData sheetId="11712"/>
      <sheetData sheetId="11713"/>
      <sheetData sheetId="11714"/>
      <sheetData sheetId="11715"/>
      <sheetData sheetId="11716"/>
      <sheetData sheetId="11717"/>
      <sheetData sheetId="11718"/>
      <sheetData sheetId="11719"/>
      <sheetData sheetId="11720"/>
      <sheetData sheetId="11721"/>
      <sheetData sheetId="11722"/>
      <sheetData sheetId="11723"/>
      <sheetData sheetId="11724"/>
      <sheetData sheetId="11725"/>
      <sheetData sheetId="11726"/>
      <sheetData sheetId="11727"/>
      <sheetData sheetId="11728"/>
      <sheetData sheetId="11729"/>
      <sheetData sheetId="11730"/>
      <sheetData sheetId="11731"/>
      <sheetData sheetId="11732"/>
      <sheetData sheetId="11733"/>
      <sheetData sheetId="11734"/>
      <sheetData sheetId="11735"/>
      <sheetData sheetId="11736"/>
      <sheetData sheetId="11737"/>
      <sheetData sheetId="11738"/>
      <sheetData sheetId="11739"/>
      <sheetData sheetId="11740"/>
      <sheetData sheetId="11741"/>
      <sheetData sheetId="11742"/>
      <sheetData sheetId="11743"/>
      <sheetData sheetId="11744"/>
      <sheetData sheetId="11745"/>
      <sheetData sheetId="11746" refreshError="1"/>
      <sheetData sheetId="11747" refreshError="1"/>
      <sheetData sheetId="11748" refreshError="1"/>
      <sheetData sheetId="11749" refreshError="1"/>
      <sheetData sheetId="11750" refreshError="1"/>
      <sheetData sheetId="11751" refreshError="1"/>
      <sheetData sheetId="11752"/>
      <sheetData sheetId="11753" refreshError="1"/>
      <sheetData sheetId="11754" refreshError="1"/>
      <sheetData sheetId="11755" refreshError="1"/>
      <sheetData sheetId="11756" refreshError="1"/>
      <sheetData sheetId="11757" refreshError="1"/>
      <sheetData sheetId="11758" refreshError="1"/>
      <sheetData sheetId="11759" refreshError="1"/>
      <sheetData sheetId="11760" refreshError="1"/>
      <sheetData sheetId="11761"/>
      <sheetData sheetId="11762" refreshError="1"/>
      <sheetData sheetId="11763"/>
      <sheetData sheetId="11764">
        <row r="1">
          <cell r="A1" t="str">
            <v>ITEM</v>
          </cell>
        </row>
      </sheetData>
      <sheetData sheetId="11765">
        <row r="1">
          <cell r="A1" t="str">
            <v>EQUIPO</v>
          </cell>
        </row>
      </sheetData>
      <sheetData sheetId="11766">
        <row r="1">
          <cell r="A1" t="str">
            <v>ADMINISTRACION</v>
          </cell>
        </row>
      </sheetData>
      <sheetData sheetId="11767"/>
      <sheetData sheetId="11768"/>
      <sheetData sheetId="11769"/>
      <sheetData sheetId="11770" refreshError="1"/>
      <sheetData sheetId="11771" refreshError="1"/>
      <sheetData sheetId="11772" refreshError="1"/>
      <sheetData sheetId="11773" refreshError="1"/>
      <sheetData sheetId="11774" refreshError="1"/>
      <sheetData sheetId="11775" refreshError="1"/>
      <sheetData sheetId="11776" refreshError="1"/>
      <sheetData sheetId="11777" refreshError="1"/>
      <sheetData sheetId="11778" refreshError="1"/>
      <sheetData sheetId="11779" refreshError="1"/>
      <sheetData sheetId="11780" refreshError="1"/>
      <sheetData sheetId="11781" refreshError="1"/>
      <sheetData sheetId="11782" refreshError="1"/>
      <sheetData sheetId="11783" refreshError="1"/>
      <sheetData sheetId="11784" refreshError="1"/>
      <sheetData sheetId="11785" refreshError="1"/>
      <sheetData sheetId="11786" refreshError="1"/>
      <sheetData sheetId="11787" refreshError="1"/>
      <sheetData sheetId="11788" refreshError="1"/>
      <sheetData sheetId="11789" refreshError="1"/>
      <sheetData sheetId="11790" refreshError="1"/>
      <sheetData sheetId="11791" refreshError="1"/>
      <sheetData sheetId="11792" refreshError="1"/>
      <sheetData sheetId="11793" refreshError="1"/>
      <sheetData sheetId="11794" refreshError="1"/>
      <sheetData sheetId="11795" refreshError="1"/>
      <sheetData sheetId="11796" refreshError="1"/>
      <sheetData sheetId="11797" refreshError="1"/>
      <sheetData sheetId="11798" refreshError="1"/>
      <sheetData sheetId="11799" refreshError="1"/>
      <sheetData sheetId="11800" refreshError="1"/>
      <sheetData sheetId="11801" refreshError="1"/>
      <sheetData sheetId="11802" refreshError="1"/>
      <sheetData sheetId="11803" refreshError="1"/>
      <sheetData sheetId="11804" refreshError="1"/>
      <sheetData sheetId="11805" refreshError="1"/>
      <sheetData sheetId="11806" refreshError="1"/>
      <sheetData sheetId="11807" refreshError="1"/>
      <sheetData sheetId="11808" refreshError="1"/>
      <sheetData sheetId="11809" refreshError="1"/>
      <sheetData sheetId="11810" refreshError="1"/>
      <sheetData sheetId="11811" refreshError="1"/>
      <sheetData sheetId="11812" refreshError="1"/>
      <sheetData sheetId="11813" refreshError="1"/>
      <sheetData sheetId="11814" refreshError="1"/>
      <sheetData sheetId="11815" refreshError="1"/>
      <sheetData sheetId="11816" refreshError="1"/>
      <sheetData sheetId="11817" refreshError="1"/>
      <sheetData sheetId="11818" refreshError="1"/>
      <sheetData sheetId="11819" refreshError="1"/>
      <sheetData sheetId="11820" refreshError="1"/>
      <sheetData sheetId="11821" refreshError="1"/>
      <sheetData sheetId="11822" refreshError="1"/>
      <sheetData sheetId="11823" refreshError="1"/>
      <sheetData sheetId="11824" refreshError="1"/>
      <sheetData sheetId="11825" refreshError="1"/>
      <sheetData sheetId="11826" refreshError="1"/>
      <sheetData sheetId="11827" refreshError="1"/>
      <sheetData sheetId="11828" refreshError="1"/>
      <sheetData sheetId="11829" refreshError="1"/>
      <sheetData sheetId="11830" refreshError="1"/>
      <sheetData sheetId="11831" refreshError="1"/>
      <sheetData sheetId="11832" refreshError="1"/>
      <sheetData sheetId="11833" refreshError="1"/>
      <sheetData sheetId="11834" refreshError="1"/>
      <sheetData sheetId="11835" refreshError="1"/>
      <sheetData sheetId="11836">
        <row r="1">
          <cell r="A1" t="str">
            <v>ADMINISTRACION</v>
          </cell>
        </row>
      </sheetData>
      <sheetData sheetId="11837" refreshError="1"/>
      <sheetData sheetId="11838" refreshError="1"/>
      <sheetData sheetId="11839" refreshError="1"/>
      <sheetData sheetId="11840" refreshError="1"/>
      <sheetData sheetId="11841" refreshError="1"/>
      <sheetData sheetId="11842" refreshError="1"/>
      <sheetData sheetId="11843" refreshError="1"/>
      <sheetData sheetId="11844" refreshError="1"/>
      <sheetData sheetId="11845" refreshError="1"/>
      <sheetData sheetId="11846" refreshError="1"/>
      <sheetData sheetId="11847" refreshError="1"/>
      <sheetData sheetId="11848" refreshError="1"/>
      <sheetData sheetId="11849" refreshError="1"/>
      <sheetData sheetId="11850" refreshError="1"/>
      <sheetData sheetId="11851" refreshError="1"/>
      <sheetData sheetId="11852" refreshError="1"/>
      <sheetData sheetId="11853" refreshError="1"/>
      <sheetData sheetId="11854" refreshError="1"/>
      <sheetData sheetId="11855" refreshError="1"/>
      <sheetData sheetId="11856" refreshError="1"/>
      <sheetData sheetId="11857" refreshError="1"/>
      <sheetData sheetId="11858" refreshError="1"/>
      <sheetData sheetId="11859" refreshError="1"/>
      <sheetData sheetId="11860" refreshError="1"/>
      <sheetData sheetId="11861" refreshError="1"/>
      <sheetData sheetId="11862" refreshError="1"/>
      <sheetData sheetId="11863"/>
      <sheetData sheetId="11864"/>
      <sheetData sheetId="11865">
        <row r="14">
          <cell r="D14">
            <v>38504</v>
          </cell>
        </row>
      </sheetData>
      <sheetData sheetId="11866"/>
      <sheetData sheetId="11867"/>
      <sheetData sheetId="11868">
        <row r="14">
          <cell r="D14">
            <v>38504</v>
          </cell>
        </row>
      </sheetData>
      <sheetData sheetId="11869"/>
      <sheetData sheetId="11870"/>
      <sheetData sheetId="11871"/>
      <sheetData sheetId="11872">
        <row r="14">
          <cell r="D14">
            <v>38504</v>
          </cell>
        </row>
      </sheetData>
      <sheetData sheetId="11873"/>
      <sheetData sheetId="11874"/>
      <sheetData sheetId="11875"/>
      <sheetData sheetId="11876" refreshError="1"/>
      <sheetData sheetId="11877" refreshError="1"/>
      <sheetData sheetId="11878" refreshError="1"/>
      <sheetData sheetId="11879" refreshError="1"/>
      <sheetData sheetId="11880" refreshError="1"/>
      <sheetData sheetId="11881" refreshError="1"/>
      <sheetData sheetId="11882" refreshError="1"/>
      <sheetData sheetId="11883" refreshError="1"/>
      <sheetData sheetId="11884" refreshError="1"/>
      <sheetData sheetId="11885" refreshError="1"/>
      <sheetData sheetId="11886" refreshError="1"/>
      <sheetData sheetId="11887" refreshError="1"/>
      <sheetData sheetId="11888" refreshError="1"/>
      <sheetData sheetId="11889" refreshError="1"/>
      <sheetData sheetId="11890" refreshError="1"/>
      <sheetData sheetId="11891" refreshError="1"/>
      <sheetData sheetId="11892" refreshError="1"/>
      <sheetData sheetId="11893" refreshError="1"/>
      <sheetData sheetId="11894" refreshError="1"/>
      <sheetData sheetId="11895" refreshError="1"/>
      <sheetData sheetId="11896" refreshError="1"/>
      <sheetData sheetId="11897" refreshError="1"/>
      <sheetData sheetId="11898" refreshError="1"/>
      <sheetData sheetId="11899" refreshError="1"/>
      <sheetData sheetId="11900" refreshError="1"/>
      <sheetData sheetId="11901" refreshError="1"/>
      <sheetData sheetId="11902" refreshError="1"/>
      <sheetData sheetId="11903" refreshError="1"/>
      <sheetData sheetId="11904" refreshError="1"/>
      <sheetData sheetId="11905" refreshError="1"/>
      <sheetData sheetId="11906" refreshError="1"/>
      <sheetData sheetId="11907" refreshError="1"/>
      <sheetData sheetId="11908" refreshError="1"/>
      <sheetData sheetId="11909" refreshError="1"/>
      <sheetData sheetId="11910" refreshError="1"/>
      <sheetData sheetId="11911" refreshError="1"/>
      <sheetData sheetId="11912" refreshError="1"/>
      <sheetData sheetId="11913" refreshError="1"/>
      <sheetData sheetId="11914" refreshError="1"/>
      <sheetData sheetId="11915" refreshError="1"/>
      <sheetData sheetId="11916" refreshError="1"/>
      <sheetData sheetId="11917" refreshError="1"/>
      <sheetData sheetId="11918" refreshError="1"/>
      <sheetData sheetId="11919"/>
      <sheetData sheetId="11920"/>
      <sheetData sheetId="11921"/>
      <sheetData sheetId="11922"/>
      <sheetData sheetId="11923"/>
      <sheetData sheetId="11924"/>
      <sheetData sheetId="11925"/>
      <sheetData sheetId="11926"/>
      <sheetData sheetId="11927" refreshError="1"/>
      <sheetData sheetId="11928"/>
      <sheetData sheetId="11929"/>
      <sheetData sheetId="11930"/>
      <sheetData sheetId="11931"/>
      <sheetData sheetId="11932"/>
      <sheetData sheetId="11933"/>
      <sheetData sheetId="11934"/>
      <sheetData sheetId="11935"/>
      <sheetData sheetId="11936"/>
      <sheetData sheetId="11937"/>
      <sheetData sheetId="11938"/>
      <sheetData sheetId="11939"/>
      <sheetData sheetId="11940"/>
      <sheetData sheetId="11941"/>
      <sheetData sheetId="11942"/>
      <sheetData sheetId="11943"/>
      <sheetData sheetId="11944"/>
      <sheetData sheetId="11945"/>
      <sheetData sheetId="11946"/>
      <sheetData sheetId="11947"/>
      <sheetData sheetId="11948"/>
      <sheetData sheetId="11949"/>
      <sheetData sheetId="11950"/>
      <sheetData sheetId="11951"/>
      <sheetData sheetId="11952"/>
      <sheetData sheetId="11953"/>
      <sheetData sheetId="11954"/>
      <sheetData sheetId="11955"/>
      <sheetData sheetId="11956"/>
      <sheetData sheetId="11957"/>
      <sheetData sheetId="11958"/>
      <sheetData sheetId="11959"/>
      <sheetData sheetId="11960"/>
      <sheetData sheetId="11961"/>
      <sheetData sheetId="11962"/>
      <sheetData sheetId="11963"/>
      <sheetData sheetId="11964"/>
      <sheetData sheetId="11965"/>
      <sheetData sheetId="11966"/>
      <sheetData sheetId="11967"/>
      <sheetData sheetId="11968"/>
      <sheetData sheetId="11969"/>
      <sheetData sheetId="11970"/>
      <sheetData sheetId="11971"/>
      <sheetData sheetId="11972"/>
      <sheetData sheetId="11973"/>
      <sheetData sheetId="11974" refreshError="1"/>
      <sheetData sheetId="11975"/>
      <sheetData sheetId="11976"/>
      <sheetData sheetId="11977" refreshError="1"/>
      <sheetData sheetId="11978" refreshError="1"/>
      <sheetData sheetId="11979" refreshError="1"/>
      <sheetData sheetId="11980" refreshError="1"/>
      <sheetData sheetId="11981" refreshError="1"/>
      <sheetData sheetId="11982" refreshError="1"/>
      <sheetData sheetId="11983" refreshError="1"/>
      <sheetData sheetId="11984" refreshError="1"/>
      <sheetData sheetId="11985" refreshError="1"/>
      <sheetData sheetId="11986"/>
      <sheetData sheetId="11987"/>
      <sheetData sheetId="11988"/>
      <sheetData sheetId="11989"/>
      <sheetData sheetId="11990"/>
      <sheetData sheetId="11991"/>
      <sheetData sheetId="11992"/>
      <sheetData sheetId="11993"/>
      <sheetData sheetId="11994"/>
      <sheetData sheetId="11995"/>
      <sheetData sheetId="11996" refreshError="1"/>
      <sheetData sheetId="11997"/>
      <sheetData sheetId="11998"/>
      <sheetData sheetId="11999" refreshError="1"/>
      <sheetData sheetId="12000" refreshError="1"/>
      <sheetData sheetId="12001" refreshError="1"/>
      <sheetData sheetId="12002" refreshError="1"/>
      <sheetData sheetId="12003" refreshError="1"/>
      <sheetData sheetId="12004" refreshError="1"/>
      <sheetData sheetId="12005" refreshError="1"/>
      <sheetData sheetId="12006" refreshError="1"/>
      <sheetData sheetId="12007" refreshError="1"/>
      <sheetData sheetId="12008" refreshError="1"/>
      <sheetData sheetId="12009" refreshError="1"/>
      <sheetData sheetId="12010" refreshError="1"/>
      <sheetData sheetId="12011" refreshError="1"/>
      <sheetData sheetId="12012" refreshError="1"/>
      <sheetData sheetId="12013" refreshError="1"/>
      <sheetData sheetId="12014" refreshError="1"/>
      <sheetData sheetId="12015" refreshError="1"/>
      <sheetData sheetId="12016" refreshError="1"/>
      <sheetData sheetId="12017" refreshError="1"/>
      <sheetData sheetId="12018" refreshError="1"/>
      <sheetData sheetId="12019" refreshError="1"/>
      <sheetData sheetId="12020" refreshError="1"/>
      <sheetData sheetId="12021" refreshError="1"/>
      <sheetData sheetId="12022" refreshError="1"/>
      <sheetData sheetId="12023" refreshError="1"/>
      <sheetData sheetId="12024" refreshError="1"/>
      <sheetData sheetId="12025" refreshError="1"/>
      <sheetData sheetId="12026" refreshError="1"/>
      <sheetData sheetId="12027" refreshError="1"/>
      <sheetData sheetId="12028" refreshError="1"/>
      <sheetData sheetId="12029" refreshError="1"/>
      <sheetData sheetId="12030" refreshError="1"/>
      <sheetData sheetId="12031" refreshError="1"/>
      <sheetData sheetId="12032" refreshError="1"/>
      <sheetData sheetId="12033" refreshError="1"/>
      <sheetData sheetId="12034" refreshError="1"/>
      <sheetData sheetId="12035" refreshError="1"/>
      <sheetData sheetId="12036" refreshError="1"/>
      <sheetData sheetId="12037" refreshError="1"/>
      <sheetData sheetId="12038" refreshError="1"/>
      <sheetData sheetId="12039" refreshError="1"/>
      <sheetData sheetId="12040" refreshError="1"/>
      <sheetData sheetId="12041" refreshError="1"/>
      <sheetData sheetId="12042" refreshError="1"/>
      <sheetData sheetId="12043" refreshError="1"/>
      <sheetData sheetId="12044" refreshError="1"/>
      <sheetData sheetId="12045" refreshError="1"/>
      <sheetData sheetId="12046" refreshError="1"/>
      <sheetData sheetId="12047" refreshError="1"/>
      <sheetData sheetId="12048" refreshError="1"/>
      <sheetData sheetId="12049" refreshError="1"/>
      <sheetData sheetId="12050" refreshError="1"/>
      <sheetData sheetId="12051" refreshError="1"/>
      <sheetData sheetId="12052" refreshError="1"/>
      <sheetData sheetId="12053" refreshError="1"/>
      <sheetData sheetId="12054" refreshError="1"/>
      <sheetData sheetId="12055"/>
      <sheetData sheetId="12056"/>
      <sheetData sheetId="12057"/>
      <sheetData sheetId="12058"/>
      <sheetData sheetId="12059"/>
      <sheetData sheetId="12060"/>
      <sheetData sheetId="12061"/>
      <sheetData sheetId="12062">
        <row r="2">
          <cell r="A2" t="str">
            <v>ACTA No</v>
          </cell>
        </row>
      </sheetData>
      <sheetData sheetId="12063"/>
      <sheetData sheetId="12064"/>
      <sheetData sheetId="12065"/>
      <sheetData sheetId="12066"/>
      <sheetData sheetId="12067"/>
      <sheetData sheetId="12068"/>
      <sheetData sheetId="12069"/>
      <sheetData sheetId="12070">
        <row r="1">
          <cell r="A1" t="str">
            <v>Name</v>
          </cell>
        </row>
      </sheetData>
      <sheetData sheetId="12071"/>
      <sheetData sheetId="12072"/>
      <sheetData sheetId="12073"/>
      <sheetData sheetId="12074"/>
      <sheetData sheetId="12075"/>
      <sheetData sheetId="12076"/>
      <sheetData sheetId="12077"/>
      <sheetData sheetId="12078"/>
      <sheetData sheetId="12079"/>
      <sheetData sheetId="12080">
        <row r="1">
          <cell r="A1" t="str">
            <v>Name</v>
          </cell>
        </row>
      </sheetData>
      <sheetData sheetId="12081"/>
      <sheetData sheetId="12082"/>
      <sheetData sheetId="12083"/>
      <sheetData sheetId="12084"/>
      <sheetData sheetId="12085"/>
      <sheetData sheetId="12086"/>
      <sheetData sheetId="12087"/>
      <sheetData sheetId="12088"/>
      <sheetData sheetId="12089">
        <row r="1">
          <cell r="A1" t="str">
            <v>INSTITUTO NACIONAL DE VIAS</v>
          </cell>
        </row>
      </sheetData>
      <sheetData sheetId="12090"/>
      <sheetData sheetId="12091"/>
      <sheetData sheetId="12092"/>
      <sheetData sheetId="12093"/>
      <sheetData sheetId="12094"/>
      <sheetData sheetId="12095"/>
      <sheetData sheetId="12096"/>
      <sheetData sheetId="12097"/>
      <sheetData sheetId="12098"/>
      <sheetData sheetId="12099"/>
      <sheetData sheetId="12100"/>
      <sheetData sheetId="12101"/>
      <sheetData sheetId="12102" refreshError="1"/>
      <sheetData sheetId="12103" refreshError="1"/>
      <sheetData sheetId="12104" refreshError="1"/>
      <sheetData sheetId="12105" refreshError="1"/>
      <sheetData sheetId="12106"/>
      <sheetData sheetId="12107" refreshError="1"/>
      <sheetData sheetId="12108" refreshError="1"/>
      <sheetData sheetId="12109" refreshError="1"/>
      <sheetData sheetId="12110" refreshError="1"/>
      <sheetData sheetId="12111" refreshError="1"/>
      <sheetData sheetId="12112" refreshError="1"/>
      <sheetData sheetId="12113" refreshError="1"/>
      <sheetData sheetId="12114" refreshError="1"/>
      <sheetData sheetId="12115" refreshError="1"/>
      <sheetData sheetId="12116" refreshError="1"/>
      <sheetData sheetId="12117" refreshError="1"/>
      <sheetData sheetId="12118" refreshError="1"/>
      <sheetData sheetId="12119" refreshError="1"/>
      <sheetData sheetId="12120" refreshError="1"/>
      <sheetData sheetId="12121" refreshError="1"/>
      <sheetData sheetId="12122" refreshError="1"/>
      <sheetData sheetId="12123" refreshError="1"/>
      <sheetData sheetId="12124" refreshError="1"/>
      <sheetData sheetId="12125" refreshError="1"/>
      <sheetData sheetId="12126" refreshError="1"/>
      <sheetData sheetId="12127" refreshError="1"/>
      <sheetData sheetId="12128" refreshError="1"/>
      <sheetData sheetId="12129" refreshError="1"/>
      <sheetData sheetId="12130" refreshError="1"/>
      <sheetData sheetId="12131" refreshError="1"/>
      <sheetData sheetId="12132" refreshError="1"/>
      <sheetData sheetId="12133" refreshError="1"/>
      <sheetData sheetId="12134" refreshError="1"/>
      <sheetData sheetId="12135" refreshError="1"/>
      <sheetData sheetId="12136" refreshError="1"/>
      <sheetData sheetId="12137" refreshError="1"/>
      <sheetData sheetId="12138" refreshError="1"/>
      <sheetData sheetId="12139" refreshError="1"/>
      <sheetData sheetId="12140" refreshError="1"/>
      <sheetData sheetId="12141" refreshError="1"/>
      <sheetData sheetId="12142" refreshError="1"/>
      <sheetData sheetId="12143" refreshError="1"/>
      <sheetData sheetId="12144" refreshError="1"/>
      <sheetData sheetId="12145" refreshError="1"/>
      <sheetData sheetId="12146" refreshError="1"/>
      <sheetData sheetId="12147" refreshError="1"/>
      <sheetData sheetId="12148" refreshError="1"/>
      <sheetData sheetId="12149" refreshError="1"/>
      <sheetData sheetId="12150" refreshError="1"/>
      <sheetData sheetId="12151" refreshError="1"/>
      <sheetData sheetId="12152" refreshError="1"/>
      <sheetData sheetId="12153" refreshError="1"/>
      <sheetData sheetId="12154" refreshError="1"/>
      <sheetData sheetId="12155" refreshError="1"/>
      <sheetData sheetId="12156" refreshError="1"/>
      <sheetData sheetId="12157" refreshError="1"/>
      <sheetData sheetId="12158" refreshError="1"/>
      <sheetData sheetId="12159" refreshError="1"/>
      <sheetData sheetId="12160" refreshError="1"/>
      <sheetData sheetId="12161" refreshError="1"/>
      <sheetData sheetId="12162" refreshError="1"/>
      <sheetData sheetId="12163" refreshError="1"/>
      <sheetData sheetId="12164" refreshError="1"/>
      <sheetData sheetId="12165" refreshError="1"/>
      <sheetData sheetId="12166" refreshError="1"/>
      <sheetData sheetId="12167" refreshError="1"/>
      <sheetData sheetId="12168"/>
      <sheetData sheetId="12169" refreshError="1"/>
      <sheetData sheetId="12170" refreshError="1"/>
      <sheetData sheetId="12171" refreshError="1"/>
      <sheetData sheetId="12172" refreshError="1"/>
      <sheetData sheetId="12173" refreshError="1"/>
      <sheetData sheetId="12174"/>
      <sheetData sheetId="12175"/>
      <sheetData sheetId="12176"/>
      <sheetData sheetId="12177"/>
      <sheetData sheetId="12178"/>
      <sheetData sheetId="12179"/>
      <sheetData sheetId="12180"/>
      <sheetData sheetId="12181"/>
      <sheetData sheetId="12182"/>
      <sheetData sheetId="12183" refreshError="1"/>
      <sheetData sheetId="12184" refreshError="1"/>
      <sheetData sheetId="12185" refreshError="1"/>
      <sheetData sheetId="12186" refreshError="1"/>
      <sheetData sheetId="12187" refreshError="1"/>
      <sheetData sheetId="12188" refreshError="1"/>
      <sheetData sheetId="12189" refreshError="1"/>
      <sheetData sheetId="12190" refreshError="1"/>
      <sheetData sheetId="12191" refreshError="1"/>
      <sheetData sheetId="12192" refreshError="1"/>
      <sheetData sheetId="12193" refreshError="1"/>
      <sheetData sheetId="12194" refreshError="1"/>
      <sheetData sheetId="12195" refreshError="1"/>
      <sheetData sheetId="12196" refreshError="1"/>
      <sheetData sheetId="12197" refreshError="1"/>
      <sheetData sheetId="12198" refreshError="1"/>
      <sheetData sheetId="12199" refreshError="1"/>
      <sheetData sheetId="12200" refreshError="1"/>
      <sheetData sheetId="12201" refreshError="1"/>
      <sheetData sheetId="12202" refreshError="1"/>
      <sheetData sheetId="12203" refreshError="1"/>
      <sheetData sheetId="12204" refreshError="1"/>
      <sheetData sheetId="12205" refreshError="1"/>
      <sheetData sheetId="12206" refreshError="1"/>
      <sheetData sheetId="12207" refreshError="1"/>
      <sheetData sheetId="12208" refreshError="1"/>
      <sheetData sheetId="12209" refreshError="1"/>
      <sheetData sheetId="12210" refreshError="1"/>
      <sheetData sheetId="12211" refreshError="1"/>
      <sheetData sheetId="12212" refreshError="1"/>
      <sheetData sheetId="12213" refreshError="1"/>
      <sheetData sheetId="12214" refreshError="1"/>
      <sheetData sheetId="12215" refreshError="1"/>
      <sheetData sheetId="12216" refreshError="1"/>
      <sheetData sheetId="12217" refreshError="1"/>
      <sheetData sheetId="12218" refreshError="1"/>
      <sheetData sheetId="12219" refreshError="1"/>
      <sheetData sheetId="12220" refreshError="1"/>
      <sheetData sheetId="12221" refreshError="1"/>
      <sheetData sheetId="12222" refreshError="1"/>
      <sheetData sheetId="12223" refreshError="1"/>
      <sheetData sheetId="12224" refreshError="1"/>
      <sheetData sheetId="12225" refreshError="1"/>
      <sheetData sheetId="12226" refreshError="1"/>
      <sheetData sheetId="12227" refreshError="1"/>
      <sheetData sheetId="12228" refreshError="1"/>
      <sheetData sheetId="12229" refreshError="1"/>
      <sheetData sheetId="12230" refreshError="1"/>
      <sheetData sheetId="12231" refreshError="1"/>
      <sheetData sheetId="12232" refreshError="1"/>
      <sheetData sheetId="12233" refreshError="1"/>
      <sheetData sheetId="12234" refreshError="1"/>
      <sheetData sheetId="12235" refreshError="1"/>
      <sheetData sheetId="12236" refreshError="1"/>
      <sheetData sheetId="12237" refreshError="1"/>
      <sheetData sheetId="12238" refreshError="1"/>
      <sheetData sheetId="12239" refreshError="1"/>
      <sheetData sheetId="12240" refreshError="1"/>
      <sheetData sheetId="12241" refreshError="1"/>
      <sheetData sheetId="12242" refreshError="1"/>
      <sheetData sheetId="12243" refreshError="1"/>
      <sheetData sheetId="12244" refreshError="1"/>
      <sheetData sheetId="12245" refreshError="1"/>
      <sheetData sheetId="12246" refreshError="1"/>
      <sheetData sheetId="12247" refreshError="1"/>
      <sheetData sheetId="12248" refreshError="1"/>
      <sheetData sheetId="12249" refreshError="1"/>
      <sheetData sheetId="12250" refreshError="1"/>
      <sheetData sheetId="12251" refreshError="1"/>
      <sheetData sheetId="12252" refreshError="1"/>
      <sheetData sheetId="12253" refreshError="1"/>
      <sheetData sheetId="12254" refreshError="1"/>
      <sheetData sheetId="12255" refreshError="1"/>
      <sheetData sheetId="12256" refreshError="1"/>
      <sheetData sheetId="12257" refreshError="1"/>
      <sheetData sheetId="12258" refreshError="1"/>
      <sheetData sheetId="12259" refreshError="1"/>
      <sheetData sheetId="12260" refreshError="1"/>
      <sheetData sheetId="12261" refreshError="1"/>
      <sheetData sheetId="12262" refreshError="1"/>
      <sheetData sheetId="12263" refreshError="1"/>
      <sheetData sheetId="12264" refreshError="1"/>
      <sheetData sheetId="12265" refreshError="1"/>
      <sheetData sheetId="12266" refreshError="1"/>
      <sheetData sheetId="12267" refreshError="1"/>
      <sheetData sheetId="12268" refreshError="1"/>
      <sheetData sheetId="12269" refreshError="1"/>
      <sheetData sheetId="12270" refreshError="1"/>
      <sheetData sheetId="12271" refreshError="1"/>
      <sheetData sheetId="12272" refreshError="1"/>
      <sheetData sheetId="12273" refreshError="1"/>
      <sheetData sheetId="12274" refreshError="1"/>
      <sheetData sheetId="12275" refreshError="1"/>
      <sheetData sheetId="12276" refreshError="1"/>
      <sheetData sheetId="12277" refreshError="1"/>
      <sheetData sheetId="12278" refreshError="1"/>
      <sheetData sheetId="12279" refreshError="1"/>
      <sheetData sheetId="12280" refreshError="1"/>
      <sheetData sheetId="12281" refreshError="1"/>
      <sheetData sheetId="12282" refreshError="1"/>
      <sheetData sheetId="12283" refreshError="1"/>
      <sheetData sheetId="12284" refreshError="1"/>
      <sheetData sheetId="12285" refreshError="1"/>
      <sheetData sheetId="12286" refreshError="1"/>
      <sheetData sheetId="12287" refreshError="1"/>
      <sheetData sheetId="12288" refreshError="1"/>
      <sheetData sheetId="12289" refreshError="1"/>
      <sheetData sheetId="12290" refreshError="1"/>
      <sheetData sheetId="12291" refreshError="1"/>
      <sheetData sheetId="12292" refreshError="1"/>
      <sheetData sheetId="12293" refreshError="1"/>
      <sheetData sheetId="12294" refreshError="1"/>
      <sheetData sheetId="12295" refreshError="1"/>
      <sheetData sheetId="12296" refreshError="1"/>
      <sheetData sheetId="12297" refreshError="1"/>
      <sheetData sheetId="12298" refreshError="1"/>
      <sheetData sheetId="12299" refreshError="1"/>
      <sheetData sheetId="12300" refreshError="1"/>
      <sheetData sheetId="12301" refreshError="1"/>
      <sheetData sheetId="12302" refreshError="1"/>
      <sheetData sheetId="12303" refreshError="1"/>
      <sheetData sheetId="12304" refreshError="1"/>
      <sheetData sheetId="12305" refreshError="1"/>
      <sheetData sheetId="12306" refreshError="1"/>
      <sheetData sheetId="12307" refreshError="1"/>
      <sheetData sheetId="12308" refreshError="1"/>
      <sheetData sheetId="12309" refreshError="1"/>
      <sheetData sheetId="12310" refreshError="1"/>
      <sheetData sheetId="12311" refreshError="1"/>
      <sheetData sheetId="12312" refreshError="1"/>
      <sheetData sheetId="12313" refreshError="1"/>
      <sheetData sheetId="12314" refreshError="1"/>
      <sheetData sheetId="12315" refreshError="1"/>
      <sheetData sheetId="12316" refreshError="1"/>
      <sheetData sheetId="12317" refreshError="1"/>
      <sheetData sheetId="12318" refreshError="1"/>
      <sheetData sheetId="12319" refreshError="1"/>
      <sheetData sheetId="12320" refreshError="1"/>
      <sheetData sheetId="12321" refreshError="1"/>
      <sheetData sheetId="12322" refreshError="1"/>
      <sheetData sheetId="12323" refreshError="1"/>
      <sheetData sheetId="12324" refreshError="1"/>
      <sheetData sheetId="12325" refreshError="1"/>
      <sheetData sheetId="12326" refreshError="1"/>
      <sheetData sheetId="12327" refreshError="1"/>
      <sheetData sheetId="12328" refreshError="1"/>
      <sheetData sheetId="12329" refreshError="1"/>
      <sheetData sheetId="12330" refreshError="1"/>
      <sheetData sheetId="12331" refreshError="1"/>
      <sheetData sheetId="12332" refreshError="1"/>
      <sheetData sheetId="12333" refreshError="1"/>
      <sheetData sheetId="12334" refreshError="1"/>
      <sheetData sheetId="12335" refreshError="1"/>
      <sheetData sheetId="12336" refreshError="1"/>
      <sheetData sheetId="12337" refreshError="1"/>
      <sheetData sheetId="12338" refreshError="1"/>
      <sheetData sheetId="12339" refreshError="1"/>
      <sheetData sheetId="12340" refreshError="1"/>
      <sheetData sheetId="12341" refreshError="1"/>
      <sheetData sheetId="12342" refreshError="1"/>
      <sheetData sheetId="12343" refreshError="1"/>
      <sheetData sheetId="12344" refreshError="1"/>
      <sheetData sheetId="12345" refreshError="1"/>
      <sheetData sheetId="12346" refreshError="1"/>
      <sheetData sheetId="12347" refreshError="1"/>
      <sheetData sheetId="12348" refreshError="1"/>
      <sheetData sheetId="12349"/>
      <sheetData sheetId="12350" refreshError="1"/>
      <sheetData sheetId="12351"/>
      <sheetData sheetId="12352" refreshError="1"/>
      <sheetData sheetId="12353" refreshError="1"/>
      <sheetData sheetId="12354" refreshError="1"/>
      <sheetData sheetId="12355" refreshError="1"/>
      <sheetData sheetId="12356" refreshError="1"/>
      <sheetData sheetId="12357" refreshError="1"/>
      <sheetData sheetId="12358" refreshError="1"/>
      <sheetData sheetId="12359" refreshError="1"/>
      <sheetData sheetId="12360" refreshError="1"/>
      <sheetData sheetId="12361" refreshError="1"/>
      <sheetData sheetId="12362" refreshError="1"/>
      <sheetData sheetId="12363" refreshError="1"/>
      <sheetData sheetId="12364" refreshError="1"/>
      <sheetData sheetId="12365" refreshError="1"/>
      <sheetData sheetId="12366" refreshError="1"/>
      <sheetData sheetId="12367" refreshError="1"/>
      <sheetData sheetId="12368" refreshError="1"/>
      <sheetData sheetId="12369" refreshError="1"/>
      <sheetData sheetId="12370" refreshError="1"/>
      <sheetData sheetId="12371" refreshError="1"/>
      <sheetData sheetId="12372" refreshError="1"/>
      <sheetData sheetId="12373" refreshError="1"/>
      <sheetData sheetId="12374" refreshError="1"/>
      <sheetData sheetId="12375" refreshError="1"/>
      <sheetData sheetId="12376" refreshError="1"/>
      <sheetData sheetId="12377" refreshError="1"/>
      <sheetData sheetId="12378" refreshError="1"/>
      <sheetData sheetId="12379" refreshError="1"/>
      <sheetData sheetId="12380" refreshError="1"/>
      <sheetData sheetId="12381" refreshError="1"/>
      <sheetData sheetId="12382" refreshError="1"/>
      <sheetData sheetId="12383" refreshError="1"/>
      <sheetData sheetId="12384" refreshError="1"/>
      <sheetData sheetId="12385" refreshError="1"/>
      <sheetData sheetId="12386" refreshError="1"/>
      <sheetData sheetId="12387" refreshError="1"/>
      <sheetData sheetId="12388" refreshError="1"/>
      <sheetData sheetId="12389" refreshError="1"/>
      <sheetData sheetId="12390" refreshError="1"/>
      <sheetData sheetId="12391" refreshError="1"/>
      <sheetData sheetId="12392" refreshError="1"/>
      <sheetData sheetId="12393" refreshError="1"/>
      <sheetData sheetId="12394" refreshError="1"/>
      <sheetData sheetId="12395" refreshError="1"/>
      <sheetData sheetId="12396" refreshError="1"/>
      <sheetData sheetId="12397" refreshError="1"/>
      <sheetData sheetId="12398" refreshError="1"/>
      <sheetData sheetId="12399" refreshError="1"/>
      <sheetData sheetId="12400" refreshError="1"/>
      <sheetData sheetId="12401"/>
      <sheetData sheetId="12402">
        <row r="4">
          <cell r="A4">
            <v>2</v>
          </cell>
        </row>
      </sheetData>
      <sheetData sheetId="12403" refreshError="1"/>
      <sheetData sheetId="12404" refreshError="1"/>
      <sheetData sheetId="12405" refreshError="1"/>
      <sheetData sheetId="12406" refreshError="1"/>
      <sheetData sheetId="12407" refreshError="1"/>
      <sheetData sheetId="12408" refreshError="1"/>
      <sheetData sheetId="12409" refreshError="1"/>
      <sheetData sheetId="12410" refreshError="1"/>
      <sheetData sheetId="12411" refreshError="1"/>
      <sheetData sheetId="12412" refreshError="1"/>
      <sheetData sheetId="12413" refreshError="1"/>
      <sheetData sheetId="12414" refreshError="1"/>
      <sheetData sheetId="12415" refreshError="1"/>
      <sheetData sheetId="12416" refreshError="1"/>
      <sheetData sheetId="12417" refreshError="1"/>
      <sheetData sheetId="12418" refreshError="1"/>
      <sheetData sheetId="12419" refreshError="1"/>
      <sheetData sheetId="12420" refreshError="1"/>
      <sheetData sheetId="12421" refreshError="1"/>
      <sheetData sheetId="12422" refreshError="1"/>
      <sheetData sheetId="12423" refreshError="1"/>
      <sheetData sheetId="12424" refreshError="1"/>
      <sheetData sheetId="12425" refreshError="1"/>
      <sheetData sheetId="12426" refreshError="1"/>
      <sheetData sheetId="12427" refreshError="1"/>
      <sheetData sheetId="12428" refreshError="1"/>
      <sheetData sheetId="12429" refreshError="1"/>
      <sheetData sheetId="12430" refreshError="1"/>
      <sheetData sheetId="12431" refreshError="1"/>
      <sheetData sheetId="12432" refreshError="1"/>
      <sheetData sheetId="12433" refreshError="1"/>
      <sheetData sheetId="12434" refreshError="1"/>
      <sheetData sheetId="12435" refreshError="1"/>
      <sheetData sheetId="12436" refreshError="1"/>
      <sheetData sheetId="12437" refreshError="1"/>
      <sheetData sheetId="12438" refreshError="1"/>
      <sheetData sheetId="12439" refreshError="1"/>
      <sheetData sheetId="12440" refreshError="1"/>
      <sheetData sheetId="12441" refreshError="1"/>
      <sheetData sheetId="12442" refreshError="1"/>
      <sheetData sheetId="12443" refreshError="1"/>
      <sheetData sheetId="12444" refreshError="1"/>
      <sheetData sheetId="12445" refreshError="1"/>
      <sheetData sheetId="12446" refreshError="1"/>
      <sheetData sheetId="12447" refreshError="1"/>
      <sheetData sheetId="12448" refreshError="1"/>
      <sheetData sheetId="12449" refreshError="1"/>
      <sheetData sheetId="12450" refreshError="1"/>
      <sheetData sheetId="12451" refreshError="1"/>
      <sheetData sheetId="12452" refreshError="1"/>
      <sheetData sheetId="12453" refreshError="1"/>
      <sheetData sheetId="12454" refreshError="1"/>
      <sheetData sheetId="12455" refreshError="1"/>
      <sheetData sheetId="12456" refreshError="1"/>
      <sheetData sheetId="12457" refreshError="1"/>
      <sheetData sheetId="12458" refreshError="1"/>
      <sheetData sheetId="12459" refreshError="1"/>
      <sheetData sheetId="12460" refreshError="1"/>
      <sheetData sheetId="12461" refreshError="1"/>
      <sheetData sheetId="12462" refreshError="1"/>
      <sheetData sheetId="12463" refreshError="1"/>
      <sheetData sheetId="12464" refreshError="1"/>
      <sheetData sheetId="12465" refreshError="1"/>
      <sheetData sheetId="12466" refreshError="1"/>
      <sheetData sheetId="12467" refreshError="1"/>
      <sheetData sheetId="12468" refreshError="1"/>
      <sheetData sheetId="12469" refreshError="1"/>
      <sheetData sheetId="12470" refreshError="1"/>
      <sheetData sheetId="12471" refreshError="1"/>
      <sheetData sheetId="12472" refreshError="1"/>
      <sheetData sheetId="12473" refreshError="1"/>
      <sheetData sheetId="12474" refreshError="1"/>
      <sheetData sheetId="12475" refreshError="1"/>
      <sheetData sheetId="12476" refreshError="1"/>
      <sheetData sheetId="12477" refreshError="1"/>
      <sheetData sheetId="12478" refreshError="1"/>
      <sheetData sheetId="12479" refreshError="1"/>
      <sheetData sheetId="12480" refreshError="1"/>
      <sheetData sheetId="12481" refreshError="1"/>
      <sheetData sheetId="12482" refreshError="1"/>
      <sheetData sheetId="12483" refreshError="1"/>
      <sheetData sheetId="12484" refreshError="1"/>
      <sheetData sheetId="12485" refreshError="1"/>
      <sheetData sheetId="12486" refreshError="1"/>
      <sheetData sheetId="12487" refreshError="1"/>
      <sheetData sheetId="12488" refreshError="1"/>
      <sheetData sheetId="12489" refreshError="1"/>
      <sheetData sheetId="12490" refreshError="1"/>
      <sheetData sheetId="12491" refreshError="1"/>
      <sheetData sheetId="12492" refreshError="1"/>
      <sheetData sheetId="12493" refreshError="1"/>
      <sheetData sheetId="12494" refreshError="1"/>
      <sheetData sheetId="12495" refreshError="1"/>
      <sheetData sheetId="12496" refreshError="1"/>
      <sheetData sheetId="12497" refreshError="1"/>
      <sheetData sheetId="12498" refreshError="1"/>
      <sheetData sheetId="12499" refreshError="1"/>
      <sheetData sheetId="12500" refreshError="1"/>
      <sheetData sheetId="12501" refreshError="1"/>
      <sheetData sheetId="12502" refreshError="1"/>
      <sheetData sheetId="12503" refreshError="1"/>
      <sheetData sheetId="12504" refreshError="1"/>
      <sheetData sheetId="12505" refreshError="1"/>
      <sheetData sheetId="12506" refreshError="1"/>
      <sheetData sheetId="12507" refreshError="1"/>
      <sheetData sheetId="12508" refreshError="1"/>
      <sheetData sheetId="12509" refreshError="1"/>
      <sheetData sheetId="12510" refreshError="1"/>
      <sheetData sheetId="12511" refreshError="1"/>
      <sheetData sheetId="12512" refreshError="1"/>
      <sheetData sheetId="12513" refreshError="1"/>
      <sheetData sheetId="12514" refreshError="1"/>
      <sheetData sheetId="12515" refreshError="1"/>
      <sheetData sheetId="12516" refreshError="1"/>
      <sheetData sheetId="12517" refreshError="1"/>
      <sheetData sheetId="12518" refreshError="1"/>
      <sheetData sheetId="12519" refreshError="1"/>
      <sheetData sheetId="12520" refreshError="1"/>
      <sheetData sheetId="12521" refreshError="1"/>
      <sheetData sheetId="12522" refreshError="1"/>
      <sheetData sheetId="12523" refreshError="1"/>
      <sheetData sheetId="12524" refreshError="1"/>
      <sheetData sheetId="12525" refreshError="1"/>
      <sheetData sheetId="12526" refreshError="1"/>
      <sheetData sheetId="12527" refreshError="1"/>
      <sheetData sheetId="12528" refreshError="1"/>
      <sheetData sheetId="12529" refreshError="1"/>
      <sheetData sheetId="12530" refreshError="1"/>
      <sheetData sheetId="12531" refreshError="1"/>
      <sheetData sheetId="12532" refreshError="1"/>
      <sheetData sheetId="12533" refreshError="1"/>
      <sheetData sheetId="12534" refreshError="1"/>
      <sheetData sheetId="12535" refreshError="1"/>
      <sheetData sheetId="12536" refreshError="1"/>
      <sheetData sheetId="12537" refreshError="1"/>
      <sheetData sheetId="12538" refreshError="1"/>
      <sheetData sheetId="12539" refreshError="1"/>
      <sheetData sheetId="12540" refreshError="1"/>
      <sheetData sheetId="12541" refreshError="1"/>
      <sheetData sheetId="12542" refreshError="1"/>
      <sheetData sheetId="12543" refreshError="1"/>
      <sheetData sheetId="12544" refreshError="1"/>
      <sheetData sheetId="12545" refreshError="1"/>
      <sheetData sheetId="12546" refreshError="1"/>
      <sheetData sheetId="12547" refreshError="1"/>
      <sheetData sheetId="12548" refreshError="1"/>
      <sheetData sheetId="12549" refreshError="1"/>
      <sheetData sheetId="12550" refreshError="1"/>
      <sheetData sheetId="12551" refreshError="1"/>
      <sheetData sheetId="12552" refreshError="1"/>
      <sheetData sheetId="12553" refreshError="1"/>
      <sheetData sheetId="12554" refreshError="1"/>
      <sheetData sheetId="12555" refreshError="1"/>
      <sheetData sheetId="12556" refreshError="1"/>
      <sheetData sheetId="12557" refreshError="1"/>
      <sheetData sheetId="12558" refreshError="1"/>
      <sheetData sheetId="12559" refreshError="1"/>
      <sheetData sheetId="12560" refreshError="1"/>
      <sheetData sheetId="12561" refreshError="1"/>
      <sheetData sheetId="12562" refreshError="1"/>
      <sheetData sheetId="12563" refreshError="1"/>
      <sheetData sheetId="12564" refreshError="1"/>
      <sheetData sheetId="12565" refreshError="1"/>
      <sheetData sheetId="12566" refreshError="1"/>
      <sheetData sheetId="12567" refreshError="1"/>
      <sheetData sheetId="12568" refreshError="1"/>
      <sheetData sheetId="12569" refreshError="1"/>
      <sheetData sheetId="12570" refreshError="1"/>
      <sheetData sheetId="12571" refreshError="1"/>
      <sheetData sheetId="12572" refreshError="1"/>
      <sheetData sheetId="12573" refreshError="1"/>
      <sheetData sheetId="12574" refreshError="1"/>
      <sheetData sheetId="12575" refreshError="1"/>
      <sheetData sheetId="12576" refreshError="1"/>
      <sheetData sheetId="12577" refreshError="1"/>
      <sheetData sheetId="12578" refreshError="1"/>
      <sheetData sheetId="12579" refreshError="1"/>
      <sheetData sheetId="12580" refreshError="1"/>
      <sheetData sheetId="12581" refreshError="1"/>
      <sheetData sheetId="12582" refreshError="1"/>
      <sheetData sheetId="12583" refreshError="1"/>
      <sheetData sheetId="12584" refreshError="1"/>
      <sheetData sheetId="12585" refreshError="1"/>
      <sheetData sheetId="12586" refreshError="1"/>
      <sheetData sheetId="12587" refreshError="1"/>
      <sheetData sheetId="12588" refreshError="1"/>
      <sheetData sheetId="12589" refreshError="1"/>
      <sheetData sheetId="12590" refreshError="1"/>
      <sheetData sheetId="12591" refreshError="1"/>
      <sheetData sheetId="12592" refreshError="1"/>
      <sheetData sheetId="12593" refreshError="1"/>
      <sheetData sheetId="12594" refreshError="1"/>
      <sheetData sheetId="12595" refreshError="1"/>
      <sheetData sheetId="12596" refreshError="1"/>
      <sheetData sheetId="12597" refreshError="1"/>
      <sheetData sheetId="12598" refreshError="1"/>
      <sheetData sheetId="12599" refreshError="1"/>
      <sheetData sheetId="12600" refreshError="1"/>
      <sheetData sheetId="12601" refreshError="1"/>
      <sheetData sheetId="12602" refreshError="1"/>
      <sheetData sheetId="12603" refreshError="1"/>
      <sheetData sheetId="12604" refreshError="1"/>
      <sheetData sheetId="12605" refreshError="1"/>
      <sheetData sheetId="12606" refreshError="1"/>
      <sheetData sheetId="12607" refreshError="1"/>
      <sheetData sheetId="12608" refreshError="1"/>
      <sheetData sheetId="12609" refreshError="1"/>
      <sheetData sheetId="12610" refreshError="1"/>
      <sheetData sheetId="12611" refreshError="1"/>
      <sheetData sheetId="12612" refreshError="1"/>
      <sheetData sheetId="12613" refreshError="1"/>
      <sheetData sheetId="12614" refreshError="1"/>
      <sheetData sheetId="12615">
        <row r="10">
          <cell r="M10">
            <v>2.7679999999999998</v>
          </cell>
        </row>
      </sheetData>
      <sheetData sheetId="12616" refreshError="1"/>
      <sheetData sheetId="12617" refreshError="1"/>
      <sheetData sheetId="12618" refreshError="1"/>
      <sheetData sheetId="12619" refreshError="1"/>
      <sheetData sheetId="12620" refreshError="1"/>
      <sheetData sheetId="12621" refreshError="1"/>
      <sheetData sheetId="12622"/>
      <sheetData sheetId="12623" refreshError="1"/>
      <sheetData sheetId="12624">
        <row r="9">
          <cell r="C9">
            <v>3200</v>
          </cell>
        </row>
      </sheetData>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HP\AppData\Local\Microso"/>
      <sheetName val="precios-básicos2002"/>
      <sheetName val="APUs"/>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REF"/>
      <sheetName val="aCCIDENTES_DE_1995_-_199633"/>
      <sheetName val="aCCIDENTES_DE_1995_-_1996_xls10"/>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Hoja2"/>
      <sheetName val="Base_Muestras"/>
      <sheetName val="Formulario_N°_4"/>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ESTADO VÍA-CRIT.TECNICO"/>
      <sheetName val=" ACTA FINAL + MODIFICATORIA "/>
      <sheetName val="MAT"/>
      <sheetName val="HER"/>
      <sheetName val="PER"/>
      <sheetName val="TRANS"/>
      <sheetName val="CANT OBRA"/>
      <sheetName val="\Users\ANDRES FELIPE MUÑOZ\Down"/>
      <sheetName val="HISTORICOS FUEL OIL EXP"/>
      <sheetName val="\Nuevos APU Córdoba\a  aaInform"/>
      <sheetName val="\E\Nuevos APU Córdoba\a  aaInfo"/>
      <sheetName val="\Users\JoseGabriel\Documents\Mi"/>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EQUIPOS"/>
      <sheetName val="MANO DE OBRA"/>
      <sheetName val="TRANSPORTE"/>
      <sheetName val="_aCCIDENTES_DE_1995___1996_xl_4"/>
      <sheetName val="//ccefici"/>
      <sheetName val="//d.docs.live.net/a  aaInformac"/>
      <sheetName val="_aCCIDENTES_DE_1995___1996_xl_3"/>
      <sheetName val="_aCCIDENTES_DE_1995___1996_xl_2"/>
      <sheetName val="ACTA No.1 "/>
      <sheetName val="_aCCIDENTES_DE_1995___1996_xl_5"/>
      <sheetName val="AC2-AG96"/>
      <sheetName val="MURO PR25+221-235"/>
      <sheetName val="MURO PR25+261-267"/>
      <sheetName val="_aCCIDENTES_DE_1995___1996_xl_6"/>
      <sheetName val="_aCCIDENTES_DE_1995___1996_xl_8"/>
      <sheetName val="_aCCIDENTES_DE_1995___1996_xl_7"/>
      <sheetName val="_aCCIDENTES_DE_1995___1996_xl_9"/>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BASE"/>
      <sheetName val="_aCCIDENTES_DE_1995___1996_x_15"/>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4"/>
      <sheetName val="_aCCIDENTES_DE_1995___1996_x_12"/>
      <sheetName val="_aCCIDENTES_DE_1995___1996_x_10"/>
      <sheetName val="_aCCIDENTES_DE_1995___1996_x_11"/>
      <sheetName val="_aCCIDENTES_DE_1995___1996_x_13"/>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INDICE"/>
      <sheetName val="_aCCIDENTES_DE_1995___1996_x_17"/>
      <sheetName val="_aCCIDENTES_DE_1995___1996_x_16"/>
      <sheetName val="_aCCIDENTES_DE_1995___1996_x_18"/>
      <sheetName val="_aCCIDENTES_DE_1995___1996_x_20"/>
      <sheetName val="_aCCIDENTES_DE_1995___1996_x_19"/>
      <sheetName val="G.G"/>
      <sheetName val="Tabla CONPES 3714"/>
      <sheetName val="PLAN DE INVERSION ANTICIPO"/>
      <sheetName val="inv mensual"/>
      <sheetName val="borrador flujo inv"/>
      <sheetName val="social-ambiental"/>
      <sheetName val="AU"/>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E\a  aaInformación GRUPO 4\A M"/>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MATERIAL"/>
      <sheetName val="_aCCIDENTES_DE_1995___1996_x_37"/>
      <sheetName val="_aCCIDENTES_DE_1995___1996_x_26"/>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COSTOS UNITARIOS"/>
      <sheetName val="CA-2909"/>
      <sheetName val="DUB-823"/>
      <sheetName val="GPI 526"/>
      <sheetName val="SKJ452"/>
      <sheetName val="ITA878"/>
      <sheetName val="AEA-944"/>
      <sheetName val="XXJ617"/>
      <sheetName val="SNG_855"/>
      <sheetName val="VEA 374"/>
      <sheetName val="HFB024"/>
      <sheetName val="PAJ825"/>
      <sheetName val="\\Gabrielaapabone\d copias\a  a"/>
      <sheetName val="PU (2)"/>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8_Aparato"/>
      <sheetName val="2_3_Cimentación_Est.Met"/>
      <sheetName val="9_Cubierta"/>
      <sheetName val="12_Elect_GA"/>
      <sheetName val="6_Hidro (2)"/>
      <sheetName val="6_Hidro"/>
      <sheetName val="4_Mampost"/>
      <sheetName val="11_Pintura_13"/>
      <sheetName val="5_Pisos"/>
      <sheetName val="7_Enchapes"/>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_aCCIDENTES_DE_1995___1996_x_67"/>
      <sheetName val="_aCCIDENTES_DE_1995___1996_x_51"/>
      <sheetName val="_aCCIDENTES_DE_1995___1996_x_63"/>
      <sheetName val="_aCCIDENTES_DE_1995___1996_x_62"/>
      <sheetName val="_aCCIDENTES_DE_1995___1996_x_52"/>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1"/>
      <sheetName val="_aCCIDENTES_DE_1995___1996_x_64"/>
      <sheetName val="_aCCIDENTES_DE_1995___1996_x_65"/>
      <sheetName val="_aCCIDENTES_DE_1995___1996_x_66"/>
      <sheetName val="_aCCIDENTES_DE_1995___1996_x_68"/>
      <sheetName val="_aCCIDENTES_DE_1995___1996_x_69"/>
      <sheetName val="_aCCIDENTES_DE_1995___1996_x_70"/>
      <sheetName val="_aCCIDENTES_DE_1995___1996_x_77"/>
      <sheetName val="_aCCIDENTES_DE_1995___1996_x_72"/>
      <sheetName val="_aCCIDENTES_DE_1995___1996_x_71"/>
      <sheetName val="_aCCIDENTES_DE_1995___1996_x_73"/>
      <sheetName val="_aCCIDENTES_DE_1995___1996_x_74"/>
      <sheetName val="_aCCIDENTES_DE_1995___1996_x_75"/>
      <sheetName val="MEMORIAS"/>
      <sheetName val="_aCCIDENTES_DE_1995___1996_x_76"/>
      <sheetName val="_aCCIDENTES_DE_1995___1996_x_82"/>
      <sheetName val="_aCCIDENTES_DE_1995___1996_x_81"/>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87"/>
      <sheetName val="_aCCIDENTES_DE_1995___1996_x_89"/>
      <sheetName val="_aCCIDENTES_DE_1995___1996_x_88"/>
      <sheetName val="_aCCIDENTES_DE_1995___1996_x_90"/>
      <sheetName val="_aCCIDENTES_DE_1995___1996_x_91"/>
      <sheetName val="_aCCIDENTES_DE_1995___1996_x_92"/>
      <sheetName val="_aCCIDENTES_DE_1995___1996_x_93"/>
      <sheetName val="_aCCIDENTES_DE_1995___1996_x_96"/>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Program"/>
      <sheetName val="_aCCIDENTES_DE_1995___1996__107"/>
      <sheetName val="_aCCIDENTES_DE_1995___1996__108"/>
      <sheetName val="_aCCIDENTES_DE_1995___1996__111"/>
      <sheetName val="_aCCIDENTES_DE_1995___1996__109"/>
      <sheetName val="_aCCIDENTES_DE_1995___1996__110"/>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RBOL DE PROBLEMAS final"/>
      <sheetName val="IDENTIFICACION DEL PROBLEMA fin"/>
      <sheetName val="OBJETIVOS FINALES"/>
      <sheetName val="ESTRUCTURA DE PROYECTO"/>
      <sheetName val="OBJETIVOS ESPECIFICOS final"/>
      <sheetName val="REQUISITOS INF INTERVENTORÍA"/>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gp05"/>
      <sheetName val="GP06"/>
      <sheetName val="CUMPLIMIENTO"/>
      <sheetName val="\\Phenom_x3\d\ADMINISTRACIÓN VI"/>
      <sheetName val="Recursos"/>
      <sheetName val="ESTADO_VÍA-CRIT_TECNICO"/>
      <sheetName val="Par_Dise"/>
      <sheetName val="\Users\LENOVO\Downloads\a  aaIn"/>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refreshError="1"/>
      <sheetData sheetId="117" refreshError="1"/>
      <sheetData sheetId="118" refreshError="1"/>
      <sheetData sheetId="119"/>
      <sheetData sheetId="120"/>
      <sheetData sheetId="12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sheetData sheetId="178"/>
      <sheetData sheetId="179"/>
      <sheetData sheetId="180"/>
      <sheetData sheetId="181"/>
      <sheetData sheetId="182"/>
      <sheetData sheetId="183"/>
      <sheetData sheetId="184"/>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refreshError="1"/>
      <sheetData sheetId="258" refreshError="1"/>
      <sheetData sheetId="259" refreshError="1"/>
      <sheetData sheetId="260" refreshError="1"/>
      <sheetData sheetId="261" refreshError="1"/>
      <sheetData sheetId="262" refreshError="1"/>
      <sheetData sheetId="263"/>
      <sheetData sheetId="264"/>
      <sheetData sheetId="265"/>
      <sheetData sheetId="266"/>
      <sheetData sheetId="267"/>
      <sheetData sheetId="268"/>
      <sheetData sheetId="269"/>
      <sheetData sheetId="270"/>
      <sheetData sheetId="271"/>
      <sheetData sheetId="272" refreshError="1"/>
      <sheetData sheetId="273" refreshError="1"/>
      <sheetData sheetId="274"/>
      <sheetData sheetId="275" refreshError="1"/>
      <sheetData sheetId="276"/>
      <sheetData sheetId="277" refreshError="1"/>
      <sheetData sheetId="278" refreshError="1"/>
      <sheetData sheetId="279" refreshError="1"/>
      <sheetData sheetId="280" refreshError="1"/>
      <sheetData sheetId="281" refreshError="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refreshError="1"/>
      <sheetData sheetId="314" refreshError="1"/>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refreshError="1"/>
      <sheetData sheetId="329"/>
      <sheetData sheetId="330"/>
      <sheetData sheetId="331" refreshError="1"/>
      <sheetData sheetId="332"/>
      <sheetData sheetId="333"/>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sheetData sheetId="348"/>
      <sheetData sheetId="349"/>
      <sheetData sheetId="350"/>
      <sheetData sheetId="351"/>
      <sheetData sheetId="352"/>
      <sheetData sheetId="353"/>
      <sheetData sheetId="354"/>
      <sheetData sheetId="355"/>
      <sheetData sheetId="356"/>
      <sheetData sheetId="357"/>
      <sheetData sheetId="358"/>
      <sheetData sheetId="359" refreshError="1"/>
      <sheetData sheetId="360" refreshError="1"/>
      <sheetData sheetId="361" refreshError="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refreshError="1"/>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refreshError="1"/>
      <sheetData sheetId="469"/>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refreshError="1"/>
      <sheetData sheetId="494" refreshError="1"/>
      <sheetData sheetId="495" refreshError="1"/>
      <sheetData sheetId="496"/>
      <sheetData sheetId="497" refreshError="1"/>
      <sheetData sheetId="498" refreshError="1"/>
      <sheetData sheetId="499"/>
      <sheetData sheetId="500" refreshError="1"/>
      <sheetData sheetId="501"/>
      <sheetData sheetId="502"/>
      <sheetData sheetId="503" refreshError="1"/>
      <sheetData sheetId="504"/>
      <sheetData sheetId="505"/>
      <sheetData sheetId="506" refreshError="1"/>
      <sheetData sheetId="507" refreshError="1"/>
      <sheetData sheetId="508" refreshError="1"/>
      <sheetData sheetId="509" refreshError="1"/>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refreshError="1"/>
      <sheetData sheetId="571" refreshError="1"/>
      <sheetData sheetId="572" refreshError="1"/>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refreshError="1"/>
      <sheetData sheetId="678" refreshError="1"/>
      <sheetData sheetId="679" refreshError="1"/>
      <sheetData sheetId="680" refreshError="1"/>
      <sheetData sheetId="681" refreshError="1"/>
      <sheetData sheetId="682"/>
      <sheetData sheetId="683"/>
      <sheetData sheetId="684"/>
      <sheetData sheetId="685"/>
      <sheetData sheetId="686"/>
      <sheetData sheetId="687"/>
      <sheetData sheetId="688"/>
      <sheetData sheetId="689"/>
      <sheetData sheetId="690"/>
      <sheetData sheetId="691"/>
      <sheetData sheetId="692"/>
      <sheetData sheetId="693"/>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sheetData sheetId="703"/>
      <sheetData sheetId="704"/>
      <sheetData sheetId="705"/>
      <sheetData sheetId="706"/>
      <sheetData sheetId="707" refreshError="1"/>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sheetData sheetId="1006"/>
      <sheetData sheetId="1007"/>
      <sheetData sheetId="1008"/>
      <sheetData sheetId="1009"/>
      <sheetData sheetId="1010" refreshError="1"/>
      <sheetData sheetId="101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refreshError="1"/>
      <sheetData sheetId="1039"/>
      <sheetData sheetId="1040" refreshError="1"/>
      <sheetData sheetId="1041"/>
      <sheetData sheetId="1042" refreshError="1"/>
      <sheetData sheetId="1043" refreshError="1"/>
      <sheetData sheetId="1044"/>
      <sheetData sheetId="1045"/>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OPCIONES DE SIMULACION"/>
      <sheetName val="COSTOS DE TRANSPORTE"/>
      <sheetName val="BOUNDS &amp; ROWS"/>
      <sheetName val="COMPRA MATERIA PRIMA"/>
      <sheetName val="STRSUMM0"/>
      <sheetName val="Hoja2"/>
      <sheetName val="INDICADORES"/>
      <sheetName val="General"/>
      <sheetName val="O.P."/>
      <sheetName val="DATOS"/>
      <sheetName val="46W9"/>
      <sheetName val="Main"/>
      <sheetName val="CorpTax"/>
      <sheetName val="Input"/>
      <sheetName val="Presentacion"/>
      <sheetName val="Z209"/>
      <sheetName val="OTRAS OBRAS"/>
      <sheetName val="DEST. MEDIOS"/>
      <sheetName val="COMBUASF"/>
      <sheetName val="BALCRUDO"/>
      <sheetName val="PRECIOS"/>
      <sheetName val="CARGASPROC."/>
      <sheetName val="G L P  FINAL"/>
      <sheetName val="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OCTUBRE"/>
      <sheetName val="AEA_944"/>
      <sheetName val="DUB_823"/>
      <sheetName val="ESTADO FINANCIERO"/>
      <sheetName val="BASE DATOS"/>
      <sheetName val="210.2.2"/>
      <sheetName val="TARIFAS"/>
      <sheetName val="PESOS"/>
      <sheetName val="Sheet1"/>
      <sheetName val="PrecRec"/>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PU (2)"/>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F6">
            <v>0</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Reservas de Petróleo"/>
      <sheetName val="DUB-823"/>
      <sheetName val="GPI 526"/>
      <sheetName val="SKJ452"/>
      <sheetName val="ITA878"/>
      <sheetName val="AEA-944"/>
      <sheetName val="XXJ617"/>
      <sheetName val="SNG_855"/>
      <sheetName val="VEA 374"/>
      <sheetName val="HFB024"/>
      <sheetName val="PAJ825"/>
      <sheetName val="COSTOS UNITARIOS"/>
      <sheetName val="CA-2909"/>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aactividad"/>
      <sheetName val="REQUISITOS INF INTERVENTORÍA"/>
      <sheetName val="gp05"/>
      <sheetName val="GP06"/>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Users\HP\AppData\Local\Microso"/>
      <sheetName val="SEGUIM Y REPROG MES 1 (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E\a  aaInformación GRUPO 4\A M"/>
      <sheetName val="CUMPLIMIENTO"/>
      <sheetName val="ARBOL DE PROBLEMAS final"/>
      <sheetName val="IDENTIFICACION DEL PROBLEMA fin"/>
      <sheetName val="OBJETIVOS FINALES"/>
      <sheetName val="ESTRUCTURA DE PROYECTO"/>
      <sheetName val="OBJETIVOS ESPECIFICOS final"/>
      <sheetName val="_aCCIDENTES_DE_1995___1996_xl_2"/>
      <sheetName val="//ccefici"/>
      <sheetName val="LISTADO "/>
      <sheetName val="M.O."/>
      <sheetName val="\Users\rosalym\Desktop\BALANCE "/>
      <sheetName val="\Nuevos APU Córdoba\a  aaInform"/>
      <sheetName val="\E\Nuevos APU Córdoba\a  aaInfo"/>
      <sheetName val="\Users\JoseGabriel\Documents\Mi"/>
      <sheetName val="EQUIPOS"/>
      <sheetName val="MANO DE OBRA"/>
      <sheetName val="TRANSPORTE"/>
      <sheetName val="_aCCIDENTES_DE_1995___1996_xl_4"/>
      <sheetName val="//d.docs.live.net/a  aaInformac"/>
      <sheetName val="_aCCIDENTES_DE_1995___1996_xl_3"/>
      <sheetName val="_aCCIDENTES_DE_1995___1996_xl_5"/>
      <sheetName val="_aCCIDENTES_DE_1995___1996_xl_6"/>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abrielaapabone\d copias\a  a"/>
      <sheetName val="PU (2)"/>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2"/>
      <sheetName val="Hoja4"/>
      <sheetName val="INT 17"/>
      <sheetName val="INT 18"/>
      <sheetName val="0."/>
      <sheetName val="Base_Mater"/>
      <sheetName val="20."/>
      <sheetName val="17."/>
      <sheetName val="11."/>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Users\ANDRES FELIPE MUÑOZ\Down"/>
      <sheetName val="ESTADO VÍA-CRIT.TECNICO"/>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_aCCIDENTES_DE_1995___1996_xl_8"/>
      <sheetName val="APU"/>
      <sheetName val=""/>
      <sheetName val=" ACTA FINAL + MODIFICATORIA "/>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refreshError="1"/>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refreshError="1"/>
      <sheetData sheetId="416" refreshError="1"/>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refreshError="1"/>
      <sheetData sheetId="567" refreshError="1"/>
      <sheetData sheetId="568"/>
      <sheetData sheetId="569"/>
      <sheetData sheetId="570"/>
      <sheetData sheetId="571"/>
      <sheetData sheetId="572"/>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refreshError="1"/>
      <sheetData sheetId="628" refreshError="1"/>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refreshError="1"/>
      <sheetData sheetId="651" refreshError="1"/>
      <sheetData sheetId="652" refreshError="1"/>
      <sheetData sheetId="653" refreshError="1"/>
      <sheetData sheetId="654" refreshError="1"/>
      <sheetData sheetId="655" refreshError="1"/>
      <sheetData sheetId="656"/>
      <sheetData sheetId="657"/>
      <sheetData sheetId="658"/>
      <sheetData sheetId="659" refreshError="1"/>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sheetData sheetId="721"/>
      <sheetData sheetId="722"/>
      <sheetData sheetId="723"/>
      <sheetData sheetId="724" refreshError="1"/>
      <sheetData sheetId="725"/>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refreshError="1"/>
      <sheetData sheetId="753"/>
      <sheetData sheetId="754" refreshError="1"/>
      <sheetData sheetId="755"/>
      <sheetData sheetId="756" refreshError="1"/>
      <sheetData sheetId="757" refreshError="1"/>
      <sheetData sheetId="758"/>
      <sheetData sheetId="759"/>
      <sheetData sheetId="760" refreshError="1"/>
      <sheetData sheetId="761" refreshError="1"/>
      <sheetData sheetId="762" refreshError="1"/>
      <sheetData sheetId="763" refreshError="1"/>
      <sheetData sheetId="764" refreshError="1"/>
      <sheetData sheetId="765" refreshError="1"/>
      <sheetData sheetId="766"/>
      <sheetData sheetId="767"/>
      <sheetData sheetId="768"/>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refreshError="1"/>
      <sheetData sheetId="861" refreshError="1"/>
      <sheetData sheetId="862" refreshError="1"/>
      <sheetData sheetId="863" refreshError="1"/>
      <sheetData sheetId="864" refreshError="1"/>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refreshError="1"/>
      <sheetData sheetId="1120" refreshError="1"/>
      <sheetData sheetId="1121"/>
      <sheetData sheetId="1122"/>
      <sheetData sheetId="1123"/>
      <sheetData sheetId="1124"/>
      <sheetData sheetId="1125"/>
      <sheetData sheetId="1126"/>
      <sheetData sheetId="1127"/>
      <sheetData sheetId="1128"/>
      <sheetData sheetId="1129"/>
      <sheetData sheetId="1130"/>
      <sheetData sheetId="1131"/>
      <sheetData sheetId="1132" refreshError="1"/>
      <sheetData sheetId="1133" refreshError="1"/>
      <sheetData sheetId="1134" refreshError="1"/>
      <sheetData sheetId="1135" refreshError="1"/>
      <sheetData sheetId="1136"/>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Fornato 6"/>
      <sheetName val="\G\I\MANTENIMIENTO RUTA 1001_MA"/>
      <sheetName val="\D\MANTENIMIENTO RUTA 1001_MARZ"/>
      <sheetName val="\G\D\MANTENIMIENTO RUTA 1001_MA"/>
      <sheetName val="CONT_ADI"/>
      <sheetName val="Formulario N° 4"/>
      <sheetName val="MATERIALES"/>
      <sheetName val="EQUIPO"/>
      <sheetName val="Datos"/>
      <sheetName val="Cuadrillas"/>
      <sheetName val="Jornal"/>
      <sheetName val="\Users\USUARIO\Downloads\MANTEN"/>
      <sheetName val="#REF"/>
      <sheetName val="\I\I\MANTENIMIENTO RUTA 1001_MA"/>
      <sheetName val="\Users\Personal\Downloads\MANTE"/>
      <sheetName val="TOTALES"/>
      <sheetName val="INDICMICROEMP"/>
      <sheetName val="INDICE"/>
      <sheetName val="precios-básicos2002"/>
      <sheetName val="ITEMS"/>
      <sheetName val="CrudosA"/>
      <sheetName val="casosWTI"/>
      <sheetName val="INFORME SEMANAL"/>
      <sheetName val="AVANCE SEMANAL"/>
      <sheetName val="CLIMA mes"/>
      <sheetName val="REG FOTO"/>
      <sheetName val="SISOMA"/>
      <sheetName val="Concretos y morteros"/>
      <sheetName val="Datos iniciales "/>
      <sheetName val="Transporte"/>
      <sheetName val="[a  aaInformación]__cceficien_4"/>
      <sheetName val="[a  aaInformación]__cceficien_3"/>
      <sheetName val="[a  aaInformación]//cceficiente"/>
      <sheetName val="[a  aaInformación]__cceficien_2"/>
      <sheetName val="[a  aaInformación]__cceficien_5"/>
      <sheetName val="[a  aaInformación][a  aaInforma"/>
      <sheetName val="lisprecios"/>
      <sheetName val="PERSONAL"/>
      <sheetName val="PRESTACIONES SOCI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__cceficien_6"/>
      <sheetName val="[a  aaInformación]__cceficien_8"/>
      <sheetName val="[a  aaInformación]__cceficien_7"/>
      <sheetName val="[a  aaInformación]__cceficien_9"/>
      <sheetName val="M.O."/>
      <sheetName val="PANEL"/>
      <sheetName val="[a  aaInformación]__cceficie_15"/>
      <sheetName val="[a  aaInformación]__cceficie_14"/>
      <sheetName val="[a  aaInformación]__cceficie_12"/>
      <sheetName val="[a  aaInformación]__cceficie_10"/>
      <sheetName val="[a  aaInformación]__cceficie_11"/>
      <sheetName val="[a  aaInformación]__cceficie_13"/>
      <sheetName val="[a  aaInformación]__cceficie_16"/>
      <sheetName val="PRECIOS"/>
      <sheetName val="AJIZAL 3335"/>
      <sheetName val="SABANETA 3335"/>
      <sheetName val="Datos Generales"/>
      <sheetName val="_MANTENIMIENTO RUTA 1001_MARZO "/>
      <sheetName val="_I_MANTENIMIENTO RUTA 1001_MARZ"/>
      <sheetName val="Res-Accide-10"/>
      <sheetName val="AIU"/>
      <sheetName val="[a  aaInformación]__192_168_0_2"/>
      <sheetName val="PRESUP"/>
      <sheetName val="Emboquillar"/>
      <sheetName val="Acometidacobrerígido"/>
      <sheetName val="Acometidatoma"/>
      <sheetName val="Acometidahasta1&quot;"/>
      <sheetName val="46W9"/>
      <sheetName val="Presentacion"/>
      <sheetName val="[a  aaInformación]__cceficie_18"/>
      <sheetName val="[a  aaInformación]__cceficie_17"/>
      <sheetName val="[a  aaInformación]__cceficie_19"/>
      <sheetName val="[a  aaInformación]__cceficie_37"/>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6"/>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cceficiente_sharepoint_com/MA"/>
      <sheetName val="[a  aaInformación]__cceficie_38"/>
      <sheetName val="[a  aaInformación]__cceficie_49"/>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a  aaInformación]__192_168_0_3"/>
      <sheetName val="a  aaInformaci%C3%B3n"/>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Pc2\amv1-real\MANTENIMIENTO R"/>
      <sheetName val="Base Datos"/>
      <sheetName val="APU´s"/>
      <sheetName val="Auxiliares"/>
      <sheetName val="General"/>
      <sheetName val="Itemes Renovación"/>
      <sheetName val="TRASMILENIO"/>
      <sheetName val="SUAZA2"/>
      <sheetName val="ELDORADO"/>
      <sheetName val="IBAGUE"/>
      <sheetName val="STA ROSA"/>
      <sheetName val="días habiles 2015"/>
      <sheetName val="Ppto Rev. A"/>
      <sheetName val="EQALT"/>
      <sheetName val="Banderas"/>
      <sheetName val="\G\MANTENIMIENTO RUTA 1001_MARZ"/>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a  aaInformación]__cceficie_51"/>
      <sheetName val="[a  aaInformación]__cceficie_52"/>
      <sheetName val="[a  aaInformación]__cceficie_55"/>
      <sheetName val="[a  aaInformación]__cceficie_53"/>
      <sheetName val="[a  aaInformación]__cceficie_54"/>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sheetData sheetId="178"/>
      <sheetData sheetId="179"/>
      <sheetData sheetId="180"/>
      <sheetData sheetId="181"/>
      <sheetData sheetId="182"/>
      <sheetData sheetId="183"/>
      <sheetData sheetId="184"/>
      <sheetData sheetId="185"/>
      <sheetData sheetId="186"/>
      <sheetData sheetId="187" refreshError="1"/>
      <sheetData sheetId="188" refreshError="1"/>
      <sheetData sheetId="189" refreshError="1"/>
      <sheetData sheetId="190" refreshError="1"/>
      <sheetData sheetId="191"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Hoja1"/>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Plan auditoría"/>
      <sheetName val="Presupuesto"/>
      <sheetName val="Acc Ago-Sep.xls"/>
      <sheetName val="INSUMOS"/>
      <sheetName val="Materiales"/>
      <sheetName val="Cuadrillas"/>
      <sheetName val="Concretos y morteros"/>
      <sheetName val="Equipo"/>
      <sheetName val="Datos iniciales "/>
      <sheetName val="Transporte"/>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PREC-BASE"/>
      <sheetName val="Acc%20Ago-Sep.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N5">
            <v>0</v>
          </cell>
          <cell r="O5">
            <v>0</v>
          </cell>
          <cell r="P5">
            <v>0</v>
          </cell>
          <cell r="Q5">
            <v>0</v>
          </cell>
          <cell r="R5">
            <v>0</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K5">
            <v>0</v>
          </cell>
          <cell r="AL5">
            <v>0</v>
          </cell>
          <cell r="AM5">
            <v>0</v>
          </cell>
          <cell r="AN5">
            <v>0</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M6">
            <v>0</v>
          </cell>
          <cell r="N6">
            <v>0</v>
          </cell>
          <cell r="O6">
            <v>0</v>
          </cell>
          <cell r="P6">
            <v>0</v>
          </cell>
          <cell r="Q6">
            <v>0</v>
          </cell>
          <cell r="R6">
            <v>0</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K6">
            <v>0</v>
          </cell>
          <cell r="AL6">
            <v>0</v>
          </cell>
          <cell r="AM6">
            <v>0</v>
          </cell>
          <cell r="AN6">
            <v>0</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D7">
            <v>0</v>
          </cell>
          <cell r="E7">
            <v>0</v>
          </cell>
          <cell r="F7">
            <v>0</v>
          </cell>
          <cell r="G7">
            <v>5609784</v>
          </cell>
          <cell r="H7">
            <v>0</v>
          </cell>
          <cell r="I7" t="e">
            <v>#DIV/0!</v>
          </cell>
          <cell r="J7">
            <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K7">
            <v>0</v>
          </cell>
          <cell r="AL7">
            <v>0</v>
          </cell>
          <cell r="AM7">
            <v>0</v>
          </cell>
          <cell r="AN7">
            <v>0</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D8">
            <v>0</v>
          </cell>
          <cell r="E8">
            <v>0</v>
          </cell>
          <cell r="F8">
            <v>0</v>
          </cell>
          <cell r="G8">
            <v>0</v>
          </cell>
          <cell r="H8">
            <v>0</v>
          </cell>
          <cell r="I8" t="e">
            <v>#DIV/0!</v>
          </cell>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K8">
            <v>0</v>
          </cell>
          <cell r="AL8">
            <v>0</v>
          </cell>
          <cell r="AM8">
            <v>0</v>
          </cell>
          <cell r="AN8">
            <v>0</v>
          </cell>
          <cell r="AO8">
            <v>0</v>
          </cell>
          <cell r="AP8">
            <v>0</v>
          </cell>
          <cell r="AQ8">
            <v>0</v>
          </cell>
          <cell r="AR8">
            <v>0</v>
          </cell>
          <cell r="AS8">
            <v>0</v>
          </cell>
          <cell r="AT8">
            <v>0</v>
          </cell>
          <cell r="AU8">
            <v>0</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M9">
            <v>0</v>
          </cell>
          <cell r="N9">
            <v>0</v>
          </cell>
          <cell r="O9">
            <v>0</v>
          </cell>
          <cell r="P9">
            <v>0</v>
          </cell>
          <cell r="Q9">
            <v>0</v>
          </cell>
          <cell r="R9">
            <v>0</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L10">
            <v>0</v>
          </cell>
          <cell r="M10">
            <v>2604795.15</v>
          </cell>
          <cell r="N10">
            <v>0</v>
          </cell>
          <cell r="O10">
            <v>0</v>
          </cell>
          <cell r="P10">
            <v>0</v>
          </cell>
          <cell r="Q10">
            <v>0</v>
          </cell>
          <cell r="R10">
            <v>0</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K10">
            <v>0</v>
          </cell>
          <cell r="AL10">
            <v>0</v>
          </cell>
          <cell r="AM10">
            <v>0</v>
          </cell>
          <cell r="AN10">
            <v>0</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L11">
            <v>0</v>
          </cell>
          <cell r="M11">
            <v>0</v>
          </cell>
          <cell r="N11">
            <v>0</v>
          </cell>
          <cell r="O11">
            <v>3593428.25</v>
          </cell>
          <cell r="P11">
            <v>0</v>
          </cell>
          <cell r="Q11">
            <v>0</v>
          </cell>
          <cell r="R11">
            <v>0</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L12">
            <v>0</v>
          </cell>
          <cell r="M12">
            <v>0</v>
          </cell>
          <cell r="N12">
            <v>2066051.69</v>
          </cell>
          <cell r="O12">
            <v>0</v>
          </cell>
          <cell r="P12">
            <v>0</v>
          </cell>
          <cell r="Q12">
            <v>0</v>
          </cell>
          <cell r="R12">
            <v>0</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K12">
            <v>0</v>
          </cell>
          <cell r="AL12">
            <v>0</v>
          </cell>
          <cell r="AM12">
            <v>0</v>
          </cell>
          <cell r="AN12">
            <v>0</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L13">
            <v>0</v>
          </cell>
          <cell r="M13">
            <v>0</v>
          </cell>
          <cell r="N13">
            <v>2441066.27</v>
          </cell>
          <cell r="O13">
            <v>0</v>
          </cell>
          <cell r="P13">
            <v>0</v>
          </cell>
          <cell r="Q13">
            <v>0</v>
          </cell>
          <cell r="R13">
            <v>0</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M14">
            <v>0</v>
          </cell>
          <cell r="N14">
            <v>0</v>
          </cell>
          <cell r="O14">
            <v>0</v>
          </cell>
          <cell r="P14">
            <v>0</v>
          </cell>
          <cell r="Q14">
            <v>0</v>
          </cell>
          <cell r="R14">
            <v>0</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N15">
            <v>0</v>
          </cell>
          <cell r="O15">
            <v>0</v>
          </cell>
          <cell r="P15">
            <v>0</v>
          </cell>
          <cell r="Q15">
            <v>0</v>
          </cell>
          <cell r="R15">
            <v>0</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L16">
            <v>0</v>
          </cell>
          <cell r="M16">
            <v>3401350.23</v>
          </cell>
          <cell r="N16">
            <v>0</v>
          </cell>
          <cell r="O16">
            <v>0</v>
          </cell>
          <cell r="P16">
            <v>0</v>
          </cell>
          <cell r="Q16">
            <v>0</v>
          </cell>
          <cell r="R16">
            <v>0</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L17">
            <v>0</v>
          </cell>
          <cell r="M17">
            <v>0</v>
          </cell>
          <cell r="N17">
            <v>366026.84</v>
          </cell>
          <cell r="O17">
            <v>0</v>
          </cell>
          <cell r="P17">
            <v>0</v>
          </cell>
          <cell r="Q17">
            <v>0</v>
          </cell>
          <cell r="R17">
            <v>0</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L18">
            <v>0</v>
          </cell>
          <cell r="M18">
            <v>0</v>
          </cell>
          <cell r="N18">
            <v>1145864.0079999999</v>
          </cell>
          <cell r="O18">
            <v>286466.00199999998</v>
          </cell>
          <cell r="P18">
            <v>0</v>
          </cell>
          <cell r="Q18">
            <v>0</v>
          </cell>
          <cell r="R18">
            <v>0</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K18">
            <v>0</v>
          </cell>
          <cell r="AL18">
            <v>0</v>
          </cell>
          <cell r="AM18">
            <v>0</v>
          </cell>
          <cell r="AN18">
            <v>0</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D19">
            <v>0</v>
          </cell>
          <cell r="E19">
            <v>0</v>
          </cell>
          <cell r="F19">
            <v>0</v>
          </cell>
          <cell r="G19">
            <v>14886086</v>
          </cell>
          <cell r="H19">
            <v>0</v>
          </cell>
          <cell r="I19" t="e">
            <v>#DIV/0!</v>
          </cell>
          <cell r="J19">
            <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K19">
            <v>0</v>
          </cell>
          <cell r="AL19">
            <v>0</v>
          </cell>
          <cell r="AM19">
            <v>0</v>
          </cell>
          <cell r="AN19">
            <v>0</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D20">
            <v>0</v>
          </cell>
          <cell r="E20">
            <v>0</v>
          </cell>
          <cell r="F20">
            <v>0</v>
          </cell>
          <cell r="G20">
            <v>0</v>
          </cell>
          <cell r="H20">
            <v>0</v>
          </cell>
          <cell r="I20" t="e">
            <v>#DIV/0!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K20">
            <v>0</v>
          </cell>
          <cell r="AL20">
            <v>0</v>
          </cell>
          <cell r="AM20">
            <v>0</v>
          </cell>
          <cell r="AN20">
            <v>0</v>
          </cell>
          <cell r="AO20">
            <v>0</v>
          </cell>
          <cell r="AP20">
            <v>0</v>
          </cell>
          <cell r="AQ20">
            <v>0</v>
          </cell>
          <cell r="AR20">
            <v>0</v>
          </cell>
          <cell r="AS20">
            <v>0</v>
          </cell>
          <cell r="AT20">
            <v>0</v>
          </cell>
          <cell r="AU20">
            <v>0</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L21">
            <v>0</v>
          </cell>
          <cell r="M21">
            <v>0</v>
          </cell>
          <cell r="N21">
            <v>511638.71750000003</v>
          </cell>
          <cell r="O21">
            <v>1193823.6741666666</v>
          </cell>
          <cell r="P21">
            <v>341092.47833333333</v>
          </cell>
          <cell r="Q21">
            <v>0</v>
          </cell>
          <cell r="R21">
            <v>0</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L22">
            <v>0</v>
          </cell>
          <cell r="M22">
            <v>0</v>
          </cell>
          <cell r="N22">
            <v>2245057.41</v>
          </cell>
          <cell r="O22">
            <v>5238467.29</v>
          </cell>
          <cell r="P22">
            <v>3741762.35</v>
          </cell>
          <cell r="Q22">
            <v>0</v>
          </cell>
          <cell r="R22">
            <v>0</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K22">
            <v>0</v>
          </cell>
          <cell r="AL22">
            <v>0</v>
          </cell>
          <cell r="AM22">
            <v>0</v>
          </cell>
          <cell r="AN22">
            <v>0</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L23">
            <v>0</v>
          </cell>
          <cell r="M23">
            <v>0</v>
          </cell>
          <cell r="N23">
            <v>1945041.11</v>
          </cell>
          <cell r="O23">
            <v>0</v>
          </cell>
          <cell r="P23">
            <v>0</v>
          </cell>
          <cell r="Q23">
            <v>0</v>
          </cell>
          <cell r="R23">
            <v>0</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L24">
            <v>0</v>
          </cell>
          <cell r="M24">
            <v>5087432.5133333327</v>
          </cell>
          <cell r="N24">
            <v>2543716.2566666664</v>
          </cell>
          <cell r="O24">
            <v>0</v>
          </cell>
          <cell r="P24">
            <v>0</v>
          </cell>
          <cell r="Q24">
            <v>0</v>
          </cell>
          <cell r="R24">
            <v>0</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K24">
            <v>0</v>
          </cell>
          <cell r="AL24">
            <v>0</v>
          </cell>
          <cell r="AM24">
            <v>0</v>
          </cell>
          <cell r="AN24">
            <v>0</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L25">
            <v>0</v>
          </cell>
          <cell r="M25">
            <v>3691007.51</v>
          </cell>
          <cell r="N25">
            <v>0</v>
          </cell>
          <cell r="O25">
            <v>0</v>
          </cell>
          <cell r="P25">
            <v>0</v>
          </cell>
          <cell r="Q25">
            <v>0</v>
          </cell>
          <cell r="R25">
            <v>0</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K25">
            <v>0</v>
          </cell>
          <cell r="AL25">
            <v>0</v>
          </cell>
          <cell r="AM25">
            <v>0</v>
          </cell>
          <cell r="AN25">
            <v>0</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L26">
            <v>0</v>
          </cell>
          <cell r="M26">
            <v>0</v>
          </cell>
          <cell r="N26">
            <v>0</v>
          </cell>
          <cell r="O26">
            <v>0</v>
          </cell>
          <cell r="P26">
            <v>5060911.34</v>
          </cell>
          <cell r="Q26">
            <v>0</v>
          </cell>
          <cell r="R26">
            <v>0</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L27">
            <v>0</v>
          </cell>
          <cell r="M27">
            <v>0</v>
          </cell>
          <cell r="N27">
            <v>0</v>
          </cell>
          <cell r="O27">
            <v>0</v>
          </cell>
          <cell r="P27">
            <v>5817174.6960000005</v>
          </cell>
          <cell r="Q27">
            <v>13573407.624</v>
          </cell>
          <cell r="R27">
            <v>0</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M28">
            <v>0</v>
          </cell>
          <cell r="N28">
            <v>0</v>
          </cell>
          <cell r="O28">
            <v>0</v>
          </cell>
          <cell r="P28">
            <v>0</v>
          </cell>
          <cell r="Q28">
            <v>0</v>
          </cell>
          <cell r="R28">
            <v>0</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D29">
            <v>0</v>
          </cell>
          <cell r="E29">
            <v>0</v>
          </cell>
          <cell r="F29">
            <v>0</v>
          </cell>
          <cell r="G29">
            <v>46749394</v>
          </cell>
          <cell r="H29">
            <v>0</v>
          </cell>
          <cell r="I29" t="e">
            <v>#DIV/0!</v>
          </cell>
          <cell r="J29">
            <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K29">
            <v>0</v>
          </cell>
          <cell r="AL29">
            <v>0</v>
          </cell>
          <cell r="AM29">
            <v>0</v>
          </cell>
          <cell r="AN29">
            <v>0</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L30">
            <v>0</v>
          </cell>
          <cell r="M30">
            <v>0</v>
          </cell>
          <cell r="N30">
            <v>500078.61</v>
          </cell>
          <cell r="O30">
            <v>500078.61</v>
          </cell>
          <cell r="P30">
            <v>0</v>
          </cell>
          <cell r="Q30">
            <v>0</v>
          </cell>
          <cell r="R30">
            <v>0</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K31">
            <v>0</v>
          </cell>
          <cell r="AL31">
            <v>0</v>
          </cell>
          <cell r="AM31">
            <v>0</v>
          </cell>
          <cell r="AN31">
            <v>0</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N38">
            <v>0</v>
          </cell>
          <cell r="O38">
            <v>0</v>
          </cell>
          <cell r="P38">
            <v>0</v>
          </cell>
          <cell r="Q38">
            <v>0</v>
          </cell>
          <cell r="R38">
            <v>0</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K38">
            <v>0</v>
          </cell>
          <cell r="AL38">
            <v>0</v>
          </cell>
          <cell r="AM38">
            <v>0</v>
          </cell>
          <cell r="AN38">
            <v>0</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L39">
            <v>0</v>
          </cell>
          <cell r="M39">
            <v>1299882.8833333333</v>
          </cell>
          <cell r="N39">
            <v>1039906.3066666666</v>
          </cell>
          <cell r="O39">
            <v>0</v>
          </cell>
          <cell r="P39">
            <v>0</v>
          </cell>
          <cell r="Q39">
            <v>0</v>
          </cell>
          <cell r="R39">
            <v>0</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K39">
            <v>0</v>
          </cell>
          <cell r="AL39">
            <v>0</v>
          </cell>
          <cell r="AM39">
            <v>0</v>
          </cell>
          <cell r="AN39">
            <v>0</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K40">
            <v>0</v>
          </cell>
          <cell r="AL40">
            <v>0</v>
          </cell>
          <cell r="AM40">
            <v>0</v>
          </cell>
          <cell r="AN40">
            <v>0</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L41">
            <v>0</v>
          </cell>
          <cell r="M41">
            <v>925407.08800000011</v>
          </cell>
          <cell r="N41">
            <v>231351.772</v>
          </cell>
          <cell r="O41">
            <v>0</v>
          </cell>
          <cell r="P41">
            <v>0</v>
          </cell>
          <cell r="Q41">
            <v>0</v>
          </cell>
          <cell r="R41">
            <v>0</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L42">
            <v>0</v>
          </cell>
          <cell r="M42">
            <v>0</v>
          </cell>
          <cell r="N42">
            <v>0</v>
          </cell>
          <cell r="O42">
            <v>606470.1333333333</v>
          </cell>
          <cell r="P42">
            <v>303235.06666666665</v>
          </cell>
          <cell r="Q42">
            <v>0</v>
          </cell>
          <cell r="R42">
            <v>0</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L43">
            <v>0</v>
          </cell>
          <cell r="M43">
            <v>0</v>
          </cell>
          <cell r="N43">
            <v>0</v>
          </cell>
          <cell r="O43">
            <v>0</v>
          </cell>
          <cell r="P43">
            <v>1348239.6166666667</v>
          </cell>
          <cell r="Q43">
            <v>1078591.6933333334</v>
          </cell>
          <cell r="R43">
            <v>0</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L44">
            <v>0</v>
          </cell>
          <cell r="M44">
            <v>0</v>
          </cell>
          <cell r="N44">
            <v>0</v>
          </cell>
          <cell r="O44">
            <v>0</v>
          </cell>
          <cell r="P44">
            <v>0</v>
          </cell>
          <cell r="Q44">
            <v>236019.98</v>
          </cell>
          <cell r="R44">
            <v>0</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L45">
            <v>0</v>
          </cell>
          <cell r="M45">
            <v>0</v>
          </cell>
          <cell r="N45">
            <v>4640897.2058823528</v>
          </cell>
          <cell r="O45">
            <v>5414380.0735294111</v>
          </cell>
          <cell r="P45">
            <v>3093931.4705882352</v>
          </cell>
          <cell r="Q45">
            <v>0</v>
          </cell>
          <cell r="R45">
            <v>0</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L46">
            <v>0</v>
          </cell>
          <cell r="M46">
            <v>0</v>
          </cell>
          <cell r="N46">
            <v>0</v>
          </cell>
          <cell r="O46">
            <v>0</v>
          </cell>
          <cell r="P46">
            <v>0</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N47">
            <v>0</v>
          </cell>
          <cell r="O47">
            <v>0</v>
          </cell>
          <cell r="P47">
            <v>0</v>
          </cell>
          <cell r="Q47">
            <v>0</v>
          </cell>
          <cell r="R47">
            <v>0</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L48">
            <v>0</v>
          </cell>
          <cell r="M48">
            <v>0</v>
          </cell>
          <cell r="N48">
            <v>0</v>
          </cell>
          <cell r="O48">
            <v>0</v>
          </cell>
          <cell r="P48">
            <v>0</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L49">
            <v>0</v>
          </cell>
          <cell r="M49">
            <v>0</v>
          </cell>
          <cell r="N49">
            <v>0</v>
          </cell>
          <cell r="O49">
            <v>0</v>
          </cell>
          <cell r="P49">
            <v>0</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L50">
            <v>0</v>
          </cell>
          <cell r="M50">
            <v>0</v>
          </cell>
          <cell r="N50">
            <v>0</v>
          </cell>
          <cell r="O50">
            <v>0</v>
          </cell>
          <cell r="P50">
            <v>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B51">
            <v>0</v>
          </cell>
          <cell r="C51" t="str">
            <v>TOTAL</v>
          </cell>
          <cell r="D51">
            <v>0</v>
          </cell>
          <cell r="E51">
            <v>0</v>
          </cell>
          <cell r="F51">
            <v>0</v>
          </cell>
          <cell r="G51">
            <v>172953530</v>
          </cell>
          <cell r="H51">
            <v>0</v>
          </cell>
          <cell r="I51">
            <v>0</v>
          </cell>
          <cell r="J51">
            <v>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K51">
            <v>0</v>
          </cell>
          <cell r="AL51">
            <v>0</v>
          </cell>
          <cell r="AM51">
            <v>0</v>
          </cell>
          <cell r="AN51">
            <v>0</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B52">
            <v>0</v>
          </cell>
          <cell r="C52" t="str">
            <v>ADMINISTRACION</v>
          </cell>
          <cell r="D52">
            <v>0</v>
          </cell>
          <cell r="E52">
            <v>0</v>
          </cell>
          <cell r="F52">
            <v>0</v>
          </cell>
          <cell r="G52">
            <v>11627909</v>
          </cell>
        </row>
        <row r="53">
          <cell r="A53">
            <v>50</v>
          </cell>
          <cell r="B53">
            <v>0</v>
          </cell>
          <cell r="C53" t="str">
            <v>IMPREVISTOS</v>
          </cell>
          <cell r="D53">
            <v>0</v>
          </cell>
          <cell r="E53">
            <v>0</v>
          </cell>
          <cell r="F53">
            <v>0</v>
          </cell>
          <cell r="G53">
            <v>6342496</v>
          </cell>
        </row>
        <row r="54">
          <cell r="A54">
            <v>51</v>
          </cell>
          <cell r="B54">
            <v>0</v>
          </cell>
          <cell r="C54" t="str">
            <v>UTILIDADES</v>
          </cell>
          <cell r="D54">
            <v>0</v>
          </cell>
          <cell r="E54">
            <v>0</v>
          </cell>
          <cell r="F54">
            <v>0</v>
          </cell>
          <cell r="G54">
            <v>5285413</v>
          </cell>
        </row>
        <row r="55">
          <cell r="A55">
            <v>52</v>
          </cell>
          <cell r="B55">
            <v>0</v>
          </cell>
          <cell r="C55" t="str">
            <v>TOTAL CON AIU</v>
          </cell>
          <cell r="D55">
            <v>0</v>
          </cell>
          <cell r="E55">
            <v>0</v>
          </cell>
          <cell r="F55">
            <v>0</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D4">
            <v>0</v>
          </cell>
          <cell r="E4">
            <v>2004</v>
          </cell>
        </row>
        <row r="5">
          <cell r="B5" t="str">
            <v>COL$</v>
          </cell>
          <cell r="C5" t="str">
            <v>%</v>
          </cell>
          <cell r="D5">
            <v>0</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E6">
            <v>0</v>
          </cell>
          <cell r="F6">
            <v>0</v>
          </cell>
          <cell r="G6">
            <v>0</v>
          </cell>
          <cell r="H6">
            <v>0</v>
          </cell>
          <cell r="I6">
            <v>0</v>
          </cell>
          <cell r="J6">
            <v>0</v>
          </cell>
          <cell r="K6">
            <v>0</v>
          </cell>
          <cell r="L6">
            <v>0</v>
          </cell>
          <cell r="M6">
            <v>0</v>
          </cell>
          <cell r="N6">
            <v>0</v>
          </cell>
          <cell r="O6">
            <v>0</v>
          </cell>
          <cell r="P6">
            <v>370000000</v>
          </cell>
        </row>
        <row r="7">
          <cell r="A7" t="str">
            <v>inge2</v>
          </cell>
          <cell r="B7">
            <v>0</v>
          </cell>
          <cell r="C7">
            <v>0</v>
          </cell>
          <cell r="D7" t="str">
            <v>E</v>
          </cell>
        </row>
        <row r="8">
          <cell r="A8" t="str">
            <v>DETALLADA</v>
          </cell>
          <cell r="B8">
            <v>370000000</v>
          </cell>
          <cell r="C8">
            <v>1</v>
          </cell>
          <cell r="D8" t="str">
            <v>P</v>
          </cell>
          <cell r="E8">
            <v>0</v>
          </cell>
          <cell r="F8">
            <v>0</v>
          </cell>
          <cell r="G8">
            <v>0</v>
          </cell>
          <cell r="H8">
            <v>0</v>
          </cell>
          <cell r="I8">
            <v>0</v>
          </cell>
          <cell r="J8">
            <v>0</v>
          </cell>
          <cell r="K8">
            <v>0</v>
          </cell>
          <cell r="L8">
            <v>0</v>
          </cell>
          <cell r="M8">
            <v>0</v>
          </cell>
          <cell r="N8">
            <v>0</v>
          </cell>
          <cell r="O8">
            <v>0</v>
          </cell>
          <cell r="P8">
            <v>370000000</v>
          </cell>
        </row>
        <row r="9">
          <cell r="A9" t="str">
            <v>deta2</v>
          </cell>
          <cell r="B9">
            <v>0</v>
          </cell>
          <cell r="C9">
            <v>0</v>
          </cell>
          <cell r="D9" t="str">
            <v>E</v>
          </cell>
        </row>
        <row r="10">
          <cell r="A10" t="str">
            <v>TOTALES</v>
          </cell>
          <cell r="B10">
            <v>370000000</v>
          </cell>
          <cell r="C10">
            <v>1</v>
          </cell>
          <cell r="D10" t="str">
            <v>P</v>
          </cell>
          <cell r="E10">
            <v>0</v>
          </cell>
          <cell r="F10">
            <v>0</v>
          </cell>
          <cell r="G10">
            <v>0</v>
          </cell>
          <cell r="H10">
            <v>0</v>
          </cell>
          <cell r="I10">
            <v>0</v>
          </cell>
          <cell r="J10">
            <v>0</v>
          </cell>
          <cell r="K10">
            <v>0</v>
          </cell>
          <cell r="L10">
            <v>0</v>
          </cell>
          <cell r="M10">
            <v>0</v>
          </cell>
          <cell r="N10">
            <v>0</v>
          </cell>
          <cell r="O10">
            <v>0</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D17">
            <v>0</v>
          </cell>
          <cell r="E17">
            <v>2004</v>
          </cell>
        </row>
        <row r="18">
          <cell r="B18" t="str">
            <v>COL$</v>
          </cell>
          <cell r="C18" t="str">
            <v>%</v>
          </cell>
          <cell r="D18">
            <v>0</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E19">
            <v>0</v>
          </cell>
          <cell r="F19">
            <v>0</v>
          </cell>
          <cell r="G19">
            <v>0</v>
          </cell>
          <cell r="H19">
            <v>6000000</v>
          </cell>
          <cell r="I19">
            <v>0</v>
          </cell>
          <cell r="J19">
            <v>0</v>
          </cell>
          <cell r="K19">
            <v>6500000</v>
          </cell>
        </row>
        <row r="20">
          <cell r="A20" t="str">
            <v>comp2</v>
          </cell>
          <cell r="B20">
            <v>0</v>
          </cell>
          <cell r="C20">
            <v>0</v>
          </cell>
          <cell r="D20" t="str">
            <v>E</v>
          </cell>
          <cell r="E20">
            <v>0</v>
          </cell>
          <cell r="F20">
            <v>0</v>
          </cell>
          <cell r="G20">
            <v>0</v>
          </cell>
          <cell r="H20">
            <v>6000000</v>
          </cell>
          <cell r="I20">
            <v>0</v>
          </cell>
          <cell r="J20">
            <v>0</v>
          </cell>
          <cell r="K20">
            <v>6500000</v>
          </cell>
        </row>
        <row r="21">
          <cell r="A21" t="str">
            <v>NACIONALES</v>
          </cell>
          <cell r="B21">
            <v>12500000</v>
          </cell>
          <cell r="C21">
            <v>0.11597733937767626</v>
          </cell>
          <cell r="D21" t="str">
            <v>P</v>
          </cell>
          <cell r="E21">
            <v>0</v>
          </cell>
          <cell r="F21">
            <v>0</v>
          </cell>
          <cell r="G21">
            <v>0</v>
          </cell>
          <cell r="H21">
            <v>6000000</v>
          </cell>
          <cell r="I21">
            <v>0</v>
          </cell>
          <cell r="J21">
            <v>0</v>
          </cell>
          <cell r="K21">
            <v>6500000</v>
          </cell>
        </row>
        <row r="22">
          <cell r="A22" t="str">
            <v>naci2</v>
          </cell>
          <cell r="B22">
            <v>0</v>
          </cell>
          <cell r="C22">
            <v>0</v>
          </cell>
          <cell r="D22" t="str">
            <v>E</v>
          </cell>
          <cell r="E22">
            <v>0</v>
          </cell>
          <cell r="F22">
            <v>0</v>
          </cell>
          <cell r="G22">
            <v>0</v>
          </cell>
          <cell r="H22">
            <v>6000000</v>
          </cell>
          <cell r="I22">
            <v>0</v>
          </cell>
          <cell r="J22">
            <v>0</v>
          </cell>
          <cell r="K22">
            <v>6500000</v>
          </cell>
        </row>
        <row r="23">
          <cell r="A23" t="str">
            <v>CONSTRUCCIÓN</v>
          </cell>
          <cell r="B23">
            <v>80513312.469999999</v>
          </cell>
          <cell r="C23">
            <v>0.7470175811803268</v>
          </cell>
          <cell r="D23" t="str">
            <v>P</v>
          </cell>
          <cell r="E23">
            <v>0</v>
          </cell>
          <cell r="F23">
            <v>0</v>
          </cell>
          <cell r="G23">
            <v>22058400.659999996</v>
          </cell>
          <cell r="H23">
            <v>36764001.43</v>
          </cell>
          <cell r="I23">
            <v>14440238.379999999</v>
          </cell>
          <cell r="J23">
            <v>0</v>
          </cell>
          <cell r="K23">
            <v>0</v>
          </cell>
          <cell r="L23">
            <v>0</v>
          </cell>
          <cell r="M23">
            <v>7250671.9999999991</v>
          </cell>
        </row>
        <row r="24">
          <cell r="A24" t="str">
            <v>const2</v>
          </cell>
          <cell r="B24">
            <v>0</v>
          </cell>
          <cell r="C24">
            <v>0</v>
          </cell>
          <cell r="D24" t="str">
            <v>E</v>
          </cell>
          <cell r="E24">
            <v>0</v>
          </cell>
          <cell r="F24">
            <v>0</v>
          </cell>
          <cell r="G24">
            <v>22058400.659999996</v>
          </cell>
          <cell r="H24">
            <v>36764001.43</v>
          </cell>
          <cell r="I24">
            <v>14440238.379999999</v>
          </cell>
        </row>
        <row r="25">
          <cell r="A25" t="str">
            <v>CIVIL</v>
          </cell>
          <cell r="B25">
            <v>10000000</v>
          </cell>
          <cell r="C25">
            <v>9.2781871502141011E-2</v>
          </cell>
          <cell r="D25" t="str">
            <v>P</v>
          </cell>
          <cell r="E25">
            <v>0</v>
          </cell>
          <cell r="F25">
            <v>0</v>
          </cell>
          <cell r="G25">
            <v>2739720.9210860827</v>
          </cell>
          <cell r="H25">
            <v>4566201.5761304814</v>
          </cell>
          <cell r="I25">
            <v>1793521.8334707771</v>
          </cell>
          <cell r="J25">
            <v>0</v>
          </cell>
          <cell r="K25">
            <v>0</v>
          </cell>
          <cell r="L25">
            <v>0</v>
          </cell>
          <cell r="M25">
            <v>900555.66931265767</v>
          </cell>
        </row>
        <row r="26">
          <cell r="A26" t="str">
            <v>civi2</v>
          </cell>
          <cell r="B26">
            <v>0</v>
          </cell>
          <cell r="C26">
            <v>0</v>
          </cell>
          <cell r="D26" t="str">
            <v>E</v>
          </cell>
          <cell r="E26">
            <v>0</v>
          </cell>
          <cell r="F26">
            <v>0</v>
          </cell>
          <cell r="G26">
            <v>2739720.9210860827</v>
          </cell>
          <cell r="H26">
            <v>4566201.5761304814</v>
          </cell>
          <cell r="I26">
            <v>1793521.8334707771</v>
          </cell>
        </row>
        <row r="27">
          <cell r="A27" t="str">
            <v>ELÉCTRICA</v>
          </cell>
          <cell r="B27">
            <v>10000000</v>
          </cell>
          <cell r="C27">
            <v>9.2781871502141011E-2</v>
          </cell>
          <cell r="D27" t="str">
            <v>P</v>
          </cell>
          <cell r="E27">
            <v>0</v>
          </cell>
          <cell r="F27">
            <v>0</v>
          </cell>
          <cell r="G27">
            <v>2739720.9210860827</v>
          </cell>
          <cell r="H27">
            <v>4566201.5761304814</v>
          </cell>
          <cell r="I27">
            <v>1793521.8334707771</v>
          </cell>
          <cell r="J27">
            <v>0</v>
          </cell>
          <cell r="K27">
            <v>0</v>
          </cell>
          <cell r="L27">
            <v>0</v>
          </cell>
          <cell r="M27">
            <v>900555.66931265767</v>
          </cell>
        </row>
        <row r="28">
          <cell r="A28" t="str">
            <v>eléc2</v>
          </cell>
          <cell r="B28">
            <v>0</v>
          </cell>
          <cell r="C28">
            <v>0</v>
          </cell>
          <cell r="D28" t="str">
            <v>E</v>
          </cell>
          <cell r="E28">
            <v>0</v>
          </cell>
          <cell r="F28">
            <v>0</v>
          </cell>
          <cell r="G28">
            <v>2739720.9210860827</v>
          </cell>
          <cell r="H28">
            <v>4566201.5761304814</v>
          </cell>
          <cell r="I28">
            <v>1793521.8334707771</v>
          </cell>
        </row>
        <row r="29">
          <cell r="A29" t="str">
            <v>MECÁNICA</v>
          </cell>
          <cell r="B29">
            <v>50000000</v>
          </cell>
          <cell r="C29">
            <v>0.46390935751070506</v>
          </cell>
          <cell r="D29" t="str">
            <v>P</v>
          </cell>
          <cell r="E29">
            <v>0</v>
          </cell>
          <cell r="F29">
            <v>0</v>
          </cell>
          <cell r="G29">
            <v>13698604.605430413</v>
          </cell>
          <cell r="H29">
            <v>22831007.880652409</v>
          </cell>
          <cell r="I29">
            <v>8967609.1673538852</v>
          </cell>
          <cell r="J29">
            <v>0</v>
          </cell>
          <cell r="K29">
            <v>0</v>
          </cell>
          <cell r="L29">
            <v>0</v>
          </cell>
          <cell r="M29">
            <v>4502778.346563288</v>
          </cell>
        </row>
        <row r="30">
          <cell r="A30" t="str">
            <v>mecá2</v>
          </cell>
          <cell r="B30">
            <v>0</v>
          </cell>
          <cell r="C30">
            <v>0</v>
          </cell>
          <cell r="D30" t="str">
            <v>E</v>
          </cell>
          <cell r="E30">
            <v>0</v>
          </cell>
          <cell r="F30">
            <v>0</v>
          </cell>
          <cell r="G30">
            <v>13698604.605430413</v>
          </cell>
          <cell r="H30">
            <v>22831007.880652409</v>
          </cell>
          <cell r="I30">
            <v>8967609.1673538852</v>
          </cell>
        </row>
        <row r="31">
          <cell r="A31" t="str">
            <v>INSTRUMENTACIÓN</v>
          </cell>
          <cell r="B31">
            <v>10513312.469999999</v>
          </cell>
          <cell r="C31">
            <v>9.7544480665339661E-2</v>
          </cell>
          <cell r="D31" t="str">
            <v>P</v>
          </cell>
          <cell r="E31">
            <v>0</v>
          </cell>
          <cell r="F31">
            <v>0</v>
          </cell>
          <cell r="G31">
            <v>2880354.2123974198</v>
          </cell>
          <cell r="H31">
            <v>4800590.397086625</v>
          </cell>
          <cell r="I31">
            <v>1885585.5457045583</v>
          </cell>
          <cell r="J31">
            <v>0</v>
          </cell>
          <cell r="K31">
            <v>0</v>
          </cell>
          <cell r="L31">
            <v>0</v>
          </cell>
          <cell r="M31">
            <v>946782.31481139583</v>
          </cell>
        </row>
        <row r="32">
          <cell r="A32" t="str">
            <v>inst2</v>
          </cell>
          <cell r="B32">
            <v>0</v>
          </cell>
          <cell r="C32">
            <v>0</v>
          </cell>
          <cell r="D32" t="str">
            <v>E</v>
          </cell>
          <cell r="E32">
            <v>0</v>
          </cell>
          <cell r="F32">
            <v>0</v>
          </cell>
          <cell r="G32">
            <v>2880354.2123974198</v>
          </cell>
          <cell r="H32">
            <v>4800590.397086625</v>
          </cell>
          <cell r="I32">
            <v>1885585.5457045583</v>
          </cell>
        </row>
        <row r="33">
          <cell r="A33" t="str">
            <v>CIERRE</v>
          </cell>
          <cell r="B33">
            <v>14766363</v>
          </cell>
          <cell r="C33">
            <v>0.13700507944199694</v>
          </cell>
          <cell r="D33" t="str">
            <v>P</v>
          </cell>
          <cell r="E33">
            <v>0</v>
          </cell>
          <cell r="F33">
            <v>0</v>
          </cell>
          <cell r="G33">
            <v>0</v>
          </cell>
          <cell r="H33">
            <v>0</v>
          </cell>
          <cell r="I33">
            <v>0</v>
          </cell>
          <cell r="J33">
            <v>0</v>
          </cell>
          <cell r="K33">
            <v>0</v>
          </cell>
          <cell r="L33">
            <v>0</v>
          </cell>
          <cell r="M33">
            <v>14766363</v>
          </cell>
        </row>
        <row r="34">
          <cell r="A34" t="str">
            <v>cierr2</v>
          </cell>
          <cell r="B34">
            <v>0</v>
          </cell>
          <cell r="C34">
            <v>0</v>
          </cell>
          <cell r="D34" t="str">
            <v>E</v>
          </cell>
        </row>
        <row r="35">
          <cell r="A35" t="str">
            <v>TOTALES</v>
          </cell>
          <cell r="B35">
            <v>107779675.47</v>
          </cell>
          <cell r="C35">
            <v>1</v>
          </cell>
          <cell r="D35" t="str">
            <v>P</v>
          </cell>
          <cell r="E35">
            <v>0</v>
          </cell>
          <cell r="F35">
            <v>0</v>
          </cell>
          <cell r="G35">
            <v>22058400.659999996</v>
          </cell>
          <cell r="H35">
            <v>36764001.43</v>
          </cell>
          <cell r="I35">
            <v>14440238.379999999</v>
          </cell>
          <cell r="J35">
            <v>0</v>
          </cell>
          <cell r="K35">
            <v>0</v>
          </cell>
          <cell r="L35">
            <v>0</v>
          </cell>
          <cell r="M35">
            <v>22017035</v>
          </cell>
        </row>
        <row r="36">
          <cell r="A36" t="str">
            <v>tota2</v>
          </cell>
          <cell r="B36">
            <v>0</v>
          </cell>
          <cell r="C36">
            <v>0</v>
          </cell>
          <cell r="D36" t="str">
            <v>E</v>
          </cell>
          <cell r="E36">
            <v>0</v>
          </cell>
          <cell r="F36">
            <v>0</v>
          </cell>
          <cell r="G36">
            <v>22058400.659999996</v>
          </cell>
          <cell r="H36">
            <v>36764001.43</v>
          </cell>
          <cell r="I36">
            <v>14440238.379999999</v>
          </cell>
        </row>
        <row r="37">
          <cell r="A37" t="str">
            <v>Estimado 2004</v>
          </cell>
          <cell r="B37">
            <v>126000000</v>
          </cell>
          <cell r="C37">
            <v>0</v>
          </cell>
          <cell r="D37">
            <v>0</v>
          </cell>
          <cell r="E37">
            <v>0</v>
          </cell>
          <cell r="F37">
            <v>0</v>
          </cell>
          <cell r="G37">
            <v>22058400.66</v>
          </cell>
          <cell r="H37">
            <v>36764001.43</v>
          </cell>
          <cell r="I37">
            <v>14440238.379999999</v>
          </cell>
          <cell r="J37">
            <v>0</v>
          </cell>
          <cell r="K37">
            <v>0</v>
          </cell>
          <cell r="L37">
            <v>0</v>
          </cell>
          <cell r="M37">
            <v>14766363</v>
          </cell>
        </row>
        <row r="38">
          <cell r="B38">
            <v>95279675.469999999</v>
          </cell>
          <cell r="C38">
            <v>0</v>
          </cell>
          <cell r="D38">
            <v>0</v>
          </cell>
          <cell r="E38">
            <v>0</v>
          </cell>
          <cell r="F38">
            <v>0</v>
          </cell>
          <cell r="G38">
            <v>0</v>
          </cell>
          <cell r="H38">
            <v>0</v>
          </cell>
          <cell r="I38">
            <v>0</v>
          </cell>
          <cell r="J38">
            <v>0</v>
          </cell>
          <cell r="K38">
            <v>0</v>
          </cell>
          <cell r="L38">
            <v>0</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D42">
            <v>0</v>
          </cell>
          <cell r="E42">
            <v>2004</v>
          </cell>
        </row>
        <row r="43">
          <cell r="B43" t="str">
            <v>COL$</v>
          </cell>
          <cell r="C43" t="str">
            <v>%</v>
          </cell>
          <cell r="D43">
            <v>0</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E44">
            <v>0</v>
          </cell>
          <cell r="F44">
            <v>0</v>
          </cell>
          <cell r="G44">
            <v>0</v>
          </cell>
          <cell r="H44">
            <v>0</v>
          </cell>
          <cell r="I44">
            <v>0</v>
          </cell>
          <cell r="J44">
            <v>0</v>
          </cell>
          <cell r="K44">
            <v>0</v>
          </cell>
          <cell r="L44">
            <v>0</v>
          </cell>
          <cell r="M44">
            <v>0</v>
          </cell>
          <cell r="N44">
            <v>0</v>
          </cell>
          <cell r="O44">
            <v>0</v>
          </cell>
          <cell r="P44">
            <v>112000000</v>
          </cell>
        </row>
        <row r="45">
          <cell r="A45" t="str">
            <v>const2</v>
          </cell>
          <cell r="B45">
            <v>0</v>
          </cell>
          <cell r="C45">
            <v>0</v>
          </cell>
          <cell r="D45" t="str">
            <v>E</v>
          </cell>
        </row>
        <row r="46">
          <cell r="A46" t="str">
            <v>CIVIL</v>
          </cell>
          <cell r="B46">
            <v>28000000</v>
          </cell>
          <cell r="C46">
            <v>0.25</v>
          </cell>
          <cell r="D46" t="str">
            <v>P</v>
          </cell>
          <cell r="E46">
            <v>0</v>
          </cell>
          <cell r="F46">
            <v>0</v>
          </cell>
          <cell r="G46">
            <v>0</v>
          </cell>
          <cell r="H46">
            <v>0</v>
          </cell>
          <cell r="I46">
            <v>0</v>
          </cell>
          <cell r="J46">
            <v>0</v>
          </cell>
          <cell r="K46">
            <v>0</v>
          </cell>
          <cell r="L46">
            <v>0</v>
          </cell>
          <cell r="M46">
            <v>0</v>
          </cell>
          <cell r="N46">
            <v>0</v>
          </cell>
          <cell r="O46">
            <v>0</v>
          </cell>
          <cell r="P46">
            <v>28000000</v>
          </cell>
        </row>
        <row r="47">
          <cell r="A47" t="str">
            <v>civi2</v>
          </cell>
          <cell r="B47">
            <v>0</v>
          </cell>
          <cell r="C47">
            <v>0</v>
          </cell>
          <cell r="D47" t="str">
            <v>E</v>
          </cell>
        </row>
        <row r="48">
          <cell r="A48" t="str">
            <v>ELÉCTRICA</v>
          </cell>
          <cell r="B48">
            <v>28000000</v>
          </cell>
          <cell r="C48">
            <v>0.25</v>
          </cell>
          <cell r="D48" t="str">
            <v>P</v>
          </cell>
          <cell r="E48">
            <v>0</v>
          </cell>
          <cell r="F48">
            <v>0</v>
          </cell>
          <cell r="G48">
            <v>0</v>
          </cell>
          <cell r="H48">
            <v>0</v>
          </cell>
          <cell r="I48">
            <v>0</v>
          </cell>
          <cell r="J48">
            <v>0</v>
          </cell>
          <cell r="K48">
            <v>0</v>
          </cell>
          <cell r="L48">
            <v>0</v>
          </cell>
          <cell r="M48">
            <v>0</v>
          </cell>
          <cell r="N48">
            <v>0</v>
          </cell>
          <cell r="O48">
            <v>0</v>
          </cell>
          <cell r="P48">
            <v>28000000</v>
          </cell>
        </row>
        <row r="49">
          <cell r="A49" t="str">
            <v>eléc2</v>
          </cell>
          <cell r="B49">
            <v>0</v>
          </cell>
          <cell r="C49">
            <v>0</v>
          </cell>
          <cell r="D49" t="str">
            <v>E</v>
          </cell>
        </row>
        <row r="50">
          <cell r="A50" t="str">
            <v>MECÁNICA</v>
          </cell>
          <cell r="B50">
            <v>28000000</v>
          </cell>
          <cell r="C50">
            <v>0.25</v>
          </cell>
          <cell r="D50" t="str">
            <v>P</v>
          </cell>
          <cell r="E50">
            <v>0</v>
          </cell>
          <cell r="F50">
            <v>0</v>
          </cell>
          <cell r="G50">
            <v>0</v>
          </cell>
          <cell r="H50">
            <v>0</v>
          </cell>
          <cell r="I50">
            <v>0</v>
          </cell>
          <cell r="J50">
            <v>0</v>
          </cell>
          <cell r="K50">
            <v>0</v>
          </cell>
          <cell r="L50">
            <v>0</v>
          </cell>
          <cell r="M50">
            <v>0</v>
          </cell>
          <cell r="N50">
            <v>0</v>
          </cell>
          <cell r="O50">
            <v>0</v>
          </cell>
          <cell r="P50">
            <v>28000000</v>
          </cell>
        </row>
        <row r="51">
          <cell r="A51" t="str">
            <v>mecá2</v>
          </cell>
          <cell r="B51">
            <v>0</v>
          </cell>
          <cell r="C51">
            <v>0</v>
          </cell>
          <cell r="D51" t="str">
            <v>E</v>
          </cell>
        </row>
        <row r="52">
          <cell r="A52" t="str">
            <v>INSTRUMENTACIÓN</v>
          </cell>
          <cell r="B52">
            <v>28000000</v>
          </cell>
          <cell r="C52">
            <v>0.25</v>
          </cell>
          <cell r="D52" t="str">
            <v>P</v>
          </cell>
          <cell r="E52">
            <v>0</v>
          </cell>
          <cell r="F52">
            <v>0</v>
          </cell>
          <cell r="G52">
            <v>0</v>
          </cell>
          <cell r="H52">
            <v>0</v>
          </cell>
          <cell r="I52">
            <v>0</v>
          </cell>
          <cell r="J52">
            <v>0</v>
          </cell>
          <cell r="K52">
            <v>0</v>
          </cell>
          <cell r="L52">
            <v>0</v>
          </cell>
          <cell r="M52">
            <v>0</v>
          </cell>
          <cell r="N52">
            <v>0</v>
          </cell>
          <cell r="O52">
            <v>0</v>
          </cell>
          <cell r="P52">
            <v>28000000</v>
          </cell>
        </row>
        <row r="53">
          <cell r="A53" t="str">
            <v>inst2</v>
          </cell>
          <cell r="B53">
            <v>0</v>
          </cell>
          <cell r="C53">
            <v>0</v>
          </cell>
          <cell r="D53" t="str">
            <v>E</v>
          </cell>
        </row>
        <row r="54">
          <cell r="A54" t="str">
            <v>TOTALES</v>
          </cell>
          <cell r="B54">
            <v>112000000</v>
          </cell>
          <cell r="C54">
            <v>1</v>
          </cell>
          <cell r="D54" t="str">
            <v>P</v>
          </cell>
          <cell r="E54">
            <v>0</v>
          </cell>
          <cell r="F54">
            <v>0</v>
          </cell>
          <cell r="G54">
            <v>0</v>
          </cell>
          <cell r="H54">
            <v>0</v>
          </cell>
          <cell r="I54">
            <v>0</v>
          </cell>
          <cell r="J54">
            <v>0</v>
          </cell>
          <cell r="K54">
            <v>0</v>
          </cell>
          <cell r="L54">
            <v>0</v>
          </cell>
          <cell r="M54">
            <v>0</v>
          </cell>
          <cell r="N54">
            <v>0</v>
          </cell>
          <cell r="O54">
            <v>0</v>
          </cell>
          <cell r="P54">
            <v>112000000</v>
          </cell>
        </row>
        <row r="55">
          <cell r="A55" t="str">
            <v>tota2</v>
          </cell>
          <cell r="B55">
            <v>0</v>
          </cell>
          <cell r="C55">
            <v>0</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C59">
            <v>0</v>
          </cell>
          <cell r="D59">
            <v>0</v>
          </cell>
          <cell r="E59">
            <v>0</v>
          </cell>
          <cell r="F59">
            <v>0</v>
          </cell>
          <cell r="G59">
            <v>0</v>
          </cell>
          <cell r="H59" t="str">
            <v>Instrumentos y controles S.A.</v>
          </cell>
        </row>
        <row r="60">
          <cell r="A60" t="str">
            <v>INSTRUCCIÓN</v>
          </cell>
        </row>
        <row r="61">
          <cell r="A61" t="str">
            <v>DESCRIPCION</v>
          </cell>
          <cell r="B61" t="str">
            <v xml:space="preserve">VALOR </v>
          </cell>
          <cell r="C61" t="str">
            <v>PESO</v>
          </cell>
          <cell r="D61">
            <v>0</v>
          </cell>
          <cell r="E61">
            <v>2004</v>
          </cell>
        </row>
        <row r="62">
          <cell r="B62" t="str">
            <v>COL$</v>
          </cell>
          <cell r="C62" t="str">
            <v>%</v>
          </cell>
          <cell r="D62">
            <v>0</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E63">
            <v>0</v>
          </cell>
          <cell r="F63">
            <v>0</v>
          </cell>
          <cell r="G63">
            <v>0</v>
          </cell>
          <cell r="H63">
            <v>9466760</v>
          </cell>
        </row>
        <row r="64">
          <cell r="A64" t="str">
            <v>inge2</v>
          </cell>
          <cell r="B64">
            <v>0</v>
          </cell>
          <cell r="C64">
            <v>0</v>
          </cell>
          <cell r="D64" t="str">
            <v>E</v>
          </cell>
          <cell r="E64">
            <v>0</v>
          </cell>
          <cell r="F64">
            <v>0</v>
          </cell>
          <cell r="G64">
            <v>0</v>
          </cell>
          <cell r="H64">
            <v>9466760</v>
          </cell>
        </row>
        <row r="65">
          <cell r="A65" t="str">
            <v>DETALLADA</v>
          </cell>
          <cell r="B65">
            <v>9466760</v>
          </cell>
          <cell r="C65">
            <v>1</v>
          </cell>
          <cell r="D65" t="str">
            <v>P</v>
          </cell>
          <cell r="E65">
            <v>0</v>
          </cell>
          <cell r="F65">
            <v>0</v>
          </cell>
          <cell r="G65">
            <v>0</v>
          </cell>
          <cell r="H65">
            <v>9466760</v>
          </cell>
        </row>
        <row r="66">
          <cell r="A66" t="str">
            <v>deta2</v>
          </cell>
          <cell r="B66">
            <v>0</v>
          </cell>
          <cell r="C66">
            <v>0</v>
          </cell>
          <cell r="D66" t="str">
            <v>E</v>
          </cell>
          <cell r="E66">
            <v>0</v>
          </cell>
          <cell r="F66">
            <v>0</v>
          </cell>
          <cell r="G66">
            <v>0</v>
          </cell>
          <cell r="H66">
            <v>9466760</v>
          </cell>
        </row>
        <row r="67">
          <cell r="A67" t="str">
            <v>TOTALES</v>
          </cell>
          <cell r="B67">
            <v>9466760</v>
          </cell>
          <cell r="C67">
            <v>1</v>
          </cell>
          <cell r="D67" t="str">
            <v>P</v>
          </cell>
          <cell r="E67">
            <v>0</v>
          </cell>
          <cell r="F67">
            <v>0</v>
          </cell>
          <cell r="G67">
            <v>0</v>
          </cell>
          <cell r="H67">
            <v>9466760</v>
          </cell>
        </row>
        <row r="68">
          <cell r="A68" t="str">
            <v>tota2</v>
          </cell>
          <cell r="B68">
            <v>0</v>
          </cell>
          <cell r="C68">
            <v>0</v>
          </cell>
          <cell r="D68" t="str">
            <v>E</v>
          </cell>
          <cell r="E68">
            <v>0</v>
          </cell>
          <cell r="F68">
            <v>0</v>
          </cell>
          <cell r="G68">
            <v>0</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C72">
            <v>0</v>
          </cell>
          <cell r="D72">
            <v>0</v>
          </cell>
          <cell r="E72">
            <v>0</v>
          </cell>
          <cell r="F72">
            <v>0</v>
          </cell>
          <cell r="G72">
            <v>0</v>
          </cell>
          <cell r="H72" t="str">
            <v>OIL GEAR</v>
          </cell>
        </row>
        <row r="73">
          <cell r="A73" t="str">
            <v>INSTRUCCIÓN</v>
          </cell>
        </row>
        <row r="74">
          <cell r="A74" t="str">
            <v>DESCRIPCION</v>
          </cell>
          <cell r="B74" t="str">
            <v xml:space="preserve">VALOR </v>
          </cell>
          <cell r="C74" t="str">
            <v>PESO</v>
          </cell>
          <cell r="D74">
            <v>0</v>
          </cell>
          <cell r="E74">
            <v>2004</v>
          </cell>
        </row>
        <row r="75">
          <cell r="B75" t="str">
            <v>COL$</v>
          </cell>
          <cell r="C75" t="str">
            <v>%</v>
          </cell>
          <cell r="D75">
            <v>0</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E76">
            <v>0</v>
          </cell>
          <cell r="F76">
            <v>0</v>
          </cell>
          <cell r="G76">
            <v>0</v>
          </cell>
          <cell r="H76">
            <v>35400000</v>
          </cell>
        </row>
        <row r="77">
          <cell r="A77" t="str">
            <v>inge2</v>
          </cell>
          <cell r="B77">
            <v>0</v>
          </cell>
          <cell r="C77">
            <v>0</v>
          </cell>
          <cell r="D77" t="str">
            <v>E</v>
          </cell>
          <cell r="E77">
            <v>0</v>
          </cell>
          <cell r="F77">
            <v>0</v>
          </cell>
          <cell r="G77">
            <v>0</v>
          </cell>
          <cell r="H77">
            <v>35400000</v>
          </cell>
        </row>
        <row r="78">
          <cell r="A78" t="str">
            <v>DETALLADA</v>
          </cell>
          <cell r="B78">
            <v>35400000</v>
          </cell>
          <cell r="C78">
            <v>3.7393997523968072</v>
          </cell>
          <cell r="D78" t="str">
            <v>P</v>
          </cell>
          <cell r="E78">
            <v>0</v>
          </cell>
          <cell r="F78">
            <v>0</v>
          </cell>
          <cell r="G78">
            <v>0</v>
          </cell>
          <cell r="H78">
            <v>35400000</v>
          </cell>
        </row>
        <row r="79">
          <cell r="A79" t="str">
            <v>deta2</v>
          </cell>
          <cell r="B79">
            <v>0</v>
          </cell>
          <cell r="C79">
            <v>0</v>
          </cell>
          <cell r="D79" t="str">
            <v>E</v>
          </cell>
          <cell r="E79">
            <v>0</v>
          </cell>
          <cell r="F79">
            <v>0</v>
          </cell>
          <cell r="G79">
            <v>0</v>
          </cell>
          <cell r="H79">
            <v>35400000</v>
          </cell>
        </row>
        <row r="80">
          <cell r="A80" t="str">
            <v>TOTALES</v>
          </cell>
          <cell r="B80">
            <v>35400000</v>
          </cell>
          <cell r="C80">
            <v>1</v>
          </cell>
          <cell r="D80" t="str">
            <v>P</v>
          </cell>
          <cell r="E80">
            <v>0</v>
          </cell>
          <cell r="F80">
            <v>0</v>
          </cell>
          <cell r="G80">
            <v>0</v>
          </cell>
          <cell r="H80">
            <v>35400000</v>
          </cell>
        </row>
        <row r="81">
          <cell r="A81" t="str">
            <v>tota2</v>
          </cell>
          <cell r="B81">
            <v>0</v>
          </cell>
          <cell r="C81">
            <v>0</v>
          </cell>
          <cell r="D81" t="str">
            <v>E</v>
          </cell>
          <cell r="E81">
            <v>0</v>
          </cell>
          <cell r="F81">
            <v>0</v>
          </cell>
          <cell r="G81">
            <v>0</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C85">
            <v>0</v>
          </cell>
          <cell r="D85">
            <v>0</v>
          </cell>
          <cell r="E85">
            <v>0</v>
          </cell>
          <cell r="F85">
            <v>0</v>
          </cell>
          <cell r="G85" t="str">
            <v>TECS</v>
          </cell>
        </row>
        <row r="86">
          <cell r="A86" t="str">
            <v>INSTRUCCIÓN</v>
          </cell>
        </row>
        <row r="87">
          <cell r="A87" t="str">
            <v>DESCRIPCION</v>
          </cell>
          <cell r="B87" t="str">
            <v xml:space="preserve">VALOR </v>
          </cell>
          <cell r="C87" t="str">
            <v>PESO</v>
          </cell>
          <cell r="D87">
            <v>0</v>
          </cell>
          <cell r="E87">
            <v>2004</v>
          </cell>
        </row>
        <row r="88">
          <cell r="B88" t="str">
            <v>COL$</v>
          </cell>
          <cell r="C88" t="str">
            <v>%</v>
          </cell>
          <cell r="D88">
            <v>0</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E89">
            <v>0</v>
          </cell>
          <cell r="F89">
            <v>0</v>
          </cell>
          <cell r="G89">
            <v>0</v>
          </cell>
          <cell r="H89">
            <v>91000000</v>
          </cell>
        </row>
        <row r="90">
          <cell r="A90" t="str">
            <v>comp2</v>
          </cell>
          <cell r="B90">
            <v>0</v>
          </cell>
          <cell r="C90">
            <v>0</v>
          </cell>
          <cell r="D90" t="str">
            <v>E</v>
          </cell>
          <cell r="E90">
            <v>0</v>
          </cell>
          <cell r="F90">
            <v>0</v>
          </cell>
          <cell r="G90">
            <v>0</v>
          </cell>
          <cell r="H90">
            <v>91000000</v>
          </cell>
        </row>
        <row r="91">
          <cell r="A91" t="str">
            <v>NACIONALES</v>
          </cell>
          <cell r="B91">
            <v>91000000</v>
          </cell>
          <cell r="C91">
            <v>0.37299161524482771</v>
          </cell>
          <cell r="D91" t="str">
            <v>P</v>
          </cell>
          <cell r="E91">
            <v>0</v>
          </cell>
          <cell r="F91">
            <v>0</v>
          </cell>
          <cell r="G91">
            <v>0</v>
          </cell>
          <cell r="H91">
            <v>91000000</v>
          </cell>
        </row>
        <row r="92">
          <cell r="A92" t="str">
            <v>naci2</v>
          </cell>
          <cell r="B92">
            <v>0</v>
          </cell>
          <cell r="C92">
            <v>0</v>
          </cell>
          <cell r="D92" t="str">
            <v>E</v>
          </cell>
          <cell r="E92">
            <v>0</v>
          </cell>
          <cell r="F92">
            <v>0</v>
          </cell>
          <cell r="G92">
            <v>0</v>
          </cell>
          <cell r="H92">
            <v>91000000</v>
          </cell>
        </row>
        <row r="93">
          <cell r="A93" t="str">
            <v>CONSTRUCCIÓN</v>
          </cell>
          <cell r="B93">
            <v>131375774</v>
          </cell>
          <cell r="C93">
            <v>0.53848419943186188</v>
          </cell>
          <cell r="D93" t="str">
            <v>P</v>
          </cell>
          <cell r="E93">
            <v>0</v>
          </cell>
          <cell r="F93">
            <v>0</v>
          </cell>
          <cell r="G93">
            <v>0</v>
          </cell>
          <cell r="H93">
            <v>0</v>
          </cell>
          <cell r="I93">
            <v>0</v>
          </cell>
          <cell r="J93">
            <v>56202432.000000007</v>
          </cell>
          <cell r="K93">
            <v>0</v>
          </cell>
          <cell r="L93">
            <v>75173341.999999985</v>
          </cell>
          <cell r="M93">
            <v>0</v>
          </cell>
          <cell r="N93">
            <v>0</v>
          </cell>
          <cell r="O93">
            <v>0</v>
          </cell>
          <cell r="P93">
            <v>0</v>
          </cell>
        </row>
        <row r="94">
          <cell r="A94" t="str">
            <v>const2</v>
          </cell>
          <cell r="B94">
            <v>0</v>
          </cell>
          <cell r="C94">
            <v>0</v>
          </cell>
          <cell r="D94" t="str">
            <v>E</v>
          </cell>
          <cell r="E94">
            <v>0</v>
          </cell>
          <cell r="F94">
            <v>0</v>
          </cell>
          <cell r="G94">
            <v>0</v>
          </cell>
          <cell r="H94">
            <v>0</v>
          </cell>
          <cell r="I94">
            <v>0</v>
          </cell>
          <cell r="J94">
            <v>56202432.000000007</v>
          </cell>
          <cell r="K94">
            <v>0</v>
          </cell>
          <cell r="L94">
            <v>75173341.999999985</v>
          </cell>
        </row>
        <row r="95">
          <cell r="A95" t="str">
            <v>CIVIL</v>
          </cell>
          <cell r="B95">
            <v>61375774</v>
          </cell>
          <cell r="C95">
            <v>0.25156757232045601</v>
          </cell>
          <cell r="D95" t="str">
            <v>P</v>
          </cell>
          <cell r="E95">
            <v>0</v>
          </cell>
          <cell r="F95">
            <v>0</v>
          </cell>
          <cell r="G95">
            <v>0</v>
          </cell>
          <cell r="H95">
            <v>0</v>
          </cell>
          <cell r="I95">
            <v>0</v>
          </cell>
          <cell r="J95">
            <v>26256498.132466707</v>
          </cell>
          <cell r="K95">
            <v>0</v>
          </cell>
          <cell r="L95">
            <v>35119275.867533296</v>
          </cell>
        </row>
        <row r="96">
          <cell r="A96" t="str">
            <v>civi2</v>
          </cell>
          <cell r="B96">
            <v>0</v>
          </cell>
          <cell r="C96">
            <v>0</v>
          </cell>
          <cell r="D96" t="str">
            <v>E</v>
          </cell>
          <cell r="E96">
            <v>0</v>
          </cell>
          <cell r="F96">
            <v>0</v>
          </cell>
          <cell r="G96">
            <v>0</v>
          </cell>
          <cell r="H96">
            <v>0</v>
          </cell>
          <cell r="I96">
            <v>0</v>
          </cell>
          <cell r="J96">
            <v>26256498.132466707</v>
          </cell>
          <cell r="K96">
            <v>0</v>
          </cell>
          <cell r="L96">
            <v>35119275.867533296</v>
          </cell>
        </row>
        <row r="97">
          <cell r="A97" t="str">
            <v>ELÉCTRICA</v>
          </cell>
          <cell r="B97">
            <v>22000000</v>
          </cell>
          <cell r="C97">
            <v>9.0173797092156144E-2</v>
          </cell>
          <cell r="D97" t="str">
            <v>P</v>
          </cell>
          <cell r="E97">
            <v>0</v>
          </cell>
          <cell r="F97">
            <v>0</v>
          </cell>
          <cell r="G97">
            <v>0</v>
          </cell>
          <cell r="H97">
            <v>0</v>
          </cell>
          <cell r="I97">
            <v>0</v>
          </cell>
          <cell r="J97">
            <v>9411579.2155104652</v>
          </cell>
          <cell r="K97">
            <v>0</v>
          </cell>
          <cell r="L97">
            <v>12588420.784489535</v>
          </cell>
        </row>
        <row r="98">
          <cell r="A98" t="str">
            <v>eléc2</v>
          </cell>
          <cell r="B98">
            <v>0</v>
          </cell>
          <cell r="C98">
            <v>0</v>
          </cell>
          <cell r="D98" t="str">
            <v>E</v>
          </cell>
          <cell r="E98">
            <v>0</v>
          </cell>
          <cell r="F98">
            <v>0</v>
          </cell>
          <cell r="G98">
            <v>0</v>
          </cell>
          <cell r="H98">
            <v>0</v>
          </cell>
          <cell r="I98">
            <v>0</v>
          </cell>
          <cell r="J98">
            <v>9411579.2155104652</v>
          </cell>
          <cell r="K98">
            <v>0</v>
          </cell>
          <cell r="L98">
            <v>12588420.784489535</v>
          </cell>
        </row>
        <row r="99">
          <cell r="A99" t="str">
            <v>MECÁNICA</v>
          </cell>
          <cell r="B99">
            <v>35000000</v>
          </cell>
          <cell r="C99">
            <v>0.14345831355570296</v>
          </cell>
          <cell r="D99" t="str">
            <v>P</v>
          </cell>
          <cell r="E99">
            <v>0</v>
          </cell>
          <cell r="F99">
            <v>0</v>
          </cell>
          <cell r="G99">
            <v>0</v>
          </cell>
          <cell r="H99">
            <v>0</v>
          </cell>
          <cell r="I99">
            <v>0</v>
          </cell>
          <cell r="J99">
            <v>14972966.93376665</v>
          </cell>
          <cell r="K99">
            <v>0</v>
          </cell>
          <cell r="L99">
            <v>20027033.066233352</v>
          </cell>
        </row>
        <row r="100">
          <cell r="A100" t="str">
            <v>mecá2</v>
          </cell>
          <cell r="B100">
            <v>0</v>
          </cell>
          <cell r="C100">
            <v>0</v>
          </cell>
          <cell r="D100" t="str">
            <v>E</v>
          </cell>
          <cell r="E100">
            <v>0</v>
          </cell>
          <cell r="F100">
            <v>0</v>
          </cell>
          <cell r="G100">
            <v>0</v>
          </cell>
          <cell r="H100">
            <v>0</v>
          </cell>
          <cell r="I100">
            <v>0</v>
          </cell>
          <cell r="J100">
            <v>14972966.93376665</v>
          </cell>
          <cell r="K100">
            <v>0</v>
          </cell>
          <cell r="L100">
            <v>20027033.066233352</v>
          </cell>
        </row>
        <row r="101">
          <cell r="A101" t="str">
            <v>INSTRUMENTACIÓN</v>
          </cell>
          <cell r="B101">
            <v>13000000</v>
          </cell>
          <cell r="C101">
            <v>5.3284516463546816E-2</v>
          </cell>
          <cell r="D101" t="str">
            <v>P</v>
          </cell>
          <cell r="E101">
            <v>0</v>
          </cell>
          <cell r="F101">
            <v>0</v>
          </cell>
          <cell r="G101">
            <v>0</v>
          </cell>
          <cell r="H101">
            <v>0</v>
          </cell>
          <cell r="I101">
            <v>0</v>
          </cell>
          <cell r="J101">
            <v>5561387.7182561839</v>
          </cell>
          <cell r="K101">
            <v>0</v>
          </cell>
          <cell r="L101">
            <v>7438612.2817438161</v>
          </cell>
        </row>
        <row r="102">
          <cell r="A102" t="str">
            <v>inst2</v>
          </cell>
          <cell r="B102">
            <v>0</v>
          </cell>
          <cell r="C102">
            <v>0</v>
          </cell>
          <cell r="D102" t="str">
            <v>E</v>
          </cell>
          <cell r="E102">
            <v>0</v>
          </cell>
          <cell r="F102">
            <v>0</v>
          </cell>
          <cell r="G102">
            <v>0</v>
          </cell>
          <cell r="H102">
            <v>0</v>
          </cell>
          <cell r="I102">
            <v>0</v>
          </cell>
          <cell r="J102">
            <v>5561387.7182561839</v>
          </cell>
          <cell r="K102">
            <v>0</v>
          </cell>
          <cell r="L102">
            <v>7438612.2817438161</v>
          </cell>
        </row>
        <row r="103">
          <cell r="A103" t="str">
            <v>CIERRE</v>
          </cell>
          <cell r="B103">
            <v>21597538.752000004</v>
          </cell>
          <cell r="C103">
            <v>8.8524185323310342E-2</v>
          </cell>
          <cell r="D103" t="str">
            <v>P</v>
          </cell>
          <cell r="E103">
            <v>0</v>
          </cell>
          <cell r="F103">
            <v>0</v>
          </cell>
          <cell r="G103">
            <v>0</v>
          </cell>
          <cell r="H103">
            <v>0</v>
          </cell>
          <cell r="I103">
            <v>0</v>
          </cell>
          <cell r="J103">
            <v>0</v>
          </cell>
          <cell r="K103">
            <v>0</v>
          </cell>
          <cell r="L103">
            <v>0</v>
          </cell>
          <cell r="M103">
            <v>0</v>
          </cell>
          <cell r="N103">
            <v>0</v>
          </cell>
          <cell r="O103">
            <v>0</v>
          </cell>
          <cell r="P103">
            <v>21597538.752000004</v>
          </cell>
        </row>
        <row r="104">
          <cell r="A104" t="str">
            <v>cierr2</v>
          </cell>
          <cell r="B104">
            <v>0</v>
          </cell>
          <cell r="C104">
            <v>0</v>
          </cell>
          <cell r="D104" t="str">
            <v>E</v>
          </cell>
        </row>
        <row r="105">
          <cell r="A105" t="str">
            <v>TOTALES</v>
          </cell>
          <cell r="B105">
            <v>243973312.752</v>
          </cell>
          <cell r="C105">
            <v>0.91147581467668959</v>
          </cell>
          <cell r="D105" t="str">
            <v>P</v>
          </cell>
          <cell r="E105">
            <v>0</v>
          </cell>
          <cell r="F105">
            <v>0</v>
          </cell>
          <cell r="G105">
            <v>0</v>
          </cell>
          <cell r="H105">
            <v>91000000</v>
          </cell>
          <cell r="I105">
            <v>0</v>
          </cell>
          <cell r="J105">
            <v>56202432.000000007</v>
          </cell>
          <cell r="K105">
            <v>0</v>
          </cell>
          <cell r="L105">
            <v>75173341.999999985</v>
          </cell>
          <cell r="M105">
            <v>0</v>
          </cell>
          <cell r="N105">
            <v>0</v>
          </cell>
          <cell r="O105">
            <v>0</v>
          </cell>
          <cell r="P105">
            <v>21597538.752000004</v>
          </cell>
        </row>
        <row r="106">
          <cell r="A106" t="str">
            <v>tota2</v>
          </cell>
          <cell r="B106">
            <v>0</v>
          </cell>
          <cell r="C106">
            <v>0</v>
          </cell>
          <cell r="D106" t="str">
            <v>E</v>
          </cell>
          <cell r="E106">
            <v>0</v>
          </cell>
          <cell r="F106">
            <v>0</v>
          </cell>
          <cell r="G106">
            <v>0</v>
          </cell>
          <cell r="H106">
            <v>91000000</v>
          </cell>
          <cell r="I106">
            <v>0</v>
          </cell>
          <cell r="J106">
            <v>56202432.000000007</v>
          </cell>
          <cell r="K106">
            <v>0</v>
          </cell>
          <cell r="L106">
            <v>75173341.999999985</v>
          </cell>
        </row>
        <row r="107">
          <cell r="A107" t="str">
            <v>Estimado 2004</v>
          </cell>
          <cell r="B107">
            <v>140000000</v>
          </cell>
          <cell r="C107">
            <v>0</v>
          </cell>
          <cell r="D107">
            <v>0</v>
          </cell>
          <cell r="E107">
            <v>0</v>
          </cell>
          <cell r="F107">
            <v>0</v>
          </cell>
          <cell r="G107">
            <v>0</v>
          </cell>
          <cell r="H107">
            <v>0</v>
          </cell>
          <cell r="I107">
            <v>0</v>
          </cell>
          <cell r="J107">
            <v>56202432</v>
          </cell>
          <cell r="K107">
            <v>0</v>
          </cell>
          <cell r="L107">
            <v>75173342</v>
          </cell>
          <cell r="M107">
            <v>0</v>
          </cell>
          <cell r="N107">
            <v>0</v>
          </cell>
          <cell r="O107">
            <v>0</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C110">
            <v>0</v>
          </cell>
          <cell r="D110">
            <v>0</v>
          </cell>
          <cell r="E110">
            <v>0</v>
          </cell>
          <cell r="F110">
            <v>0</v>
          </cell>
          <cell r="G110">
            <v>0</v>
          </cell>
          <cell r="H110" t="str">
            <v>SP-2269B MOTOR Y BOMBA</v>
          </cell>
        </row>
        <row r="111">
          <cell r="A111" t="str">
            <v>INSTRUCCIÓN</v>
          </cell>
        </row>
        <row r="112">
          <cell r="A112" t="str">
            <v>DESCRIPCION</v>
          </cell>
          <cell r="B112" t="str">
            <v xml:space="preserve">VALOR </v>
          </cell>
          <cell r="C112" t="str">
            <v>PESO</v>
          </cell>
          <cell r="D112">
            <v>0</v>
          </cell>
          <cell r="E112">
            <v>2004</v>
          </cell>
        </row>
        <row r="113">
          <cell r="B113" t="str">
            <v>COL$</v>
          </cell>
          <cell r="C113" t="str">
            <v>%</v>
          </cell>
          <cell r="D113">
            <v>0</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E114">
            <v>0</v>
          </cell>
          <cell r="F114">
            <v>0</v>
          </cell>
          <cell r="G114">
            <v>0</v>
          </cell>
          <cell r="H114">
            <v>0</v>
          </cell>
          <cell r="I114">
            <v>0</v>
          </cell>
          <cell r="J114">
            <v>0</v>
          </cell>
          <cell r="K114">
            <v>0</v>
          </cell>
          <cell r="L114">
            <v>0</v>
          </cell>
          <cell r="M114">
            <v>0</v>
          </cell>
          <cell r="N114">
            <v>15000000</v>
          </cell>
        </row>
        <row r="115">
          <cell r="A115" t="str">
            <v>inge2</v>
          </cell>
          <cell r="B115">
            <v>0</v>
          </cell>
          <cell r="C115">
            <v>0</v>
          </cell>
          <cell r="D115" t="str">
            <v>E</v>
          </cell>
        </row>
        <row r="116">
          <cell r="A116" t="str">
            <v>DETALLADA</v>
          </cell>
          <cell r="B116">
            <v>15000000</v>
          </cell>
          <cell r="C116">
            <v>6.2240663900414939E-2</v>
          </cell>
          <cell r="D116" t="str">
            <v>P</v>
          </cell>
          <cell r="E116">
            <v>0</v>
          </cell>
          <cell r="F116">
            <v>0</v>
          </cell>
          <cell r="G116">
            <v>0</v>
          </cell>
          <cell r="H116">
            <v>0</v>
          </cell>
          <cell r="I116">
            <v>0</v>
          </cell>
          <cell r="J116">
            <v>0</v>
          </cell>
          <cell r="K116">
            <v>0</v>
          </cell>
          <cell r="L116">
            <v>0</v>
          </cell>
          <cell r="M116">
            <v>0</v>
          </cell>
          <cell r="N116">
            <v>15000000</v>
          </cell>
        </row>
        <row r="117">
          <cell r="A117" t="str">
            <v>deta2</v>
          </cell>
          <cell r="B117">
            <v>0</v>
          </cell>
          <cell r="C117">
            <v>0</v>
          </cell>
          <cell r="D117" t="str">
            <v>E</v>
          </cell>
        </row>
        <row r="118">
          <cell r="A118" t="str">
            <v>CONSTRUCCIÓN</v>
          </cell>
          <cell r="B118">
            <v>203000000</v>
          </cell>
          <cell r="C118">
            <v>0.84232365145228216</v>
          </cell>
          <cell r="D118" t="str">
            <v>P</v>
          </cell>
          <cell r="E118">
            <v>0</v>
          </cell>
          <cell r="F118">
            <v>0</v>
          </cell>
          <cell r="G118">
            <v>0</v>
          </cell>
          <cell r="H118">
            <v>0</v>
          </cell>
          <cell r="I118">
            <v>0</v>
          </cell>
          <cell r="J118">
            <v>0</v>
          </cell>
          <cell r="K118">
            <v>0</v>
          </cell>
          <cell r="L118">
            <v>0</v>
          </cell>
          <cell r="M118">
            <v>0</v>
          </cell>
          <cell r="N118">
            <v>101500000</v>
          </cell>
          <cell r="O118">
            <v>101500000</v>
          </cell>
        </row>
        <row r="119">
          <cell r="A119" t="str">
            <v>const2</v>
          </cell>
          <cell r="B119">
            <v>0</v>
          </cell>
          <cell r="C119">
            <v>0</v>
          </cell>
          <cell r="D119" t="str">
            <v>E</v>
          </cell>
        </row>
        <row r="120">
          <cell r="A120" t="str">
            <v>CIVIL</v>
          </cell>
          <cell r="B120">
            <v>33000000</v>
          </cell>
          <cell r="C120">
            <v>0.13692946058091288</v>
          </cell>
          <cell r="D120" t="str">
            <v>P</v>
          </cell>
          <cell r="E120">
            <v>0</v>
          </cell>
          <cell r="F120">
            <v>0</v>
          </cell>
          <cell r="G120">
            <v>0</v>
          </cell>
          <cell r="H120">
            <v>0</v>
          </cell>
          <cell r="I120">
            <v>0</v>
          </cell>
          <cell r="J120">
            <v>0</v>
          </cell>
          <cell r="K120">
            <v>0</v>
          </cell>
          <cell r="L120">
            <v>0</v>
          </cell>
          <cell r="M120">
            <v>0</v>
          </cell>
          <cell r="N120">
            <v>16500000</v>
          </cell>
          <cell r="O120">
            <v>16500000</v>
          </cell>
        </row>
        <row r="121">
          <cell r="A121" t="str">
            <v>civi2</v>
          </cell>
          <cell r="B121">
            <v>0</v>
          </cell>
          <cell r="C121">
            <v>0</v>
          </cell>
          <cell r="D121" t="str">
            <v>E</v>
          </cell>
        </row>
        <row r="122">
          <cell r="A122" t="str">
            <v>ELÉCTRICA</v>
          </cell>
          <cell r="B122">
            <v>10000000</v>
          </cell>
          <cell r="C122">
            <v>4.1493775933609957E-2</v>
          </cell>
          <cell r="D122" t="str">
            <v>P</v>
          </cell>
          <cell r="E122">
            <v>0</v>
          </cell>
          <cell r="F122">
            <v>0</v>
          </cell>
          <cell r="G122">
            <v>0</v>
          </cell>
          <cell r="H122">
            <v>0</v>
          </cell>
          <cell r="I122">
            <v>0</v>
          </cell>
          <cell r="J122">
            <v>0</v>
          </cell>
          <cell r="K122">
            <v>0</v>
          </cell>
          <cell r="L122">
            <v>0</v>
          </cell>
          <cell r="M122">
            <v>0</v>
          </cell>
          <cell r="N122">
            <v>5000000</v>
          </cell>
          <cell r="O122">
            <v>5000000</v>
          </cell>
        </row>
        <row r="123">
          <cell r="A123" t="str">
            <v>eléc2</v>
          </cell>
          <cell r="B123">
            <v>0</v>
          </cell>
          <cell r="C123">
            <v>0</v>
          </cell>
          <cell r="D123" t="str">
            <v>E</v>
          </cell>
        </row>
        <row r="124">
          <cell r="A124" t="str">
            <v>MECÁNICA</v>
          </cell>
          <cell r="B124">
            <v>150000000</v>
          </cell>
          <cell r="C124">
            <v>0.62240663900414939</v>
          </cell>
          <cell r="D124" t="str">
            <v>P</v>
          </cell>
          <cell r="E124">
            <v>0</v>
          </cell>
          <cell r="F124">
            <v>0</v>
          </cell>
          <cell r="G124">
            <v>0</v>
          </cell>
          <cell r="H124">
            <v>0</v>
          </cell>
          <cell r="I124">
            <v>0</v>
          </cell>
          <cell r="J124">
            <v>0</v>
          </cell>
          <cell r="K124">
            <v>0</v>
          </cell>
          <cell r="L124">
            <v>0</v>
          </cell>
          <cell r="M124">
            <v>0</v>
          </cell>
          <cell r="N124">
            <v>75000000</v>
          </cell>
          <cell r="O124">
            <v>75000000</v>
          </cell>
        </row>
        <row r="125">
          <cell r="A125" t="str">
            <v>mecá2</v>
          </cell>
          <cell r="B125">
            <v>0</v>
          </cell>
          <cell r="C125">
            <v>0</v>
          </cell>
          <cell r="D125" t="str">
            <v>E</v>
          </cell>
        </row>
        <row r="126">
          <cell r="A126" t="str">
            <v>INSTRUMENTACIÓN</v>
          </cell>
          <cell r="B126">
            <v>10000000</v>
          </cell>
          <cell r="C126">
            <v>4.1493775933609957E-2</v>
          </cell>
          <cell r="D126" t="str">
            <v>P</v>
          </cell>
          <cell r="E126">
            <v>0</v>
          </cell>
          <cell r="F126">
            <v>0</v>
          </cell>
          <cell r="G126">
            <v>0</v>
          </cell>
          <cell r="H126">
            <v>0</v>
          </cell>
          <cell r="I126">
            <v>0</v>
          </cell>
          <cell r="J126">
            <v>0</v>
          </cell>
          <cell r="K126">
            <v>0</v>
          </cell>
          <cell r="L126">
            <v>0</v>
          </cell>
          <cell r="M126">
            <v>0</v>
          </cell>
          <cell r="N126">
            <v>5000000</v>
          </cell>
          <cell r="O126">
            <v>5000000</v>
          </cell>
        </row>
        <row r="127">
          <cell r="A127" t="str">
            <v>inst2</v>
          </cell>
          <cell r="B127">
            <v>0</v>
          </cell>
          <cell r="C127">
            <v>0</v>
          </cell>
          <cell r="D127" t="str">
            <v>E</v>
          </cell>
        </row>
        <row r="128">
          <cell r="A128" t="str">
            <v>CIERRE</v>
          </cell>
          <cell r="B128">
            <v>23000000</v>
          </cell>
          <cell r="C128">
            <v>9.5435684647302899E-2</v>
          </cell>
          <cell r="D128" t="str">
            <v>P</v>
          </cell>
          <cell r="E128">
            <v>0</v>
          </cell>
          <cell r="F128">
            <v>0</v>
          </cell>
          <cell r="G128">
            <v>0</v>
          </cell>
          <cell r="H128">
            <v>0</v>
          </cell>
          <cell r="I128">
            <v>0</v>
          </cell>
          <cell r="J128">
            <v>0</v>
          </cell>
          <cell r="K128">
            <v>0</v>
          </cell>
          <cell r="L128">
            <v>0</v>
          </cell>
          <cell r="M128">
            <v>0</v>
          </cell>
          <cell r="N128">
            <v>0</v>
          </cell>
          <cell r="O128">
            <v>0</v>
          </cell>
          <cell r="P128">
            <v>23000000</v>
          </cell>
        </row>
        <row r="129">
          <cell r="A129" t="str">
            <v>cierr2</v>
          </cell>
          <cell r="B129">
            <v>0</v>
          </cell>
          <cell r="C129">
            <v>0</v>
          </cell>
          <cell r="D129" t="str">
            <v>E</v>
          </cell>
        </row>
        <row r="130">
          <cell r="A130" t="str">
            <v>TOTALES</v>
          </cell>
          <cell r="B130">
            <v>241000000</v>
          </cell>
          <cell r="C130">
            <v>1</v>
          </cell>
          <cell r="D130" t="str">
            <v>P</v>
          </cell>
          <cell r="E130">
            <v>0</v>
          </cell>
          <cell r="F130">
            <v>0</v>
          </cell>
          <cell r="G130">
            <v>0</v>
          </cell>
          <cell r="H130">
            <v>0</v>
          </cell>
          <cell r="I130">
            <v>0</v>
          </cell>
          <cell r="J130">
            <v>0</v>
          </cell>
          <cell r="K130">
            <v>0</v>
          </cell>
          <cell r="L130">
            <v>0</v>
          </cell>
          <cell r="M130">
            <v>0</v>
          </cell>
          <cell r="N130">
            <v>116500000</v>
          </cell>
          <cell r="O130">
            <v>101500000</v>
          </cell>
          <cell r="P130">
            <v>23000000</v>
          </cell>
        </row>
        <row r="131">
          <cell r="A131" t="str">
            <v>tota2</v>
          </cell>
          <cell r="B131">
            <v>0</v>
          </cell>
          <cell r="C131">
            <v>0</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D137">
            <v>0</v>
          </cell>
          <cell r="E137">
            <v>2004</v>
          </cell>
        </row>
        <row r="138">
          <cell r="B138" t="str">
            <v>COL$</v>
          </cell>
          <cell r="C138" t="str">
            <v>%</v>
          </cell>
          <cell r="D138">
            <v>0</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E139">
            <v>0</v>
          </cell>
          <cell r="F139">
            <v>0</v>
          </cell>
          <cell r="G139">
            <v>0</v>
          </cell>
          <cell r="H139">
            <v>0</v>
          </cell>
          <cell r="I139">
            <v>0</v>
          </cell>
          <cell r="J139">
            <v>0</v>
          </cell>
          <cell r="K139">
            <v>0</v>
          </cell>
          <cell r="L139">
            <v>0</v>
          </cell>
          <cell r="M139">
            <v>0</v>
          </cell>
          <cell r="N139">
            <v>0</v>
          </cell>
          <cell r="O139">
            <v>0</v>
          </cell>
          <cell r="P139">
            <v>360000000</v>
          </cell>
        </row>
        <row r="140">
          <cell r="A140" t="str">
            <v>inge2</v>
          </cell>
          <cell r="B140">
            <v>0</v>
          </cell>
          <cell r="C140">
            <v>0</v>
          </cell>
          <cell r="D140" t="str">
            <v>E</v>
          </cell>
        </row>
        <row r="141">
          <cell r="A141" t="str">
            <v>DETALLADA</v>
          </cell>
          <cell r="B141">
            <v>360000000</v>
          </cell>
          <cell r="C141">
            <v>1</v>
          </cell>
          <cell r="D141" t="str">
            <v>P</v>
          </cell>
          <cell r="E141">
            <v>0</v>
          </cell>
          <cell r="F141">
            <v>0</v>
          </cell>
          <cell r="G141">
            <v>0</v>
          </cell>
          <cell r="H141">
            <v>0</v>
          </cell>
          <cell r="I141">
            <v>0</v>
          </cell>
          <cell r="J141">
            <v>0</v>
          </cell>
          <cell r="K141">
            <v>0</v>
          </cell>
          <cell r="L141">
            <v>0</v>
          </cell>
          <cell r="M141">
            <v>0</v>
          </cell>
          <cell r="N141">
            <v>0</v>
          </cell>
          <cell r="O141">
            <v>0</v>
          </cell>
          <cell r="P141">
            <v>360000000</v>
          </cell>
        </row>
        <row r="142">
          <cell r="A142" t="str">
            <v>deta2</v>
          </cell>
          <cell r="B142">
            <v>0</v>
          </cell>
          <cell r="C142">
            <v>0</v>
          </cell>
          <cell r="D142" t="str">
            <v>E</v>
          </cell>
        </row>
        <row r="143">
          <cell r="A143" t="str">
            <v>TOTALES</v>
          </cell>
          <cell r="B143">
            <v>360000000</v>
          </cell>
          <cell r="C143">
            <v>1</v>
          </cell>
          <cell r="D143" t="str">
            <v>P</v>
          </cell>
          <cell r="E143">
            <v>0</v>
          </cell>
          <cell r="F143">
            <v>0</v>
          </cell>
          <cell r="G143">
            <v>0</v>
          </cell>
          <cell r="H143">
            <v>0</v>
          </cell>
          <cell r="I143">
            <v>0</v>
          </cell>
          <cell r="J143">
            <v>0</v>
          </cell>
          <cell r="K143">
            <v>0</v>
          </cell>
          <cell r="L143">
            <v>0</v>
          </cell>
          <cell r="M143">
            <v>0</v>
          </cell>
          <cell r="N143">
            <v>0</v>
          </cell>
          <cell r="O143">
            <v>0</v>
          </cell>
          <cell r="P143">
            <v>360000000</v>
          </cell>
        </row>
        <row r="144">
          <cell r="A144" t="str">
            <v>tota2</v>
          </cell>
          <cell r="B144">
            <v>0</v>
          </cell>
          <cell r="C144">
            <v>0</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D150">
            <v>0</v>
          </cell>
          <cell r="E150">
            <v>2004</v>
          </cell>
        </row>
        <row r="151">
          <cell r="B151" t="str">
            <v>COL$</v>
          </cell>
          <cell r="C151" t="str">
            <v>%</v>
          </cell>
          <cell r="D151">
            <v>0</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E152">
            <v>0</v>
          </cell>
          <cell r="F152">
            <v>0</v>
          </cell>
          <cell r="G152">
            <v>0</v>
          </cell>
          <cell r="H152">
            <v>0</v>
          </cell>
          <cell r="I152">
            <v>0</v>
          </cell>
          <cell r="J152">
            <v>0</v>
          </cell>
          <cell r="K152">
            <v>0</v>
          </cell>
          <cell r="L152">
            <v>0</v>
          </cell>
          <cell r="M152">
            <v>0</v>
          </cell>
          <cell r="N152">
            <v>764400000</v>
          </cell>
        </row>
        <row r="153">
          <cell r="A153" t="str">
            <v>comp2</v>
          </cell>
          <cell r="B153">
            <v>0</v>
          </cell>
          <cell r="C153">
            <v>0</v>
          </cell>
          <cell r="D153" t="str">
            <v>E</v>
          </cell>
        </row>
        <row r="154">
          <cell r="A154" t="str">
            <v>NACIONALES</v>
          </cell>
          <cell r="B154">
            <v>764400000</v>
          </cell>
          <cell r="C154">
            <v>1</v>
          </cell>
          <cell r="D154" t="str">
            <v>P</v>
          </cell>
          <cell r="E154">
            <v>0</v>
          </cell>
          <cell r="F154">
            <v>0</v>
          </cell>
          <cell r="G154">
            <v>0</v>
          </cell>
          <cell r="H154">
            <v>0</v>
          </cell>
          <cell r="I154">
            <v>0</v>
          </cell>
          <cell r="J154">
            <v>0</v>
          </cell>
          <cell r="K154">
            <v>0</v>
          </cell>
          <cell r="L154">
            <v>0</v>
          </cell>
          <cell r="M154">
            <v>0</v>
          </cell>
          <cell r="N154">
            <v>764400000</v>
          </cell>
        </row>
        <row r="155">
          <cell r="A155" t="str">
            <v>naci2</v>
          </cell>
          <cell r="B155">
            <v>0</v>
          </cell>
          <cell r="C155">
            <v>0</v>
          </cell>
          <cell r="D155" t="str">
            <v>E</v>
          </cell>
        </row>
        <row r="156">
          <cell r="A156" t="str">
            <v>TOTALES</v>
          </cell>
          <cell r="B156">
            <v>764400000</v>
          </cell>
          <cell r="C156">
            <v>1</v>
          </cell>
          <cell r="D156" t="str">
            <v>P</v>
          </cell>
          <cell r="E156">
            <v>0</v>
          </cell>
          <cell r="F156">
            <v>0</v>
          </cell>
          <cell r="G156">
            <v>0</v>
          </cell>
          <cell r="H156">
            <v>0</v>
          </cell>
          <cell r="I156">
            <v>0</v>
          </cell>
          <cell r="J156">
            <v>0</v>
          </cell>
          <cell r="K156">
            <v>0</v>
          </cell>
          <cell r="L156">
            <v>0</v>
          </cell>
          <cell r="M156">
            <v>0</v>
          </cell>
          <cell r="N156">
            <v>764400000</v>
          </cell>
        </row>
        <row r="157">
          <cell r="A157" t="str">
            <v>tota2</v>
          </cell>
          <cell r="B157">
            <v>0</v>
          </cell>
          <cell r="C157">
            <v>0</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D163">
            <v>0</v>
          </cell>
          <cell r="E163">
            <v>2004</v>
          </cell>
        </row>
        <row r="164">
          <cell r="B164" t="str">
            <v>COL$</v>
          </cell>
          <cell r="C164" t="str">
            <v>%</v>
          </cell>
          <cell r="D164">
            <v>0</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E165">
            <v>0</v>
          </cell>
          <cell r="F165">
            <v>0</v>
          </cell>
          <cell r="G165">
            <v>0</v>
          </cell>
          <cell r="H165">
            <v>0</v>
          </cell>
          <cell r="I165">
            <v>0</v>
          </cell>
          <cell r="J165">
            <v>94941840</v>
          </cell>
        </row>
        <row r="166">
          <cell r="A166" t="str">
            <v>comp2</v>
          </cell>
          <cell r="B166">
            <v>0</v>
          </cell>
          <cell r="C166">
            <v>0</v>
          </cell>
          <cell r="D166" t="str">
            <v>E</v>
          </cell>
          <cell r="E166">
            <v>0</v>
          </cell>
          <cell r="F166">
            <v>0</v>
          </cell>
          <cell r="G166">
            <v>0</v>
          </cell>
          <cell r="H166">
            <v>0</v>
          </cell>
          <cell r="I166">
            <v>0</v>
          </cell>
          <cell r="J166">
            <v>94941840</v>
          </cell>
        </row>
        <row r="167">
          <cell r="A167" t="str">
            <v>EXTERIOR</v>
          </cell>
          <cell r="B167">
            <v>94941840</v>
          </cell>
          <cell r="C167">
            <v>1</v>
          </cell>
          <cell r="D167" t="str">
            <v>P</v>
          </cell>
          <cell r="E167">
            <v>0</v>
          </cell>
          <cell r="F167">
            <v>0</v>
          </cell>
          <cell r="G167">
            <v>0</v>
          </cell>
          <cell r="H167">
            <v>0</v>
          </cell>
          <cell r="I167">
            <v>0</v>
          </cell>
          <cell r="J167">
            <v>94941840</v>
          </cell>
        </row>
        <row r="168">
          <cell r="A168" t="str">
            <v>exte2</v>
          </cell>
          <cell r="B168">
            <v>0</v>
          </cell>
          <cell r="C168">
            <v>0</v>
          </cell>
          <cell r="D168" t="str">
            <v>E</v>
          </cell>
          <cell r="E168">
            <v>0</v>
          </cell>
          <cell r="F168">
            <v>0</v>
          </cell>
          <cell r="G168">
            <v>0</v>
          </cell>
          <cell r="H168">
            <v>0</v>
          </cell>
          <cell r="I168">
            <v>0</v>
          </cell>
          <cell r="J168">
            <v>94941840</v>
          </cell>
        </row>
        <row r="169">
          <cell r="A169" t="str">
            <v>TOTALES</v>
          </cell>
          <cell r="B169">
            <v>94941840</v>
          </cell>
          <cell r="C169">
            <v>1</v>
          </cell>
          <cell r="D169" t="str">
            <v>P</v>
          </cell>
          <cell r="E169">
            <v>0</v>
          </cell>
          <cell r="F169">
            <v>0</v>
          </cell>
          <cell r="G169">
            <v>0</v>
          </cell>
          <cell r="H169">
            <v>0</v>
          </cell>
          <cell r="I169">
            <v>0</v>
          </cell>
          <cell r="J169">
            <v>94941840</v>
          </cell>
        </row>
        <row r="170">
          <cell r="A170" t="str">
            <v>tota2</v>
          </cell>
          <cell r="B170">
            <v>0</v>
          </cell>
          <cell r="C170">
            <v>0</v>
          </cell>
          <cell r="D170" t="str">
            <v>E</v>
          </cell>
          <cell r="E170">
            <v>0</v>
          </cell>
          <cell r="F170">
            <v>0</v>
          </cell>
          <cell r="G170">
            <v>0</v>
          </cell>
          <cell r="H170">
            <v>0</v>
          </cell>
          <cell r="I170">
            <v>0</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D176">
            <v>0</v>
          </cell>
          <cell r="E176">
            <v>2004</v>
          </cell>
        </row>
        <row r="177">
          <cell r="B177" t="str">
            <v>COL$</v>
          </cell>
          <cell r="C177" t="str">
            <v>%</v>
          </cell>
          <cell r="D177">
            <v>0</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E178">
            <v>0</v>
          </cell>
          <cell r="F178">
            <v>0</v>
          </cell>
          <cell r="G178">
            <v>0</v>
          </cell>
          <cell r="H178">
            <v>0</v>
          </cell>
          <cell r="I178">
            <v>0</v>
          </cell>
          <cell r="J178">
            <v>0</v>
          </cell>
          <cell r="K178">
            <v>0</v>
          </cell>
          <cell r="L178">
            <v>0</v>
          </cell>
          <cell r="M178">
            <v>0</v>
          </cell>
          <cell r="N178">
            <v>0</v>
          </cell>
          <cell r="O178">
            <v>0</v>
          </cell>
          <cell r="P178">
            <v>37353579.919999994</v>
          </cell>
        </row>
        <row r="179">
          <cell r="A179" t="str">
            <v>comp2</v>
          </cell>
          <cell r="B179">
            <v>0</v>
          </cell>
          <cell r="C179">
            <v>0</v>
          </cell>
          <cell r="D179" t="str">
            <v>E</v>
          </cell>
          <cell r="E179">
            <v>0</v>
          </cell>
          <cell r="F179">
            <v>0</v>
          </cell>
          <cell r="G179">
            <v>0</v>
          </cell>
          <cell r="H179">
            <v>0</v>
          </cell>
          <cell r="I179">
            <v>0</v>
          </cell>
          <cell r="J179">
            <v>0</v>
          </cell>
          <cell r="K179">
            <v>0</v>
          </cell>
          <cell r="L179">
            <v>0</v>
          </cell>
          <cell r="M179">
            <v>0</v>
          </cell>
          <cell r="N179">
            <v>0</v>
          </cell>
          <cell r="O179">
            <v>0</v>
          </cell>
          <cell r="P179">
            <v>37353579.919999994</v>
          </cell>
        </row>
        <row r="180">
          <cell r="A180" t="str">
            <v>EXTERIOR</v>
          </cell>
          <cell r="B180">
            <v>37353579.919999994</v>
          </cell>
          <cell r="C180">
            <v>1</v>
          </cell>
          <cell r="D180" t="str">
            <v>P</v>
          </cell>
          <cell r="E180">
            <v>0</v>
          </cell>
          <cell r="F180">
            <v>0</v>
          </cell>
          <cell r="G180">
            <v>0</v>
          </cell>
          <cell r="H180">
            <v>0</v>
          </cell>
          <cell r="I180">
            <v>0</v>
          </cell>
          <cell r="J180">
            <v>0</v>
          </cell>
          <cell r="K180">
            <v>0</v>
          </cell>
          <cell r="L180">
            <v>0</v>
          </cell>
          <cell r="M180">
            <v>0</v>
          </cell>
          <cell r="N180">
            <v>0</v>
          </cell>
          <cell r="O180">
            <v>0</v>
          </cell>
          <cell r="P180">
            <v>37353579.919999994</v>
          </cell>
        </row>
        <row r="181">
          <cell r="A181" t="str">
            <v>exte2</v>
          </cell>
          <cell r="B181">
            <v>0</v>
          </cell>
          <cell r="C181">
            <v>0</v>
          </cell>
          <cell r="D181" t="str">
            <v>E</v>
          </cell>
          <cell r="E181">
            <v>0</v>
          </cell>
          <cell r="F181">
            <v>0</v>
          </cell>
          <cell r="G181">
            <v>0</v>
          </cell>
          <cell r="H181">
            <v>0</v>
          </cell>
          <cell r="I181">
            <v>0</v>
          </cell>
          <cell r="J181">
            <v>0</v>
          </cell>
          <cell r="K181">
            <v>0</v>
          </cell>
          <cell r="L181">
            <v>0</v>
          </cell>
          <cell r="M181">
            <v>0</v>
          </cell>
          <cell r="N181">
            <v>0</v>
          </cell>
          <cell r="O181">
            <v>0</v>
          </cell>
          <cell r="P181">
            <v>37353579.919999994</v>
          </cell>
        </row>
        <row r="182">
          <cell r="A182" t="str">
            <v>TOTALES</v>
          </cell>
          <cell r="B182">
            <v>37353579.919999994</v>
          </cell>
          <cell r="C182">
            <v>1</v>
          </cell>
          <cell r="D182" t="str">
            <v>P</v>
          </cell>
          <cell r="E182">
            <v>0</v>
          </cell>
          <cell r="F182">
            <v>0</v>
          </cell>
          <cell r="G182">
            <v>0</v>
          </cell>
          <cell r="H182">
            <v>0</v>
          </cell>
          <cell r="I182">
            <v>0</v>
          </cell>
          <cell r="J182">
            <v>0</v>
          </cell>
          <cell r="K182">
            <v>0</v>
          </cell>
          <cell r="L182">
            <v>0</v>
          </cell>
          <cell r="M182">
            <v>0</v>
          </cell>
          <cell r="N182">
            <v>0</v>
          </cell>
          <cell r="O182">
            <v>0</v>
          </cell>
          <cell r="P182">
            <v>37353579.919999994</v>
          </cell>
        </row>
        <row r="183">
          <cell r="A183" t="str">
            <v>tota2</v>
          </cell>
          <cell r="B183">
            <v>0</v>
          </cell>
          <cell r="C183">
            <v>0</v>
          </cell>
          <cell r="D183" t="str">
            <v>E</v>
          </cell>
          <cell r="E183">
            <v>0</v>
          </cell>
          <cell r="F183">
            <v>0</v>
          </cell>
          <cell r="G183">
            <v>0</v>
          </cell>
          <cell r="H183">
            <v>0</v>
          </cell>
          <cell r="I183">
            <v>0</v>
          </cell>
          <cell r="J183">
            <v>0</v>
          </cell>
          <cell r="K183">
            <v>0</v>
          </cell>
          <cell r="L183">
            <v>0</v>
          </cell>
          <cell r="M183">
            <v>0</v>
          </cell>
          <cell r="N183">
            <v>0</v>
          </cell>
          <cell r="O183">
            <v>0</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D189">
            <v>0</v>
          </cell>
          <cell r="E189">
            <v>2004</v>
          </cell>
        </row>
        <row r="190">
          <cell r="B190" t="str">
            <v>COL$</v>
          </cell>
          <cell r="C190" t="str">
            <v>%</v>
          </cell>
          <cell r="D190">
            <v>0</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G8">
            <v>0</v>
          </cell>
          <cell r="H8">
            <v>0</v>
          </cell>
          <cell r="I8">
            <v>0</v>
          </cell>
          <cell r="J8">
            <v>0</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G46">
            <v>0</v>
          </cell>
          <cell r="H46">
            <v>0</v>
          </cell>
          <cell r="I46">
            <v>0</v>
          </cell>
          <cell r="J46">
            <v>0</v>
          </cell>
          <cell r="K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B12">
            <v>0</v>
          </cell>
          <cell r="C12" t="str">
            <v>CBR PER 85</v>
          </cell>
          <cell r="D12" t="str">
            <v>ESPESOR REMANENTE</v>
          </cell>
          <cell r="E12" t="str">
            <v>CBR MEDIA GRAN</v>
          </cell>
          <cell r="F12" t="str">
            <v>CBR MEJORAMIENTO</v>
          </cell>
          <cell r="G12" t="str">
            <v>ESPESOR MEJORAMIENTO cm</v>
          </cell>
        </row>
        <row r="13">
          <cell r="A13">
            <v>0</v>
          </cell>
          <cell r="B13">
            <v>0</v>
          </cell>
          <cell r="C13">
            <v>25.75</v>
          </cell>
          <cell r="D13">
            <v>42.714285714285715</v>
          </cell>
          <cell r="E13">
            <v>27.5</v>
          </cell>
          <cell r="F13">
            <v>10</v>
          </cell>
          <cell r="G13">
            <v>40</v>
          </cell>
        </row>
        <row r="14">
          <cell r="A14">
            <v>1625</v>
          </cell>
          <cell r="B14">
            <v>0</v>
          </cell>
          <cell r="C14">
            <v>12.2</v>
          </cell>
          <cell r="D14">
            <v>54</v>
          </cell>
          <cell r="E14">
            <v>15</v>
          </cell>
          <cell r="F14">
            <v>10</v>
          </cell>
          <cell r="G14">
            <v>40</v>
          </cell>
        </row>
        <row r="15">
          <cell r="A15">
            <v>2875</v>
          </cell>
          <cell r="B15">
            <v>0</v>
          </cell>
          <cell r="C15">
            <v>18.8</v>
          </cell>
          <cell r="D15">
            <v>51.652173913043477</v>
          </cell>
          <cell r="E15">
            <v>28.688888888888886</v>
          </cell>
          <cell r="F15">
            <v>10</v>
          </cell>
          <cell r="G15">
            <v>40</v>
          </cell>
        </row>
        <row r="16">
          <cell r="A16">
            <v>8625</v>
          </cell>
          <cell r="B16">
            <v>0</v>
          </cell>
          <cell r="C16">
            <v>10.4</v>
          </cell>
          <cell r="D16">
            <v>118.22222222222223</v>
          </cell>
          <cell r="E16">
            <v>24.28</v>
          </cell>
          <cell r="F16">
            <v>10</v>
          </cell>
          <cell r="G16">
            <v>40</v>
          </cell>
        </row>
        <row r="17">
          <cell r="A17">
            <v>10875</v>
          </cell>
          <cell r="B17">
            <v>0</v>
          </cell>
          <cell r="C17">
            <v>18</v>
          </cell>
          <cell r="D17">
            <v>35.714285714285715</v>
          </cell>
          <cell r="E17">
            <v>18</v>
          </cell>
          <cell r="F17">
            <v>10</v>
          </cell>
          <cell r="G17">
            <v>40</v>
          </cell>
        </row>
        <row r="18">
          <cell r="A18">
            <v>12625</v>
          </cell>
          <cell r="B18">
            <v>0</v>
          </cell>
          <cell r="C18">
            <v>19.8</v>
          </cell>
          <cell r="D18">
            <v>49.375</v>
          </cell>
          <cell r="E18">
            <v>22.5</v>
          </cell>
          <cell r="F18">
            <v>10</v>
          </cell>
          <cell r="G18">
            <v>40</v>
          </cell>
        </row>
        <row r="19">
          <cell r="A19">
            <v>14625</v>
          </cell>
          <cell r="B19">
            <v>0</v>
          </cell>
          <cell r="C19">
            <v>10.6</v>
          </cell>
          <cell r="D19">
            <v>61.5</v>
          </cell>
          <cell r="E19">
            <v>12</v>
          </cell>
          <cell r="F19">
            <v>10</v>
          </cell>
          <cell r="G19">
            <v>40</v>
          </cell>
        </row>
        <row r="20">
          <cell r="A20">
            <v>15625</v>
          </cell>
          <cell r="B20">
            <v>0</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INFORME FINAL"/>
      <sheetName val="RESUMEN"/>
      <sheetName val="EJECUCIÓN DE OBRA"/>
      <sheetName val="MATERIALES Y SUMINISTROS"/>
      <sheetName val="MAQUINARIA Y EQUIPOS"/>
      <sheetName val="C21_A310"/>
      <sheetName val="C21_G115"/>
      <sheetName val="C21_G220"/>
      <sheetName val="cantidades sf-42"/>
      <sheetName val="cantidades sf-30"/>
      <sheetName val="resumen sf-42"/>
      <sheetName val="resumen sf-30"/>
      <sheetName val="FACTURACION"/>
      <sheetName val="MEMORIAS"/>
      <sheetName val="CONTROL"/>
      <sheetName val="DATOS"/>
      <sheetName val="Prog. y Ejec.HH"/>
      <sheetName val="Ejecutado%"/>
      <sheetName val="Ejecutado$"/>
      <sheetName val="Programado$"/>
      <sheetName val="1"/>
      <sheetName val="#REF"/>
      <sheetName val="2121"/>
      <sheetName val="Cost per job"/>
      <sheetName val="SECTORIZACIÓN"/>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Datos"/>
      <sheetName val="5094-2003"/>
      <sheetName val="FINANCIERA"/>
      <sheetName val="PREACTA"/>
      <sheetName val="ESTADO VÍA-CRIT.TECNICO"/>
      <sheetName val="FLUJOS"/>
      <sheetName val="BASE"/>
      <sheetName val="calidad"/>
      <sheetName val="COSTOS OFICINA"/>
      <sheetName val="COSTOS CAMPAMENTO"/>
      <sheetName val="1_Preliminares"/>
      <sheetName val="Insumos"/>
      <sheetName val="M.Obra"/>
      <sheetName val="HOJA BASE"/>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FACTORES"/>
      <sheetName val="Anal"/>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refreshError="1"/>
      <sheetData sheetId="114" refreshError="1"/>
      <sheetData sheetId="115"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INSUMOS"/>
      <sheetName val="A.P.U."/>
      <sheetName val="A.P.U. (2)"/>
      <sheetName val="RESUMEN VIAS"/>
      <sheetName val="COSTOS POR KM"/>
      <sheetName val="RESUMEN UNITARI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COSTOS OFICINA"/>
      <sheetName val="Formatos"/>
    </sheetNames>
    <sheetDataSet>
      <sheetData sheetId="0" refreshError="1"/>
      <sheetData sheetId="1" refreshError="1"/>
      <sheetData sheetId="2" refreshError="1"/>
      <sheetData sheetId="3" refreshError="1">
        <row r="3">
          <cell r="A3" t="str">
            <v>CODIGO</v>
          </cell>
          <cell r="B3" t="str">
            <v>INSUMO</v>
          </cell>
          <cell r="C3" t="str">
            <v>UNIDAD</v>
          </cell>
          <cell r="D3">
            <v>0</v>
          </cell>
          <cell r="E3">
            <v>0</v>
          </cell>
          <cell r="F3">
            <v>0</v>
          </cell>
          <cell r="G3">
            <v>0</v>
          </cell>
          <cell r="H3" t="str">
            <v>PROVEEDOR</v>
          </cell>
        </row>
        <row r="4">
          <cell r="A4" t="str">
            <v>M0022</v>
          </cell>
          <cell r="B4" t="str">
            <v>AGUA</v>
          </cell>
          <cell r="C4" t="str">
            <v>LT</v>
          </cell>
          <cell r="D4">
            <v>0</v>
          </cell>
          <cell r="E4">
            <v>12</v>
          </cell>
          <cell r="F4">
            <v>13.799999999999999</v>
          </cell>
          <cell r="G4">
            <v>15.600000000000001</v>
          </cell>
          <cell r="H4" t="str">
            <v>EAAB</v>
          </cell>
        </row>
        <row r="5">
          <cell r="A5" t="str">
            <v>M0023</v>
          </cell>
          <cell r="B5" t="str">
            <v>CEMENTO GRIS</v>
          </cell>
          <cell r="C5" t="str">
            <v>KG</v>
          </cell>
          <cell r="D5">
            <v>0</v>
          </cell>
          <cell r="E5">
            <v>210</v>
          </cell>
          <cell r="F5">
            <v>241.49999999999997</v>
          </cell>
          <cell r="G5">
            <v>273</v>
          </cell>
        </row>
        <row r="6">
          <cell r="A6" t="str">
            <v>M0032</v>
          </cell>
          <cell r="B6" t="str">
            <v>ASFALTO MC 70</v>
          </cell>
          <cell r="C6" t="str">
            <v>LT</v>
          </cell>
          <cell r="D6">
            <v>0</v>
          </cell>
          <cell r="E6">
            <v>250</v>
          </cell>
          <cell r="F6">
            <v>287.5</v>
          </cell>
          <cell r="G6">
            <v>325</v>
          </cell>
          <cell r="H6" t="str">
            <v>ECOPETROL</v>
          </cell>
        </row>
        <row r="7">
          <cell r="A7" t="str">
            <v>M0101</v>
          </cell>
          <cell r="B7" t="str">
            <v>CONCRETO 2500 PSI</v>
          </cell>
          <cell r="C7" t="str">
            <v>M3</v>
          </cell>
          <cell r="D7">
            <v>0</v>
          </cell>
          <cell r="E7">
            <v>120000</v>
          </cell>
          <cell r="F7">
            <v>138000</v>
          </cell>
          <cell r="G7">
            <v>156000</v>
          </cell>
          <cell r="H7" t="str">
            <v>CENTRAL DE MEZCLAS</v>
          </cell>
        </row>
        <row r="8">
          <cell r="A8" t="str">
            <v>M0102</v>
          </cell>
          <cell r="B8" t="str">
            <v>CONCRETO 4000 PSI</v>
          </cell>
          <cell r="C8" t="str">
            <v>M3</v>
          </cell>
          <cell r="D8">
            <v>0</v>
          </cell>
          <cell r="E8">
            <v>150000</v>
          </cell>
          <cell r="F8">
            <v>172500</v>
          </cell>
          <cell r="G8">
            <v>195000</v>
          </cell>
          <cell r="H8" t="str">
            <v>CENTRAL DE MEZCLAS</v>
          </cell>
        </row>
        <row r="9">
          <cell r="A9" t="str">
            <v>M0103</v>
          </cell>
          <cell r="B9" t="str">
            <v>CONCRETO CICLOPEO</v>
          </cell>
          <cell r="C9" t="str">
            <v>M3</v>
          </cell>
          <cell r="D9">
            <v>0</v>
          </cell>
          <cell r="E9">
            <v>115000</v>
          </cell>
          <cell r="F9">
            <v>132250</v>
          </cell>
          <cell r="G9">
            <v>149500</v>
          </cell>
          <cell r="H9" t="str">
            <v>RECEBERA</v>
          </cell>
        </row>
        <row r="10">
          <cell r="A10" t="str">
            <v>M0104</v>
          </cell>
          <cell r="B10" t="str">
            <v>CONCRETO SOLADOS</v>
          </cell>
          <cell r="C10" t="str">
            <v>M3</v>
          </cell>
          <cell r="D10">
            <v>0</v>
          </cell>
          <cell r="E10">
            <v>115000</v>
          </cell>
          <cell r="F10">
            <v>132250</v>
          </cell>
          <cell r="G10">
            <v>149500</v>
          </cell>
          <cell r="H10" t="str">
            <v>CENTRAL DE MEZCLAS</v>
          </cell>
        </row>
        <row r="11">
          <cell r="A11" t="str">
            <v>M0110</v>
          </cell>
          <cell r="B11" t="str">
            <v>CONCRETO TREMIE 3000 PSI</v>
          </cell>
          <cell r="C11" t="str">
            <v>M3</v>
          </cell>
          <cell r="D11">
            <v>0</v>
          </cell>
          <cell r="E11">
            <v>230000</v>
          </cell>
          <cell r="F11">
            <v>264500</v>
          </cell>
          <cell r="G11">
            <v>299000</v>
          </cell>
        </row>
        <row r="12">
          <cell r="A12" t="str">
            <v>M0111</v>
          </cell>
          <cell r="B12" t="str">
            <v>CONCRETO TREMIE 5000 PSI</v>
          </cell>
          <cell r="C12" t="str">
            <v>M3</v>
          </cell>
          <cell r="D12">
            <v>0</v>
          </cell>
          <cell r="E12">
            <v>280000</v>
          </cell>
          <cell r="F12">
            <v>322000</v>
          </cell>
          <cell r="G12">
            <v>364000</v>
          </cell>
        </row>
        <row r="13">
          <cell r="A13" t="str">
            <v>M0114</v>
          </cell>
          <cell r="B13" t="str">
            <v>IMPERMEABILIZANTE</v>
          </cell>
          <cell r="C13" t="str">
            <v>GLOBAL</v>
          </cell>
          <cell r="D13">
            <v>0</v>
          </cell>
          <cell r="E13">
            <v>7500</v>
          </cell>
          <cell r="F13">
            <v>8625</v>
          </cell>
          <cell r="G13">
            <v>9750</v>
          </cell>
        </row>
        <row r="14">
          <cell r="A14" t="str">
            <v>M0115</v>
          </cell>
          <cell r="B14" t="str">
            <v>DINAMIITA</v>
          </cell>
          <cell r="C14" t="str">
            <v>KG</v>
          </cell>
          <cell r="D14">
            <v>0</v>
          </cell>
          <cell r="E14">
            <v>8000</v>
          </cell>
          <cell r="F14">
            <v>9200</v>
          </cell>
          <cell r="G14">
            <v>10400</v>
          </cell>
          <cell r="H14" t="str">
            <v>CENTRAL DE MEZCLAS</v>
          </cell>
        </row>
        <row r="15">
          <cell r="A15" t="str">
            <v>M0116</v>
          </cell>
          <cell r="B15" t="str">
            <v>MECHA, FULMINANTE,ETC</v>
          </cell>
          <cell r="C15" t="str">
            <v>GLOBAL</v>
          </cell>
          <cell r="D15">
            <v>0</v>
          </cell>
          <cell r="E15">
            <v>1500</v>
          </cell>
          <cell r="F15">
            <v>1724.9999999999998</v>
          </cell>
          <cell r="G15">
            <v>1950</v>
          </cell>
        </row>
        <row r="16">
          <cell r="A16" t="str">
            <v>M0150</v>
          </cell>
          <cell r="B16" t="str">
            <v>RECEBO B-200</v>
          </cell>
          <cell r="C16" t="str">
            <v>M3</v>
          </cell>
          <cell r="D16">
            <v>0</v>
          </cell>
          <cell r="E16">
            <v>20000</v>
          </cell>
          <cell r="F16">
            <v>23000</v>
          </cell>
          <cell r="G16">
            <v>26000</v>
          </cell>
          <cell r="H16" t="str">
            <v>RECEBERA TOBERIN</v>
          </cell>
        </row>
        <row r="17">
          <cell r="A17" t="str">
            <v>M0151</v>
          </cell>
          <cell r="B17" t="str">
            <v>RECEBO B-600</v>
          </cell>
          <cell r="C17" t="str">
            <v>M3</v>
          </cell>
          <cell r="D17">
            <v>0</v>
          </cell>
          <cell r="E17">
            <v>24000</v>
          </cell>
          <cell r="F17">
            <v>27599.999999999996</v>
          </cell>
          <cell r="G17">
            <v>31200</v>
          </cell>
          <cell r="H17" t="str">
            <v>RECEBERA TOBERIN</v>
          </cell>
        </row>
        <row r="18">
          <cell r="A18" t="str">
            <v>M0152</v>
          </cell>
          <cell r="B18" t="str">
            <v>PIEDRA RAJON</v>
          </cell>
          <cell r="C18" t="str">
            <v>M3</v>
          </cell>
          <cell r="D18">
            <v>0</v>
          </cell>
          <cell r="E18">
            <v>20000</v>
          </cell>
          <cell r="F18">
            <v>23000</v>
          </cell>
          <cell r="G18">
            <v>26000</v>
          </cell>
          <cell r="H18" t="str">
            <v>RECEBERA</v>
          </cell>
        </row>
        <row r="19">
          <cell r="A19" t="str">
            <v>M0153</v>
          </cell>
          <cell r="B19" t="str">
            <v>TRITURADO</v>
          </cell>
          <cell r="C19" t="str">
            <v>M3</v>
          </cell>
          <cell r="D19">
            <v>0</v>
          </cell>
          <cell r="E19">
            <v>36000</v>
          </cell>
          <cell r="F19">
            <v>41400</v>
          </cell>
          <cell r="G19">
            <v>46800</v>
          </cell>
        </row>
        <row r="20">
          <cell r="A20" t="str">
            <v>M0154</v>
          </cell>
          <cell r="B20" t="str">
            <v>MATERIAL DE AFIRMADO</v>
          </cell>
          <cell r="C20" t="str">
            <v>M3</v>
          </cell>
          <cell r="D20">
            <v>0</v>
          </cell>
          <cell r="E20">
            <v>13000</v>
          </cell>
          <cell r="F20">
            <v>14949.999999999998</v>
          </cell>
          <cell r="G20">
            <v>16900</v>
          </cell>
        </row>
        <row r="21">
          <cell r="A21" t="str">
            <v>M0155</v>
          </cell>
          <cell r="B21" t="str">
            <v>BASE GRANULAR</v>
          </cell>
          <cell r="C21" t="str">
            <v>M3</v>
          </cell>
          <cell r="D21">
            <v>0</v>
          </cell>
          <cell r="E21">
            <v>25000</v>
          </cell>
          <cell r="F21">
            <v>28749.999999999996</v>
          </cell>
          <cell r="G21">
            <v>32500</v>
          </cell>
        </row>
        <row r="22">
          <cell r="A22" t="str">
            <v>M0156</v>
          </cell>
          <cell r="B22" t="str">
            <v>SUB-BASE GRANULAR</v>
          </cell>
          <cell r="C22" t="str">
            <v>M3</v>
          </cell>
          <cell r="D22">
            <v>0</v>
          </cell>
          <cell r="E22">
            <v>16500</v>
          </cell>
          <cell r="F22">
            <v>18975</v>
          </cell>
          <cell r="G22">
            <v>21450</v>
          </cell>
        </row>
        <row r="23">
          <cell r="A23" t="str">
            <v>M0157</v>
          </cell>
          <cell r="B23" t="str">
            <v>MATERIAL DE TERRAPLEN</v>
          </cell>
          <cell r="C23" t="str">
            <v>M3</v>
          </cell>
          <cell r="D23">
            <v>0</v>
          </cell>
          <cell r="E23">
            <v>6000</v>
          </cell>
          <cell r="F23">
            <v>6899.9999999999991</v>
          </cell>
          <cell r="G23">
            <v>7800</v>
          </cell>
        </row>
        <row r="24">
          <cell r="A24" t="str">
            <v>M0165</v>
          </cell>
          <cell r="B24" t="str">
            <v>ARENA LAVADA</v>
          </cell>
          <cell r="C24" t="str">
            <v>M3</v>
          </cell>
          <cell r="D24">
            <v>0</v>
          </cell>
          <cell r="E24">
            <v>28000</v>
          </cell>
          <cell r="F24">
            <v>32199.999999999996</v>
          </cell>
          <cell r="G24">
            <v>36400</v>
          </cell>
        </row>
        <row r="25">
          <cell r="A25" t="str">
            <v>M0170</v>
          </cell>
          <cell r="B25" t="str">
            <v>GRAVILLA SELECCIONADA</v>
          </cell>
          <cell r="C25" t="str">
            <v>M3</v>
          </cell>
          <cell r="D25">
            <v>0</v>
          </cell>
          <cell r="E25">
            <v>36000</v>
          </cell>
          <cell r="F25">
            <v>41400</v>
          </cell>
          <cell r="G25">
            <v>46800</v>
          </cell>
        </row>
        <row r="26">
          <cell r="A26" t="str">
            <v>M0200</v>
          </cell>
          <cell r="B26" t="str">
            <v>MADERA REDONDA 6"</v>
          </cell>
          <cell r="C26" t="str">
            <v>M2</v>
          </cell>
          <cell r="D26">
            <v>0</v>
          </cell>
          <cell r="E26">
            <v>3000</v>
          </cell>
          <cell r="F26">
            <v>3449.9999999999995</v>
          </cell>
          <cell r="G26">
            <v>3900</v>
          </cell>
        </row>
        <row r="27">
          <cell r="A27" t="str">
            <v>M0201</v>
          </cell>
          <cell r="B27" t="str">
            <v>DURMIENTE</v>
          </cell>
          <cell r="C27" t="str">
            <v>ML</v>
          </cell>
          <cell r="D27">
            <v>0</v>
          </cell>
          <cell r="E27">
            <v>2100</v>
          </cell>
          <cell r="F27">
            <v>2415</v>
          </cell>
          <cell r="G27">
            <v>2730</v>
          </cell>
          <cell r="H27" t="str">
            <v>MADERAS NOGAL</v>
          </cell>
        </row>
        <row r="28">
          <cell r="A28" t="str">
            <v>M0202</v>
          </cell>
          <cell r="B28" t="str">
            <v>MADERA</v>
          </cell>
          <cell r="C28" t="str">
            <v>ML</v>
          </cell>
          <cell r="D28">
            <v>0</v>
          </cell>
          <cell r="E28">
            <v>7500</v>
          </cell>
          <cell r="F28">
            <v>8625</v>
          </cell>
          <cell r="G28">
            <v>9750</v>
          </cell>
        </row>
        <row r="29">
          <cell r="A29" t="str">
            <v>M0203</v>
          </cell>
          <cell r="B29" t="str">
            <v>LISTON 8 CMS</v>
          </cell>
          <cell r="C29" t="str">
            <v>ML</v>
          </cell>
          <cell r="D29">
            <v>0</v>
          </cell>
          <cell r="E29">
            <v>1000</v>
          </cell>
          <cell r="F29">
            <v>1150</v>
          </cell>
          <cell r="G29">
            <v>1300</v>
          </cell>
          <cell r="H29" t="str">
            <v>MADERAS NOGAL</v>
          </cell>
        </row>
        <row r="30">
          <cell r="A30" t="str">
            <v>M0204</v>
          </cell>
          <cell r="B30" t="str">
            <v>MALLA GAVION TRIPLE T.</v>
          </cell>
          <cell r="C30" t="str">
            <v>M2</v>
          </cell>
          <cell r="D30">
            <v>0</v>
          </cell>
          <cell r="E30">
            <v>12000</v>
          </cell>
          <cell r="F30">
            <v>13799.999999999998</v>
          </cell>
          <cell r="G30">
            <v>15600</v>
          </cell>
        </row>
        <row r="31">
          <cell r="A31" t="str">
            <v>M0302</v>
          </cell>
          <cell r="B31" t="str">
            <v xml:space="preserve">LADRILLO TOLETE </v>
          </cell>
          <cell r="C31" t="str">
            <v>UN</v>
          </cell>
          <cell r="D31">
            <v>0</v>
          </cell>
          <cell r="E31">
            <v>170</v>
          </cell>
          <cell r="F31">
            <v>195.49999999999997</v>
          </cell>
          <cell r="G31">
            <v>221</v>
          </cell>
          <cell r="H31" t="str">
            <v>SALITRE</v>
          </cell>
        </row>
        <row r="32">
          <cell r="A32" t="str">
            <v>M0307</v>
          </cell>
          <cell r="B32" t="str">
            <v>LADRILLO HUECO Nº 5</v>
          </cell>
          <cell r="C32" t="str">
            <v>UN</v>
          </cell>
          <cell r="D32">
            <v>0</v>
          </cell>
          <cell r="E32">
            <v>320</v>
          </cell>
          <cell r="F32">
            <v>368</v>
          </cell>
          <cell r="G32">
            <v>416</v>
          </cell>
          <cell r="H32" t="str">
            <v>SALITRE</v>
          </cell>
        </row>
        <row r="33">
          <cell r="A33" t="str">
            <v>M0311</v>
          </cell>
          <cell r="B33" t="str">
            <v xml:space="preserve">LADRILLO RECOCIDO </v>
          </cell>
          <cell r="C33" t="str">
            <v>UN</v>
          </cell>
          <cell r="D33">
            <v>0</v>
          </cell>
          <cell r="E33">
            <v>120</v>
          </cell>
          <cell r="F33">
            <v>138</v>
          </cell>
          <cell r="G33">
            <v>156</v>
          </cell>
          <cell r="H33" t="str">
            <v>SAN JOSE</v>
          </cell>
        </row>
        <row r="34">
          <cell r="A34" t="str">
            <v>M0315</v>
          </cell>
          <cell r="B34" t="str">
            <v>TUBO  PVC 1 "</v>
          </cell>
          <cell r="C34" t="str">
            <v>ML</v>
          </cell>
          <cell r="D34">
            <v>0</v>
          </cell>
          <cell r="E34">
            <v>1000</v>
          </cell>
          <cell r="F34">
            <v>1150</v>
          </cell>
          <cell r="G34">
            <v>1300</v>
          </cell>
        </row>
        <row r="35">
          <cell r="A35" t="str">
            <v>M0345</v>
          </cell>
          <cell r="B35" t="str">
            <v>TUBERIA GRES 8"</v>
          </cell>
          <cell r="C35" t="str">
            <v>ML</v>
          </cell>
          <cell r="D35">
            <v>0</v>
          </cell>
          <cell r="E35">
            <v>6500</v>
          </cell>
          <cell r="F35">
            <v>7474.9999999999991</v>
          </cell>
          <cell r="G35">
            <v>8450</v>
          </cell>
          <cell r="H35" t="str">
            <v>EL SALITRE</v>
          </cell>
        </row>
        <row r="36">
          <cell r="A36" t="str">
            <v>M0400</v>
          </cell>
          <cell r="B36" t="str">
            <v>REJILLA .56X1</v>
          </cell>
          <cell r="C36" t="str">
            <v>UN</v>
          </cell>
          <cell r="D36">
            <v>0</v>
          </cell>
          <cell r="E36">
            <v>60000</v>
          </cell>
          <cell r="F36">
            <v>69000</v>
          </cell>
          <cell r="G36">
            <v>78000</v>
          </cell>
          <cell r="H36" t="str">
            <v>COLREJILLAS</v>
          </cell>
        </row>
        <row r="37">
          <cell r="A37" t="str">
            <v>M0401</v>
          </cell>
          <cell r="B37" t="str">
            <v>TUBERIA DE CONCRETO 36"</v>
          </cell>
          <cell r="C37" t="str">
            <v>M</v>
          </cell>
          <cell r="D37">
            <v>0</v>
          </cell>
          <cell r="E37">
            <v>90000</v>
          </cell>
          <cell r="F37">
            <v>103499.99999999999</v>
          </cell>
          <cell r="G37">
            <v>117000</v>
          </cell>
          <cell r="H37" t="str">
            <v>TITAN</v>
          </cell>
        </row>
        <row r="38">
          <cell r="A38" t="str">
            <v>M0402</v>
          </cell>
          <cell r="B38" t="str">
            <v>TUBERIA DE CONCRETO 24"</v>
          </cell>
          <cell r="C38" t="str">
            <v>M</v>
          </cell>
          <cell r="D38">
            <v>0</v>
          </cell>
          <cell r="E38">
            <v>25000</v>
          </cell>
          <cell r="F38">
            <v>28749.999999999996</v>
          </cell>
          <cell r="G38">
            <v>32500</v>
          </cell>
        </row>
        <row r="39">
          <cell r="A39" t="str">
            <v>M0425</v>
          </cell>
          <cell r="B39" t="str">
            <v>PUNTILLA C/CABEZA</v>
          </cell>
          <cell r="C39" t="str">
            <v>LB</v>
          </cell>
          <cell r="D39">
            <v>0</v>
          </cell>
          <cell r="E39">
            <v>650</v>
          </cell>
          <cell r="F39">
            <v>747.49999999999989</v>
          </cell>
          <cell r="G39">
            <v>845</v>
          </cell>
          <cell r="H39" t="str">
            <v>FERRETERIA JIMENEZ</v>
          </cell>
        </row>
        <row r="40">
          <cell r="A40" t="str">
            <v>M0428</v>
          </cell>
          <cell r="B40" t="str">
            <v>ALAMBRE</v>
          </cell>
          <cell r="C40" t="str">
            <v>KG</v>
          </cell>
          <cell r="D40">
            <v>0</v>
          </cell>
          <cell r="E40">
            <v>1300</v>
          </cell>
          <cell r="F40">
            <v>1494.9999999999998</v>
          </cell>
          <cell r="G40">
            <v>1690</v>
          </cell>
        </row>
        <row r="41">
          <cell r="A41" t="str">
            <v>M0590</v>
          </cell>
          <cell r="B41" t="str">
            <v>ACERO F'Y = 4200 KG/CM2</v>
          </cell>
          <cell r="C41" t="str">
            <v>KG</v>
          </cell>
          <cell r="D41">
            <v>0</v>
          </cell>
          <cell r="E41">
            <v>1562</v>
          </cell>
          <cell r="F41">
            <v>1796.3</v>
          </cell>
          <cell r="G41">
            <v>2030.6000000000001</v>
          </cell>
        </row>
        <row r="42">
          <cell r="A42" t="str">
            <v>M0600</v>
          </cell>
          <cell r="B42" t="str">
            <v>ACERO 60000</v>
          </cell>
          <cell r="C42" t="str">
            <v>KG</v>
          </cell>
          <cell r="D42">
            <v>0</v>
          </cell>
          <cell r="E42">
            <v>1562</v>
          </cell>
          <cell r="F42">
            <v>1796.3</v>
          </cell>
          <cell r="G42">
            <v>2030.6000000000001</v>
          </cell>
          <cell r="H42" t="str">
            <v>FERRETERIA JIMENEZ</v>
          </cell>
        </row>
        <row r="43">
          <cell r="A43" t="str">
            <v>M0601</v>
          </cell>
          <cell r="B43" t="str">
            <v>ACERO 37000</v>
          </cell>
          <cell r="C43" t="str">
            <v>KG</v>
          </cell>
          <cell r="D43">
            <v>0</v>
          </cell>
          <cell r="E43">
            <v>1330</v>
          </cell>
          <cell r="F43">
            <v>1529.4999999999998</v>
          </cell>
          <cell r="G43">
            <v>1729</v>
          </cell>
        </row>
        <row r="44">
          <cell r="A44" t="str">
            <v>M0602</v>
          </cell>
          <cell r="B44" t="str">
            <v>APOYO DE NEOPRENO</v>
          </cell>
          <cell r="C44" t="str">
            <v>UN</v>
          </cell>
          <cell r="D44">
            <v>0</v>
          </cell>
          <cell r="E44">
            <v>110000</v>
          </cell>
          <cell r="F44">
            <v>126499.99999999999</v>
          </cell>
          <cell r="G44">
            <v>143000</v>
          </cell>
        </row>
        <row r="45">
          <cell r="A45" t="str">
            <v>M0650</v>
          </cell>
          <cell r="B45" t="str">
            <v>TELA ACRILICA</v>
          </cell>
          <cell r="C45" t="str">
            <v>M2</v>
          </cell>
          <cell r="D45">
            <v>0</v>
          </cell>
          <cell r="E45">
            <v>1600</v>
          </cell>
          <cell r="F45">
            <v>1839.9999999999998</v>
          </cell>
          <cell r="G45">
            <v>2080</v>
          </cell>
        </row>
        <row r="46">
          <cell r="A46" t="str">
            <v>M0700</v>
          </cell>
          <cell r="B46" t="str">
            <v>GEOTEXTIL NT 1600</v>
          </cell>
          <cell r="C46" t="str">
            <v>M2</v>
          </cell>
          <cell r="D46">
            <v>0</v>
          </cell>
          <cell r="E46">
            <v>1600</v>
          </cell>
          <cell r="F46">
            <v>1839.9999999999998</v>
          </cell>
          <cell r="G46">
            <v>2080</v>
          </cell>
          <cell r="H46" t="str">
            <v>FERRETERIA JIMENEZ</v>
          </cell>
        </row>
        <row r="47">
          <cell r="A47" t="str">
            <v>M0705</v>
          </cell>
          <cell r="B47" t="str">
            <v>ENTIBADO</v>
          </cell>
          <cell r="C47" t="str">
            <v>M2</v>
          </cell>
          <cell r="D47">
            <v>0</v>
          </cell>
          <cell r="E47">
            <v>900</v>
          </cell>
          <cell r="F47">
            <v>1035</v>
          </cell>
          <cell r="G47">
            <v>1170</v>
          </cell>
        </row>
        <row r="48">
          <cell r="A48" t="str">
            <v>M0710</v>
          </cell>
          <cell r="B48" t="str">
            <v>IMPRIMANTE MC-70</v>
          </cell>
          <cell r="C48" t="str">
            <v>M2</v>
          </cell>
          <cell r="D48">
            <v>0</v>
          </cell>
          <cell r="E48">
            <v>600</v>
          </cell>
          <cell r="F48">
            <v>690</v>
          </cell>
          <cell r="G48">
            <v>780</v>
          </cell>
          <cell r="H48" t="str">
            <v>FERRETERIA JIMENEZ</v>
          </cell>
        </row>
        <row r="49">
          <cell r="A49" t="str">
            <v>M0720</v>
          </cell>
          <cell r="B49" t="str">
            <v>BASE ASFALTICA</v>
          </cell>
          <cell r="C49" t="str">
            <v>M3</v>
          </cell>
          <cell r="D49">
            <v>0</v>
          </cell>
          <cell r="E49">
            <v>90000</v>
          </cell>
          <cell r="F49">
            <v>103499.99999999999</v>
          </cell>
          <cell r="G49">
            <v>117000</v>
          </cell>
          <cell r="H49" t="str">
            <v>PLANTA</v>
          </cell>
        </row>
        <row r="50">
          <cell r="A50" t="str">
            <v>M0721</v>
          </cell>
          <cell r="B50" t="str">
            <v>RODADURA ASFALTICA</v>
          </cell>
          <cell r="C50" t="str">
            <v>M3</v>
          </cell>
          <cell r="D50">
            <v>0</v>
          </cell>
          <cell r="E50">
            <v>110000</v>
          </cell>
          <cell r="F50">
            <v>126499.99999999999</v>
          </cell>
          <cell r="G50">
            <v>143000</v>
          </cell>
          <cell r="H50" t="str">
            <v>PLANTA</v>
          </cell>
        </row>
        <row r="51">
          <cell r="A51" t="str">
            <v>M0800</v>
          </cell>
          <cell r="B51" t="str">
            <v>FORMALETA</v>
          </cell>
          <cell r="C51" t="str">
            <v>GLOBAL</v>
          </cell>
          <cell r="D51">
            <v>0</v>
          </cell>
          <cell r="E51">
            <v>10000</v>
          </cell>
          <cell r="F51">
            <v>11500</v>
          </cell>
          <cell r="G51">
            <v>13000</v>
          </cell>
        </row>
        <row r="52">
          <cell r="A52" t="str">
            <v>M0820</v>
          </cell>
          <cell r="B52" t="str">
            <v>FORMALETA BOXCULVERT</v>
          </cell>
          <cell r="C52" t="str">
            <v>GLOBAL</v>
          </cell>
          <cell r="D52">
            <v>0</v>
          </cell>
          <cell r="E52">
            <v>25000</v>
          </cell>
          <cell r="F52">
            <v>28749.999999999996</v>
          </cell>
          <cell r="G52">
            <v>32500</v>
          </cell>
        </row>
        <row r="53">
          <cell r="A53" t="str">
            <v>M0822</v>
          </cell>
          <cell r="B53" t="str">
            <v>FORMALETA PAVIMENTO</v>
          </cell>
          <cell r="C53" t="str">
            <v>GLOBAL</v>
          </cell>
          <cell r="D53">
            <v>0</v>
          </cell>
          <cell r="E53">
            <v>15000</v>
          </cell>
          <cell r="F53">
            <v>17250</v>
          </cell>
          <cell r="G53">
            <v>19500</v>
          </cell>
        </row>
        <row r="54">
          <cell r="A54" t="str">
            <v>M0823</v>
          </cell>
          <cell r="B54" t="str">
            <v>FORMALETA PLAC-RIOSTRA</v>
          </cell>
          <cell r="C54" t="str">
            <v>GLOBAL</v>
          </cell>
          <cell r="D54">
            <v>0</v>
          </cell>
          <cell r="E54">
            <v>18000</v>
          </cell>
          <cell r="F54">
            <v>20700</v>
          </cell>
          <cell r="G54">
            <v>23400</v>
          </cell>
        </row>
        <row r="55">
          <cell r="A55" t="str">
            <v>M0825</v>
          </cell>
          <cell r="B55" t="str">
            <v>FORMALETA CAJONES /CAISSONS</v>
          </cell>
          <cell r="C55" t="str">
            <v>GLOBAL</v>
          </cell>
          <cell r="D55">
            <v>0</v>
          </cell>
          <cell r="E55">
            <v>30000</v>
          </cell>
          <cell r="F55">
            <v>34500</v>
          </cell>
          <cell r="G55">
            <v>39000</v>
          </cell>
        </row>
        <row r="56">
          <cell r="A56" t="str">
            <v>M0827</v>
          </cell>
          <cell r="B56" t="str">
            <v>FORMALETA CUNETAS</v>
          </cell>
          <cell r="C56" t="str">
            <v>GLOBAL</v>
          </cell>
          <cell r="D56">
            <v>0</v>
          </cell>
          <cell r="E56">
            <v>3000</v>
          </cell>
          <cell r="F56">
            <v>3449.9999999999995</v>
          </cell>
          <cell r="G56">
            <v>3900</v>
          </cell>
        </row>
        <row r="57">
          <cell r="A57" t="str">
            <v>M0828</v>
          </cell>
          <cell r="B57" t="str">
            <v>FORMALETA SARDINELES</v>
          </cell>
          <cell r="C57" t="str">
            <v>GLOBAL</v>
          </cell>
          <cell r="D57">
            <v>0</v>
          </cell>
          <cell r="E57">
            <v>5000</v>
          </cell>
          <cell r="F57">
            <v>5750</v>
          </cell>
          <cell r="G57">
            <v>6500</v>
          </cell>
        </row>
        <row r="58">
          <cell r="A58" t="str">
            <v>M0830</v>
          </cell>
          <cell r="B58" t="str">
            <v>FORMALETA VIGAS 20-30 M</v>
          </cell>
          <cell r="C58" t="str">
            <v>GLOBAL</v>
          </cell>
          <cell r="D58">
            <v>0</v>
          </cell>
          <cell r="E58">
            <v>25000</v>
          </cell>
          <cell r="F58">
            <v>28749.999999999996</v>
          </cell>
          <cell r="G58">
            <v>32500</v>
          </cell>
        </row>
        <row r="59">
          <cell r="A59" t="str">
            <v>M0832</v>
          </cell>
          <cell r="B59" t="str">
            <v>FORMALETA VIGAS &gt; 30 M</v>
          </cell>
          <cell r="C59" t="str">
            <v>GLOBAL</v>
          </cell>
          <cell r="D59">
            <v>0</v>
          </cell>
          <cell r="E59">
            <v>35000</v>
          </cell>
          <cell r="F59">
            <v>40250</v>
          </cell>
          <cell r="G59">
            <v>45500</v>
          </cell>
        </row>
        <row r="60">
          <cell r="A60" t="str">
            <v>M0850</v>
          </cell>
          <cell r="B60" t="str">
            <v>TUBO METALICO 10"</v>
          </cell>
          <cell r="C60" t="str">
            <v>ML</v>
          </cell>
          <cell r="D60">
            <v>0</v>
          </cell>
          <cell r="E60">
            <v>60000</v>
          </cell>
          <cell r="F60">
            <v>69000</v>
          </cell>
          <cell r="G60">
            <v>78000</v>
          </cell>
        </row>
        <row r="61">
          <cell r="A61" t="str">
            <v>M0900</v>
          </cell>
          <cell r="B61" t="str">
            <v>LODO BENTONITICO</v>
          </cell>
          <cell r="C61" t="str">
            <v>KG</v>
          </cell>
          <cell r="D61">
            <v>0</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C72">
            <v>0</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C89">
            <v>0</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D91">
            <v>0</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refreshError="1"/>
      <sheetData sheetId="70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actividades Zona 1 "/>
      <sheetName val="Cuadro Comparativo "/>
      <sheetName val="Presupuesto"/>
      <sheetName val="A.P.U"/>
      <sheetName val="Insumos"/>
      <sheetName val="Cuadrillas"/>
    </sheetNames>
    <sheetDataSet>
      <sheetData sheetId="0" refreshError="1"/>
      <sheetData sheetId="1" refreshError="1"/>
      <sheetData sheetId="2" refreshError="1"/>
      <sheetData sheetId="3" refreshError="1"/>
      <sheetData sheetId="4" refreshError="1">
        <row r="2064">
          <cell r="B2064" t="str">
            <v>ANDES</v>
          </cell>
        </row>
        <row r="2065">
          <cell r="B2065" t="str">
            <v>APIAY</v>
          </cell>
        </row>
        <row r="2066">
          <cell r="B2066" t="str">
            <v>ARAUCA</v>
          </cell>
        </row>
        <row r="2067">
          <cell r="B2067" t="str">
            <v>ARMENIA</v>
          </cell>
        </row>
        <row r="2068">
          <cell r="B2068" t="str">
            <v>BARANCABERMEGA</v>
          </cell>
        </row>
        <row r="2069">
          <cell r="B2069" t="str">
            <v>BARRANQUILLA</v>
          </cell>
        </row>
        <row r="2070">
          <cell r="B2070" t="str">
            <v>BELLO</v>
          </cell>
        </row>
        <row r="2071">
          <cell r="B2071" t="str">
            <v>BOGOTA</v>
          </cell>
        </row>
        <row r="2072">
          <cell r="B2072" t="str">
            <v>BUCARAMANGA</v>
          </cell>
        </row>
        <row r="2073">
          <cell r="B2073" t="str">
            <v>BUENAVISTA</v>
          </cell>
        </row>
        <row r="2074">
          <cell r="B2074" t="str">
            <v>BUGA</v>
          </cell>
        </row>
        <row r="2075">
          <cell r="B2075" t="str">
            <v>CALAMAR</v>
          </cell>
        </row>
        <row r="2076">
          <cell r="B2076" t="str">
            <v>CALI</v>
          </cell>
        </row>
        <row r="2077">
          <cell r="B2077" t="str">
            <v>CAREPA</v>
          </cell>
        </row>
        <row r="2078">
          <cell r="B2078" t="str">
            <v>CARTAGO</v>
          </cell>
        </row>
        <row r="2079">
          <cell r="B2079" t="str">
            <v>CHAPARRAL</v>
          </cell>
        </row>
        <row r="2080">
          <cell r="B2080" t="str">
            <v>CHIQUINQUIRA</v>
          </cell>
        </row>
        <row r="2081">
          <cell r="B2081" t="str">
            <v>CIENAGA</v>
          </cell>
        </row>
        <row r="2082">
          <cell r="B2082" t="str">
            <v>CUCUTA</v>
          </cell>
        </row>
        <row r="2083">
          <cell r="B2083" t="str">
            <v>CUMARIO</v>
          </cell>
        </row>
        <row r="2084">
          <cell r="B2084" t="str">
            <v>DUITAMA</v>
          </cell>
        </row>
        <row r="2085">
          <cell r="B2085" t="str">
            <v>FLORENCIA</v>
          </cell>
        </row>
        <row r="2086">
          <cell r="B2086" t="str">
            <v>FUSAGASUGA</v>
          </cell>
        </row>
        <row r="2087">
          <cell r="B2087" t="str">
            <v>GARZON</v>
          </cell>
        </row>
        <row r="2088">
          <cell r="B2088" t="str">
            <v>GRANADA</v>
          </cell>
        </row>
        <row r="2089">
          <cell r="B2089" t="str">
            <v>HONDA</v>
          </cell>
        </row>
        <row r="2090">
          <cell r="B2090" t="str">
            <v>IBAGUE</v>
          </cell>
        </row>
        <row r="2091">
          <cell r="B2091" t="str">
            <v>IPIALES</v>
          </cell>
        </row>
        <row r="2092">
          <cell r="B2092" t="str">
            <v>LA PLATA</v>
          </cell>
        </row>
        <row r="2093">
          <cell r="B2093" t="str">
            <v>LARANDIA</v>
          </cell>
        </row>
        <row r="2094">
          <cell r="B2094" t="str">
            <v>LETICIA</v>
          </cell>
        </row>
        <row r="2095">
          <cell r="B2095" t="str">
            <v>LOS FARALLONES</v>
          </cell>
        </row>
        <row r="2096">
          <cell r="B2096" t="str">
            <v>MALAMBO</v>
          </cell>
        </row>
        <row r="2097">
          <cell r="B2097" t="str">
            <v>MANIZALES</v>
          </cell>
        </row>
        <row r="2098">
          <cell r="B2098" t="str">
            <v>MEDELLIN</v>
          </cell>
        </row>
        <row r="2099">
          <cell r="B2099" t="str">
            <v>MELGAR</v>
          </cell>
        </row>
        <row r="2100">
          <cell r="B2100" t="str">
            <v>MITU</v>
          </cell>
        </row>
        <row r="2101">
          <cell r="B2101" t="str">
            <v>MOCOA</v>
          </cell>
        </row>
        <row r="2102">
          <cell r="B2102" t="str">
            <v>MONTENEGRO</v>
          </cell>
        </row>
        <row r="2103">
          <cell r="B2103" t="str">
            <v>MONTERIA</v>
          </cell>
        </row>
        <row r="2104">
          <cell r="B2104" t="str">
            <v>NEIVA</v>
          </cell>
        </row>
        <row r="2105">
          <cell r="B2105" t="str">
            <v>OCAÑA</v>
          </cell>
        </row>
        <row r="2106">
          <cell r="B2106" t="str">
            <v>PALMIRA</v>
          </cell>
        </row>
        <row r="2107">
          <cell r="B2107" t="str">
            <v>PAMPLONA</v>
          </cell>
        </row>
        <row r="2108">
          <cell r="B2108" t="str">
            <v>PASTO</v>
          </cell>
        </row>
        <row r="2109">
          <cell r="B2109" t="str">
            <v>PELAYA</v>
          </cell>
        </row>
        <row r="2110">
          <cell r="B2110" t="str">
            <v>PEREIRA</v>
          </cell>
        </row>
        <row r="2111">
          <cell r="B2111" t="str">
            <v>PITALITO</v>
          </cell>
        </row>
        <row r="2112">
          <cell r="B2112" t="str">
            <v>POPAYAN</v>
          </cell>
        </row>
        <row r="2113">
          <cell r="B2113" t="str">
            <v>PUERTO ASIS</v>
          </cell>
        </row>
        <row r="2114">
          <cell r="B2114" t="str">
            <v>PUERTO BERRIO</v>
          </cell>
        </row>
        <row r="2115">
          <cell r="B2115" t="str">
            <v>PUERTO CARREÑO</v>
          </cell>
        </row>
        <row r="2116">
          <cell r="B2116" t="str">
            <v>PUERTO INIRIDA</v>
          </cell>
        </row>
        <row r="2117">
          <cell r="B2117" t="str">
            <v>PUERTO RICO</v>
          </cell>
        </row>
        <row r="2118">
          <cell r="B2118" t="str">
            <v>QUIBDO</v>
          </cell>
        </row>
        <row r="2119">
          <cell r="B2119" t="str">
            <v>RIOHACHA</v>
          </cell>
        </row>
        <row r="2120">
          <cell r="B2120" t="str">
            <v>RIONEGRO</v>
          </cell>
        </row>
        <row r="2121">
          <cell r="B2121" t="str">
            <v>SAMORE</v>
          </cell>
        </row>
        <row r="2122">
          <cell r="B2122" t="str">
            <v>SAN JOSE DEL GUAVIARE</v>
          </cell>
        </row>
        <row r="2123">
          <cell r="B2123" t="str">
            <v>SAN PEDRO DE URABA</v>
          </cell>
        </row>
        <row r="2124">
          <cell r="B2124" t="str">
            <v>SAN RAFAEL</v>
          </cell>
        </row>
        <row r="2125">
          <cell r="B2125" t="str">
            <v>SAN VICENTE CHUCURRI</v>
          </cell>
        </row>
        <row r="2126">
          <cell r="B2126" t="str">
            <v>SAN VICENTE DEL CAGUAN</v>
          </cell>
        </row>
        <row r="2127">
          <cell r="B2127" t="str">
            <v>SANTA MARTA</v>
          </cell>
        </row>
        <row r="2128">
          <cell r="B2128" t="str">
            <v>SARAVENA</v>
          </cell>
        </row>
        <row r="2129">
          <cell r="B2129" t="str">
            <v>SOCORRO</v>
          </cell>
        </row>
        <row r="2130">
          <cell r="B2130" t="str">
            <v>SOGAMOSO</v>
          </cell>
        </row>
        <row r="2131">
          <cell r="B2131" t="str">
            <v>SUMAPAZ</v>
          </cell>
        </row>
        <row r="2132">
          <cell r="B2132" t="str">
            <v>TAME</v>
          </cell>
        </row>
        <row r="2133">
          <cell r="B2133" t="str">
            <v>TAURAMENA</v>
          </cell>
        </row>
        <row r="2134">
          <cell r="B2134" t="str">
            <v>TIBU</v>
          </cell>
        </row>
        <row r="2135">
          <cell r="B2135" t="str">
            <v>TUNJA</v>
          </cell>
        </row>
        <row r="2136">
          <cell r="B2136" t="str">
            <v>UBALA</v>
          </cell>
        </row>
        <row r="2137">
          <cell r="B2137" t="str">
            <v>VALLEDUPAR</v>
          </cell>
        </row>
        <row r="2138">
          <cell r="B2138" t="str">
            <v>VENECIA</v>
          </cell>
        </row>
        <row r="2139">
          <cell r="B2139" t="str">
            <v>VILLAVICENCIO</v>
          </cell>
        </row>
        <row r="2140">
          <cell r="B2140" t="str">
            <v>YOPAL</v>
          </cell>
        </row>
        <row r="2141">
          <cell r="B2141" t="str">
            <v>ZARAGOZA</v>
          </cell>
        </row>
      </sheetData>
      <sheetData sheetId="5"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D9">
            <v>0</v>
          </cell>
          <cell r="E9">
            <v>0</v>
          </cell>
          <cell r="F9" t="str">
            <v>|</v>
          </cell>
        </row>
        <row r="10">
          <cell r="D10" t="str">
            <v>EARTH MOVING</v>
          </cell>
          <cell r="E10">
            <v>0</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E20">
            <v>0</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E45">
            <v>0</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E73">
            <v>0</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E101">
            <v>0</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E109">
            <v>0</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E136">
            <v>0</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E148">
            <v>0</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E160">
            <v>0</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E208">
            <v>0</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E231">
            <v>0</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E266">
            <v>0</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E289">
            <v>0</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E297">
            <v>0</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E307">
            <v>0</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E354">
            <v>0</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E390">
            <v>0</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E426">
            <v>0</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E439">
            <v>0</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E487">
            <v>0</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E542">
            <v>0</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E563">
            <v>0</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E636">
            <v>0</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E709">
            <v>0</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E788">
            <v>0</v>
          </cell>
          <cell r="F788" t="str">
            <v>|</v>
          </cell>
        </row>
        <row r="789">
          <cell r="F789" t="str">
            <v>|</v>
          </cell>
        </row>
        <row r="790">
          <cell r="D790" t="str">
            <v xml:space="preserve">BUILDINGS ( CONCRETE BLAST PROOF TYPE - LSP) </v>
          </cell>
          <cell r="E790">
            <v>0</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E3">
            <v>0</v>
          </cell>
          <cell r="F3">
            <v>0</v>
          </cell>
          <cell r="G3">
            <v>0</v>
          </cell>
          <cell r="H3">
            <v>0</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I4">
            <v>0</v>
          </cell>
          <cell r="J4">
            <v>0</v>
          </cell>
          <cell r="K4">
            <v>0</v>
          </cell>
          <cell r="L4">
            <v>0</v>
          </cell>
          <cell r="M4">
            <v>0</v>
          </cell>
          <cell r="N4">
            <v>0</v>
          </cell>
          <cell r="O4">
            <v>0</v>
          </cell>
          <cell r="P4">
            <v>0</v>
          </cell>
          <cell r="Q4">
            <v>0</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G5">
            <v>0</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P6">
            <v>0</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R7">
            <v>0</v>
          </cell>
          <cell r="S7">
            <v>0</v>
          </cell>
          <cell r="T7">
            <v>0</v>
          </cell>
          <cell r="U7">
            <v>0</v>
          </cell>
          <cell r="V7">
            <v>0</v>
          </cell>
          <cell r="W7">
            <v>0</v>
          </cell>
          <cell r="X7">
            <v>0</v>
          </cell>
          <cell r="Y7">
            <v>0</v>
          </cell>
          <cell r="Z7">
            <v>0</v>
          </cell>
          <cell r="AA7">
            <v>0</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P9">
            <v>0</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R10">
            <v>0</v>
          </cell>
          <cell r="S10">
            <v>0</v>
          </cell>
          <cell r="T10">
            <v>0</v>
          </cell>
          <cell r="U10">
            <v>0</v>
          </cell>
          <cell r="V10">
            <v>0</v>
          </cell>
          <cell r="W10">
            <v>0</v>
          </cell>
          <cell r="X10">
            <v>0</v>
          </cell>
          <cell r="Y10">
            <v>0</v>
          </cell>
          <cell r="Z10">
            <v>0</v>
          </cell>
          <cell r="AA10">
            <v>0</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P12">
            <v>0</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G14">
            <v>0</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P15">
            <v>0</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P18">
            <v>0</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R19">
            <v>0</v>
          </cell>
          <cell r="S19">
            <v>0</v>
          </cell>
          <cell r="T19">
            <v>0</v>
          </cell>
          <cell r="U19">
            <v>0</v>
          </cell>
          <cell r="V19">
            <v>0</v>
          </cell>
          <cell r="W19">
            <v>0</v>
          </cell>
          <cell r="X19">
            <v>0</v>
          </cell>
          <cell r="Y19">
            <v>0</v>
          </cell>
          <cell r="Z19">
            <v>0</v>
          </cell>
          <cell r="AA19">
            <v>0</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P20">
            <v>0</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P21">
            <v>0</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J22">
            <v>0</v>
          </cell>
          <cell r="K22">
            <v>0</v>
          </cell>
          <cell r="L22">
            <v>0</v>
          </cell>
          <cell r="M22">
            <v>0</v>
          </cell>
          <cell r="N22">
            <v>0</v>
          </cell>
          <cell r="O22">
            <v>0</v>
          </cell>
          <cell r="P22">
            <v>0</v>
          </cell>
          <cell r="Q22" t="str">
            <v>E</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P24">
            <v>0</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F26">
            <v>0</v>
          </cell>
          <cell r="G26">
            <v>0</v>
          </cell>
          <cell r="H26">
            <v>0</v>
          </cell>
          <cell r="I26" t="str">
            <v xml:space="preserve">DTI's Desmantelamiento                           </v>
          </cell>
          <cell r="J26">
            <v>39181</v>
          </cell>
          <cell r="K26">
            <v>39365</v>
          </cell>
          <cell r="L26">
            <v>39379</v>
          </cell>
          <cell r="M26">
            <v>39393</v>
          </cell>
          <cell r="N26">
            <v>39407</v>
          </cell>
          <cell r="O26">
            <v>39537</v>
          </cell>
          <cell r="P26">
            <v>0</v>
          </cell>
          <cell r="Q26" t="str">
            <v>P</v>
          </cell>
        </row>
        <row r="27">
          <cell r="D27" t="str">
            <v>01</v>
          </cell>
          <cell r="E27" t="str">
            <v>46</v>
          </cell>
          <cell r="F27" t="str">
            <v>P03</v>
          </cell>
          <cell r="G27">
            <v>0</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P28">
            <v>0</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G30">
            <v>0</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P31">
            <v>0</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G33">
            <v>0</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P34">
            <v>0</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G36">
            <v>0</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P37">
            <v>0</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G39">
            <v>0</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P40">
            <v>0</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G42">
            <v>0</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P43">
            <v>0</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G45">
            <v>0</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P46">
            <v>0</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G48">
            <v>0</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P49">
            <v>0</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P52">
            <v>0</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R53">
            <v>0</v>
          </cell>
          <cell r="S53">
            <v>0</v>
          </cell>
          <cell r="T53">
            <v>0</v>
          </cell>
          <cell r="U53">
            <v>0</v>
          </cell>
          <cell r="V53">
            <v>0</v>
          </cell>
          <cell r="W53">
            <v>0</v>
          </cell>
          <cell r="X53">
            <v>0</v>
          </cell>
          <cell r="Y53">
            <v>0</v>
          </cell>
          <cell r="Z53">
            <v>0</v>
          </cell>
          <cell r="AA53">
            <v>0</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P55">
            <v>0</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R56">
            <v>0</v>
          </cell>
          <cell r="S56">
            <v>0</v>
          </cell>
          <cell r="T56">
            <v>0</v>
          </cell>
          <cell r="U56">
            <v>0</v>
          </cell>
          <cell r="V56">
            <v>0</v>
          </cell>
          <cell r="W56">
            <v>0</v>
          </cell>
          <cell r="X56">
            <v>0</v>
          </cell>
          <cell r="Y56">
            <v>0</v>
          </cell>
          <cell r="Z56">
            <v>0</v>
          </cell>
          <cell r="AA56">
            <v>0</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P58">
            <v>0</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P60">
            <v>0</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P61">
            <v>0</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J62">
            <v>0</v>
          </cell>
          <cell r="K62">
            <v>0</v>
          </cell>
          <cell r="L62">
            <v>0</v>
          </cell>
          <cell r="M62">
            <v>0</v>
          </cell>
          <cell r="N62">
            <v>0</v>
          </cell>
          <cell r="O62">
            <v>0</v>
          </cell>
          <cell r="P62">
            <v>0</v>
          </cell>
          <cell r="Q62" t="str">
            <v>E</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P64">
            <v>0</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P67">
            <v>0</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R68">
            <v>0</v>
          </cell>
          <cell r="S68">
            <v>0</v>
          </cell>
          <cell r="T68">
            <v>0</v>
          </cell>
          <cell r="U68">
            <v>0</v>
          </cell>
          <cell r="V68">
            <v>0</v>
          </cell>
          <cell r="W68">
            <v>0</v>
          </cell>
          <cell r="X68">
            <v>0</v>
          </cell>
          <cell r="Y68">
            <v>0</v>
          </cell>
          <cell r="Z68">
            <v>0</v>
          </cell>
          <cell r="AA68">
            <v>0</v>
          </cell>
          <cell r="AB68">
            <v>0</v>
          </cell>
          <cell r="AC68">
            <v>0</v>
          </cell>
          <cell r="AD68">
            <v>0</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P70">
            <v>0</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P73">
            <v>0</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R74">
            <v>0</v>
          </cell>
          <cell r="S74">
            <v>0</v>
          </cell>
          <cell r="T74">
            <v>0</v>
          </cell>
          <cell r="U74">
            <v>0</v>
          </cell>
          <cell r="V74">
            <v>0</v>
          </cell>
          <cell r="W74">
            <v>0</v>
          </cell>
          <cell r="X74">
            <v>0</v>
          </cell>
          <cell r="Y74">
            <v>0</v>
          </cell>
          <cell r="Z74">
            <v>0</v>
          </cell>
          <cell r="AA74">
            <v>0</v>
          </cell>
          <cell r="AB74">
            <v>0</v>
          </cell>
          <cell r="AC74">
            <v>0</v>
          </cell>
          <cell r="AD74">
            <v>0</v>
          </cell>
          <cell r="AE74">
            <v>0</v>
          </cell>
          <cell r="AF74">
            <v>0</v>
          </cell>
          <cell r="AG74">
            <v>0</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P76">
            <v>0</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F78">
            <v>0</v>
          </cell>
          <cell r="G78">
            <v>0</v>
          </cell>
          <cell r="H78">
            <v>0</v>
          </cell>
          <cell r="I78" t="str">
            <v xml:space="preserve">Modelaje Fundaciones                             </v>
          </cell>
          <cell r="J78">
            <v>0</v>
          </cell>
          <cell r="K78">
            <v>0</v>
          </cell>
          <cell r="L78">
            <v>0</v>
          </cell>
          <cell r="M78">
            <v>0</v>
          </cell>
          <cell r="N78">
            <v>0</v>
          </cell>
          <cell r="O78">
            <v>0</v>
          </cell>
          <cell r="P78">
            <v>0</v>
          </cell>
          <cell r="Q78" t="str">
            <v>P</v>
          </cell>
        </row>
        <row r="79">
          <cell r="D79" t="str">
            <v>01</v>
          </cell>
          <cell r="E79" t="str">
            <v>46</v>
          </cell>
          <cell r="F79" t="str">
            <v>C33</v>
          </cell>
          <cell r="G79">
            <v>0</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P80">
            <v>0</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O81">
            <v>0</v>
          </cell>
          <cell r="P81">
            <v>0</v>
          </cell>
          <cell r="Q81" t="str">
            <v>E</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G82">
            <v>0</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P83">
            <v>0</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P86">
            <v>0</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R87">
            <v>0</v>
          </cell>
          <cell r="S87">
            <v>0</v>
          </cell>
          <cell r="T87">
            <v>0</v>
          </cell>
          <cell r="U87">
            <v>0</v>
          </cell>
          <cell r="V87">
            <v>0</v>
          </cell>
          <cell r="W87">
            <v>0</v>
          </cell>
          <cell r="X87">
            <v>0</v>
          </cell>
          <cell r="Y87">
            <v>0</v>
          </cell>
          <cell r="Z87">
            <v>0</v>
          </cell>
          <cell r="AA87">
            <v>0</v>
          </cell>
          <cell r="AB87">
            <v>0</v>
          </cell>
          <cell r="AC87">
            <v>0</v>
          </cell>
          <cell r="AD87">
            <v>0</v>
          </cell>
          <cell r="AE87">
            <v>0</v>
          </cell>
          <cell r="AF87">
            <v>0</v>
          </cell>
          <cell r="AG87">
            <v>0</v>
          </cell>
          <cell r="AH87">
            <v>0</v>
          </cell>
          <cell r="AI87">
            <v>0</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R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G88">
            <v>0</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P89">
            <v>0</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O90">
            <v>0</v>
          </cell>
          <cell r="P90">
            <v>0</v>
          </cell>
          <cell r="Q90" t="str">
            <v>E</v>
          </cell>
          <cell r="R90">
            <v>0</v>
          </cell>
          <cell r="S90">
            <v>0</v>
          </cell>
          <cell r="T90">
            <v>0</v>
          </cell>
          <cell r="U90">
            <v>0</v>
          </cell>
          <cell r="V90">
            <v>0</v>
          </cell>
          <cell r="W90">
            <v>0</v>
          </cell>
          <cell r="X90">
            <v>0</v>
          </cell>
          <cell r="Y90">
            <v>0</v>
          </cell>
          <cell r="Z90">
            <v>0</v>
          </cell>
          <cell r="AA90">
            <v>0</v>
          </cell>
          <cell r="AB90">
            <v>0</v>
          </cell>
          <cell r="AC90">
            <v>0</v>
          </cell>
          <cell r="AD90">
            <v>0</v>
          </cell>
          <cell r="AE90">
            <v>0</v>
          </cell>
          <cell r="AF90">
            <v>0</v>
          </cell>
          <cell r="AG90">
            <v>0</v>
          </cell>
          <cell r="AH90">
            <v>0</v>
          </cell>
          <cell r="AI90">
            <v>0</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G91">
            <v>0</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P92">
            <v>0</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O93">
            <v>0</v>
          </cell>
          <cell r="P93">
            <v>0</v>
          </cell>
          <cell r="Q93" t="str">
            <v>E</v>
          </cell>
          <cell r="R93">
            <v>0</v>
          </cell>
          <cell r="S93">
            <v>0</v>
          </cell>
          <cell r="T93">
            <v>0</v>
          </cell>
          <cell r="U93">
            <v>0</v>
          </cell>
          <cell r="V93">
            <v>0</v>
          </cell>
          <cell r="W93">
            <v>0</v>
          </cell>
          <cell r="X93">
            <v>0</v>
          </cell>
          <cell r="Y93">
            <v>0</v>
          </cell>
          <cell r="Z93">
            <v>0</v>
          </cell>
          <cell r="AA93">
            <v>0</v>
          </cell>
          <cell r="AB93">
            <v>0</v>
          </cell>
          <cell r="AC93">
            <v>0</v>
          </cell>
          <cell r="AD93">
            <v>0</v>
          </cell>
          <cell r="AE93">
            <v>0</v>
          </cell>
          <cell r="AF93">
            <v>0</v>
          </cell>
          <cell r="AG93">
            <v>0</v>
          </cell>
          <cell r="AH93">
            <v>0</v>
          </cell>
          <cell r="AI93">
            <v>0</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G94">
            <v>0</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P95">
            <v>0</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P98">
            <v>0</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G100">
            <v>0</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P101">
            <v>0</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G103">
            <v>0</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P104">
            <v>0</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O105">
            <v>0</v>
          </cell>
          <cell r="P105">
            <v>0</v>
          </cell>
          <cell r="Q105" t="str">
            <v>E</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P107">
            <v>0</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O108">
            <v>0</v>
          </cell>
          <cell r="P108">
            <v>0</v>
          </cell>
          <cell r="Q108" t="str">
            <v>E</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P110">
            <v>0</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R111">
            <v>0</v>
          </cell>
          <cell r="S111">
            <v>0</v>
          </cell>
          <cell r="T111">
            <v>0</v>
          </cell>
          <cell r="U111">
            <v>0</v>
          </cell>
          <cell r="V111">
            <v>0</v>
          </cell>
          <cell r="W111">
            <v>0</v>
          </cell>
          <cell r="X111">
            <v>0</v>
          </cell>
          <cell r="Y111">
            <v>0</v>
          </cell>
          <cell r="Z111">
            <v>0</v>
          </cell>
          <cell r="AA111">
            <v>0</v>
          </cell>
          <cell r="AB111">
            <v>0</v>
          </cell>
          <cell r="AC111">
            <v>0</v>
          </cell>
          <cell r="AD111">
            <v>0</v>
          </cell>
          <cell r="AE111">
            <v>0</v>
          </cell>
          <cell r="AF111">
            <v>0</v>
          </cell>
          <cell r="AG111">
            <v>0</v>
          </cell>
          <cell r="AH111">
            <v>0</v>
          </cell>
          <cell r="AI111">
            <v>0</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R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P113">
            <v>0</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R114">
            <v>0</v>
          </cell>
          <cell r="S114">
            <v>0</v>
          </cell>
          <cell r="T114">
            <v>0</v>
          </cell>
          <cell r="U114">
            <v>0</v>
          </cell>
          <cell r="V114">
            <v>0</v>
          </cell>
          <cell r="W114">
            <v>0</v>
          </cell>
          <cell r="X114">
            <v>0</v>
          </cell>
          <cell r="Y114">
            <v>0</v>
          </cell>
          <cell r="Z114">
            <v>0</v>
          </cell>
          <cell r="AA114">
            <v>0</v>
          </cell>
          <cell r="AB114">
            <v>0</v>
          </cell>
          <cell r="AC114">
            <v>0</v>
          </cell>
          <cell r="AD114">
            <v>0</v>
          </cell>
          <cell r="AE114">
            <v>0</v>
          </cell>
          <cell r="AF114">
            <v>0</v>
          </cell>
          <cell r="AG114">
            <v>0</v>
          </cell>
          <cell r="AH114">
            <v>0</v>
          </cell>
          <cell r="AI114">
            <v>0</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R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F115">
            <v>0</v>
          </cell>
          <cell r="G115">
            <v>0</v>
          </cell>
          <cell r="H115">
            <v>0</v>
          </cell>
          <cell r="I115" t="str">
            <v xml:space="preserve">Modelaje Estructura Metálica                     </v>
          </cell>
          <cell r="J115">
            <v>0</v>
          </cell>
          <cell r="K115">
            <v>0</v>
          </cell>
          <cell r="L115">
            <v>0</v>
          </cell>
          <cell r="M115">
            <v>0</v>
          </cell>
          <cell r="N115">
            <v>0</v>
          </cell>
          <cell r="O115">
            <v>0</v>
          </cell>
          <cell r="P115">
            <v>0</v>
          </cell>
          <cell r="Q115" t="str">
            <v>P</v>
          </cell>
        </row>
        <row r="116">
          <cell r="E116">
            <v>46</v>
          </cell>
          <cell r="F116">
            <v>0</v>
          </cell>
          <cell r="G116">
            <v>0</v>
          </cell>
          <cell r="H116">
            <v>0</v>
          </cell>
          <cell r="I116" t="str">
            <v>Reporte bombas a reutilizar</v>
          </cell>
          <cell r="J116">
            <v>0</v>
          </cell>
          <cell r="K116">
            <v>0</v>
          </cell>
          <cell r="L116">
            <v>0</v>
          </cell>
          <cell r="M116">
            <v>0</v>
          </cell>
          <cell r="N116">
            <v>0</v>
          </cell>
          <cell r="O116">
            <v>0</v>
          </cell>
          <cell r="P116">
            <v>0</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R116">
            <v>0</v>
          </cell>
          <cell r="BS116">
            <v>0</v>
          </cell>
          <cell r="BT116">
            <v>0</v>
          </cell>
          <cell r="BU116">
            <v>0</v>
          </cell>
          <cell r="BV116">
            <v>0</v>
          </cell>
          <cell r="BW116">
            <v>0</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P118">
            <v>0</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R119">
            <v>0</v>
          </cell>
          <cell r="S119">
            <v>0</v>
          </cell>
          <cell r="T119">
            <v>0</v>
          </cell>
          <cell r="U119">
            <v>0</v>
          </cell>
          <cell r="V119">
            <v>0</v>
          </cell>
          <cell r="W119">
            <v>0</v>
          </cell>
          <cell r="X119">
            <v>0</v>
          </cell>
          <cell r="Y119">
            <v>0</v>
          </cell>
          <cell r="Z119">
            <v>0</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P121">
            <v>0</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R122">
            <v>0</v>
          </cell>
          <cell r="S122">
            <v>0</v>
          </cell>
          <cell r="T122">
            <v>0</v>
          </cell>
          <cell r="U122">
            <v>0</v>
          </cell>
          <cell r="V122">
            <v>0</v>
          </cell>
          <cell r="W122">
            <v>0</v>
          </cell>
          <cell r="X122">
            <v>0</v>
          </cell>
          <cell r="Y122">
            <v>0</v>
          </cell>
          <cell r="Z122">
            <v>0</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P124">
            <v>0</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R125">
            <v>0</v>
          </cell>
          <cell r="S125">
            <v>0</v>
          </cell>
          <cell r="T125">
            <v>0</v>
          </cell>
          <cell r="U125">
            <v>0</v>
          </cell>
          <cell r="V125">
            <v>0</v>
          </cell>
          <cell r="W125">
            <v>0</v>
          </cell>
          <cell r="X125">
            <v>0</v>
          </cell>
          <cell r="Y125">
            <v>0</v>
          </cell>
          <cell r="Z125">
            <v>0</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P127">
            <v>0</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R128">
            <v>0</v>
          </cell>
          <cell r="S128">
            <v>0</v>
          </cell>
          <cell r="T128">
            <v>0</v>
          </cell>
          <cell r="U128">
            <v>0</v>
          </cell>
          <cell r="V128">
            <v>0</v>
          </cell>
          <cell r="W128">
            <v>0</v>
          </cell>
          <cell r="X128">
            <v>0</v>
          </cell>
          <cell r="Y128">
            <v>0</v>
          </cell>
          <cell r="Z128">
            <v>0</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P130">
            <v>0</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R131">
            <v>0</v>
          </cell>
          <cell r="S131">
            <v>0</v>
          </cell>
          <cell r="T131">
            <v>0</v>
          </cell>
          <cell r="U131">
            <v>0</v>
          </cell>
          <cell r="V131">
            <v>0</v>
          </cell>
          <cell r="W131">
            <v>0</v>
          </cell>
          <cell r="X131">
            <v>0</v>
          </cell>
          <cell r="Y131">
            <v>0</v>
          </cell>
          <cell r="Z131">
            <v>0</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P133">
            <v>0</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R134">
            <v>0</v>
          </cell>
          <cell r="S134">
            <v>0</v>
          </cell>
          <cell r="T134">
            <v>0</v>
          </cell>
          <cell r="U134">
            <v>0</v>
          </cell>
          <cell r="V134">
            <v>0</v>
          </cell>
          <cell r="W134">
            <v>0</v>
          </cell>
          <cell r="X134">
            <v>0</v>
          </cell>
          <cell r="Y134">
            <v>0</v>
          </cell>
          <cell r="Z134">
            <v>0</v>
          </cell>
          <cell r="AA134">
            <v>0</v>
          </cell>
          <cell r="AB134">
            <v>0</v>
          </cell>
          <cell r="AC134">
            <v>0</v>
          </cell>
          <cell r="AD134">
            <v>0</v>
          </cell>
          <cell r="AE134">
            <v>0</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P136">
            <v>0</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R137">
            <v>0</v>
          </cell>
          <cell r="S137">
            <v>0</v>
          </cell>
          <cell r="T137">
            <v>0</v>
          </cell>
          <cell r="U137">
            <v>0</v>
          </cell>
          <cell r="V137">
            <v>0</v>
          </cell>
          <cell r="W137">
            <v>0</v>
          </cell>
          <cell r="X137">
            <v>0</v>
          </cell>
          <cell r="Y137">
            <v>0</v>
          </cell>
          <cell r="Z137">
            <v>0</v>
          </cell>
          <cell r="AA137">
            <v>0</v>
          </cell>
          <cell r="AB137">
            <v>0</v>
          </cell>
          <cell r="AC137">
            <v>0</v>
          </cell>
          <cell r="AD137">
            <v>0</v>
          </cell>
          <cell r="AE137">
            <v>0</v>
          </cell>
          <cell r="AF137">
            <v>0</v>
          </cell>
          <cell r="AG137">
            <v>0</v>
          </cell>
          <cell r="AH137">
            <v>0</v>
          </cell>
          <cell r="AI137">
            <v>0</v>
          </cell>
          <cell r="AJ137">
            <v>0</v>
          </cell>
          <cell r="AK137">
            <v>0</v>
          </cell>
          <cell r="AL137">
            <v>0</v>
          </cell>
          <cell r="AM137">
            <v>0</v>
          </cell>
          <cell r="AN137">
            <v>0</v>
          </cell>
          <cell r="AO137">
            <v>0</v>
          </cell>
          <cell r="AP137">
            <v>0</v>
          </cell>
          <cell r="AQ137">
            <v>0</v>
          </cell>
          <cell r="AR137">
            <v>0</v>
          </cell>
          <cell r="AS137">
            <v>0</v>
          </cell>
          <cell r="AT137">
            <v>0</v>
          </cell>
          <cell r="AU137">
            <v>0</v>
          </cell>
          <cell r="AV137">
            <v>0</v>
          </cell>
          <cell r="AW137">
            <v>0</v>
          </cell>
          <cell r="AX137">
            <v>0</v>
          </cell>
          <cell r="AY137">
            <v>0</v>
          </cell>
          <cell r="AZ137">
            <v>0</v>
          </cell>
          <cell r="BA137">
            <v>0</v>
          </cell>
          <cell r="BB137">
            <v>0</v>
          </cell>
          <cell r="BC137">
            <v>0</v>
          </cell>
          <cell r="BD137">
            <v>0</v>
          </cell>
          <cell r="BE137">
            <v>0</v>
          </cell>
          <cell r="BF137">
            <v>0</v>
          </cell>
          <cell r="BG137">
            <v>0</v>
          </cell>
          <cell r="BH137">
            <v>0</v>
          </cell>
          <cell r="BI137">
            <v>0</v>
          </cell>
          <cell r="BJ137">
            <v>0</v>
          </cell>
          <cell r="BK137">
            <v>0</v>
          </cell>
          <cell r="BL137">
            <v>0</v>
          </cell>
          <cell r="BM137">
            <v>0</v>
          </cell>
          <cell r="BN137">
            <v>0</v>
          </cell>
          <cell r="BO137">
            <v>0</v>
          </cell>
          <cell r="BP137">
            <v>0</v>
          </cell>
          <cell r="BQ137">
            <v>0</v>
          </cell>
          <cell r="BR137">
            <v>0</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F138">
            <v>0</v>
          </cell>
          <cell r="G138">
            <v>0</v>
          </cell>
          <cell r="H138">
            <v>0</v>
          </cell>
          <cell r="I138" t="str">
            <v xml:space="preserve">Revisión Planos del Fabricante Compresor         </v>
          </cell>
          <cell r="J138">
            <v>0</v>
          </cell>
          <cell r="K138">
            <v>0</v>
          </cell>
          <cell r="L138">
            <v>0</v>
          </cell>
          <cell r="M138">
            <v>0</v>
          </cell>
          <cell r="N138">
            <v>0</v>
          </cell>
          <cell r="O138">
            <v>0</v>
          </cell>
          <cell r="P138">
            <v>0</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P140">
            <v>0</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R141">
            <v>0</v>
          </cell>
          <cell r="S141">
            <v>0</v>
          </cell>
          <cell r="T141">
            <v>0</v>
          </cell>
          <cell r="U141">
            <v>0</v>
          </cell>
          <cell r="V141">
            <v>0</v>
          </cell>
          <cell r="W141">
            <v>0</v>
          </cell>
          <cell r="X141">
            <v>0</v>
          </cell>
          <cell r="Y141">
            <v>0</v>
          </cell>
          <cell r="Z141">
            <v>0</v>
          </cell>
          <cell r="AA141">
            <v>0</v>
          </cell>
          <cell r="AB141">
            <v>0</v>
          </cell>
          <cell r="AC141">
            <v>0</v>
          </cell>
          <cell r="AD141">
            <v>0</v>
          </cell>
          <cell r="AE141">
            <v>0</v>
          </cell>
          <cell r="AF141">
            <v>0</v>
          </cell>
          <cell r="AG141">
            <v>0</v>
          </cell>
          <cell r="AH141">
            <v>0</v>
          </cell>
          <cell r="AI141">
            <v>0</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P143">
            <v>0</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R144">
            <v>0</v>
          </cell>
          <cell r="S144">
            <v>0</v>
          </cell>
          <cell r="T144">
            <v>0</v>
          </cell>
          <cell r="U144">
            <v>0</v>
          </cell>
          <cell r="V144">
            <v>0</v>
          </cell>
          <cell r="W144">
            <v>0</v>
          </cell>
          <cell r="X144">
            <v>0</v>
          </cell>
          <cell r="Y144">
            <v>0</v>
          </cell>
          <cell r="Z144">
            <v>0</v>
          </cell>
          <cell r="AA144">
            <v>0</v>
          </cell>
          <cell r="AB144">
            <v>0</v>
          </cell>
          <cell r="AC144">
            <v>0</v>
          </cell>
          <cell r="AD144">
            <v>0</v>
          </cell>
          <cell r="AE144">
            <v>0</v>
          </cell>
          <cell r="AF144">
            <v>0</v>
          </cell>
          <cell r="AG144">
            <v>0</v>
          </cell>
          <cell r="AH144">
            <v>0</v>
          </cell>
          <cell r="AI144">
            <v>0</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P146">
            <v>0</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R147">
            <v>0</v>
          </cell>
          <cell r="S147">
            <v>0</v>
          </cell>
          <cell r="T147">
            <v>0</v>
          </cell>
          <cell r="U147">
            <v>0</v>
          </cell>
          <cell r="V147">
            <v>0</v>
          </cell>
          <cell r="W147">
            <v>0</v>
          </cell>
          <cell r="X147">
            <v>0</v>
          </cell>
          <cell r="Y147">
            <v>0</v>
          </cell>
          <cell r="Z147">
            <v>0</v>
          </cell>
          <cell r="AA147">
            <v>0</v>
          </cell>
          <cell r="AB147">
            <v>0</v>
          </cell>
          <cell r="AC147">
            <v>0</v>
          </cell>
          <cell r="AD147">
            <v>0</v>
          </cell>
          <cell r="AE147">
            <v>0</v>
          </cell>
          <cell r="AF147">
            <v>0</v>
          </cell>
          <cell r="AG147">
            <v>0</v>
          </cell>
          <cell r="AH147">
            <v>0</v>
          </cell>
          <cell r="AI147">
            <v>0</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G148">
            <v>0</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P149">
            <v>0</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R150">
            <v>0</v>
          </cell>
          <cell r="S150">
            <v>0</v>
          </cell>
          <cell r="T150">
            <v>0</v>
          </cell>
          <cell r="U150">
            <v>0</v>
          </cell>
          <cell r="V150">
            <v>0</v>
          </cell>
          <cell r="W150">
            <v>0</v>
          </cell>
          <cell r="X150">
            <v>0</v>
          </cell>
          <cell r="Y150">
            <v>0</v>
          </cell>
          <cell r="Z150">
            <v>0</v>
          </cell>
          <cell r="AA150">
            <v>0</v>
          </cell>
          <cell r="AB150">
            <v>0</v>
          </cell>
          <cell r="AC150">
            <v>0</v>
          </cell>
          <cell r="AD150">
            <v>0</v>
          </cell>
          <cell r="AE150">
            <v>0</v>
          </cell>
          <cell r="AF150">
            <v>0</v>
          </cell>
          <cell r="AG150">
            <v>0</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G151">
            <v>0</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P152">
            <v>0</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J153">
            <v>0</v>
          </cell>
          <cell r="K153">
            <v>0</v>
          </cell>
          <cell r="L153">
            <v>0</v>
          </cell>
          <cell r="M153">
            <v>0</v>
          </cell>
          <cell r="N153">
            <v>0</v>
          </cell>
          <cell r="O153">
            <v>0</v>
          </cell>
          <cell r="P153">
            <v>0</v>
          </cell>
          <cell r="Q153" t="str">
            <v>E</v>
          </cell>
          <cell r="R153">
            <v>0</v>
          </cell>
          <cell r="S153">
            <v>0</v>
          </cell>
          <cell r="T153">
            <v>0</v>
          </cell>
          <cell r="U153">
            <v>0</v>
          </cell>
          <cell r="V153">
            <v>0</v>
          </cell>
          <cell r="W153">
            <v>0</v>
          </cell>
          <cell r="X153">
            <v>0</v>
          </cell>
          <cell r="Y153">
            <v>0</v>
          </cell>
          <cell r="Z153">
            <v>0</v>
          </cell>
          <cell r="AA153">
            <v>0</v>
          </cell>
          <cell r="AB153">
            <v>0</v>
          </cell>
          <cell r="AC153">
            <v>0</v>
          </cell>
          <cell r="AD153">
            <v>0</v>
          </cell>
          <cell r="AE153">
            <v>0</v>
          </cell>
          <cell r="AF153">
            <v>0</v>
          </cell>
          <cell r="AG153">
            <v>0</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F154">
            <v>0</v>
          </cell>
          <cell r="G154">
            <v>0</v>
          </cell>
          <cell r="H154">
            <v>0</v>
          </cell>
          <cell r="I154" t="str">
            <v xml:space="preserve">Modelaje Equipos                                 </v>
          </cell>
          <cell r="J154">
            <v>39295</v>
          </cell>
          <cell r="K154">
            <v>39360</v>
          </cell>
          <cell r="L154">
            <v>39374</v>
          </cell>
          <cell r="M154">
            <v>39409</v>
          </cell>
          <cell r="N154">
            <v>39423</v>
          </cell>
          <cell r="O154">
            <v>39476</v>
          </cell>
          <cell r="P154">
            <v>0</v>
          </cell>
          <cell r="Q154" t="str">
            <v>P</v>
          </cell>
          <cell r="R154">
            <v>0</v>
          </cell>
          <cell r="S154">
            <v>0</v>
          </cell>
          <cell r="T154">
            <v>0</v>
          </cell>
          <cell r="U154">
            <v>0</v>
          </cell>
          <cell r="V154">
            <v>0</v>
          </cell>
          <cell r="W154">
            <v>0</v>
          </cell>
          <cell r="X154">
            <v>0</v>
          </cell>
          <cell r="Y154">
            <v>0</v>
          </cell>
          <cell r="Z154">
            <v>0</v>
          </cell>
          <cell r="AA154">
            <v>0</v>
          </cell>
          <cell r="AB154">
            <v>0</v>
          </cell>
          <cell r="AC154">
            <v>0</v>
          </cell>
          <cell r="AD154">
            <v>0</v>
          </cell>
          <cell r="AE154">
            <v>0</v>
          </cell>
          <cell r="AF154">
            <v>0</v>
          </cell>
          <cell r="AG154">
            <v>0</v>
          </cell>
          <cell r="AH154">
            <v>0</v>
          </cell>
          <cell r="AI154">
            <v>0</v>
          </cell>
        </row>
        <row r="155">
          <cell r="E155">
            <v>46</v>
          </cell>
          <cell r="F155">
            <v>0</v>
          </cell>
          <cell r="G155">
            <v>0</v>
          </cell>
          <cell r="H155">
            <v>0</v>
          </cell>
          <cell r="I155" t="str">
            <v xml:space="preserve">Modelaje Equipos IFC                             </v>
          </cell>
          <cell r="J155">
            <v>0</v>
          </cell>
          <cell r="K155">
            <v>0</v>
          </cell>
          <cell r="L155">
            <v>0</v>
          </cell>
          <cell r="M155">
            <v>0</v>
          </cell>
          <cell r="N155">
            <v>0</v>
          </cell>
          <cell r="O155">
            <v>0</v>
          </cell>
          <cell r="P155">
            <v>0</v>
          </cell>
          <cell r="Q155" t="str">
            <v>P</v>
          </cell>
        </row>
        <row r="156">
          <cell r="E156">
            <v>46</v>
          </cell>
          <cell r="F156">
            <v>0</v>
          </cell>
          <cell r="G156">
            <v>0</v>
          </cell>
          <cell r="H156">
            <v>0</v>
          </cell>
          <cell r="I156" t="str">
            <v xml:space="preserve">Primera Revisión Modelo                          </v>
          </cell>
          <cell r="J156">
            <v>0</v>
          </cell>
          <cell r="K156">
            <v>0</v>
          </cell>
          <cell r="L156">
            <v>0</v>
          </cell>
          <cell r="M156">
            <v>0</v>
          </cell>
          <cell r="N156">
            <v>0</v>
          </cell>
          <cell r="O156">
            <v>0</v>
          </cell>
          <cell r="P156">
            <v>0</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P158">
            <v>0</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R159">
            <v>0</v>
          </cell>
          <cell r="S159">
            <v>0</v>
          </cell>
          <cell r="T159">
            <v>0</v>
          </cell>
          <cell r="U159">
            <v>0</v>
          </cell>
          <cell r="V159">
            <v>0</v>
          </cell>
          <cell r="W159">
            <v>0</v>
          </cell>
          <cell r="X159">
            <v>0</v>
          </cell>
          <cell r="Y159">
            <v>0</v>
          </cell>
          <cell r="Z159">
            <v>0</v>
          </cell>
          <cell r="AA159">
            <v>0</v>
          </cell>
          <cell r="AB159">
            <v>0</v>
          </cell>
          <cell r="AC159">
            <v>0</v>
          </cell>
          <cell r="AD159">
            <v>0</v>
          </cell>
          <cell r="AE159">
            <v>0</v>
          </cell>
          <cell r="AF159">
            <v>0</v>
          </cell>
          <cell r="AG159">
            <v>0</v>
          </cell>
          <cell r="AH159">
            <v>0</v>
          </cell>
          <cell r="AI159">
            <v>0</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R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F160">
            <v>0</v>
          </cell>
          <cell r="G160">
            <v>0</v>
          </cell>
          <cell r="H160">
            <v>0</v>
          </cell>
          <cell r="I160" t="str">
            <v xml:space="preserve">Segunda Revisión Modelo                          </v>
          </cell>
          <cell r="J160">
            <v>0</v>
          </cell>
          <cell r="K160">
            <v>0</v>
          </cell>
          <cell r="L160">
            <v>0</v>
          </cell>
          <cell r="M160">
            <v>0</v>
          </cell>
          <cell r="N160">
            <v>0</v>
          </cell>
          <cell r="O160">
            <v>0</v>
          </cell>
          <cell r="P160">
            <v>0</v>
          </cell>
          <cell r="Q160" t="str">
            <v>P</v>
          </cell>
        </row>
        <row r="161">
          <cell r="E161">
            <v>46</v>
          </cell>
          <cell r="F161">
            <v>0</v>
          </cell>
          <cell r="G161">
            <v>0</v>
          </cell>
          <cell r="H161">
            <v>0</v>
          </cell>
          <cell r="I161" t="str">
            <v xml:space="preserve">Tercera Revisión Modelo                          </v>
          </cell>
          <cell r="J161">
            <v>0</v>
          </cell>
          <cell r="K161">
            <v>0</v>
          </cell>
          <cell r="L161">
            <v>0</v>
          </cell>
          <cell r="M161">
            <v>0</v>
          </cell>
          <cell r="N161">
            <v>0</v>
          </cell>
          <cell r="O161">
            <v>0</v>
          </cell>
          <cell r="P161">
            <v>0</v>
          </cell>
          <cell r="Q161" t="str">
            <v>P</v>
          </cell>
        </row>
        <row r="162">
          <cell r="D162" t="str">
            <v>01</v>
          </cell>
          <cell r="E162" t="str">
            <v>46</v>
          </cell>
          <cell r="F162" t="str">
            <v>T03</v>
          </cell>
          <cell r="G162">
            <v>0</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P163">
            <v>0</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J164">
            <v>0</v>
          </cell>
          <cell r="K164">
            <v>0</v>
          </cell>
          <cell r="L164">
            <v>0</v>
          </cell>
          <cell r="M164">
            <v>0</v>
          </cell>
          <cell r="N164">
            <v>0</v>
          </cell>
          <cell r="O164">
            <v>0</v>
          </cell>
          <cell r="P164">
            <v>0</v>
          </cell>
          <cell r="Q164" t="str">
            <v>E</v>
          </cell>
          <cell r="R164">
            <v>0</v>
          </cell>
          <cell r="S164">
            <v>0</v>
          </cell>
          <cell r="T164">
            <v>0</v>
          </cell>
          <cell r="U164">
            <v>0</v>
          </cell>
          <cell r="V164">
            <v>0</v>
          </cell>
          <cell r="W164">
            <v>0</v>
          </cell>
          <cell r="X164">
            <v>0</v>
          </cell>
          <cell r="Y164">
            <v>0</v>
          </cell>
          <cell r="Z164">
            <v>0</v>
          </cell>
          <cell r="AA164">
            <v>0</v>
          </cell>
          <cell r="AB164">
            <v>0</v>
          </cell>
          <cell r="AC164">
            <v>0</v>
          </cell>
          <cell r="AD164">
            <v>0</v>
          </cell>
          <cell r="AE164">
            <v>0</v>
          </cell>
          <cell r="AF164">
            <v>0</v>
          </cell>
          <cell r="AG164">
            <v>0</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G165">
            <v>0</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P166">
            <v>0</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J167">
            <v>0</v>
          </cell>
          <cell r="K167">
            <v>0</v>
          </cell>
          <cell r="L167">
            <v>0</v>
          </cell>
          <cell r="M167">
            <v>0</v>
          </cell>
          <cell r="N167">
            <v>0</v>
          </cell>
          <cell r="O167">
            <v>0</v>
          </cell>
          <cell r="P167">
            <v>0</v>
          </cell>
          <cell r="Q167" t="str">
            <v>E</v>
          </cell>
          <cell r="R167">
            <v>0</v>
          </cell>
          <cell r="S167">
            <v>0</v>
          </cell>
          <cell r="T167">
            <v>0</v>
          </cell>
          <cell r="U167">
            <v>0</v>
          </cell>
          <cell r="V167">
            <v>0</v>
          </cell>
          <cell r="W167">
            <v>0</v>
          </cell>
          <cell r="X167">
            <v>0</v>
          </cell>
          <cell r="Y167">
            <v>0</v>
          </cell>
          <cell r="Z167">
            <v>0</v>
          </cell>
          <cell r="AA167">
            <v>0</v>
          </cell>
          <cell r="AB167">
            <v>0</v>
          </cell>
          <cell r="AC167">
            <v>0</v>
          </cell>
          <cell r="AD167">
            <v>0</v>
          </cell>
          <cell r="AE167">
            <v>0</v>
          </cell>
          <cell r="AF167">
            <v>0</v>
          </cell>
          <cell r="AG167">
            <v>0</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F168">
            <v>0</v>
          </cell>
          <cell r="G168">
            <v>0</v>
          </cell>
          <cell r="H168">
            <v>0</v>
          </cell>
          <cell r="I168" t="str">
            <v xml:space="preserve">Emisión Isometricos Plantas de Desmantelamiento  </v>
          </cell>
          <cell r="J168">
            <v>0</v>
          </cell>
          <cell r="K168">
            <v>0</v>
          </cell>
          <cell r="L168">
            <v>0</v>
          </cell>
          <cell r="M168">
            <v>0</v>
          </cell>
          <cell r="N168">
            <v>0</v>
          </cell>
          <cell r="O168">
            <v>0</v>
          </cell>
          <cell r="P168">
            <v>0</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P170">
            <v>0</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R171">
            <v>0</v>
          </cell>
          <cell r="S171">
            <v>0</v>
          </cell>
          <cell r="T171">
            <v>0</v>
          </cell>
          <cell r="U171">
            <v>0</v>
          </cell>
          <cell r="V171">
            <v>0</v>
          </cell>
          <cell r="W171">
            <v>0</v>
          </cell>
          <cell r="X171">
            <v>0</v>
          </cell>
          <cell r="Y171">
            <v>0</v>
          </cell>
          <cell r="Z171">
            <v>0</v>
          </cell>
          <cell r="AA171">
            <v>0</v>
          </cell>
          <cell r="AB171">
            <v>0</v>
          </cell>
          <cell r="AC171">
            <v>0</v>
          </cell>
          <cell r="AD171">
            <v>0</v>
          </cell>
          <cell r="AE171">
            <v>0</v>
          </cell>
          <cell r="AF171">
            <v>0</v>
          </cell>
          <cell r="AG171">
            <v>0</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R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P173">
            <v>0</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G175">
            <v>0</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P176">
            <v>0</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R177">
            <v>0</v>
          </cell>
          <cell r="S177">
            <v>0</v>
          </cell>
          <cell r="T177">
            <v>0</v>
          </cell>
          <cell r="U177">
            <v>0</v>
          </cell>
          <cell r="V177">
            <v>0</v>
          </cell>
          <cell r="W177">
            <v>0</v>
          </cell>
          <cell r="X177">
            <v>0</v>
          </cell>
          <cell r="Y177">
            <v>0</v>
          </cell>
          <cell r="Z177">
            <v>0</v>
          </cell>
          <cell r="AA177">
            <v>0</v>
          </cell>
          <cell r="AB177">
            <v>0</v>
          </cell>
          <cell r="AC177">
            <v>0</v>
          </cell>
          <cell r="AD177">
            <v>0</v>
          </cell>
          <cell r="AE177">
            <v>0</v>
          </cell>
          <cell r="AF177">
            <v>0</v>
          </cell>
          <cell r="AG177">
            <v>0</v>
          </cell>
          <cell r="AH177">
            <v>0</v>
          </cell>
          <cell r="AI177">
            <v>0</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P179">
            <v>0</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R180">
            <v>0</v>
          </cell>
          <cell r="S180">
            <v>0</v>
          </cell>
          <cell r="T180">
            <v>0</v>
          </cell>
          <cell r="U180">
            <v>0</v>
          </cell>
          <cell r="V180">
            <v>0</v>
          </cell>
          <cell r="W180">
            <v>0</v>
          </cell>
          <cell r="X180">
            <v>0</v>
          </cell>
          <cell r="Y180">
            <v>0</v>
          </cell>
          <cell r="Z180">
            <v>0</v>
          </cell>
          <cell r="AA180">
            <v>0</v>
          </cell>
          <cell r="AB180">
            <v>0</v>
          </cell>
          <cell r="AC180">
            <v>0</v>
          </cell>
          <cell r="AD180">
            <v>0</v>
          </cell>
          <cell r="AE180">
            <v>0</v>
          </cell>
          <cell r="AF180">
            <v>0</v>
          </cell>
          <cell r="AG180">
            <v>0</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P182">
            <v>0</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R183">
            <v>0</v>
          </cell>
          <cell r="S183">
            <v>0</v>
          </cell>
          <cell r="T183">
            <v>0</v>
          </cell>
          <cell r="U183">
            <v>0</v>
          </cell>
          <cell r="V183">
            <v>0</v>
          </cell>
          <cell r="W183">
            <v>0</v>
          </cell>
          <cell r="X183">
            <v>0</v>
          </cell>
          <cell r="Y183">
            <v>0</v>
          </cell>
          <cell r="Z183">
            <v>0</v>
          </cell>
          <cell r="AA183">
            <v>0</v>
          </cell>
          <cell r="AB183">
            <v>0</v>
          </cell>
          <cell r="AC183">
            <v>0</v>
          </cell>
          <cell r="AD183">
            <v>0</v>
          </cell>
          <cell r="AE183">
            <v>0</v>
          </cell>
          <cell r="AF183">
            <v>0</v>
          </cell>
          <cell r="AG183">
            <v>0</v>
          </cell>
          <cell r="AH183">
            <v>0</v>
          </cell>
          <cell r="AI183">
            <v>0</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P185">
            <v>0</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R186">
            <v>0</v>
          </cell>
          <cell r="S186">
            <v>0</v>
          </cell>
          <cell r="T186">
            <v>0</v>
          </cell>
          <cell r="U186">
            <v>0</v>
          </cell>
          <cell r="V186">
            <v>0</v>
          </cell>
          <cell r="W186">
            <v>0</v>
          </cell>
          <cell r="X186">
            <v>0</v>
          </cell>
          <cell r="Y186">
            <v>0</v>
          </cell>
          <cell r="Z186">
            <v>0</v>
          </cell>
          <cell r="AA186">
            <v>0</v>
          </cell>
          <cell r="AB186">
            <v>0</v>
          </cell>
          <cell r="AC186">
            <v>0</v>
          </cell>
          <cell r="AD186">
            <v>0</v>
          </cell>
          <cell r="AE186">
            <v>0</v>
          </cell>
          <cell r="AF186">
            <v>0</v>
          </cell>
          <cell r="AG186">
            <v>0</v>
          </cell>
          <cell r="AH186">
            <v>0</v>
          </cell>
          <cell r="AI186">
            <v>0</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G187">
            <v>0</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P188">
            <v>0</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G190">
            <v>0</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P191">
            <v>0</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R192">
            <v>0</v>
          </cell>
          <cell r="S192">
            <v>0</v>
          </cell>
          <cell r="T192">
            <v>0</v>
          </cell>
          <cell r="U192">
            <v>0</v>
          </cell>
          <cell r="V192">
            <v>0</v>
          </cell>
          <cell r="W192">
            <v>0</v>
          </cell>
          <cell r="X192">
            <v>0</v>
          </cell>
          <cell r="Y192">
            <v>0</v>
          </cell>
          <cell r="Z192">
            <v>0</v>
          </cell>
          <cell r="AA192">
            <v>0</v>
          </cell>
          <cell r="AB192">
            <v>0</v>
          </cell>
          <cell r="AC192">
            <v>0</v>
          </cell>
          <cell r="AD192">
            <v>0</v>
          </cell>
          <cell r="AE192">
            <v>0</v>
          </cell>
          <cell r="AF192">
            <v>0</v>
          </cell>
          <cell r="AG192">
            <v>0</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G193">
            <v>0</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P194">
            <v>0</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R195">
            <v>0</v>
          </cell>
          <cell r="S195">
            <v>0</v>
          </cell>
          <cell r="T195">
            <v>0</v>
          </cell>
          <cell r="U195">
            <v>0</v>
          </cell>
          <cell r="V195">
            <v>0</v>
          </cell>
          <cell r="W195">
            <v>0</v>
          </cell>
          <cell r="X195">
            <v>0</v>
          </cell>
          <cell r="Y195">
            <v>0</v>
          </cell>
          <cell r="Z195">
            <v>0</v>
          </cell>
          <cell r="AA195">
            <v>0</v>
          </cell>
          <cell r="AB195">
            <v>0</v>
          </cell>
          <cell r="AC195">
            <v>0</v>
          </cell>
          <cell r="AD195">
            <v>0</v>
          </cell>
          <cell r="AE195">
            <v>0</v>
          </cell>
          <cell r="AF195">
            <v>0</v>
          </cell>
          <cell r="AG195">
            <v>0</v>
          </cell>
          <cell r="AH195">
            <v>0</v>
          </cell>
          <cell r="AI195">
            <v>0</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P197">
            <v>0</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R198">
            <v>0</v>
          </cell>
          <cell r="S198">
            <v>0</v>
          </cell>
          <cell r="T198">
            <v>0</v>
          </cell>
          <cell r="U198">
            <v>0</v>
          </cell>
          <cell r="V198">
            <v>0</v>
          </cell>
          <cell r="W198">
            <v>0</v>
          </cell>
          <cell r="X198">
            <v>0</v>
          </cell>
          <cell r="Y198">
            <v>0</v>
          </cell>
          <cell r="Z198">
            <v>0</v>
          </cell>
          <cell r="AA198">
            <v>0</v>
          </cell>
          <cell r="AB198">
            <v>0</v>
          </cell>
          <cell r="AC198">
            <v>0</v>
          </cell>
          <cell r="AD198">
            <v>0</v>
          </cell>
          <cell r="AE198">
            <v>0</v>
          </cell>
          <cell r="AF198">
            <v>0</v>
          </cell>
          <cell r="AG198">
            <v>0</v>
          </cell>
          <cell r="AH198">
            <v>0</v>
          </cell>
          <cell r="AI198">
            <v>0</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G199">
            <v>0</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P200">
            <v>0</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R201">
            <v>0</v>
          </cell>
          <cell r="S201">
            <v>0</v>
          </cell>
          <cell r="T201">
            <v>0</v>
          </cell>
          <cell r="U201">
            <v>0</v>
          </cell>
          <cell r="V201">
            <v>0</v>
          </cell>
          <cell r="W201">
            <v>0</v>
          </cell>
          <cell r="X201">
            <v>0</v>
          </cell>
          <cell r="Y201">
            <v>0</v>
          </cell>
          <cell r="Z201">
            <v>0</v>
          </cell>
          <cell r="AA201">
            <v>0</v>
          </cell>
          <cell r="AB201">
            <v>0</v>
          </cell>
          <cell r="AC201">
            <v>0</v>
          </cell>
          <cell r="AD201">
            <v>0</v>
          </cell>
          <cell r="AE201">
            <v>0</v>
          </cell>
          <cell r="AF201">
            <v>0</v>
          </cell>
          <cell r="AG201">
            <v>0</v>
          </cell>
          <cell r="AH201">
            <v>0</v>
          </cell>
          <cell r="AI201">
            <v>0</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P203">
            <v>0</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R204">
            <v>0</v>
          </cell>
          <cell r="S204">
            <v>0</v>
          </cell>
          <cell r="T204">
            <v>0</v>
          </cell>
          <cell r="U204">
            <v>0</v>
          </cell>
          <cell r="V204">
            <v>0</v>
          </cell>
          <cell r="W204">
            <v>0</v>
          </cell>
          <cell r="X204">
            <v>0</v>
          </cell>
          <cell r="Y204">
            <v>0</v>
          </cell>
          <cell r="Z204">
            <v>0</v>
          </cell>
          <cell r="AA204">
            <v>0</v>
          </cell>
          <cell r="AB204">
            <v>0</v>
          </cell>
          <cell r="AC204">
            <v>0</v>
          </cell>
          <cell r="AD204">
            <v>0</v>
          </cell>
          <cell r="AE204">
            <v>0</v>
          </cell>
          <cell r="AF204">
            <v>0</v>
          </cell>
          <cell r="AG204">
            <v>0</v>
          </cell>
          <cell r="AH204">
            <v>0</v>
          </cell>
          <cell r="AI204">
            <v>0</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G205">
            <v>0</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P206">
            <v>0</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R207">
            <v>0</v>
          </cell>
          <cell r="S207">
            <v>0</v>
          </cell>
          <cell r="T207">
            <v>0</v>
          </cell>
          <cell r="U207">
            <v>0</v>
          </cell>
          <cell r="V207">
            <v>0</v>
          </cell>
          <cell r="W207">
            <v>0</v>
          </cell>
          <cell r="X207">
            <v>0</v>
          </cell>
          <cell r="Y207">
            <v>0</v>
          </cell>
          <cell r="Z207">
            <v>0</v>
          </cell>
          <cell r="AA207">
            <v>0</v>
          </cell>
          <cell r="AB207">
            <v>0</v>
          </cell>
          <cell r="AC207">
            <v>0</v>
          </cell>
          <cell r="AD207">
            <v>0</v>
          </cell>
          <cell r="AE207">
            <v>0</v>
          </cell>
          <cell r="AF207">
            <v>0</v>
          </cell>
          <cell r="AG207">
            <v>0</v>
          </cell>
          <cell r="AH207">
            <v>0</v>
          </cell>
          <cell r="AI207">
            <v>0</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G208">
            <v>0</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P209">
            <v>0</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R210">
            <v>0</v>
          </cell>
          <cell r="S210">
            <v>0</v>
          </cell>
          <cell r="T210">
            <v>0</v>
          </cell>
          <cell r="U210">
            <v>0</v>
          </cell>
          <cell r="V210">
            <v>0</v>
          </cell>
          <cell r="W210">
            <v>0</v>
          </cell>
          <cell r="X210">
            <v>0</v>
          </cell>
          <cell r="Y210">
            <v>0</v>
          </cell>
          <cell r="Z210">
            <v>0</v>
          </cell>
          <cell r="AA210">
            <v>0</v>
          </cell>
          <cell r="AB210">
            <v>0</v>
          </cell>
          <cell r="AC210">
            <v>0</v>
          </cell>
          <cell r="AD210">
            <v>0</v>
          </cell>
          <cell r="AE210">
            <v>0</v>
          </cell>
          <cell r="AF210">
            <v>0</v>
          </cell>
          <cell r="AG210">
            <v>0</v>
          </cell>
          <cell r="AH210">
            <v>0</v>
          </cell>
          <cell r="AI210">
            <v>0</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P212">
            <v>0</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R213">
            <v>0</v>
          </cell>
          <cell r="S213">
            <v>0</v>
          </cell>
          <cell r="T213">
            <v>0</v>
          </cell>
          <cell r="U213">
            <v>0</v>
          </cell>
          <cell r="V213">
            <v>0</v>
          </cell>
          <cell r="W213">
            <v>0</v>
          </cell>
          <cell r="X213">
            <v>0</v>
          </cell>
          <cell r="Y213">
            <v>0</v>
          </cell>
          <cell r="Z213">
            <v>0</v>
          </cell>
          <cell r="AA213">
            <v>0</v>
          </cell>
          <cell r="AB213">
            <v>0</v>
          </cell>
          <cell r="AC213">
            <v>0</v>
          </cell>
          <cell r="AD213">
            <v>0</v>
          </cell>
          <cell r="AE213">
            <v>0</v>
          </cell>
          <cell r="AF213">
            <v>0</v>
          </cell>
          <cell r="AG213">
            <v>0</v>
          </cell>
          <cell r="AH213">
            <v>0</v>
          </cell>
          <cell r="AI213">
            <v>0</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P215">
            <v>0</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R216">
            <v>0</v>
          </cell>
          <cell r="S216">
            <v>0</v>
          </cell>
          <cell r="T216">
            <v>0</v>
          </cell>
          <cell r="U216">
            <v>0</v>
          </cell>
          <cell r="V216">
            <v>0</v>
          </cell>
          <cell r="W216">
            <v>0</v>
          </cell>
          <cell r="X216">
            <v>0</v>
          </cell>
          <cell r="Y216">
            <v>0</v>
          </cell>
          <cell r="Z216">
            <v>0</v>
          </cell>
          <cell r="AA216">
            <v>0</v>
          </cell>
          <cell r="AB216">
            <v>0</v>
          </cell>
          <cell r="AC216">
            <v>0</v>
          </cell>
          <cell r="AD216">
            <v>0</v>
          </cell>
          <cell r="AE216">
            <v>0</v>
          </cell>
          <cell r="AF216">
            <v>0</v>
          </cell>
          <cell r="AG216">
            <v>0</v>
          </cell>
          <cell r="AH216">
            <v>0</v>
          </cell>
          <cell r="AI216">
            <v>0</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P218">
            <v>0</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G220">
            <v>0</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P221">
            <v>0</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P224">
            <v>0</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P227">
            <v>0</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R228">
            <v>0</v>
          </cell>
          <cell r="S228">
            <v>0</v>
          </cell>
          <cell r="T228">
            <v>0</v>
          </cell>
          <cell r="U228">
            <v>0</v>
          </cell>
          <cell r="V228">
            <v>0</v>
          </cell>
          <cell r="W228">
            <v>0</v>
          </cell>
          <cell r="X228">
            <v>0</v>
          </cell>
          <cell r="Y228">
            <v>0</v>
          </cell>
          <cell r="Z228">
            <v>0</v>
          </cell>
          <cell r="AA228">
            <v>0</v>
          </cell>
          <cell r="AB228">
            <v>0</v>
          </cell>
          <cell r="AC228">
            <v>0</v>
          </cell>
          <cell r="AD228">
            <v>0</v>
          </cell>
          <cell r="AE228">
            <v>0</v>
          </cell>
          <cell r="AF228">
            <v>0</v>
          </cell>
          <cell r="AG228">
            <v>0</v>
          </cell>
          <cell r="AH228">
            <v>0</v>
          </cell>
          <cell r="AI228">
            <v>0</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P230">
            <v>0</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R231">
            <v>0</v>
          </cell>
          <cell r="S231">
            <v>0</v>
          </cell>
          <cell r="T231">
            <v>0</v>
          </cell>
          <cell r="U231">
            <v>0</v>
          </cell>
          <cell r="V231">
            <v>0</v>
          </cell>
          <cell r="W231">
            <v>0</v>
          </cell>
          <cell r="X231">
            <v>0</v>
          </cell>
          <cell r="Y231">
            <v>0</v>
          </cell>
          <cell r="Z231">
            <v>0</v>
          </cell>
          <cell r="AA231">
            <v>0</v>
          </cell>
          <cell r="AB231">
            <v>0</v>
          </cell>
          <cell r="AC231">
            <v>0</v>
          </cell>
          <cell r="AD231">
            <v>0</v>
          </cell>
          <cell r="AE231">
            <v>0</v>
          </cell>
          <cell r="AF231">
            <v>0</v>
          </cell>
          <cell r="AG231">
            <v>0</v>
          </cell>
          <cell r="AH231">
            <v>0</v>
          </cell>
          <cell r="AI231">
            <v>0</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G232">
            <v>0</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P233">
            <v>0</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R234">
            <v>0</v>
          </cell>
          <cell r="S234">
            <v>0</v>
          </cell>
          <cell r="T234">
            <v>0</v>
          </cell>
          <cell r="U234">
            <v>0</v>
          </cell>
          <cell r="V234">
            <v>0</v>
          </cell>
          <cell r="W234">
            <v>0</v>
          </cell>
          <cell r="X234">
            <v>0</v>
          </cell>
          <cell r="Y234">
            <v>0</v>
          </cell>
          <cell r="Z234">
            <v>0</v>
          </cell>
          <cell r="AA234">
            <v>0</v>
          </cell>
          <cell r="AB234">
            <v>0</v>
          </cell>
          <cell r="AC234">
            <v>0</v>
          </cell>
          <cell r="AD234">
            <v>0</v>
          </cell>
          <cell r="AE234">
            <v>0</v>
          </cell>
          <cell r="AF234">
            <v>0</v>
          </cell>
          <cell r="AG234">
            <v>0</v>
          </cell>
          <cell r="AH234">
            <v>0</v>
          </cell>
          <cell r="AI234">
            <v>0</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P236">
            <v>0</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R237">
            <v>0</v>
          </cell>
          <cell r="S237">
            <v>0</v>
          </cell>
          <cell r="T237">
            <v>0</v>
          </cell>
          <cell r="U237">
            <v>0</v>
          </cell>
          <cell r="V237">
            <v>0</v>
          </cell>
          <cell r="W237">
            <v>0</v>
          </cell>
          <cell r="X237">
            <v>0</v>
          </cell>
          <cell r="Y237">
            <v>0</v>
          </cell>
          <cell r="Z237">
            <v>0</v>
          </cell>
          <cell r="AA237">
            <v>0</v>
          </cell>
          <cell r="AB237">
            <v>0</v>
          </cell>
          <cell r="AC237">
            <v>0</v>
          </cell>
          <cell r="AD237">
            <v>0</v>
          </cell>
          <cell r="AE237">
            <v>0</v>
          </cell>
          <cell r="AF237">
            <v>0</v>
          </cell>
          <cell r="AG237">
            <v>0</v>
          </cell>
          <cell r="AH237">
            <v>0</v>
          </cell>
          <cell r="AI237">
            <v>0</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G238">
            <v>0</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P239">
            <v>0</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R240">
            <v>0</v>
          </cell>
          <cell r="S240">
            <v>0</v>
          </cell>
          <cell r="T240">
            <v>0</v>
          </cell>
          <cell r="U240">
            <v>0</v>
          </cell>
          <cell r="V240">
            <v>0</v>
          </cell>
          <cell r="W240">
            <v>0</v>
          </cell>
          <cell r="X240">
            <v>0</v>
          </cell>
          <cell r="Y240">
            <v>0</v>
          </cell>
          <cell r="Z240">
            <v>0</v>
          </cell>
          <cell r="AA240">
            <v>0</v>
          </cell>
          <cell r="AB240">
            <v>0</v>
          </cell>
          <cell r="AC240">
            <v>0</v>
          </cell>
          <cell r="AD240">
            <v>0</v>
          </cell>
          <cell r="AE240">
            <v>0</v>
          </cell>
          <cell r="AF240">
            <v>0</v>
          </cell>
          <cell r="AG240">
            <v>0</v>
          </cell>
          <cell r="AH240">
            <v>0</v>
          </cell>
          <cell r="AI240">
            <v>0</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P242">
            <v>0</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R243">
            <v>0</v>
          </cell>
          <cell r="S243">
            <v>0</v>
          </cell>
          <cell r="T243">
            <v>0</v>
          </cell>
          <cell r="U243">
            <v>0</v>
          </cell>
          <cell r="V243">
            <v>0</v>
          </cell>
          <cell r="W243">
            <v>0</v>
          </cell>
          <cell r="X243">
            <v>0</v>
          </cell>
          <cell r="Y243">
            <v>0</v>
          </cell>
          <cell r="Z243">
            <v>0</v>
          </cell>
          <cell r="AA243">
            <v>0</v>
          </cell>
          <cell r="AB243">
            <v>0</v>
          </cell>
          <cell r="AC243">
            <v>0</v>
          </cell>
          <cell r="AD243">
            <v>0</v>
          </cell>
          <cell r="AE243">
            <v>0</v>
          </cell>
          <cell r="AF243">
            <v>0</v>
          </cell>
          <cell r="AG243">
            <v>0</v>
          </cell>
          <cell r="AH243">
            <v>0</v>
          </cell>
          <cell r="AI243">
            <v>0</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P245">
            <v>0</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R246">
            <v>0</v>
          </cell>
          <cell r="S246">
            <v>0</v>
          </cell>
          <cell r="T246">
            <v>0</v>
          </cell>
          <cell r="U246">
            <v>0</v>
          </cell>
          <cell r="V246">
            <v>0</v>
          </cell>
          <cell r="W246">
            <v>0</v>
          </cell>
          <cell r="X246">
            <v>0</v>
          </cell>
          <cell r="Y246">
            <v>0</v>
          </cell>
          <cell r="Z246">
            <v>0</v>
          </cell>
          <cell r="AA246">
            <v>0</v>
          </cell>
          <cell r="AB246">
            <v>0</v>
          </cell>
          <cell r="AC246">
            <v>0</v>
          </cell>
          <cell r="AD246">
            <v>0</v>
          </cell>
          <cell r="AE246">
            <v>0</v>
          </cell>
          <cell r="AF246">
            <v>0</v>
          </cell>
          <cell r="AG246">
            <v>0</v>
          </cell>
          <cell r="AH246">
            <v>0</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P248">
            <v>0</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R249">
            <v>0</v>
          </cell>
          <cell r="S249">
            <v>0</v>
          </cell>
          <cell r="T249">
            <v>0</v>
          </cell>
          <cell r="U249">
            <v>0</v>
          </cell>
          <cell r="V249">
            <v>0</v>
          </cell>
          <cell r="W249">
            <v>0</v>
          </cell>
          <cell r="X249">
            <v>0</v>
          </cell>
          <cell r="Y249">
            <v>0</v>
          </cell>
          <cell r="Z249">
            <v>0</v>
          </cell>
          <cell r="AA249">
            <v>0</v>
          </cell>
          <cell r="AB249">
            <v>0</v>
          </cell>
          <cell r="AC249">
            <v>0</v>
          </cell>
          <cell r="AD249">
            <v>0</v>
          </cell>
          <cell r="AE249">
            <v>0</v>
          </cell>
          <cell r="AF249">
            <v>0</v>
          </cell>
          <cell r="AG249">
            <v>0</v>
          </cell>
          <cell r="AH249">
            <v>0</v>
          </cell>
          <cell r="AI249">
            <v>0</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P251">
            <v>0</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R252">
            <v>0</v>
          </cell>
          <cell r="S252">
            <v>0</v>
          </cell>
          <cell r="T252">
            <v>0</v>
          </cell>
          <cell r="U252">
            <v>0</v>
          </cell>
          <cell r="V252">
            <v>0</v>
          </cell>
          <cell r="W252">
            <v>0</v>
          </cell>
          <cell r="X252">
            <v>0</v>
          </cell>
          <cell r="Y252">
            <v>0</v>
          </cell>
          <cell r="Z252">
            <v>0</v>
          </cell>
          <cell r="AA252">
            <v>0</v>
          </cell>
          <cell r="AB252">
            <v>0</v>
          </cell>
          <cell r="AC252">
            <v>0</v>
          </cell>
          <cell r="AD252">
            <v>0</v>
          </cell>
          <cell r="AE252">
            <v>0</v>
          </cell>
          <cell r="AF252">
            <v>0</v>
          </cell>
          <cell r="AG252">
            <v>0</v>
          </cell>
          <cell r="AH252">
            <v>0</v>
          </cell>
          <cell r="AI252">
            <v>0</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P254">
            <v>0</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R255">
            <v>0</v>
          </cell>
          <cell r="S255">
            <v>0</v>
          </cell>
          <cell r="T255">
            <v>0</v>
          </cell>
          <cell r="U255">
            <v>0</v>
          </cell>
          <cell r="V255">
            <v>0</v>
          </cell>
          <cell r="W255">
            <v>0</v>
          </cell>
          <cell r="X255">
            <v>0</v>
          </cell>
          <cell r="Y255">
            <v>0</v>
          </cell>
          <cell r="Z255">
            <v>0</v>
          </cell>
          <cell r="AA255">
            <v>0</v>
          </cell>
          <cell r="AB255">
            <v>0</v>
          </cell>
          <cell r="AC255">
            <v>0</v>
          </cell>
          <cell r="AD255">
            <v>0</v>
          </cell>
          <cell r="AE255">
            <v>0</v>
          </cell>
          <cell r="AF255">
            <v>0</v>
          </cell>
          <cell r="AG255">
            <v>0</v>
          </cell>
          <cell r="AH255">
            <v>0</v>
          </cell>
          <cell r="AI255">
            <v>0</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G256">
            <v>0</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P257">
            <v>0</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R258">
            <v>0</v>
          </cell>
          <cell r="S258">
            <v>0</v>
          </cell>
          <cell r="T258">
            <v>0</v>
          </cell>
          <cell r="U258">
            <v>0</v>
          </cell>
          <cell r="V258">
            <v>0</v>
          </cell>
          <cell r="W258">
            <v>0</v>
          </cell>
          <cell r="X258">
            <v>0</v>
          </cell>
          <cell r="Y258">
            <v>0</v>
          </cell>
          <cell r="Z258">
            <v>0</v>
          </cell>
          <cell r="AA258">
            <v>0</v>
          </cell>
          <cell r="AB258">
            <v>0</v>
          </cell>
          <cell r="AC258">
            <v>0</v>
          </cell>
          <cell r="AD258">
            <v>0</v>
          </cell>
          <cell r="AE258">
            <v>0</v>
          </cell>
          <cell r="AF258">
            <v>0</v>
          </cell>
          <cell r="AG258">
            <v>0</v>
          </cell>
          <cell r="AH258">
            <v>0</v>
          </cell>
          <cell r="AI258">
            <v>0</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G259">
            <v>0</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P260">
            <v>0</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R261">
            <v>0</v>
          </cell>
          <cell r="S261">
            <v>0</v>
          </cell>
          <cell r="T261">
            <v>0</v>
          </cell>
          <cell r="U261">
            <v>0</v>
          </cell>
          <cell r="V261">
            <v>0</v>
          </cell>
          <cell r="W261">
            <v>0</v>
          </cell>
          <cell r="X261">
            <v>0</v>
          </cell>
          <cell r="Y261">
            <v>0</v>
          </cell>
          <cell r="Z261">
            <v>0</v>
          </cell>
          <cell r="AA261">
            <v>0</v>
          </cell>
          <cell r="AB261">
            <v>0</v>
          </cell>
          <cell r="AC261">
            <v>0</v>
          </cell>
          <cell r="AD261">
            <v>0</v>
          </cell>
          <cell r="AE261">
            <v>0</v>
          </cell>
          <cell r="AF261">
            <v>0</v>
          </cell>
          <cell r="AG261">
            <v>0</v>
          </cell>
          <cell r="AH261">
            <v>0</v>
          </cell>
          <cell r="AI261">
            <v>0</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G262">
            <v>0</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P263">
            <v>0</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R264">
            <v>0</v>
          </cell>
          <cell r="S264">
            <v>0</v>
          </cell>
          <cell r="T264">
            <v>0</v>
          </cell>
          <cell r="U264">
            <v>0</v>
          </cell>
          <cell r="V264">
            <v>0</v>
          </cell>
          <cell r="W264">
            <v>0</v>
          </cell>
          <cell r="X264">
            <v>0</v>
          </cell>
          <cell r="Y264">
            <v>0</v>
          </cell>
          <cell r="Z264">
            <v>0</v>
          </cell>
          <cell r="AA264">
            <v>0</v>
          </cell>
          <cell r="AB264">
            <v>0</v>
          </cell>
          <cell r="AC264">
            <v>0</v>
          </cell>
          <cell r="AD264">
            <v>0</v>
          </cell>
          <cell r="AE264">
            <v>0</v>
          </cell>
          <cell r="AF264">
            <v>0</v>
          </cell>
          <cell r="AG264">
            <v>0</v>
          </cell>
          <cell r="AH264">
            <v>0</v>
          </cell>
          <cell r="AI264">
            <v>0</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G265">
            <v>0</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P266">
            <v>0</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R267">
            <v>0</v>
          </cell>
          <cell r="S267">
            <v>0</v>
          </cell>
          <cell r="T267">
            <v>0</v>
          </cell>
          <cell r="U267">
            <v>0</v>
          </cell>
          <cell r="V267">
            <v>0</v>
          </cell>
          <cell r="W267">
            <v>0</v>
          </cell>
          <cell r="X267">
            <v>0</v>
          </cell>
          <cell r="Y267">
            <v>0</v>
          </cell>
          <cell r="Z267">
            <v>0</v>
          </cell>
          <cell r="AA267">
            <v>0</v>
          </cell>
          <cell r="AB267">
            <v>0</v>
          </cell>
          <cell r="AC267">
            <v>0</v>
          </cell>
          <cell r="AD267">
            <v>0</v>
          </cell>
          <cell r="AE267">
            <v>0</v>
          </cell>
          <cell r="AF267">
            <v>0</v>
          </cell>
          <cell r="AG267">
            <v>0</v>
          </cell>
          <cell r="AH267">
            <v>0</v>
          </cell>
          <cell r="AI267">
            <v>0</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R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G268">
            <v>0</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P269">
            <v>0</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R270">
            <v>0</v>
          </cell>
          <cell r="S270">
            <v>0</v>
          </cell>
          <cell r="T270">
            <v>0</v>
          </cell>
          <cell r="U270">
            <v>0</v>
          </cell>
          <cell r="V270">
            <v>0</v>
          </cell>
          <cell r="W270">
            <v>0</v>
          </cell>
          <cell r="X270">
            <v>0</v>
          </cell>
          <cell r="Y270">
            <v>0</v>
          </cell>
          <cell r="Z270">
            <v>0</v>
          </cell>
          <cell r="AA270">
            <v>0</v>
          </cell>
          <cell r="AB270">
            <v>0</v>
          </cell>
          <cell r="AC270">
            <v>0</v>
          </cell>
          <cell r="AD270">
            <v>0</v>
          </cell>
          <cell r="AE270">
            <v>0</v>
          </cell>
          <cell r="AF270">
            <v>0</v>
          </cell>
          <cell r="AG270">
            <v>0</v>
          </cell>
          <cell r="AH270">
            <v>0</v>
          </cell>
          <cell r="AI270">
            <v>0</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P272">
            <v>0</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R273">
            <v>0</v>
          </cell>
          <cell r="S273">
            <v>0</v>
          </cell>
          <cell r="T273">
            <v>0</v>
          </cell>
          <cell r="U273">
            <v>0</v>
          </cell>
          <cell r="V273">
            <v>0</v>
          </cell>
          <cell r="W273">
            <v>0</v>
          </cell>
          <cell r="X273">
            <v>0</v>
          </cell>
          <cell r="Y273">
            <v>0</v>
          </cell>
          <cell r="Z273">
            <v>0</v>
          </cell>
          <cell r="AA273">
            <v>0</v>
          </cell>
          <cell r="AB273">
            <v>0</v>
          </cell>
          <cell r="AC273">
            <v>0</v>
          </cell>
          <cell r="AD273">
            <v>0</v>
          </cell>
          <cell r="AE273">
            <v>0</v>
          </cell>
          <cell r="AF273">
            <v>0</v>
          </cell>
          <cell r="AG273">
            <v>0</v>
          </cell>
          <cell r="AH273">
            <v>0</v>
          </cell>
          <cell r="AI273">
            <v>0</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G274">
            <v>0</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P275">
            <v>0</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R276">
            <v>0</v>
          </cell>
          <cell r="S276">
            <v>0</v>
          </cell>
          <cell r="T276">
            <v>0</v>
          </cell>
          <cell r="U276">
            <v>0</v>
          </cell>
          <cell r="V276">
            <v>0</v>
          </cell>
          <cell r="W276">
            <v>0</v>
          </cell>
          <cell r="X276">
            <v>0</v>
          </cell>
          <cell r="Y276">
            <v>0</v>
          </cell>
          <cell r="Z276">
            <v>0</v>
          </cell>
          <cell r="AA276">
            <v>0</v>
          </cell>
          <cell r="AB276">
            <v>0</v>
          </cell>
          <cell r="AC276">
            <v>0</v>
          </cell>
          <cell r="AD276">
            <v>0</v>
          </cell>
          <cell r="AE276">
            <v>0</v>
          </cell>
          <cell r="AF276">
            <v>0</v>
          </cell>
          <cell r="AG276">
            <v>0</v>
          </cell>
          <cell r="AH276">
            <v>0</v>
          </cell>
          <cell r="AI276">
            <v>0</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G277">
            <v>0</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P278">
            <v>0</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R279">
            <v>0</v>
          </cell>
          <cell r="S279">
            <v>0</v>
          </cell>
          <cell r="T279">
            <v>0</v>
          </cell>
          <cell r="U279">
            <v>0</v>
          </cell>
          <cell r="V279">
            <v>0</v>
          </cell>
          <cell r="W279">
            <v>0</v>
          </cell>
          <cell r="X279">
            <v>0</v>
          </cell>
          <cell r="Y279">
            <v>0</v>
          </cell>
          <cell r="Z279">
            <v>0</v>
          </cell>
          <cell r="AA279">
            <v>0</v>
          </cell>
          <cell r="AB279">
            <v>0</v>
          </cell>
          <cell r="AC279">
            <v>0</v>
          </cell>
          <cell r="AD279">
            <v>0</v>
          </cell>
          <cell r="AE279">
            <v>0</v>
          </cell>
          <cell r="AF279">
            <v>0</v>
          </cell>
          <cell r="AG279">
            <v>0</v>
          </cell>
          <cell r="AH279">
            <v>0</v>
          </cell>
          <cell r="AI279">
            <v>0</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R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G280">
            <v>0</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P281">
            <v>0</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R282">
            <v>0</v>
          </cell>
          <cell r="S282">
            <v>0</v>
          </cell>
          <cell r="T282">
            <v>0</v>
          </cell>
          <cell r="U282">
            <v>0</v>
          </cell>
          <cell r="V282">
            <v>0</v>
          </cell>
          <cell r="W282">
            <v>0</v>
          </cell>
          <cell r="X282">
            <v>0</v>
          </cell>
          <cell r="Y282">
            <v>0</v>
          </cell>
          <cell r="Z282">
            <v>0</v>
          </cell>
          <cell r="AA282">
            <v>0</v>
          </cell>
          <cell r="AB282">
            <v>0</v>
          </cell>
          <cell r="AC282">
            <v>0</v>
          </cell>
          <cell r="AD282">
            <v>0</v>
          </cell>
          <cell r="AE282">
            <v>0</v>
          </cell>
          <cell r="AF282">
            <v>0</v>
          </cell>
          <cell r="AG282">
            <v>0</v>
          </cell>
          <cell r="AH282">
            <v>0</v>
          </cell>
          <cell r="AI282">
            <v>0</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G283">
            <v>0</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P284">
            <v>0</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R285">
            <v>0</v>
          </cell>
          <cell r="S285">
            <v>0</v>
          </cell>
          <cell r="T285">
            <v>0</v>
          </cell>
          <cell r="U285">
            <v>0</v>
          </cell>
          <cell r="V285">
            <v>0</v>
          </cell>
          <cell r="W285">
            <v>0</v>
          </cell>
          <cell r="X285">
            <v>0</v>
          </cell>
          <cell r="Y285">
            <v>0</v>
          </cell>
          <cell r="Z285">
            <v>0</v>
          </cell>
          <cell r="AA285">
            <v>0</v>
          </cell>
          <cell r="AB285">
            <v>0</v>
          </cell>
          <cell r="AC285">
            <v>0</v>
          </cell>
          <cell r="AD285">
            <v>0</v>
          </cell>
          <cell r="AE285">
            <v>0</v>
          </cell>
          <cell r="AF285">
            <v>0</v>
          </cell>
          <cell r="AG285">
            <v>0</v>
          </cell>
          <cell r="AH285">
            <v>0</v>
          </cell>
          <cell r="AI285">
            <v>0</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P287">
            <v>0</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R288">
            <v>0</v>
          </cell>
          <cell r="S288">
            <v>0</v>
          </cell>
          <cell r="T288">
            <v>0</v>
          </cell>
          <cell r="U288">
            <v>0</v>
          </cell>
          <cell r="V288">
            <v>0</v>
          </cell>
          <cell r="W288">
            <v>0</v>
          </cell>
          <cell r="X288">
            <v>0</v>
          </cell>
          <cell r="Y288">
            <v>0</v>
          </cell>
          <cell r="Z288">
            <v>0</v>
          </cell>
          <cell r="AA288">
            <v>0</v>
          </cell>
          <cell r="AB288">
            <v>0</v>
          </cell>
          <cell r="AC288">
            <v>0</v>
          </cell>
          <cell r="AD288">
            <v>0</v>
          </cell>
          <cell r="AE288">
            <v>0</v>
          </cell>
          <cell r="AF288">
            <v>0</v>
          </cell>
          <cell r="AG288">
            <v>0</v>
          </cell>
          <cell r="AH288">
            <v>0</v>
          </cell>
          <cell r="AI288">
            <v>0</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R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P290">
            <v>0</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R291">
            <v>0</v>
          </cell>
          <cell r="S291">
            <v>0</v>
          </cell>
          <cell r="T291">
            <v>0</v>
          </cell>
          <cell r="U291">
            <v>0</v>
          </cell>
          <cell r="V291">
            <v>0</v>
          </cell>
          <cell r="W291">
            <v>0</v>
          </cell>
          <cell r="X291">
            <v>0</v>
          </cell>
          <cell r="Y291">
            <v>0</v>
          </cell>
          <cell r="Z291">
            <v>0</v>
          </cell>
          <cell r="AA291">
            <v>0</v>
          </cell>
          <cell r="AB291">
            <v>0</v>
          </cell>
          <cell r="AC291">
            <v>0</v>
          </cell>
          <cell r="AD291">
            <v>0</v>
          </cell>
          <cell r="AE291">
            <v>0</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P293">
            <v>0</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R294">
            <v>0</v>
          </cell>
          <cell r="S294">
            <v>0</v>
          </cell>
          <cell r="T294">
            <v>0</v>
          </cell>
          <cell r="U294">
            <v>0</v>
          </cell>
          <cell r="V294">
            <v>0</v>
          </cell>
          <cell r="W294">
            <v>0</v>
          </cell>
          <cell r="X294">
            <v>0</v>
          </cell>
          <cell r="Y294">
            <v>0</v>
          </cell>
          <cell r="Z294">
            <v>0</v>
          </cell>
          <cell r="AA294">
            <v>0</v>
          </cell>
          <cell r="AB294">
            <v>0</v>
          </cell>
          <cell r="AC294">
            <v>0</v>
          </cell>
          <cell r="AD294">
            <v>0</v>
          </cell>
          <cell r="AE294">
            <v>0</v>
          </cell>
          <cell r="AF294">
            <v>0</v>
          </cell>
          <cell r="AG294">
            <v>0</v>
          </cell>
          <cell r="AH294">
            <v>0</v>
          </cell>
          <cell r="AI294">
            <v>0</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P296">
            <v>0</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R297">
            <v>0</v>
          </cell>
          <cell r="S297">
            <v>0</v>
          </cell>
          <cell r="T297">
            <v>0</v>
          </cell>
          <cell r="U297">
            <v>0</v>
          </cell>
          <cell r="V297">
            <v>0</v>
          </cell>
          <cell r="W297">
            <v>0</v>
          </cell>
          <cell r="X297">
            <v>0</v>
          </cell>
          <cell r="Y297">
            <v>0</v>
          </cell>
          <cell r="Z297">
            <v>0</v>
          </cell>
          <cell r="AA297">
            <v>0</v>
          </cell>
          <cell r="AB297">
            <v>0</v>
          </cell>
          <cell r="AC297">
            <v>0</v>
          </cell>
          <cell r="AD297">
            <v>0</v>
          </cell>
          <cell r="AE297">
            <v>0</v>
          </cell>
          <cell r="AF297">
            <v>0</v>
          </cell>
          <cell r="AG297">
            <v>0</v>
          </cell>
          <cell r="AH297">
            <v>0</v>
          </cell>
          <cell r="AI297">
            <v>0</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R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P299">
            <v>0</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R300">
            <v>0</v>
          </cell>
          <cell r="S300">
            <v>0</v>
          </cell>
          <cell r="T300">
            <v>0</v>
          </cell>
          <cell r="U300">
            <v>0</v>
          </cell>
          <cell r="V300">
            <v>0</v>
          </cell>
          <cell r="W300">
            <v>0</v>
          </cell>
          <cell r="X300">
            <v>0</v>
          </cell>
          <cell r="Y300">
            <v>0</v>
          </cell>
          <cell r="Z300">
            <v>0</v>
          </cell>
          <cell r="AA300">
            <v>0</v>
          </cell>
          <cell r="AB300">
            <v>0</v>
          </cell>
          <cell r="AC300">
            <v>0</v>
          </cell>
          <cell r="AD300">
            <v>0</v>
          </cell>
          <cell r="AE300">
            <v>0</v>
          </cell>
          <cell r="AF300">
            <v>0</v>
          </cell>
          <cell r="AG300">
            <v>0</v>
          </cell>
          <cell r="AH300">
            <v>0</v>
          </cell>
          <cell r="AI300">
            <v>0</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R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P302">
            <v>0</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R303">
            <v>0</v>
          </cell>
          <cell r="S303">
            <v>0</v>
          </cell>
          <cell r="T303">
            <v>0</v>
          </cell>
          <cell r="U303">
            <v>0</v>
          </cell>
          <cell r="V303">
            <v>0</v>
          </cell>
          <cell r="W303">
            <v>0</v>
          </cell>
          <cell r="X303">
            <v>0</v>
          </cell>
          <cell r="Y303">
            <v>0</v>
          </cell>
          <cell r="Z303">
            <v>0</v>
          </cell>
          <cell r="AA303">
            <v>0</v>
          </cell>
          <cell r="AB303">
            <v>0</v>
          </cell>
          <cell r="AC303">
            <v>0</v>
          </cell>
          <cell r="AD303">
            <v>0</v>
          </cell>
          <cell r="AE303">
            <v>0</v>
          </cell>
          <cell r="AF303">
            <v>0</v>
          </cell>
          <cell r="AG303">
            <v>0</v>
          </cell>
          <cell r="AH303">
            <v>0</v>
          </cell>
          <cell r="AI303">
            <v>0</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R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P305">
            <v>0</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R306">
            <v>0</v>
          </cell>
          <cell r="S306">
            <v>0</v>
          </cell>
          <cell r="T306">
            <v>0</v>
          </cell>
          <cell r="U306">
            <v>0</v>
          </cell>
          <cell r="V306">
            <v>0</v>
          </cell>
          <cell r="W306">
            <v>0</v>
          </cell>
          <cell r="X306">
            <v>0</v>
          </cell>
          <cell r="Y306">
            <v>0</v>
          </cell>
          <cell r="Z306">
            <v>0</v>
          </cell>
          <cell r="AA306">
            <v>0</v>
          </cell>
          <cell r="AB306">
            <v>0</v>
          </cell>
          <cell r="AC306">
            <v>0</v>
          </cell>
          <cell r="AD306">
            <v>0</v>
          </cell>
          <cell r="AE306">
            <v>0</v>
          </cell>
          <cell r="AF306">
            <v>0</v>
          </cell>
          <cell r="AG306">
            <v>0</v>
          </cell>
          <cell r="AH306">
            <v>0</v>
          </cell>
          <cell r="AI306">
            <v>0</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R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P308">
            <v>0</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R309">
            <v>0</v>
          </cell>
          <cell r="S309">
            <v>0</v>
          </cell>
          <cell r="T309">
            <v>0</v>
          </cell>
          <cell r="U309">
            <v>0</v>
          </cell>
          <cell r="V309">
            <v>0</v>
          </cell>
          <cell r="W309">
            <v>0</v>
          </cell>
          <cell r="X309">
            <v>0</v>
          </cell>
          <cell r="Y309">
            <v>0</v>
          </cell>
          <cell r="Z309">
            <v>0</v>
          </cell>
          <cell r="AA309">
            <v>0</v>
          </cell>
          <cell r="AB309">
            <v>0</v>
          </cell>
          <cell r="AC309">
            <v>0</v>
          </cell>
          <cell r="AD309">
            <v>0</v>
          </cell>
          <cell r="AE309">
            <v>0</v>
          </cell>
          <cell r="AF309">
            <v>0</v>
          </cell>
          <cell r="AG309">
            <v>0</v>
          </cell>
          <cell r="AH309">
            <v>0</v>
          </cell>
          <cell r="AI309">
            <v>0</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P311">
            <v>0</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R312">
            <v>0</v>
          </cell>
          <cell r="S312">
            <v>0</v>
          </cell>
          <cell r="T312">
            <v>0</v>
          </cell>
          <cell r="U312">
            <v>0</v>
          </cell>
          <cell r="V312">
            <v>0</v>
          </cell>
          <cell r="W312">
            <v>0</v>
          </cell>
          <cell r="X312">
            <v>0</v>
          </cell>
          <cell r="Y312">
            <v>0</v>
          </cell>
          <cell r="Z312">
            <v>0</v>
          </cell>
          <cell r="AA312">
            <v>0</v>
          </cell>
          <cell r="AB312">
            <v>0</v>
          </cell>
          <cell r="AC312">
            <v>0</v>
          </cell>
          <cell r="AD312">
            <v>0</v>
          </cell>
          <cell r="AE312">
            <v>0</v>
          </cell>
          <cell r="AF312">
            <v>0</v>
          </cell>
          <cell r="AG312">
            <v>0</v>
          </cell>
          <cell r="AH312">
            <v>0</v>
          </cell>
          <cell r="AI312">
            <v>0</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P314">
            <v>0</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R315">
            <v>0</v>
          </cell>
          <cell r="S315">
            <v>0</v>
          </cell>
          <cell r="T315">
            <v>0</v>
          </cell>
          <cell r="U315">
            <v>0</v>
          </cell>
          <cell r="V315">
            <v>0</v>
          </cell>
          <cell r="W315">
            <v>0</v>
          </cell>
          <cell r="X315">
            <v>0</v>
          </cell>
          <cell r="Y315">
            <v>0</v>
          </cell>
          <cell r="Z315">
            <v>0</v>
          </cell>
          <cell r="AA315">
            <v>0</v>
          </cell>
          <cell r="AB315">
            <v>0</v>
          </cell>
          <cell r="AC315">
            <v>0</v>
          </cell>
          <cell r="AD315">
            <v>0</v>
          </cell>
          <cell r="AE315">
            <v>0</v>
          </cell>
          <cell r="AF315">
            <v>0</v>
          </cell>
          <cell r="AG315">
            <v>0</v>
          </cell>
          <cell r="AH315">
            <v>0</v>
          </cell>
          <cell r="AI315">
            <v>0</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P317">
            <v>0</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R318">
            <v>0</v>
          </cell>
          <cell r="S318">
            <v>0</v>
          </cell>
          <cell r="T318">
            <v>0</v>
          </cell>
          <cell r="U318">
            <v>0</v>
          </cell>
          <cell r="V318">
            <v>0</v>
          </cell>
          <cell r="W318">
            <v>0</v>
          </cell>
          <cell r="X318">
            <v>0</v>
          </cell>
          <cell r="Y318">
            <v>0</v>
          </cell>
          <cell r="Z318">
            <v>0</v>
          </cell>
          <cell r="AA318">
            <v>0</v>
          </cell>
          <cell r="AB318">
            <v>0</v>
          </cell>
          <cell r="AC318">
            <v>0</v>
          </cell>
          <cell r="AD318">
            <v>0</v>
          </cell>
          <cell r="AE318">
            <v>0</v>
          </cell>
          <cell r="AF318">
            <v>0</v>
          </cell>
          <cell r="AG318">
            <v>0</v>
          </cell>
          <cell r="AH318">
            <v>0</v>
          </cell>
          <cell r="AI318">
            <v>0</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P320">
            <v>0</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R321">
            <v>0</v>
          </cell>
          <cell r="S321">
            <v>0</v>
          </cell>
          <cell r="T321">
            <v>0</v>
          </cell>
          <cell r="U321">
            <v>0</v>
          </cell>
          <cell r="V321">
            <v>0</v>
          </cell>
          <cell r="W321">
            <v>0</v>
          </cell>
          <cell r="X321">
            <v>0</v>
          </cell>
          <cell r="Y321">
            <v>0</v>
          </cell>
          <cell r="Z321">
            <v>0</v>
          </cell>
          <cell r="AA321">
            <v>0</v>
          </cell>
          <cell r="AB321">
            <v>0</v>
          </cell>
          <cell r="AC321">
            <v>0</v>
          </cell>
          <cell r="AD321">
            <v>0</v>
          </cell>
          <cell r="AE321">
            <v>0</v>
          </cell>
          <cell r="AF321">
            <v>0</v>
          </cell>
          <cell r="AG321">
            <v>0</v>
          </cell>
          <cell r="AH321">
            <v>0</v>
          </cell>
          <cell r="AI321">
            <v>0</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R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P323">
            <v>0</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R324">
            <v>0</v>
          </cell>
          <cell r="S324">
            <v>0</v>
          </cell>
          <cell r="T324">
            <v>0</v>
          </cell>
          <cell r="U324">
            <v>0</v>
          </cell>
          <cell r="V324">
            <v>0</v>
          </cell>
          <cell r="W324">
            <v>0</v>
          </cell>
          <cell r="X324">
            <v>0</v>
          </cell>
          <cell r="Y324">
            <v>0</v>
          </cell>
          <cell r="Z324">
            <v>0</v>
          </cell>
          <cell r="AA324">
            <v>0</v>
          </cell>
          <cell r="AB324">
            <v>0</v>
          </cell>
          <cell r="AC324">
            <v>0</v>
          </cell>
          <cell r="AD324">
            <v>0</v>
          </cell>
          <cell r="AE324">
            <v>0</v>
          </cell>
          <cell r="AF324">
            <v>0</v>
          </cell>
          <cell r="AG324">
            <v>0</v>
          </cell>
          <cell r="AH324">
            <v>0</v>
          </cell>
          <cell r="AI324">
            <v>0</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R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P326">
            <v>0</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R327">
            <v>0</v>
          </cell>
          <cell r="S327">
            <v>0</v>
          </cell>
          <cell r="T327">
            <v>0</v>
          </cell>
          <cell r="U327">
            <v>0</v>
          </cell>
          <cell r="V327">
            <v>0</v>
          </cell>
          <cell r="W327">
            <v>0</v>
          </cell>
          <cell r="X327">
            <v>0</v>
          </cell>
          <cell r="Y327">
            <v>0</v>
          </cell>
          <cell r="Z327">
            <v>0</v>
          </cell>
          <cell r="AA327">
            <v>0</v>
          </cell>
          <cell r="AB327">
            <v>0</v>
          </cell>
          <cell r="AC327">
            <v>0</v>
          </cell>
          <cell r="AD327">
            <v>0</v>
          </cell>
          <cell r="AE327">
            <v>0</v>
          </cell>
          <cell r="AF327">
            <v>0</v>
          </cell>
          <cell r="AG327">
            <v>0</v>
          </cell>
          <cell r="AH327">
            <v>0</v>
          </cell>
          <cell r="AI327">
            <v>0</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R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P329">
            <v>0</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R330">
            <v>0</v>
          </cell>
          <cell r="S330">
            <v>0</v>
          </cell>
          <cell r="T330">
            <v>0</v>
          </cell>
          <cell r="U330">
            <v>0</v>
          </cell>
          <cell r="V330">
            <v>0</v>
          </cell>
          <cell r="W330">
            <v>0</v>
          </cell>
          <cell r="X330">
            <v>0</v>
          </cell>
          <cell r="Y330">
            <v>0</v>
          </cell>
          <cell r="Z330">
            <v>0</v>
          </cell>
          <cell r="AA330">
            <v>0</v>
          </cell>
          <cell r="AB330">
            <v>0</v>
          </cell>
          <cell r="AC330">
            <v>0</v>
          </cell>
          <cell r="AD330">
            <v>0</v>
          </cell>
          <cell r="AE330">
            <v>0</v>
          </cell>
          <cell r="AF330">
            <v>0</v>
          </cell>
          <cell r="AG330">
            <v>0</v>
          </cell>
          <cell r="AH330">
            <v>0</v>
          </cell>
          <cell r="AI330">
            <v>0</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R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P332">
            <v>0</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R333">
            <v>0</v>
          </cell>
          <cell r="S333">
            <v>0</v>
          </cell>
          <cell r="T333">
            <v>0</v>
          </cell>
          <cell r="U333">
            <v>0</v>
          </cell>
          <cell r="V333">
            <v>0</v>
          </cell>
          <cell r="W333">
            <v>0</v>
          </cell>
          <cell r="X333">
            <v>0</v>
          </cell>
          <cell r="Y333">
            <v>0</v>
          </cell>
          <cell r="Z333">
            <v>0</v>
          </cell>
          <cell r="AA333">
            <v>0</v>
          </cell>
          <cell r="AB333">
            <v>0</v>
          </cell>
          <cell r="AC333">
            <v>0</v>
          </cell>
          <cell r="AD333">
            <v>0</v>
          </cell>
          <cell r="AE333">
            <v>0</v>
          </cell>
          <cell r="AF333">
            <v>0</v>
          </cell>
          <cell r="AG333">
            <v>0</v>
          </cell>
          <cell r="AH333">
            <v>0</v>
          </cell>
          <cell r="AI333">
            <v>0</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R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P335">
            <v>0</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R336">
            <v>0</v>
          </cell>
          <cell r="S336">
            <v>0</v>
          </cell>
          <cell r="T336">
            <v>0</v>
          </cell>
          <cell r="U336">
            <v>0</v>
          </cell>
          <cell r="V336">
            <v>0</v>
          </cell>
          <cell r="W336">
            <v>0</v>
          </cell>
          <cell r="X336">
            <v>0</v>
          </cell>
          <cell r="Y336">
            <v>0</v>
          </cell>
          <cell r="Z336">
            <v>0</v>
          </cell>
          <cell r="AA336">
            <v>0</v>
          </cell>
          <cell r="AB336">
            <v>0</v>
          </cell>
          <cell r="AC336">
            <v>0</v>
          </cell>
          <cell r="AD336">
            <v>0</v>
          </cell>
          <cell r="AE336">
            <v>0</v>
          </cell>
          <cell r="AF336">
            <v>0</v>
          </cell>
          <cell r="AG336">
            <v>0</v>
          </cell>
          <cell r="AH336">
            <v>0</v>
          </cell>
          <cell r="AI336">
            <v>0</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R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P338">
            <v>0</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R339">
            <v>0</v>
          </cell>
          <cell r="S339">
            <v>0</v>
          </cell>
          <cell r="T339">
            <v>0</v>
          </cell>
          <cell r="U339">
            <v>0</v>
          </cell>
          <cell r="V339">
            <v>0</v>
          </cell>
          <cell r="W339">
            <v>0</v>
          </cell>
          <cell r="X339">
            <v>0</v>
          </cell>
          <cell r="Y339">
            <v>0</v>
          </cell>
          <cell r="Z339">
            <v>0</v>
          </cell>
          <cell r="AA339">
            <v>0</v>
          </cell>
          <cell r="AB339">
            <v>0</v>
          </cell>
          <cell r="AC339">
            <v>0</v>
          </cell>
          <cell r="AD339">
            <v>0</v>
          </cell>
          <cell r="AE339">
            <v>0</v>
          </cell>
          <cell r="AF339">
            <v>0</v>
          </cell>
          <cell r="AG339">
            <v>0</v>
          </cell>
          <cell r="AH339">
            <v>0</v>
          </cell>
          <cell r="AI339">
            <v>0</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R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P341">
            <v>0</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R342">
            <v>0</v>
          </cell>
          <cell r="S342">
            <v>0</v>
          </cell>
          <cell r="T342">
            <v>0</v>
          </cell>
          <cell r="U342">
            <v>0</v>
          </cell>
          <cell r="V342">
            <v>0</v>
          </cell>
          <cell r="W342">
            <v>0</v>
          </cell>
          <cell r="X342">
            <v>0</v>
          </cell>
          <cell r="Y342">
            <v>0</v>
          </cell>
          <cell r="Z342">
            <v>0</v>
          </cell>
          <cell r="AA342">
            <v>0</v>
          </cell>
          <cell r="AB342">
            <v>0</v>
          </cell>
          <cell r="AC342">
            <v>0</v>
          </cell>
          <cell r="AD342">
            <v>0</v>
          </cell>
          <cell r="AE342">
            <v>0</v>
          </cell>
          <cell r="AF342">
            <v>0</v>
          </cell>
          <cell r="AG342">
            <v>0</v>
          </cell>
          <cell r="AH342">
            <v>0</v>
          </cell>
          <cell r="AI342">
            <v>0</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R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P344">
            <v>0</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R345">
            <v>0</v>
          </cell>
          <cell r="S345">
            <v>0</v>
          </cell>
          <cell r="T345">
            <v>0</v>
          </cell>
          <cell r="U345">
            <v>0</v>
          </cell>
          <cell r="V345">
            <v>0</v>
          </cell>
          <cell r="W345">
            <v>0</v>
          </cell>
          <cell r="X345">
            <v>0</v>
          </cell>
          <cell r="Y345">
            <v>0</v>
          </cell>
          <cell r="Z345">
            <v>0</v>
          </cell>
          <cell r="AA345">
            <v>0</v>
          </cell>
          <cell r="AB345">
            <v>0</v>
          </cell>
          <cell r="AC345">
            <v>0</v>
          </cell>
          <cell r="AD345">
            <v>0</v>
          </cell>
          <cell r="AE345">
            <v>0</v>
          </cell>
          <cell r="AF345">
            <v>0</v>
          </cell>
          <cell r="AG345">
            <v>0</v>
          </cell>
          <cell r="AH345">
            <v>0</v>
          </cell>
          <cell r="AI345">
            <v>0</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R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P347">
            <v>0</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R348">
            <v>0</v>
          </cell>
          <cell r="S348">
            <v>0</v>
          </cell>
          <cell r="T348">
            <v>0</v>
          </cell>
          <cell r="U348">
            <v>0</v>
          </cell>
          <cell r="V348">
            <v>0</v>
          </cell>
          <cell r="W348">
            <v>0</v>
          </cell>
          <cell r="X348">
            <v>0</v>
          </cell>
          <cell r="Y348">
            <v>0</v>
          </cell>
          <cell r="Z348">
            <v>0</v>
          </cell>
          <cell r="AA348">
            <v>0</v>
          </cell>
          <cell r="AB348">
            <v>0</v>
          </cell>
          <cell r="AC348">
            <v>0</v>
          </cell>
          <cell r="AD348">
            <v>0</v>
          </cell>
          <cell r="AE348">
            <v>0</v>
          </cell>
          <cell r="AF348">
            <v>0</v>
          </cell>
          <cell r="AG348">
            <v>0</v>
          </cell>
          <cell r="AH348">
            <v>0</v>
          </cell>
          <cell r="AI348">
            <v>0</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R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P350">
            <v>0</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R351">
            <v>0</v>
          </cell>
          <cell r="S351">
            <v>0</v>
          </cell>
          <cell r="T351">
            <v>0</v>
          </cell>
          <cell r="U351">
            <v>0</v>
          </cell>
          <cell r="V351">
            <v>0</v>
          </cell>
          <cell r="W351">
            <v>0</v>
          </cell>
          <cell r="X351">
            <v>0</v>
          </cell>
          <cell r="Y351">
            <v>0</v>
          </cell>
          <cell r="Z351">
            <v>0</v>
          </cell>
          <cell r="AA351">
            <v>0</v>
          </cell>
          <cell r="AB351">
            <v>0</v>
          </cell>
          <cell r="AC351">
            <v>0</v>
          </cell>
          <cell r="AD351">
            <v>0</v>
          </cell>
          <cell r="AE351">
            <v>0</v>
          </cell>
          <cell r="AF351">
            <v>0</v>
          </cell>
          <cell r="AG351">
            <v>0</v>
          </cell>
          <cell r="AH351">
            <v>0</v>
          </cell>
          <cell r="AI351">
            <v>0</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R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P353">
            <v>0</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R354">
            <v>0</v>
          </cell>
          <cell r="S354">
            <v>0</v>
          </cell>
          <cell r="T354">
            <v>0</v>
          </cell>
          <cell r="U354">
            <v>0</v>
          </cell>
          <cell r="V354">
            <v>0</v>
          </cell>
          <cell r="W354">
            <v>0</v>
          </cell>
          <cell r="X354">
            <v>0</v>
          </cell>
          <cell r="Y354">
            <v>0</v>
          </cell>
          <cell r="Z354">
            <v>0</v>
          </cell>
          <cell r="AA354">
            <v>0</v>
          </cell>
          <cell r="AB354">
            <v>0</v>
          </cell>
          <cell r="AC354">
            <v>0</v>
          </cell>
          <cell r="AD354">
            <v>0</v>
          </cell>
          <cell r="AE354">
            <v>0</v>
          </cell>
          <cell r="AF354">
            <v>0</v>
          </cell>
          <cell r="AG354">
            <v>0</v>
          </cell>
          <cell r="AH354">
            <v>0</v>
          </cell>
          <cell r="AI354">
            <v>0</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R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P356">
            <v>0</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R357">
            <v>0</v>
          </cell>
          <cell r="S357">
            <v>0</v>
          </cell>
          <cell r="T357">
            <v>0</v>
          </cell>
          <cell r="U357">
            <v>0</v>
          </cell>
          <cell r="V357">
            <v>0</v>
          </cell>
          <cell r="W357">
            <v>0</v>
          </cell>
          <cell r="X357">
            <v>0</v>
          </cell>
          <cell r="Y357">
            <v>0</v>
          </cell>
          <cell r="Z357">
            <v>0</v>
          </cell>
          <cell r="AA357">
            <v>0</v>
          </cell>
          <cell r="AB357">
            <v>0</v>
          </cell>
          <cell r="AC357">
            <v>0</v>
          </cell>
          <cell r="AD357">
            <v>0</v>
          </cell>
          <cell r="AE357">
            <v>0</v>
          </cell>
          <cell r="AF357">
            <v>0</v>
          </cell>
          <cell r="AG357">
            <v>0</v>
          </cell>
          <cell r="AH357">
            <v>0</v>
          </cell>
          <cell r="AI357">
            <v>0</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R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P359">
            <v>0</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R360">
            <v>0</v>
          </cell>
          <cell r="S360">
            <v>0</v>
          </cell>
          <cell r="T360">
            <v>0</v>
          </cell>
          <cell r="U360">
            <v>0</v>
          </cell>
          <cell r="V360">
            <v>0</v>
          </cell>
          <cell r="W360">
            <v>0</v>
          </cell>
          <cell r="X360">
            <v>0</v>
          </cell>
          <cell r="Y360">
            <v>0</v>
          </cell>
          <cell r="Z360">
            <v>0</v>
          </cell>
          <cell r="AA360">
            <v>0</v>
          </cell>
          <cell r="AB360">
            <v>0</v>
          </cell>
          <cell r="AC360">
            <v>0</v>
          </cell>
          <cell r="AD360">
            <v>0</v>
          </cell>
          <cell r="AE360">
            <v>0</v>
          </cell>
          <cell r="AF360">
            <v>0</v>
          </cell>
          <cell r="AG360">
            <v>0</v>
          </cell>
          <cell r="AH360">
            <v>0</v>
          </cell>
          <cell r="AI360">
            <v>0</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R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P362">
            <v>0</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R363">
            <v>0</v>
          </cell>
          <cell r="S363">
            <v>0</v>
          </cell>
          <cell r="T363">
            <v>0</v>
          </cell>
          <cell r="U363">
            <v>0</v>
          </cell>
          <cell r="V363">
            <v>0</v>
          </cell>
          <cell r="W363">
            <v>0</v>
          </cell>
          <cell r="X363">
            <v>0</v>
          </cell>
          <cell r="Y363">
            <v>0</v>
          </cell>
          <cell r="Z363">
            <v>0</v>
          </cell>
          <cell r="AA363">
            <v>0</v>
          </cell>
          <cell r="AB363">
            <v>0</v>
          </cell>
          <cell r="AC363">
            <v>0</v>
          </cell>
          <cell r="AD363">
            <v>0</v>
          </cell>
          <cell r="AE363">
            <v>0</v>
          </cell>
          <cell r="AF363">
            <v>0</v>
          </cell>
          <cell r="AG363">
            <v>0</v>
          </cell>
          <cell r="AH363">
            <v>0</v>
          </cell>
          <cell r="AI363">
            <v>0</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R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P365">
            <v>0</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R366">
            <v>0</v>
          </cell>
          <cell r="S366">
            <v>0</v>
          </cell>
          <cell r="T366">
            <v>0</v>
          </cell>
          <cell r="U366">
            <v>0</v>
          </cell>
          <cell r="V366">
            <v>0</v>
          </cell>
          <cell r="W366">
            <v>0</v>
          </cell>
          <cell r="X366">
            <v>0</v>
          </cell>
          <cell r="Y366">
            <v>0</v>
          </cell>
          <cell r="Z366">
            <v>0</v>
          </cell>
          <cell r="AA366">
            <v>0</v>
          </cell>
          <cell r="AB366">
            <v>0</v>
          </cell>
          <cell r="AC366">
            <v>0</v>
          </cell>
          <cell r="AD366">
            <v>0</v>
          </cell>
          <cell r="AE366">
            <v>0</v>
          </cell>
          <cell r="AF366">
            <v>0</v>
          </cell>
          <cell r="AG366">
            <v>0</v>
          </cell>
          <cell r="AH366">
            <v>0</v>
          </cell>
          <cell r="AI366">
            <v>0</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R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P368">
            <v>0</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R369">
            <v>0</v>
          </cell>
          <cell r="S369">
            <v>0</v>
          </cell>
          <cell r="T369">
            <v>0</v>
          </cell>
          <cell r="U369">
            <v>0</v>
          </cell>
          <cell r="V369">
            <v>0</v>
          </cell>
          <cell r="W369">
            <v>0</v>
          </cell>
          <cell r="X369">
            <v>0</v>
          </cell>
          <cell r="Y369">
            <v>0</v>
          </cell>
          <cell r="Z369">
            <v>0</v>
          </cell>
          <cell r="AA369">
            <v>0</v>
          </cell>
          <cell r="AB369">
            <v>0</v>
          </cell>
          <cell r="AC369">
            <v>0</v>
          </cell>
          <cell r="AD369">
            <v>0</v>
          </cell>
          <cell r="AE369">
            <v>0</v>
          </cell>
          <cell r="AF369">
            <v>0</v>
          </cell>
          <cell r="AG369">
            <v>0</v>
          </cell>
          <cell r="AH369">
            <v>0</v>
          </cell>
          <cell r="AI369">
            <v>0</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R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P371">
            <v>0</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R372">
            <v>0</v>
          </cell>
          <cell r="S372">
            <v>0</v>
          </cell>
          <cell r="T372">
            <v>0</v>
          </cell>
          <cell r="U372">
            <v>0</v>
          </cell>
          <cell r="V372">
            <v>0</v>
          </cell>
          <cell r="W372">
            <v>0</v>
          </cell>
          <cell r="X372">
            <v>0</v>
          </cell>
          <cell r="Y372">
            <v>0</v>
          </cell>
          <cell r="Z372">
            <v>0</v>
          </cell>
          <cell r="AA372">
            <v>0</v>
          </cell>
          <cell r="AB372">
            <v>0</v>
          </cell>
          <cell r="AC372">
            <v>0</v>
          </cell>
          <cell r="AD372">
            <v>0</v>
          </cell>
          <cell r="AE372">
            <v>0</v>
          </cell>
          <cell r="AF372">
            <v>0</v>
          </cell>
          <cell r="AG372">
            <v>0</v>
          </cell>
          <cell r="AH372">
            <v>0</v>
          </cell>
          <cell r="AI372">
            <v>0</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P374">
            <v>0</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R375">
            <v>0</v>
          </cell>
          <cell r="S375">
            <v>0</v>
          </cell>
          <cell r="T375">
            <v>0</v>
          </cell>
          <cell r="U375">
            <v>0</v>
          </cell>
          <cell r="V375">
            <v>0</v>
          </cell>
          <cell r="W375">
            <v>0</v>
          </cell>
          <cell r="X375">
            <v>0</v>
          </cell>
          <cell r="Y375">
            <v>0</v>
          </cell>
          <cell r="Z375">
            <v>0</v>
          </cell>
          <cell r="AA375">
            <v>0</v>
          </cell>
          <cell r="AB375">
            <v>0</v>
          </cell>
          <cell r="AC375">
            <v>0</v>
          </cell>
          <cell r="AD375">
            <v>0</v>
          </cell>
          <cell r="AE375">
            <v>0</v>
          </cell>
          <cell r="AF375">
            <v>0</v>
          </cell>
          <cell r="AG375">
            <v>0</v>
          </cell>
          <cell r="AH375">
            <v>0</v>
          </cell>
          <cell r="AI375">
            <v>0</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P377">
            <v>0</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R378">
            <v>0</v>
          </cell>
          <cell r="S378">
            <v>0</v>
          </cell>
          <cell r="T378">
            <v>0</v>
          </cell>
          <cell r="U378">
            <v>0</v>
          </cell>
          <cell r="V378">
            <v>0</v>
          </cell>
          <cell r="W378">
            <v>0</v>
          </cell>
          <cell r="X378">
            <v>0</v>
          </cell>
          <cell r="Y378">
            <v>0</v>
          </cell>
          <cell r="Z378">
            <v>0</v>
          </cell>
          <cell r="AA378">
            <v>0</v>
          </cell>
          <cell r="AB378">
            <v>0</v>
          </cell>
          <cell r="AC378">
            <v>0</v>
          </cell>
          <cell r="AD378">
            <v>0</v>
          </cell>
          <cell r="AE378">
            <v>0</v>
          </cell>
          <cell r="AF378">
            <v>0</v>
          </cell>
          <cell r="AG378">
            <v>0</v>
          </cell>
          <cell r="AH378">
            <v>0</v>
          </cell>
          <cell r="AI378">
            <v>0</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P380">
            <v>0</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R381">
            <v>0</v>
          </cell>
          <cell r="S381">
            <v>0</v>
          </cell>
          <cell r="T381">
            <v>0</v>
          </cell>
          <cell r="U381">
            <v>0</v>
          </cell>
          <cell r="V381">
            <v>0</v>
          </cell>
          <cell r="W381">
            <v>0</v>
          </cell>
          <cell r="X381">
            <v>0</v>
          </cell>
          <cell r="Y381">
            <v>0</v>
          </cell>
          <cell r="Z381">
            <v>0</v>
          </cell>
          <cell r="AA381">
            <v>0</v>
          </cell>
          <cell r="AB381">
            <v>0</v>
          </cell>
          <cell r="AC381">
            <v>0</v>
          </cell>
          <cell r="AD381">
            <v>0</v>
          </cell>
          <cell r="AE381">
            <v>0</v>
          </cell>
          <cell r="AF381">
            <v>0</v>
          </cell>
          <cell r="AG381">
            <v>0</v>
          </cell>
          <cell r="AH381">
            <v>0</v>
          </cell>
          <cell r="AI381">
            <v>0</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P383">
            <v>0</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R384">
            <v>0</v>
          </cell>
          <cell r="S384">
            <v>0</v>
          </cell>
          <cell r="T384">
            <v>0</v>
          </cell>
          <cell r="U384">
            <v>0</v>
          </cell>
          <cell r="V384">
            <v>0</v>
          </cell>
          <cell r="W384">
            <v>0</v>
          </cell>
          <cell r="X384">
            <v>0</v>
          </cell>
          <cell r="Y384">
            <v>0</v>
          </cell>
          <cell r="Z384">
            <v>0</v>
          </cell>
          <cell r="AA384">
            <v>0</v>
          </cell>
          <cell r="AB384">
            <v>0</v>
          </cell>
          <cell r="AC384">
            <v>0</v>
          </cell>
          <cell r="AD384">
            <v>0</v>
          </cell>
          <cell r="AE384">
            <v>0</v>
          </cell>
          <cell r="AF384">
            <v>0</v>
          </cell>
          <cell r="AG384">
            <v>0</v>
          </cell>
          <cell r="AH384">
            <v>0</v>
          </cell>
          <cell r="AI384">
            <v>0</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P386">
            <v>0</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R387">
            <v>0</v>
          </cell>
          <cell r="S387">
            <v>0</v>
          </cell>
          <cell r="T387">
            <v>0</v>
          </cell>
          <cell r="U387">
            <v>0</v>
          </cell>
          <cell r="V387">
            <v>0</v>
          </cell>
          <cell r="W387">
            <v>0</v>
          </cell>
          <cell r="X387">
            <v>0</v>
          </cell>
          <cell r="Y387">
            <v>0</v>
          </cell>
          <cell r="Z387">
            <v>0</v>
          </cell>
          <cell r="AA387">
            <v>0</v>
          </cell>
          <cell r="AB387">
            <v>0</v>
          </cell>
          <cell r="AC387">
            <v>0</v>
          </cell>
          <cell r="AD387">
            <v>0</v>
          </cell>
          <cell r="AE387">
            <v>0</v>
          </cell>
          <cell r="AF387">
            <v>0</v>
          </cell>
          <cell r="AG387">
            <v>0</v>
          </cell>
          <cell r="AH387">
            <v>0</v>
          </cell>
          <cell r="AI387">
            <v>0</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P389">
            <v>0</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R390">
            <v>0</v>
          </cell>
          <cell r="S390">
            <v>0</v>
          </cell>
          <cell r="T390">
            <v>0</v>
          </cell>
          <cell r="U390">
            <v>0</v>
          </cell>
          <cell r="V390">
            <v>0</v>
          </cell>
          <cell r="W390">
            <v>0</v>
          </cell>
          <cell r="X390">
            <v>0</v>
          </cell>
          <cell r="Y390">
            <v>0</v>
          </cell>
          <cell r="Z390">
            <v>0</v>
          </cell>
          <cell r="AA390">
            <v>0</v>
          </cell>
          <cell r="AB390">
            <v>0</v>
          </cell>
          <cell r="AC390">
            <v>0</v>
          </cell>
          <cell r="AD390">
            <v>0</v>
          </cell>
          <cell r="AE390">
            <v>0</v>
          </cell>
          <cell r="AF390">
            <v>0</v>
          </cell>
          <cell r="AG390">
            <v>0</v>
          </cell>
          <cell r="AH390">
            <v>0</v>
          </cell>
          <cell r="AI390">
            <v>0</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P392">
            <v>0</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R393">
            <v>0</v>
          </cell>
          <cell r="S393">
            <v>0</v>
          </cell>
          <cell r="T393">
            <v>0</v>
          </cell>
          <cell r="U393">
            <v>0</v>
          </cell>
          <cell r="V393">
            <v>0</v>
          </cell>
          <cell r="W393">
            <v>0</v>
          </cell>
          <cell r="X393">
            <v>0</v>
          </cell>
          <cell r="Y393">
            <v>0</v>
          </cell>
          <cell r="Z393">
            <v>0</v>
          </cell>
          <cell r="AA393">
            <v>0</v>
          </cell>
          <cell r="AB393">
            <v>0</v>
          </cell>
          <cell r="AC393">
            <v>0</v>
          </cell>
          <cell r="AD393">
            <v>0</v>
          </cell>
          <cell r="AE393">
            <v>0</v>
          </cell>
          <cell r="AF393">
            <v>0</v>
          </cell>
          <cell r="AG393">
            <v>0</v>
          </cell>
          <cell r="AH393">
            <v>0</v>
          </cell>
          <cell r="AI393">
            <v>0</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P395">
            <v>0</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R396">
            <v>0</v>
          </cell>
          <cell r="S396">
            <v>0</v>
          </cell>
          <cell r="T396">
            <v>0</v>
          </cell>
          <cell r="U396">
            <v>0</v>
          </cell>
          <cell r="V396">
            <v>0</v>
          </cell>
          <cell r="W396">
            <v>0</v>
          </cell>
          <cell r="X396">
            <v>0</v>
          </cell>
          <cell r="Y396">
            <v>0</v>
          </cell>
          <cell r="Z396">
            <v>0</v>
          </cell>
          <cell r="AA396">
            <v>0</v>
          </cell>
          <cell r="AB396">
            <v>0</v>
          </cell>
          <cell r="AC396">
            <v>0</v>
          </cell>
          <cell r="AD396">
            <v>0</v>
          </cell>
          <cell r="AE396">
            <v>0</v>
          </cell>
          <cell r="AF396">
            <v>0</v>
          </cell>
          <cell r="AG396">
            <v>0</v>
          </cell>
          <cell r="AH396">
            <v>0</v>
          </cell>
          <cell r="AI396">
            <v>0</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P398">
            <v>0</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R399">
            <v>0</v>
          </cell>
          <cell r="S399">
            <v>0</v>
          </cell>
          <cell r="T399">
            <v>0</v>
          </cell>
          <cell r="U399">
            <v>0</v>
          </cell>
          <cell r="V399">
            <v>0</v>
          </cell>
          <cell r="W399">
            <v>0</v>
          </cell>
          <cell r="X399">
            <v>0</v>
          </cell>
          <cell r="Y399">
            <v>0</v>
          </cell>
          <cell r="Z399">
            <v>0</v>
          </cell>
          <cell r="AA399">
            <v>0</v>
          </cell>
          <cell r="AB399">
            <v>0</v>
          </cell>
          <cell r="AC399">
            <v>0</v>
          </cell>
          <cell r="AD399">
            <v>0</v>
          </cell>
          <cell r="AE399">
            <v>0</v>
          </cell>
          <cell r="AF399">
            <v>0</v>
          </cell>
          <cell r="AG399">
            <v>0</v>
          </cell>
          <cell r="AH399">
            <v>0</v>
          </cell>
          <cell r="AI399">
            <v>0</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P401">
            <v>0</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R402">
            <v>0</v>
          </cell>
          <cell r="S402">
            <v>0</v>
          </cell>
          <cell r="T402">
            <v>0</v>
          </cell>
          <cell r="U402">
            <v>0</v>
          </cell>
          <cell r="V402">
            <v>0</v>
          </cell>
          <cell r="W402">
            <v>0</v>
          </cell>
          <cell r="X402">
            <v>0</v>
          </cell>
          <cell r="Y402">
            <v>0</v>
          </cell>
          <cell r="Z402">
            <v>0</v>
          </cell>
          <cell r="AA402">
            <v>0</v>
          </cell>
          <cell r="AB402">
            <v>0</v>
          </cell>
          <cell r="AC402">
            <v>0</v>
          </cell>
          <cell r="AD402">
            <v>0</v>
          </cell>
          <cell r="AE402">
            <v>0</v>
          </cell>
          <cell r="AF402">
            <v>0</v>
          </cell>
          <cell r="AG402">
            <v>0</v>
          </cell>
          <cell r="AH402">
            <v>0</v>
          </cell>
          <cell r="AI402">
            <v>0</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P404">
            <v>0</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R405">
            <v>0</v>
          </cell>
          <cell r="S405">
            <v>0</v>
          </cell>
          <cell r="T405">
            <v>0</v>
          </cell>
          <cell r="U405">
            <v>0</v>
          </cell>
          <cell r="V405">
            <v>0</v>
          </cell>
          <cell r="W405">
            <v>0</v>
          </cell>
          <cell r="X405">
            <v>0</v>
          </cell>
          <cell r="Y405">
            <v>0</v>
          </cell>
          <cell r="Z405">
            <v>0</v>
          </cell>
          <cell r="AA405">
            <v>0</v>
          </cell>
          <cell r="AB405">
            <v>0</v>
          </cell>
          <cell r="AC405">
            <v>0</v>
          </cell>
          <cell r="AD405">
            <v>0</v>
          </cell>
          <cell r="AE405">
            <v>0</v>
          </cell>
          <cell r="AF405">
            <v>0</v>
          </cell>
          <cell r="AG405">
            <v>0</v>
          </cell>
          <cell r="AH405">
            <v>0</v>
          </cell>
          <cell r="AI405">
            <v>0</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P407">
            <v>0</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R408">
            <v>0</v>
          </cell>
          <cell r="S408">
            <v>0</v>
          </cell>
          <cell r="T408">
            <v>0</v>
          </cell>
          <cell r="U408">
            <v>0</v>
          </cell>
          <cell r="V408">
            <v>0</v>
          </cell>
          <cell r="W408">
            <v>0</v>
          </cell>
          <cell r="X408">
            <v>0</v>
          </cell>
          <cell r="Y408">
            <v>0</v>
          </cell>
          <cell r="Z408">
            <v>0</v>
          </cell>
          <cell r="AA408">
            <v>0</v>
          </cell>
          <cell r="AB408">
            <v>0</v>
          </cell>
          <cell r="AC408">
            <v>0</v>
          </cell>
          <cell r="AD408">
            <v>0</v>
          </cell>
          <cell r="AE408">
            <v>0</v>
          </cell>
          <cell r="AF408">
            <v>0</v>
          </cell>
          <cell r="AG408">
            <v>0</v>
          </cell>
          <cell r="AH408">
            <v>0</v>
          </cell>
          <cell r="AI408">
            <v>0</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P410">
            <v>0</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R411">
            <v>0</v>
          </cell>
          <cell r="S411">
            <v>0</v>
          </cell>
          <cell r="T411">
            <v>0</v>
          </cell>
          <cell r="U411">
            <v>0</v>
          </cell>
          <cell r="V411">
            <v>0</v>
          </cell>
          <cell r="W411">
            <v>0</v>
          </cell>
          <cell r="X411">
            <v>0</v>
          </cell>
          <cell r="Y411">
            <v>0</v>
          </cell>
          <cell r="Z411">
            <v>0</v>
          </cell>
          <cell r="AA411">
            <v>0</v>
          </cell>
          <cell r="AB411">
            <v>0</v>
          </cell>
          <cell r="AC411">
            <v>0</v>
          </cell>
          <cell r="AD411">
            <v>0</v>
          </cell>
          <cell r="AE411">
            <v>0</v>
          </cell>
          <cell r="AF411">
            <v>0</v>
          </cell>
          <cell r="AG411">
            <v>0</v>
          </cell>
          <cell r="AH411">
            <v>0</v>
          </cell>
          <cell r="AI411">
            <v>0</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G412">
            <v>0</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P413">
            <v>0</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R414">
            <v>0</v>
          </cell>
          <cell r="S414">
            <v>0</v>
          </cell>
          <cell r="T414">
            <v>0</v>
          </cell>
          <cell r="U414">
            <v>0</v>
          </cell>
          <cell r="V414">
            <v>0</v>
          </cell>
          <cell r="W414">
            <v>0</v>
          </cell>
          <cell r="X414">
            <v>0</v>
          </cell>
          <cell r="Y414">
            <v>0</v>
          </cell>
          <cell r="Z414">
            <v>0</v>
          </cell>
          <cell r="AA414">
            <v>0</v>
          </cell>
          <cell r="AB414">
            <v>0</v>
          </cell>
          <cell r="AC414">
            <v>0</v>
          </cell>
          <cell r="AD414">
            <v>0</v>
          </cell>
          <cell r="AE414">
            <v>0</v>
          </cell>
          <cell r="AF414">
            <v>0</v>
          </cell>
          <cell r="AG414">
            <v>0</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G415">
            <v>0</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P416">
            <v>0</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R417">
            <v>0</v>
          </cell>
          <cell r="S417">
            <v>0</v>
          </cell>
          <cell r="T417">
            <v>0</v>
          </cell>
          <cell r="U417">
            <v>0</v>
          </cell>
          <cell r="V417">
            <v>0</v>
          </cell>
          <cell r="W417">
            <v>0</v>
          </cell>
          <cell r="X417">
            <v>0</v>
          </cell>
          <cell r="Y417">
            <v>0</v>
          </cell>
          <cell r="Z417">
            <v>0</v>
          </cell>
          <cell r="AA417">
            <v>0</v>
          </cell>
          <cell r="AB417">
            <v>0</v>
          </cell>
          <cell r="AC417">
            <v>0</v>
          </cell>
          <cell r="AD417">
            <v>0</v>
          </cell>
          <cell r="AE417">
            <v>0</v>
          </cell>
          <cell r="AF417">
            <v>0</v>
          </cell>
          <cell r="AG417">
            <v>0</v>
          </cell>
          <cell r="AH417">
            <v>0</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G418">
            <v>0</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P419">
            <v>0</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R420">
            <v>0</v>
          </cell>
          <cell r="S420">
            <v>0</v>
          </cell>
          <cell r="T420">
            <v>0</v>
          </cell>
          <cell r="U420">
            <v>0</v>
          </cell>
          <cell r="V420">
            <v>0</v>
          </cell>
          <cell r="W420">
            <v>0</v>
          </cell>
          <cell r="X420">
            <v>0</v>
          </cell>
          <cell r="Y420">
            <v>0</v>
          </cell>
          <cell r="Z420">
            <v>0</v>
          </cell>
          <cell r="AA420">
            <v>0</v>
          </cell>
          <cell r="AB420">
            <v>0</v>
          </cell>
          <cell r="AC420">
            <v>0</v>
          </cell>
          <cell r="AD420">
            <v>0</v>
          </cell>
          <cell r="AE420">
            <v>0</v>
          </cell>
          <cell r="AF420">
            <v>0</v>
          </cell>
          <cell r="AG420">
            <v>0</v>
          </cell>
          <cell r="AH420">
            <v>0</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P422">
            <v>0</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R423">
            <v>0</v>
          </cell>
          <cell r="S423">
            <v>0</v>
          </cell>
          <cell r="T423">
            <v>0</v>
          </cell>
          <cell r="U423">
            <v>0</v>
          </cell>
          <cell r="V423">
            <v>0</v>
          </cell>
          <cell r="W423">
            <v>0</v>
          </cell>
          <cell r="X423">
            <v>0</v>
          </cell>
          <cell r="Y423">
            <v>0</v>
          </cell>
          <cell r="Z423">
            <v>0</v>
          </cell>
          <cell r="AA423">
            <v>0</v>
          </cell>
          <cell r="AB423">
            <v>0</v>
          </cell>
          <cell r="AC423">
            <v>0</v>
          </cell>
          <cell r="AD423">
            <v>0</v>
          </cell>
          <cell r="AE423">
            <v>0</v>
          </cell>
          <cell r="AF423">
            <v>0</v>
          </cell>
          <cell r="AG423">
            <v>0</v>
          </cell>
          <cell r="AH423">
            <v>0</v>
          </cell>
          <cell r="AI423">
            <v>0</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P425">
            <v>0</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R426">
            <v>0</v>
          </cell>
          <cell r="S426">
            <v>0</v>
          </cell>
          <cell r="T426">
            <v>0</v>
          </cell>
          <cell r="U426">
            <v>0</v>
          </cell>
          <cell r="V426">
            <v>0</v>
          </cell>
          <cell r="W426">
            <v>0</v>
          </cell>
          <cell r="X426">
            <v>0</v>
          </cell>
          <cell r="Y426">
            <v>0</v>
          </cell>
          <cell r="Z426">
            <v>0</v>
          </cell>
          <cell r="AA426">
            <v>0</v>
          </cell>
          <cell r="AB426">
            <v>0</v>
          </cell>
          <cell r="AC426">
            <v>0</v>
          </cell>
          <cell r="AD426">
            <v>0</v>
          </cell>
          <cell r="AE426">
            <v>0</v>
          </cell>
          <cell r="AF426">
            <v>0</v>
          </cell>
          <cell r="AG426">
            <v>0</v>
          </cell>
          <cell r="AH426">
            <v>0</v>
          </cell>
          <cell r="AI426">
            <v>0</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G427">
            <v>0</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P428">
            <v>0</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R429">
            <v>0</v>
          </cell>
          <cell r="S429">
            <v>0</v>
          </cell>
          <cell r="T429">
            <v>0</v>
          </cell>
          <cell r="U429">
            <v>0</v>
          </cell>
          <cell r="V429">
            <v>0</v>
          </cell>
          <cell r="W429">
            <v>0</v>
          </cell>
          <cell r="X429">
            <v>0</v>
          </cell>
          <cell r="Y429">
            <v>0</v>
          </cell>
          <cell r="Z429">
            <v>0</v>
          </cell>
          <cell r="AA429">
            <v>0</v>
          </cell>
          <cell r="AB429">
            <v>0</v>
          </cell>
          <cell r="AC429">
            <v>0</v>
          </cell>
          <cell r="AD429">
            <v>0</v>
          </cell>
          <cell r="AE429">
            <v>0</v>
          </cell>
          <cell r="AF429">
            <v>0</v>
          </cell>
          <cell r="AG429">
            <v>0</v>
          </cell>
          <cell r="AH429">
            <v>0</v>
          </cell>
          <cell r="AI429">
            <v>0</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N8">
            <v>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O31">
            <v>0</v>
          </cell>
          <cell r="P31">
            <v>0</v>
          </cell>
          <cell r="Q31">
            <v>0</v>
          </cell>
          <cell r="R31">
            <v>0</v>
          </cell>
          <cell r="S31">
            <v>0</v>
          </cell>
          <cell r="T31">
            <v>0</v>
          </cell>
          <cell r="U31">
            <v>0</v>
          </cell>
          <cell r="V31">
            <v>0</v>
          </cell>
          <cell r="W31" t="str">
            <v>Directas</v>
          </cell>
          <cell r="X31">
            <v>0</v>
          </cell>
          <cell r="Y31">
            <v>0</v>
          </cell>
          <cell r="Z31">
            <v>0</v>
          </cell>
          <cell r="AA31">
            <v>0</v>
          </cell>
          <cell r="AB31">
            <v>0</v>
          </cell>
          <cell r="AC31">
            <v>0</v>
          </cell>
          <cell r="AD31">
            <v>0</v>
          </cell>
          <cell r="AE31">
            <v>0</v>
          </cell>
          <cell r="AF31">
            <v>0</v>
          </cell>
          <cell r="AG31">
            <v>0</v>
          </cell>
          <cell r="AH31">
            <v>0</v>
          </cell>
          <cell r="AI31" t="str">
            <v>Indirectas</v>
          </cell>
        </row>
        <row r="32">
          <cell r="W32" t="str">
            <v>Programadas</v>
          </cell>
          <cell r="X32">
            <v>0</v>
          </cell>
          <cell r="Y32">
            <v>0</v>
          </cell>
          <cell r="Z32">
            <v>0</v>
          </cell>
          <cell r="AA32" t="str">
            <v>Ejecutadas</v>
          </cell>
          <cell r="AB32">
            <v>0</v>
          </cell>
          <cell r="AC32">
            <v>0</v>
          </cell>
          <cell r="AD32">
            <v>0</v>
          </cell>
          <cell r="AE32" t="str">
            <v>Lluvias</v>
          </cell>
          <cell r="AF32">
            <v>0</v>
          </cell>
          <cell r="AG32">
            <v>0</v>
          </cell>
          <cell r="AH32">
            <v>0</v>
          </cell>
          <cell r="AI32" t="str">
            <v>Programadas</v>
          </cell>
          <cell r="AJ32">
            <v>0</v>
          </cell>
          <cell r="AK32">
            <v>0</v>
          </cell>
          <cell r="AL32">
            <v>0</v>
          </cell>
          <cell r="AM32" t="str">
            <v>Ejecutadas</v>
          </cell>
        </row>
        <row r="34">
          <cell r="N34" t="str">
            <v>GCB</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row>
        <row r="35">
          <cell r="N35" t="str">
            <v>Todo Montajes LTDA</v>
          </cell>
          <cell r="O35">
            <v>0</v>
          </cell>
          <cell r="P35">
            <v>0</v>
          </cell>
          <cell r="Q35">
            <v>0</v>
          </cell>
          <cell r="R35">
            <v>0</v>
          </cell>
          <cell r="S35">
            <v>0</v>
          </cell>
          <cell r="T35">
            <v>0</v>
          </cell>
          <cell r="U35">
            <v>0</v>
          </cell>
          <cell r="V35">
            <v>0</v>
          </cell>
          <cell r="W35">
            <v>21453</v>
          </cell>
          <cell r="X35">
            <v>0</v>
          </cell>
          <cell r="Y35">
            <v>0</v>
          </cell>
          <cell r="Z35">
            <v>0</v>
          </cell>
          <cell r="AA35">
            <v>37268.5</v>
          </cell>
          <cell r="AB35">
            <v>0</v>
          </cell>
          <cell r="AC35">
            <v>0</v>
          </cell>
          <cell r="AD35">
            <v>0</v>
          </cell>
          <cell r="AE35">
            <v>4</v>
          </cell>
          <cell r="AF35">
            <v>0</v>
          </cell>
          <cell r="AG35">
            <v>0</v>
          </cell>
          <cell r="AH35">
            <v>0</v>
          </cell>
          <cell r="AI35">
            <v>2640</v>
          </cell>
          <cell r="AJ35">
            <v>0</v>
          </cell>
          <cell r="AK35">
            <v>0</v>
          </cell>
          <cell r="AL35">
            <v>0</v>
          </cell>
          <cell r="AM35">
            <v>3340.5</v>
          </cell>
        </row>
        <row r="36">
          <cell r="N36" t="str">
            <v>A.M.I.  LTDA.</v>
          </cell>
          <cell r="O36">
            <v>0</v>
          </cell>
          <cell r="P36">
            <v>0</v>
          </cell>
          <cell r="Q36">
            <v>0</v>
          </cell>
          <cell r="R36">
            <v>0</v>
          </cell>
          <cell r="S36">
            <v>0</v>
          </cell>
          <cell r="T36">
            <v>0</v>
          </cell>
          <cell r="U36">
            <v>0</v>
          </cell>
          <cell r="V36">
            <v>0</v>
          </cell>
          <cell r="W36">
            <v>5403</v>
          </cell>
          <cell r="X36">
            <v>0</v>
          </cell>
          <cell r="Y36">
            <v>0</v>
          </cell>
          <cell r="Z36">
            <v>0</v>
          </cell>
          <cell r="AA36">
            <v>13072</v>
          </cell>
          <cell r="AB36">
            <v>0</v>
          </cell>
          <cell r="AC36">
            <v>0</v>
          </cell>
          <cell r="AD36">
            <v>0</v>
          </cell>
          <cell r="AE36">
            <v>0</v>
          </cell>
          <cell r="AF36">
            <v>0</v>
          </cell>
          <cell r="AG36">
            <v>0</v>
          </cell>
          <cell r="AH36">
            <v>0</v>
          </cell>
          <cell r="AI36">
            <v>2928</v>
          </cell>
          <cell r="AJ36">
            <v>0</v>
          </cell>
          <cell r="AK36">
            <v>0</v>
          </cell>
          <cell r="AL36">
            <v>0</v>
          </cell>
          <cell r="AM36">
            <v>4044</v>
          </cell>
        </row>
        <row r="37">
          <cell r="N37" t="str">
            <v>Consultoría / Intervent.(CCA)</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7680</v>
          </cell>
          <cell r="AJ37">
            <v>0</v>
          </cell>
          <cell r="AK37">
            <v>0</v>
          </cell>
          <cell r="AL37">
            <v>0</v>
          </cell>
          <cell r="AM37">
            <v>7386</v>
          </cell>
        </row>
        <row r="40">
          <cell r="N40" t="str">
            <v>Totales</v>
          </cell>
          <cell r="O40">
            <v>0</v>
          </cell>
          <cell r="P40">
            <v>0</v>
          </cell>
          <cell r="Q40">
            <v>0</v>
          </cell>
          <cell r="R40">
            <v>0</v>
          </cell>
          <cell r="S40">
            <v>0</v>
          </cell>
          <cell r="T40">
            <v>0</v>
          </cell>
          <cell r="U40">
            <v>0</v>
          </cell>
          <cell r="V40">
            <v>0</v>
          </cell>
          <cell r="W40">
            <v>26856</v>
          </cell>
          <cell r="X40">
            <v>0</v>
          </cell>
          <cell r="Y40">
            <v>0</v>
          </cell>
          <cell r="Z40">
            <v>0</v>
          </cell>
          <cell r="AA40">
            <v>50340.5</v>
          </cell>
          <cell r="AB40">
            <v>0</v>
          </cell>
          <cell r="AC40">
            <v>0</v>
          </cell>
          <cell r="AD40">
            <v>0</v>
          </cell>
          <cell r="AE40">
            <v>4</v>
          </cell>
          <cell r="AF40">
            <v>0</v>
          </cell>
          <cell r="AG40">
            <v>0</v>
          </cell>
          <cell r="AH40">
            <v>0</v>
          </cell>
          <cell r="AI40">
            <v>13248</v>
          </cell>
          <cell r="AJ40">
            <v>0</v>
          </cell>
          <cell r="AK40">
            <v>0</v>
          </cell>
          <cell r="AL40">
            <v>0</v>
          </cell>
          <cell r="AM40">
            <v>14770.5</v>
          </cell>
        </row>
        <row r="42">
          <cell r="C42" t="str">
            <v>Fechas</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t="str">
            <v>Inicio de Trabajos</v>
          </cell>
          <cell r="U42">
            <v>0</v>
          </cell>
          <cell r="V42">
            <v>0</v>
          </cell>
          <cell r="W42">
            <v>0</v>
          </cell>
          <cell r="X42">
            <v>0</v>
          </cell>
          <cell r="Y42">
            <v>0</v>
          </cell>
          <cell r="Z42">
            <v>0</v>
          </cell>
          <cell r="AA42">
            <v>0</v>
          </cell>
          <cell r="AB42">
            <v>0</v>
          </cell>
          <cell r="AC42">
            <v>0</v>
          </cell>
          <cell r="AD42">
            <v>0</v>
          </cell>
          <cell r="AE42">
            <v>0</v>
          </cell>
          <cell r="AF42" t="str">
            <v>Terminación  Trabajos</v>
          </cell>
          <cell r="AG42">
            <v>0</v>
          </cell>
          <cell r="AH42">
            <v>0</v>
          </cell>
          <cell r="AI42">
            <v>0</v>
          </cell>
          <cell r="AJ42">
            <v>0</v>
          </cell>
          <cell r="AK42">
            <v>0</v>
          </cell>
          <cell r="AL42">
            <v>0</v>
          </cell>
          <cell r="AM42">
            <v>0</v>
          </cell>
          <cell r="AN42">
            <v>0</v>
          </cell>
          <cell r="AO42">
            <v>0</v>
          </cell>
          <cell r="AP42">
            <v>0</v>
          </cell>
          <cell r="AQ42">
            <v>0</v>
          </cell>
          <cell r="AR42" t="str">
            <v>Desviación R.C(Horas)</v>
          </cell>
        </row>
        <row r="43">
          <cell r="T43" t="str">
            <v>Programado</v>
          </cell>
          <cell r="U43">
            <v>0</v>
          </cell>
          <cell r="V43">
            <v>0</v>
          </cell>
          <cell r="W43">
            <v>0</v>
          </cell>
          <cell r="X43">
            <v>0</v>
          </cell>
          <cell r="Y43">
            <v>0</v>
          </cell>
          <cell r="Z43" t="str">
            <v>Real</v>
          </cell>
          <cell r="AA43">
            <v>0</v>
          </cell>
          <cell r="AB43">
            <v>0</v>
          </cell>
          <cell r="AC43">
            <v>0</v>
          </cell>
          <cell r="AD43">
            <v>0</v>
          </cell>
          <cell r="AE43">
            <v>0</v>
          </cell>
          <cell r="AF43" t="str">
            <v>Programado</v>
          </cell>
          <cell r="AG43">
            <v>0</v>
          </cell>
          <cell r="AH43">
            <v>0</v>
          </cell>
          <cell r="AI43">
            <v>0</v>
          </cell>
          <cell r="AJ43">
            <v>0</v>
          </cell>
          <cell r="AK43">
            <v>0</v>
          </cell>
          <cell r="AL43" t="str">
            <v>Real</v>
          </cell>
        </row>
        <row r="45">
          <cell r="C45" t="str">
            <v>Apagada</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38362.25</v>
          </cell>
          <cell r="U45">
            <v>0</v>
          </cell>
          <cell r="V45">
            <v>0</v>
          </cell>
          <cell r="W45">
            <v>0</v>
          </cell>
          <cell r="X45">
            <v>0</v>
          </cell>
          <cell r="Y45">
            <v>0</v>
          </cell>
          <cell r="Z45">
            <v>38362</v>
          </cell>
          <cell r="AA45">
            <v>0</v>
          </cell>
          <cell r="AB45">
            <v>0</v>
          </cell>
          <cell r="AC45">
            <v>0</v>
          </cell>
          <cell r="AD45">
            <v>0</v>
          </cell>
          <cell r="AE45">
            <v>0</v>
          </cell>
          <cell r="AF45">
            <v>38364.25</v>
          </cell>
          <cell r="AG45">
            <v>0</v>
          </cell>
          <cell r="AH45">
            <v>0</v>
          </cell>
          <cell r="AI45">
            <v>0</v>
          </cell>
          <cell r="AJ45">
            <v>0</v>
          </cell>
          <cell r="AK45">
            <v>0</v>
          </cell>
          <cell r="AL45">
            <v>38363.75</v>
          </cell>
          <cell r="AM45">
            <v>0</v>
          </cell>
          <cell r="AN45">
            <v>0</v>
          </cell>
          <cell r="AO45">
            <v>0</v>
          </cell>
          <cell r="AP45">
            <v>0</v>
          </cell>
          <cell r="AQ45">
            <v>0</v>
          </cell>
          <cell r="AR45">
            <v>12</v>
          </cell>
        </row>
        <row r="46">
          <cell r="C46" t="str">
            <v>Trabajos Mantenimiento</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38364.25</v>
          </cell>
          <cell r="U46">
            <v>0</v>
          </cell>
          <cell r="V46">
            <v>0</v>
          </cell>
          <cell r="W46">
            <v>0</v>
          </cell>
          <cell r="X46">
            <v>0</v>
          </cell>
          <cell r="Y46">
            <v>0</v>
          </cell>
          <cell r="Z46">
            <v>38363.75</v>
          </cell>
          <cell r="AA46">
            <v>0</v>
          </cell>
          <cell r="AB46">
            <v>0</v>
          </cell>
          <cell r="AC46">
            <v>0</v>
          </cell>
          <cell r="AD46">
            <v>0</v>
          </cell>
          <cell r="AE46">
            <v>0</v>
          </cell>
          <cell r="AF46">
            <v>38389.25</v>
          </cell>
          <cell r="AG46">
            <v>0</v>
          </cell>
          <cell r="AH46">
            <v>0</v>
          </cell>
          <cell r="AI46">
            <v>0</v>
          </cell>
          <cell r="AJ46">
            <v>0</v>
          </cell>
          <cell r="AK46">
            <v>0</v>
          </cell>
          <cell r="AL46">
            <v>38387</v>
          </cell>
          <cell r="AM46">
            <v>0</v>
          </cell>
          <cell r="AN46">
            <v>0</v>
          </cell>
          <cell r="AO46">
            <v>0</v>
          </cell>
          <cell r="AP46">
            <v>0</v>
          </cell>
          <cell r="AQ46">
            <v>0</v>
          </cell>
          <cell r="AR46">
            <v>54</v>
          </cell>
        </row>
        <row r="47">
          <cell r="C47" t="str">
            <v>Arrancada</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38389.25</v>
          </cell>
          <cell r="U47">
            <v>0</v>
          </cell>
          <cell r="V47">
            <v>0</v>
          </cell>
          <cell r="W47">
            <v>0</v>
          </cell>
          <cell r="X47">
            <v>0</v>
          </cell>
          <cell r="Y47">
            <v>0</v>
          </cell>
          <cell r="Z47">
            <v>38387</v>
          </cell>
          <cell r="AA47">
            <v>0</v>
          </cell>
          <cell r="AB47">
            <v>0</v>
          </cell>
          <cell r="AC47">
            <v>0</v>
          </cell>
          <cell r="AD47">
            <v>0</v>
          </cell>
          <cell r="AE47">
            <v>0</v>
          </cell>
          <cell r="AF47">
            <v>38391.25</v>
          </cell>
          <cell r="AG47">
            <v>0</v>
          </cell>
          <cell r="AH47">
            <v>0</v>
          </cell>
          <cell r="AI47">
            <v>0</v>
          </cell>
          <cell r="AJ47">
            <v>0</v>
          </cell>
          <cell r="AK47">
            <v>0</v>
          </cell>
          <cell r="AL47">
            <v>38387.833333333336</v>
          </cell>
          <cell r="AM47">
            <v>0</v>
          </cell>
          <cell r="AN47">
            <v>0</v>
          </cell>
          <cell r="AO47">
            <v>0</v>
          </cell>
          <cell r="AP47">
            <v>0</v>
          </cell>
          <cell r="AQ47">
            <v>0</v>
          </cell>
          <cell r="AR47">
            <v>82</v>
          </cell>
        </row>
        <row r="49">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38362.25</v>
          </cell>
          <cell r="U49">
            <v>0</v>
          </cell>
          <cell r="V49">
            <v>0</v>
          </cell>
          <cell r="W49">
            <v>0</v>
          </cell>
          <cell r="X49">
            <v>0</v>
          </cell>
          <cell r="Y49">
            <v>0</v>
          </cell>
          <cell r="Z49">
            <v>38362</v>
          </cell>
          <cell r="AA49">
            <v>0</v>
          </cell>
          <cell r="AB49">
            <v>0</v>
          </cell>
          <cell r="AC49">
            <v>0</v>
          </cell>
          <cell r="AD49">
            <v>0</v>
          </cell>
          <cell r="AE49">
            <v>0</v>
          </cell>
          <cell r="AF49">
            <v>38391.25</v>
          </cell>
          <cell r="AG49">
            <v>0</v>
          </cell>
          <cell r="AH49">
            <v>0</v>
          </cell>
          <cell r="AI49">
            <v>0</v>
          </cell>
          <cell r="AJ49">
            <v>0</v>
          </cell>
          <cell r="AK49">
            <v>0</v>
          </cell>
          <cell r="AL49">
            <v>38387.833333333336</v>
          </cell>
          <cell r="AM49">
            <v>0</v>
          </cell>
          <cell r="AN49">
            <v>0</v>
          </cell>
          <cell r="AO49">
            <v>0</v>
          </cell>
          <cell r="AP49">
            <v>0</v>
          </cell>
          <cell r="AQ49">
            <v>0</v>
          </cell>
          <cell r="AR49" t="str">
            <v>_+ 82</v>
          </cell>
        </row>
        <row r="51">
          <cell r="E51" t="str">
            <v>Costo Trabajos Contratados</v>
          </cell>
          <cell r="F51">
            <v>0</v>
          </cell>
          <cell r="G51">
            <v>0</v>
          </cell>
          <cell r="H51">
            <v>0</v>
          </cell>
          <cell r="I51">
            <v>0</v>
          </cell>
          <cell r="J51">
            <v>0</v>
          </cell>
          <cell r="K51">
            <v>0</v>
          </cell>
          <cell r="L51" t="str">
            <v>Contratado</v>
          </cell>
          <cell r="M51">
            <v>0</v>
          </cell>
          <cell r="N51">
            <v>0</v>
          </cell>
          <cell r="O51">
            <v>0</v>
          </cell>
          <cell r="P51">
            <v>0</v>
          </cell>
          <cell r="Q51">
            <v>0</v>
          </cell>
          <cell r="R51">
            <v>0</v>
          </cell>
          <cell r="S51">
            <v>0</v>
          </cell>
          <cell r="T51">
            <v>0</v>
          </cell>
          <cell r="U51" t="str">
            <v>Presupuestado</v>
          </cell>
          <cell r="V51">
            <v>0</v>
          </cell>
          <cell r="W51">
            <v>0</v>
          </cell>
          <cell r="X51">
            <v>0</v>
          </cell>
          <cell r="Y51">
            <v>0</v>
          </cell>
          <cell r="Z51">
            <v>0</v>
          </cell>
          <cell r="AA51" t="str">
            <v>Ejecutado</v>
          </cell>
          <cell r="AB51">
            <v>0</v>
          </cell>
          <cell r="AC51">
            <v>0</v>
          </cell>
          <cell r="AD51">
            <v>0</v>
          </cell>
          <cell r="AE51">
            <v>0</v>
          </cell>
          <cell r="AF51">
            <v>0</v>
          </cell>
          <cell r="AG51" t="str">
            <v>Adicionales</v>
          </cell>
          <cell r="AH51">
            <v>0</v>
          </cell>
          <cell r="AI51">
            <v>0</v>
          </cell>
          <cell r="AJ51">
            <v>0</v>
          </cell>
          <cell r="AK51">
            <v>0</v>
          </cell>
          <cell r="AL51">
            <v>0</v>
          </cell>
          <cell r="AM51" t="str">
            <v>Total</v>
          </cell>
        </row>
        <row r="53">
          <cell r="E53" t="str">
            <v>Todo Montajes LTDA</v>
          </cell>
          <cell r="F53">
            <v>0</v>
          </cell>
          <cell r="G53">
            <v>0</v>
          </cell>
          <cell r="H53">
            <v>0</v>
          </cell>
          <cell r="I53">
            <v>0</v>
          </cell>
          <cell r="J53">
            <v>0</v>
          </cell>
          <cell r="K53">
            <v>0</v>
          </cell>
          <cell r="L53">
            <v>858377938</v>
          </cell>
          <cell r="M53">
            <v>0</v>
          </cell>
          <cell r="N53">
            <v>0</v>
          </cell>
          <cell r="O53">
            <v>0</v>
          </cell>
          <cell r="P53">
            <v>0</v>
          </cell>
          <cell r="Q53">
            <v>0</v>
          </cell>
          <cell r="R53">
            <v>0</v>
          </cell>
          <cell r="S53">
            <v>0</v>
          </cell>
          <cell r="T53">
            <v>0</v>
          </cell>
          <cell r="U53">
            <v>803013810</v>
          </cell>
          <cell r="V53">
            <v>0</v>
          </cell>
          <cell r="W53">
            <v>0</v>
          </cell>
          <cell r="X53">
            <v>0</v>
          </cell>
          <cell r="Y53">
            <v>0</v>
          </cell>
          <cell r="Z53">
            <v>0</v>
          </cell>
          <cell r="AA53">
            <v>571084773</v>
          </cell>
          <cell r="AB53">
            <v>0</v>
          </cell>
          <cell r="AC53">
            <v>0</v>
          </cell>
          <cell r="AD53">
            <v>0</v>
          </cell>
          <cell r="AE53">
            <v>0</v>
          </cell>
          <cell r="AF53">
            <v>0</v>
          </cell>
          <cell r="AG53">
            <v>190000000</v>
          </cell>
          <cell r="AH53">
            <v>0</v>
          </cell>
          <cell r="AI53">
            <v>0</v>
          </cell>
          <cell r="AJ53">
            <v>0</v>
          </cell>
          <cell r="AK53">
            <v>0</v>
          </cell>
          <cell r="AL53">
            <v>0</v>
          </cell>
          <cell r="AM53">
            <v>761084773</v>
          </cell>
        </row>
        <row r="54">
          <cell r="E54" t="str">
            <v>A.M.I.  LTDA.</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359910156</v>
          </cell>
          <cell r="V54">
            <v>0</v>
          </cell>
          <cell r="W54">
            <v>0</v>
          </cell>
          <cell r="X54">
            <v>0</v>
          </cell>
          <cell r="Y54">
            <v>0</v>
          </cell>
          <cell r="Z54">
            <v>0</v>
          </cell>
          <cell r="AA54">
            <v>237973732</v>
          </cell>
          <cell r="AB54">
            <v>0</v>
          </cell>
          <cell r="AC54">
            <v>0</v>
          </cell>
          <cell r="AD54">
            <v>0</v>
          </cell>
          <cell r="AE54">
            <v>0</v>
          </cell>
          <cell r="AF54">
            <v>0</v>
          </cell>
          <cell r="AG54">
            <v>25462600</v>
          </cell>
          <cell r="AH54">
            <v>0</v>
          </cell>
          <cell r="AI54">
            <v>0</v>
          </cell>
          <cell r="AJ54">
            <v>0</v>
          </cell>
          <cell r="AK54">
            <v>0</v>
          </cell>
          <cell r="AL54">
            <v>0</v>
          </cell>
          <cell r="AM54">
            <v>263436332</v>
          </cell>
        </row>
        <row r="55">
          <cell r="L55">
            <v>360219781</v>
          </cell>
        </row>
        <row r="57">
          <cell r="E57" t="str">
            <v>Totales</v>
          </cell>
          <cell r="F57">
            <v>0</v>
          </cell>
          <cell r="G57">
            <v>0</v>
          </cell>
          <cell r="H57">
            <v>0</v>
          </cell>
          <cell r="I57">
            <v>0</v>
          </cell>
          <cell r="J57">
            <v>0</v>
          </cell>
          <cell r="K57">
            <v>0</v>
          </cell>
          <cell r="L57">
            <v>1218597719</v>
          </cell>
          <cell r="M57">
            <v>0</v>
          </cell>
          <cell r="N57">
            <v>0</v>
          </cell>
          <cell r="O57">
            <v>0</v>
          </cell>
          <cell r="P57">
            <v>0</v>
          </cell>
          <cell r="Q57">
            <v>0</v>
          </cell>
          <cell r="R57">
            <v>0</v>
          </cell>
          <cell r="S57">
            <v>0</v>
          </cell>
          <cell r="T57">
            <v>0</v>
          </cell>
          <cell r="U57">
            <v>1162923966</v>
          </cell>
          <cell r="V57">
            <v>0</v>
          </cell>
          <cell r="W57">
            <v>0</v>
          </cell>
          <cell r="X57">
            <v>0</v>
          </cell>
          <cell r="Y57">
            <v>0</v>
          </cell>
          <cell r="Z57">
            <v>0</v>
          </cell>
          <cell r="AA57">
            <v>809058505</v>
          </cell>
          <cell r="AB57">
            <v>0</v>
          </cell>
          <cell r="AC57">
            <v>0</v>
          </cell>
          <cell r="AD57">
            <v>0</v>
          </cell>
          <cell r="AE57">
            <v>0</v>
          </cell>
          <cell r="AF57">
            <v>0</v>
          </cell>
          <cell r="AG57">
            <v>215462600</v>
          </cell>
          <cell r="AH57">
            <v>0</v>
          </cell>
          <cell r="AI57">
            <v>0</v>
          </cell>
          <cell r="AJ57">
            <v>0</v>
          </cell>
          <cell r="AK57">
            <v>0</v>
          </cell>
          <cell r="AL57">
            <v>0</v>
          </cell>
          <cell r="AM57">
            <v>1024521105</v>
          </cell>
        </row>
        <row r="59">
          <cell r="C59" t="str">
            <v>SEGURIDAD</v>
          </cell>
          <cell r="D59">
            <v>0</v>
          </cell>
          <cell r="E59">
            <v>0</v>
          </cell>
          <cell r="F59">
            <v>0</v>
          </cell>
          <cell r="G59">
            <v>0</v>
          </cell>
          <cell r="H59">
            <v>0</v>
          </cell>
          <cell r="I59">
            <v>0</v>
          </cell>
          <cell r="J59">
            <v>0</v>
          </cell>
          <cell r="K59">
            <v>0</v>
          </cell>
          <cell r="L59">
            <v>0</v>
          </cell>
          <cell r="M59">
            <v>0</v>
          </cell>
          <cell r="N59">
            <v>0</v>
          </cell>
          <cell r="O59" t="str">
            <v>Accidentes</v>
          </cell>
          <cell r="P59">
            <v>0</v>
          </cell>
          <cell r="Q59">
            <v>0</v>
          </cell>
          <cell r="R59">
            <v>0</v>
          </cell>
          <cell r="S59" t="str">
            <v>Incidentes</v>
          </cell>
          <cell r="T59">
            <v>0</v>
          </cell>
          <cell r="U59">
            <v>0</v>
          </cell>
          <cell r="V59" t="str">
            <v>Atenciones de Enfermería</v>
          </cell>
          <cell r="W59">
            <v>0</v>
          </cell>
          <cell r="X59">
            <v>0</v>
          </cell>
          <cell r="Y59" t="str">
            <v>Visitas de Seguridad</v>
          </cell>
          <cell r="Z59">
            <v>0</v>
          </cell>
          <cell r="AA59">
            <v>0</v>
          </cell>
          <cell r="AB59" t="str">
            <v>Auditorías de Seguridad</v>
          </cell>
          <cell r="AC59">
            <v>0</v>
          </cell>
          <cell r="AD59">
            <v>0</v>
          </cell>
          <cell r="AE59" t="str">
            <v>Fallas de Control</v>
          </cell>
          <cell r="AF59">
            <v>0</v>
          </cell>
          <cell r="AG59" t="str">
            <v>Capacitación (HH)</v>
          </cell>
          <cell r="AH59">
            <v>0</v>
          </cell>
          <cell r="AI59">
            <v>0</v>
          </cell>
          <cell r="AJ59" t="str">
            <v>Recomendaciones</v>
          </cell>
          <cell r="AK59">
            <v>0</v>
          </cell>
          <cell r="AL59">
            <v>0</v>
          </cell>
          <cell r="AM59">
            <v>0</v>
          </cell>
          <cell r="AN59">
            <v>0</v>
          </cell>
          <cell r="AO59" t="str">
            <v>Índices</v>
          </cell>
        </row>
        <row r="60">
          <cell r="O60" t="str">
            <v>ASP</v>
          </cell>
          <cell r="P60">
            <v>0</v>
          </cell>
          <cell r="Q60" t="str">
            <v>ACP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t="str">
            <v>Emitidas</v>
          </cell>
          <cell r="AK60">
            <v>0</v>
          </cell>
          <cell r="AL60" t="str">
            <v>Ejecutadas</v>
          </cell>
          <cell r="AM60">
            <v>0</v>
          </cell>
          <cell r="AN60">
            <v>0</v>
          </cell>
          <cell r="AO60" t="str">
            <v>Frecuencia</v>
          </cell>
          <cell r="AP60">
            <v>0</v>
          </cell>
          <cell r="AQ60">
            <v>0</v>
          </cell>
          <cell r="AR60" t="str">
            <v>Severidad</v>
          </cell>
        </row>
        <row r="62">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1</v>
          </cell>
          <cell r="T62">
            <v>0</v>
          </cell>
          <cell r="U62">
            <v>0</v>
          </cell>
          <cell r="V62">
            <v>27</v>
          </cell>
          <cell r="W62">
            <v>0</v>
          </cell>
          <cell r="X62">
            <v>0</v>
          </cell>
          <cell r="Y62">
            <v>81</v>
          </cell>
          <cell r="Z62">
            <v>0</v>
          </cell>
          <cell r="AA62">
            <v>0</v>
          </cell>
          <cell r="AB62">
            <v>3</v>
          </cell>
          <cell r="AC62">
            <v>0</v>
          </cell>
          <cell r="AD62">
            <v>0</v>
          </cell>
          <cell r="AE62">
            <v>7</v>
          </cell>
          <cell r="AF62">
            <v>0</v>
          </cell>
          <cell r="AG62">
            <v>9</v>
          </cell>
          <cell r="AH62">
            <v>0</v>
          </cell>
          <cell r="AI62">
            <v>0</v>
          </cell>
          <cell r="AJ62">
            <v>158</v>
          </cell>
          <cell r="AK62">
            <v>0</v>
          </cell>
          <cell r="AL62">
            <v>0.95</v>
          </cell>
          <cell r="AM62">
            <v>0</v>
          </cell>
          <cell r="AN62">
            <v>0</v>
          </cell>
          <cell r="AO62">
            <v>0</v>
          </cell>
          <cell r="AP62">
            <v>0</v>
          </cell>
          <cell r="AQ62">
            <v>0</v>
          </cell>
          <cell r="AR62">
            <v>0</v>
          </cell>
        </row>
        <row r="63">
          <cell r="C63" t="str">
            <v>Todo Montajes LTDA</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10</v>
          </cell>
          <cell r="T63">
            <v>0</v>
          </cell>
          <cell r="U63">
            <v>0</v>
          </cell>
          <cell r="V63">
            <v>377</v>
          </cell>
          <cell r="W63">
            <v>0</v>
          </cell>
          <cell r="X63">
            <v>0</v>
          </cell>
          <cell r="Y63">
            <v>5</v>
          </cell>
          <cell r="Z63">
            <v>0</v>
          </cell>
          <cell r="AA63">
            <v>0</v>
          </cell>
          <cell r="AB63">
            <v>0</v>
          </cell>
          <cell r="AC63">
            <v>0</v>
          </cell>
          <cell r="AD63">
            <v>0</v>
          </cell>
          <cell r="AE63">
            <v>48</v>
          </cell>
          <cell r="AF63">
            <v>0</v>
          </cell>
          <cell r="AG63">
            <v>1157.7</v>
          </cell>
          <cell r="AH63">
            <v>0</v>
          </cell>
          <cell r="AI63">
            <v>0</v>
          </cell>
          <cell r="AJ63">
            <v>10</v>
          </cell>
          <cell r="AK63">
            <v>0</v>
          </cell>
          <cell r="AL63">
            <v>1</v>
          </cell>
          <cell r="AM63">
            <v>0</v>
          </cell>
          <cell r="AN63">
            <v>0</v>
          </cell>
          <cell r="AO63">
            <v>0</v>
          </cell>
          <cell r="AP63">
            <v>0</v>
          </cell>
          <cell r="AQ63">
            <v>0</v>
          </cell>
          <cell r="AR63">
            <v>0</v>
          </cell>
        </row>
        <row r="64">
          <cell r="C64" t="str">
            <v>A.M.I.  LTDA.</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1</v>
          </cell>
          <cell r="T64">
            <v>0</v>
          </cell>
          <cell r="U64">
            <v>0</v>
          </cell>
          <cell r="V64">
            <v>126</v>
          </cell>
          <cell r="W64">
            <v>0</v>
          </cell>
          <cell r="X64">
            <v>0</v>
          </cell>
          <cell r="Y64">
            <v>11</v>
          </cell>
          <cell r="Z64">
            <v>0</v>
          </cell>
          <cell r="AA64">
            <v>0</v>
          </cell>
          <cell r="AB64">
            <v>1</v>
          </cell>
          <cell r="AC64">
            <v>0</v>
          </cell>
          <cell r="AD64">
            <v>0</v>
          </cell>
          <cell r="AE64">
            <v>5</v>
          </cell>
          <cell r="AF64">
            <v>0</v>
          </cell>
          <cell r="AG64">
            <v>612.29999999999995</v>
          </cell>
          <cell r="AH64">
            <v>0</v>
          </cell>
          <cell r="AI64">
            <v>0</v>
          </cell>
          <cell r="AJ64">
            <v>25</v>
          </cell>
          <cell r="AK64">
            <v>0</v>
          </cell>
          <cell r="AL64">
            <v>1</v>
          </cell>
          <cell r="AM64">
            <v>0</v>
          </cell>
          <cell r="AN64">
            <v>0</v>
          </cell>
          <cell r="AO64">
            <v>0</v>
          </cell>
          <cell r="AP64">
            <v>0</v>
          </cell>
          <cell r="AQ64">
            <v>0</v>
          </cell>
          <cell r="AR64">
            <v>0</v>
          </cell>
        </row>
        <row r="65">
          <cell r="C65" t="str">
            <v>CCA</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1</v>
          </cell>
          <cell r="T65">
            <v>0</v>
          </cell>
          <cell r="U65">
            <v>0</v>
          </cell>
          <cell r="V65">
            <v>14</v>
          </cell>
          <cell r="W65">
            <v>0</v>
          </cell>
          <cell r="X65">
            <v>0</v>
          </cell>
          <cell r="Y65">
            <v>26</v>
          </cell>
          <cell r="Z65">
            <v>0</v>
          </cell>
          <cell r="AA65">
            <v>0</v>
          </cell>
          <cell r="AB65">
            <v>5</v>
          </cell>
          <cell r="AC65">
            <v>0</v>
          </cell>
          <cell r="AD65">
            <v>0</v>
          </cell>
          <cell r="AE65">
            <v>2</v>
          </cell>
          <cell r="AF65">
            <v>0</v>
          </cell>
          <cell r="AG65">
            <v>283</v>
          </cell>
          <cell r="AH65">
            <v>0</v>
          </cell>
          <cell r="AI65">
            <v>0</v>
          </cell>
          <cell r="AJ65">
            <v>38</v>
          </cell>
          <cell r="AK65">
            <v>0</v>
          </cell>
          <cell r="AL65">
            <v>0.98</v>
          </cell>
          <cell r="AM65">
            <v>0</v>
          </cell>
          <cell r="AN65">
            <v>0</v>
          </cell>
          <cell r="AO65">
            <v>0</v>
          </cell>
          <cell r="AP65">
            <v>0</v>
          </cell>
          <cell r="AQ65">
            <v>0</v>
          </cell>
          <cell r="AR65">
            <v>0</v>
          </cell>
        </row>
        <row r="67">
          <cell r="C67" t="str">
            <v>Unibon</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13</v>
          </cell>
          <cell r="T67">
            <v>0</v>
          </cell>
          <cell r="U67">
            <v>0</v>
          </cell>
          <cell r="V67">
            <v>544</v>
          </cell>
          <cell r="W67">
            <v>0</v>
          </cell>
          <cell r="X67">
            <v>0</v>
          </cell>
          <cell r="Y67">
            <v>123</v>
          </cell>
          <cell r="Z67">
            <v>0</v>
          </cell>
          <cell r="AA67">
            <v>0</v>
          </cell>
          <cell r="AB67">
            <v>9</v>
          </cell>
          <cell r="AC67">
            <v>0</v>
          </cell>
          <cell r="AD67">
            <v>0</v>
          </cell>
          <cell r="AE67">
            <v>62</v>
          </cell>
          <cell r="AF67">
            <v>0</v>
          </cell>
          <cell r="AG67">
            <v>2062</v>
          </cell>
          <cell r="AH67">
            <v>0</v>
          </cell>
          <cell r="AI67">
            <v>0</v>
          </cell>
          <cell r="AJ67">
            <v>231</v>
          </cell>
          <cell r="AK67">
            <v>0</v>
          </cell>
          <cell r="AL67">
            <v>0.96251082251082254</v>
          </cell>
          <cell r="AM67">
            <v>0</v>
          </cell>
          <cell r="AN67">
            <v>0</v>
          </cell>
          <cell r="AO67">
            <v>0</v>
          </cell>
          <cell r="AP67">
            <v>0</v>
          </cell>
          <cell r="AQ67">
            <v>0</v>
          </cell>
          <cell r="AR67">
            <v>0</v>
          </cell>
        </row>
        <row r="70">
          <cell r="B70" t="str">
            <v>INDICADORES DE ACCIDENTALIDAD</v>
          </cell>
        </row>
        <row r="71">
          <cell r="B71" t="str">
            <v>Índice de Frecuencia</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t="str">
            <v>Índice de Severidad</v>
          </cell>
        </row>
        <row r="88">
          <cell r="B88" t="str">
            <v>PRINCIPALES TRABAJOS REALIZADOS DURANTE LA PARADA</v>
          </cell>
        </row>
        <row r="90">
          <cell r="B90" t="str">
            <v>U-200</v>
          </cell>
          <cell r="C90">
            <v>0</v>
          </cell>
          <cell r="D90">
            <v>0</v>
          </cell>
          <cell r="E90">
            <v>0</v>
          </cell>
          <cell r="F90">
            <v>0</v>
          </cell>
          <cell r="G90">
            <v>0</v>
          </cell>
          <cell r="H90">
            <v>0</v>
          </cell>
          <cell r="I90">
            <v>0</v>
          </cell>
          <cell r="J90">
            <v>0</v>
          </cell>
          <cell r="K90">
            <v>0</v>
          </cell>
          <cell r="L90">
            <v>0</v>
          </cell>
          <cell r="M90" t="str">
            <v xml:space="preserve">Dentro de la Topping U - 200 </v>
          </cell>
        </row>
        <row r="92">
          <cell r="C92" t="str">
            <v>TOPPING U-200</v>
          </cell>
        </row>
        <row r="93">
          <cell r="C93" t="str">
            <v>Fechas</v>
          </cell>
          <cell r="D93">
            <v>0</v>
          </cell>
          <cell r="E93">
            <v>0</v>
          </cell>
          <cell r="F93">
            <v>0</v>
          </cell>
          <cell r="G93">
            <v>0</v>
          </cell>
          <cell r="H93">
            <v>0</v>
          </cell>
          <cell r="I93">
            <v>0</v>
          </cell>
          <cell r="J93">
            <v>0</v>
          </cell>
          <cell r="K93">
            <v>0</v>
          </cell>
          <cell r="L93">
            <v>0</v>
          </cell>
          <cell r="M93">
            <v>0</v>
          </cell>
          <cell r="N93">
            <v>0</v>
          </cell>
          <cell r="O93">
            <v>0</v>
          </cell>
          <cell r="P93">
            <v>0</v>
          </cell>
          <cell r="Q93">
            <v>0</v>
          </cell>
          <cell r="R93">
            <v>0</v>
          </cell>
          <cell r="S93">
            <v>0</v>
          </cell>
          <cell r="T93" t="str">
            <v>Inicio de Trabajos</v>
          </cell>
          <cell r="U93">
            <v>0</v>
          </cell>
          <cell r="V93">
            <v>0</v>
          </cell>
          <cell r="W93">
            <v>0</v>
          </cell>
          <cell r="X93">
            <v>0</v>
          </cell>
          <cell r="Y93">
            <v>0</v>
          </cell>
          <cell r="Z93">
            <v>0</v>
          </cell>
          <cell r="AA93">
            <v>0</v>
          </cell>
          <cell r="AB93">
            <v>0</v>
          </cell>
          <cell r="AC93">
            <v>0</v>
          </cell>
          <cell r="AD93">
            <v>0</v>
          </cell>
          <cell r="AE93">
            <v>0</v>
          </cell>
          <cell r="AF93" t="str">
            <v>Terminación  Trabajos</v>
          </cell>
          <cell r="AG93">
            <v>0</v>
          </cell>
          <cell r="AH93">
            <v>0</v>
          </cell>
          <cell r="AI93">
            <v>0</v>
          </cell>
          <cell r="AJ93">
            <v>0</v>
          </cell>
          <cell r="AK93">
            <v>0</v>
          </cell>
          <cell r="AL93">
            <v>0</v>
          </cell>
          <cell r="AM93">
            <v>0</v>
          </cell>
          <cell r="AN93">
            <v>0</v>
          </cell>
          <cell r="AO93">
            <v>0</v>
          </cell>
          <cell r="AP93">
            <v>0</v>
          </cell>
          <cell r="AQ93">
            <v>0</v>
          </cell>
          <cell r="AR93" t="str">
            <v>Desviación R.C(Horas)</v>
          </cell>
        </row>
        <row r="94">
          <cell r="T94" t="str">
            <v>Programado</v>
          </cell>
          <cell r="U94">
            <v>0</v>
          </cell>
          <cell r="V94">
            <v>0</v>
          </cell>
          <cell r="W94">
            <v>0</v>
          </cell>
          <cell r="X94">
            <v>0</v>
          </cell>
          <cell r="Y94">
            <v>0</v>
          </cell>
          <cell r="Z94" t="str">
            <v>Real</v>
          </cell>
          <cell r="AA94">
            <v>0</v>
          </cell>
          <cell r="AB94">
            <v>0</v>
          </cell>
          <cell r="AC94">
            <v>0</v>
          </cell>
          <cell r="AD94">
            <v>0</v>
          </cell>
          <cell r="AE94">
            <v>0</v>
          </cell>
          <cell r="AF94" t="str">
            <v>Programado</v>
          </cell>
          <cell r="AG94">
            <v>0</v>
          </cell>
          <cell r="AH94">
            <v>0</v>
          </cell>
          <cell r="AI94">
            <v>0</v>
          </cell>
          <cell r="AJ94">
            <v>0</v>
          </cell>
          <cell r="AK94">
            <v>0</v>
          </cell>
          <cell r="AL94" t="str">
            <v>Real</v>
          </cell>
        </row>
        <row r="96">
          <cell r="C96" t="str">
            <v>Apagada</v>
          </cell>
          <cell r="D96">
            <v>0</v>
          </cell>
          <cell r="E96">
            <v>0</v>
          </cell>
          <cell r="F96">
            <v>0</v>
          </cell>
          <cell r="G96">
            <v>0</v>
          </cell>
          <cell r="H96">
            <v>0</v>
          </cell>
          <cell r="I96">
            <v>0</v>
          </cell>
          <cell r="J96">
            <v>0</v>
          </cell>
          <cell r="K96">
            <v>0</v>
          </cell>
          <cell r="L96">
            <v>0</v>
          </cell>
          <cell r="M96">
            <v>0</v>
          </cell>
          <cell r="N96">
            <v>0</v>
          </cell>
          <cell r="O96">
            <v>0</v>
          </cell>
          <cell r="P96">
            <v>0</v>
          </cell>
          <cell r="Q96">
            <v>0</v>
          </cell>
          <cell r="R96">
            <v>0</v>
          </cell>
          <cell r="S96">
            <v>0</v>
          </cell>
          <cell r="T96">
            <v>38362.25</v>
          </cell>
          <cell r="U96">
            <v>0</v>
          </cell>
          <cell r="V96">
            <v>0</v>
          </cell>
          <cell r="W96">
            <v>0</v>
          </cell>
          <cell r="X96">
            <v>0</v>
          </cell>
          <cell r="Y96">
            <v>0</v>
          </cell>
          <cell r="Z96">
            <v>38362</v>
          </cell>
          <cell r="AA96">
            <v>0</v>
          </cell>
          <cell r="AB96">
            <v>0</v>
          </cell>
          <cell r="AC96">
            <v>0</v>
          </cell>
          <cell r="AD96">
            <v>0</v>
          </cell>
          <cell r="AE96">
            <v>0</v>
          </cell>
          <cell r="AF96">
            <v>38364.25</v>
          </cell>
          <cell r="AG96">
            <v>0</v>
          </cell>
          <cell r="AH96">
            <v>0</v>
          </cell>
          <cell r="AI96">
            <v>0</v>
          </cell>
          <cell r="AJ96">
            <v>0</v>
          </cell>
          <cell r="AK96">
            <v>0</v>
          </cell>
          <cell r="AL96">
            <v>38363.75</v>
          </cell>
          <cell r="AM96">
            <v>0</v>
          </cell>
          <cell r="AN96">
            <v>0</v>
          </cell>
          <cell r="AO96">
            <v>0</v>
          </cell>
          <cell r="AP96">
            <v>0</v>
          </cell>
          <cell r="AQ96">
            <v>0</v>
          </cell>
          <cell r="AR96">
            <v>12</v>
          </cell>
        </row>
        <row r="97">
          <cell r="C97" t="str">
            <v>Trabajos Mantenimiento</v>
          </cell>
          <cell r="D97">
            <v>0</v>
          </cell>
          <cell r="E97">
            <v>0</v>
          </cell>
          <cell r="F97">
            <v>0</v>
          </cell>
          <cell r="G97">
            <v>0</v>
          </cell>
          <cell r="H97">
            <v>0</v>
          </cell>
          <cell r="I97">
            <v>0</v>
          </cell>
          <cell r="J97">
            <v>0</v>
          </cell>
          <cell r="K97">
            <v>0</v>
          </cell>
          <cell r="L97">
            <v>0</v>
          </cell>
          <cell r="M97">
            <v>0</v>
          </cell>
          <cell r="N97">
            <v>0</v>
          </cell>
          <cell r="O97">
            <v>0</v>
          </cell>
          <cell r="P97">
            <v>0</v>
          </cell>
          <cell r="Q97">
            <v>0</v>
          </cell>
          <cell r="R97">
            <v>0</v>
          </cell>
          <cell r="S97">
            <v>0</v>
          </cell>
          <cell r="T97">
            <v>38364.25</v>
          </cell>
          <cell r="U97">
            <v>0</v>
          </cell>
          <cell r="V97">
            <v>0</v>
          </cell>
          <cell r="W97">
            <v>0</v>
          </cell>
          <cell r="X97">
            <v>0</v>
          </cell>
          <cell r="Y97">
            <v>0</v>
          </cell>
          <cell r="Z97">
            <v>38363.75</v>
          </cell>
          <cell r="AA97">
            <v>0</v>
          </cell>
          <cell r="AB97">
            <v>0</v>
          </cell>
          <cell r="AC97">
            <v>0</v>
          </cell>
          <cell r="AD97">
            <v>0</v>
          </cell>
          <cell r="AE97">
            <v>0</v>
          </cell>
          <cell r="AF97">
            <v>38377.25</v>
          </cell>
          <cell r="AG97">
            <v>0</v>
          </cell>
          <cell r="AH97">
            <v>0</v>
          </cell>
          <cell r="AI97">
            <v>0</v>
          </cell>
          <cell r="AJ97">
            <v>0</v>
          </cell>
          <cell r="AK97">
            <v>0</v>
          </cell>
          <cell r="AL97">
            <v>38376.25</v>
          </cell>
          <cell r="AM97">
            <v>0</v>
          </cell>
          <cell r="AN97">
            <v>0</v>
          </cell>
          <cell r="AO97">
            <v>0</v>
          </cell>
          <cell r="AP97">
            <v>0</v>
          </cell>
          <cell r="AQ97">
            <v>0</v>
          </cell>
          <cell r="AR97">
            <v>12</v>
          </cell>
        </row>
        <row r="98">
          <cell r="C98" t="str">
            <v>Arrancada</v>
          </cell>
          <cell r="D98">
            <v>0</v>
          </cell>
          <cell r="E98">
            <v>0</v>
          </cell>
          <cell r="F98">
            <v>0</v>
          </cell>
          <cell r="G98">
            <v>0</v>
          </cell>
          <cell r="H98">
            <v>0</v>
          </cell>
          <cell r="I98">
            <v>0</v>
          </cell>
          <cell r="J98">
            <v>0</v>
          </cell>
          <cell r="K98">
            <v>0</v>
          </cell>
          <cell r="L98">
            <v>0</v>
          </cell>
          <cell r="M98">
            <v>0</v>
          </cell>
          <cell r="N98">
            <v>0</v>
          </cell>
          <cell r="O98">
            <v>0</v>
          </cell>
          <cell r="P98">
            <v>0</v>
          </cell>
          <cell r="Q98">
            <v>0</v>
          </cell>
          <cell r="R98">
            <v>0</v>
          </cell>
          <cell r="S98">
            <v>0</v>
          </cell>
          <cell r="T98">
            <v>38377.25</v>
          </cell>
          <cell r="U98">
            <v>0</v>
          </cell>
          <cell r="V98">
            <v>0</v>
          </cell>
          <cell r="W98">
            <v>0</v>
          </cell>
          <cell r="X98">
            <v>0</v>
          </cell>
          <cell r="Y98">
            <v>0</v>
          </cell>
          <cell r="Z98">
            <v>38376.25</v>
          </cell>
          <cell r="AA98">
            <v>0</v>
          </cell>
          <cell r="AB98">
            <v>0</v>
          </cell>
          <cell r="AC98">
            <v>0</v>
          </cell>
          <cell r="AD98">
            <v>0</v>
          </cell>
          <cell r="AE98">
            <v>0</v>
          </cell>
          <cell r="AF98">
            <v>38379.25</v>
          </cell>
          <cell r="AG98">
            <v>0</v>
          </cell>
          <cell r="AH98">
            <v>0</v>
          </cell>
          <cell r="AI98">
            <v>0</v>
          </cell>
          <cell r="AJ98">
            <v>0</v>
          </cell>
          <cell r="AK98">
            <v>0</v>
          </cell>
          <cell r="AL98">
            <v>38377.666666666664</v>
          </cell>
          <cell r="AM98">
            <v>0</v>
          </cell>
          <cell r="AN98">
            <v>0</v>
          </cell>
          <cell r="AO98">
            <v>0</v>
          </cell>
          <cell r="AP98">
            <v>0</v>
          </cell>
          <cell r="AQ98">
            <v>0</v>
          </cell>
          <cell r="AR98">
            <v>38</v>
          </cell>
        </row>
        <row r="100">
          <cell r="C100" t="str">
            <v>TOPPING U-200</v>
          </cell>
          <cell r="D100">
            <v>0</v>
          </cell>
          <cell r="E100">
            <v>0</v>
          </cell>
          <cell r="F100">
            <v>0</v>
          </cell>
          <cell r="G100">
            <v>0</v>
          </cell>
          <cell r="H100">
            <v>0</v>
          </cell>
          <cell r="I100">
            <v>0</v>
          </cell>
          <cell r="J100">
            <v>0</v>
          </cell>
          <cell r="K100">
            <v>0</v>
          </cell>
          <cell r="L100">
            <v>0</v>
          </cell>
          <cell r="M100">
            <v>0</v>
          </cell>
          <cell r="N100">
            <v>0</v>
          </cell>
          <cell r="O100">
            <v>0</v>
          </cell>
          <cell r="P100">
            <v>0</v>
          </cell>
          <cell r="Q100">
            <v>0</v>
          </cell>
          <cell r="R100">
            <v>0</v>
          </cell>
          <cell r="S100">
            <v>0</v>
          </cell>
          <cell r="T100">
            <v>38362.25</v>
          </cell>
          <cell r="U100">
            <v>0</v>
          </cell>
          <cell r="V100">
            <v>0</v>
          </cell>
          <cell r="W100">
            <v>0</v>
          </cell>
          <cell r="X100">
            <v>0</v>
          </cell>
          <cell r="Y100">
            <v>0</v>
          </cell>
          <cell r="Z100">
            <v>38362</v>
          </cell>
          <cell r="AA100">
            <v>0</v>
          </cell>
          <cell r="AB100">
            <v>0</v>
          </cell>
          <cell r="AC100">
            <v>0</v>
          </cell>
          <cell r="AD100">
            <v>0</v>
          </cell>
          <cell r="AE100">
            <v>0</v>
          </cell>
          <cell r="AF100">
            <v>38379.25</v>
          </cell>
          <cell r="AG100">
            <v>0</v>
          </cell>
          <cell r="AH100">
            <v>0</v>
          </cell>
          <cell r="AI100">
            <v>0</v>
          </cell>
          <cell r="AJ100">
            <v>0</v>
          </cell>
          <cell r="AK100">
            <v>0</v>
          </cell>
          <cell r="AL100">
            <v>38377.666666666664</v>
          </cell>
          <cell r="AM100">
            <v>0</v>
          </cell>
          <cell r="AN100">
            <v>0</v>
          </cell>
          <cell r="AO100">
            <v>0</v>
          </cell>
          <cell r="AP100">
            <v>0</v>
          </cell>
          <cell r="AQ100">
            <v>0</v>
          </cell>
          <cell r="AR100" t="str">
            <v>_+ 38</v>
          </cell>
        </row>
        <row r="122">
          <cell r="B122" t="str">
            <v>VISCO 1</v>
          </cell>
          <cell r="C122">
            <v>0</v>
          </cell>
          <cell r="D122">
            <v>0</v>
          </cell>
          <cell r="E122">
            <v>0</v>
          </cell>
          <cell r="F122">
            <v>0</v>
          </cell>
          <cell r="G122">
            <v>0</v>
          </cell>
          <cell r="H122">
            <v>0</v>
          </cell>
          <cell r="I122">
            <v>0</v>
          </cell>
          <cell r="J122">
            <v>0</v>
          </cell>
          <cell r="K122">
            <v>0</v>
          </cell>
          <cell r="L122">
            <v>0</v>
          </cell>
          <cell r="M122" t="str">
            <v xml:space="preserve">Dentro de la Topping U - 200 </v>
          </cell>
        </row>
        <row r="125">
          <cell r="C125" t="str">
            <v>VISCORREDUCTORA 1</v>
          </cell>
        </row>
        <row r="126">
          <cell r="C126" t="str">
            <v>Fechas</v>
          </cell>
          <cell r="D126">
            <v>0</v>
          </cell>
          <cell r="E126">
            <v>0</v>
          </cell>
          <cell r="F126">
            <v>0</v>
          </cell>
          <cell r="G126">
            <v>0</v>
          </cell>
          <cell r="H126">
            <v>0</v>
          </cell>
          <cell r="I126">
            <v>0</v>
          </cell>
          <cell r="J126">
            <v>0</v>
          </cell>
          <cell r="K126">
            <v>0</v>
          </cell>
          <cell r="L126">
            <v>0</v>
          </cell>
          <cell r="M126">
            <v>0</v>
          </cell>
          <cell r="N126" t="str">
            <v>Inicio de Trabajos</v>
          </cell>
          <cell r="O126">
            <v>0</v>
          </cell>
          <cell r="P126">
            <v>0</v>
          </cell>
          <cell r="Q126">
            <v>0</v>
          </cell>
          <cell r="R126">
            <v>0</v>
          </cell>
          <cell r="S126">
            <v>0</v>
          </cell>
          <cell r="T126">
            <v>0</v>
          </cell>
          <cell r="U126">
            <v>0</v>
          </cell>
          <cell r="V126">
            <v>0</v>
          </cell>
          <cell r="W126">
            <v>0</v>
          </cell>
          <cell r="X126">
            <v>0</v>
          </cell>
          <cell r="Y126">
            <v>0</v>
          </cell>
          <cell r="Z126">
            <v>0</v>
          </cell>
          <cell r="AA126">
            <v>0</v>
          </cell>
          <cell r="AB126">
            <v>0</v>
          </cell>
          <cell r="AC126" t="str">
            <v>Terminación  Trabajos</v>
          </cell>
          <cell r="AD126">
            <v>0</v>
          </cell>
          <cell r="AE126">
            <v>0</v>
          </cell>
          <cell r="AF126">
            <v>0</v>
          </cell>
          <cell r="AG126">
            <v>0</v>
          </cell>
          <cell r="AH126">
            <v>0</v>
          </cell>
          <cell r="AI126">
            <v>0</v>
          </cell>
          <cell r="AJ126">
            <v>0</v>
          </cell>
          <cell r="AK126">
            <v>0</v>
          </cell>
          <cell r="AL126">
            <v>0</v>
          </cell>
          <cell r="AM126">
            <v>0</v>
          </cell>
          <cell r="AN126">
            <v>0</v>
          </cell>
          <cell r="AO126">
            <v>0</v>
          </cell>
          <cell r="AP126">
            <v>0</v>
          </cell>
          <cell r="AQ126">
            <v>0</v>
          </cell>
          <cell r="AR126" t="str">
            <v>Desviación R.C(Horas)</v>
          </cell>
        </row>
        <row r="127">
          <cell r="N127" t="str">
            <v>Programado</v>
          </cell>
          <cell r="O127">
            <v>0</v>
          </cell>
          <cell r="P127">
            <v>0</v>
          </cell>
          <cell r="Q127">
            <v>0</v>
          </cell>
          <cell r="R127">
            <v>0</v>
          </cell>
          <cell r="S127" t="str">
            <v>Reprogramado</v>
          </cell>
          <cell r="T127">
            <v>0</v>
          </cell>
          <cell r="U127">
            <v>0</v>
          </cell>
          <cell r="V127">
            <v>0</v>
          </cell>
          <cell r="W127">
            <v>0</v>
          </cell>
          <cell r="X127" t="str">
            <v>Real</v>
          </cell>
          <cell r="Y127">
            <v>0</v>
          </cell>
          <cell r="Z127">
            <v>0</v>
          </cell>
          <cell r="AA127">
            <v>0</v>
          </cell>
          <cell r="AB127">
            <v>0</v>
          </cell>
          <cell r="AC127" t="str">
            <v>Programado</v>
          </cell>
          <cell r="AD127">
            <v>0</v>
          </cell>
          <cell r="AE127">
            <v>0</v>
          </cell>
          <cell r="AF127">
            <v>0</v>
          </cell>
          <cell r="AG127">
            <v>0</v>
          </cell>
          <cell r="AH127" t="str">
            <v>Reprogramado</v>
          </cell>
          <cell r="AI127">
            <v>0</v>
          </cell>
          <cell r="AJ127">
            <v>0</v>
          </cell>
          <cell r="AK127">
            <v>0</v>
          </cell>
          <cell r="AL127">
            <v>0</v>
          </cell>
          <cell r="AM127" t="str">
            <v>Real</v>
          </cell>
        </row>
        <row r="129">
          <cell r="C129" t="str">
            <v>Apagada</v>
          </cell>
          <cell r="D129">
            <v>0</v>
          </cell>
          <cell r="E129">
            <v>0</v>
          </cell>
          <cell r="F129">
            <v>0</v>
          </cell>
          <cell r="G129">
            <v>0</v>
          </cell>
          <cell r="H129">
            <v>0</v>
          </cell>
          <cell r="I129">
            <v>0</v>
          </cell>
          <cell r="J129">
            <v>0</v>
          </cell>
          <cell r="K129">
            <v>0</v>
          </cell>
          <cell r="L129">
            <v>0</v>
          </cell>
          <cell r="M129">
            <v>0</v>
          </cell>
          <cell r="N129">
            <v>38370.25</v>
          </cell>
          <cell r="O129">
            <v>0</v>
          </cell>
          <cell r="P129">
            <v>0</v>
          </cell>
          <cell r="Q129">
            <v>0</v>
          </cell>
          <cell r="R129">
            <v>0</v>
          </cell>
          <cell r="S129">
            <v>38371.25</v>
          </cell>
          <cell r="T129">
            <v>0</v>
          </cell>
          <cell r="U129">
            <v>0</v>
          </cell>
          <cell r="V129">
            <v>0</v>
          </cell>
          <cell r="W129">
            <v>0</v>
          </cell>
          <cell r="X129">
            <v>38371</v>
          </cell>
          <cell r="Y129">
            <v>0</v>
          </cell>
          <cell r="Z129">
            <v>0</v>
          </cell>
          <cell r="AA129">
            <v>0</v>
          </cell>
          <cell r="AB129">
            <v>0</v>
          </cell>
          <cell r="AC129">
            <v>38372.25</v>
          </cell>
          <cell r="AD129">
            <v>0</v>
          </cell>
          <cell r="AE129">
            <v>0</v>
          </cell>
          <cell r="AF129">
            <v>0</v>
          </cell>
          <cell r="AG129">
            <v>0</v>
          </cell>
          <cell r="AH129">
            <v>38373.25</v>
          </cell>
          <cell r="AI129">
            <v>0</v>
          </cell>
          <cell r="AJ129">
            <v>0</v>
          </cell>
          <cell r="AK129">
            <v>0</v>
          </cell>
          <cell r="AL129">
            <v>0</v>
          </cell>
          <cell r="AM129">
            <v>38373.25</v>
          </cell>
          <cell r="AN129">
            <v>0</v>
          </cell>
          <cell r="AO129">
            <v>0</v>
          </cell>
          <cell r="AP129">
            <v>0</v>
          </cell>
          <cell r="AQ129">
            <v>0</v>
          </cell>
          <cell r="AR129">
            <v>0</v>
          </cell>
        </row>
        <row r="130">
          <cell r="C130" t="str">
            <v>Trab. Mant.</v>
          </cell>
          <cell r="D130">
            <v>0</v>
          </cell>
          <cell r="E130">
            <v>0</v>
          </cell>
          <cell r="F130">
            <v>0</v>
          </cell>
          <cell r="G130">
            <v>0</v>
          </cell>
          <cell r="H130">
            <v>0</v>
          </cell>
          <cell r="I130">
            <v>0</v>
          </cell>
          <cell r="J130">
            <v>0</v>
          </cell>
          <cell r="K130">
            <v>0</v>
          </cell>
          <cell r="L130">
            <v>0</v>
          </cell>
          <cell r="M130">
            <v>0</v>
          </cell>
          <cell r="N130">
            <v>38372.25</v>
          </cell>
          <cell r="O130">
            <v>0</v>
          </cell>
          <cell r="P130">
            <v>0</v>
          </cell>
          <cell r="Q130">
            <v>0</v>
          </cell>
          <cell r="R130">
            <v>0</v>
          </cell>
          <cell r="S130">
            <v>38373.25</v>
          </cell>
          <cell r="T130">
            <v>0</v>
          </cell>
          <cell r="U130">
            <v>0</v>
          </cell>
          <cell r="V130">
            <v>0</v>
          </cell>
          <cell r="W130">
            <v>0</v>
          </cell>
          <cell r="X130">
            <v>38373.25</v>
          </cell>
          <cell r="Y130">
            <v>0</v>
          </cell>
          <cell r="Z130">
            <v>0</v>
          </cell>
          <cell r="AA130">
            <v>0</v>
          </cell>
          <cell r="AB130">
            <v>0</v>
          </cell>
          <cell r="AC130">
            <v>38388.25</v>
          </cell>
          <cell r="AD130">
            <v>0</v>
          </cell>
          <cell r="AE130">
            <v>0</v>
          </cell>
          <cell r="AF130">
            <v>0</v>
          </cell>
          <cell r="AG130">
            <v>0</v>
          </cell>
          <cell r="AH130">
            <v>38389.25</v>
          </cell>
          <cell r="AI130">
            <v>0</v>
          </cell>
          <cell r="AJ130">
            <v>0</v>
          </cell>
          <cell r="AK130">
            <v>0</v>
          </cell>
          <cell r="AL130">
            <v>0</v>
          </cell>
          <cell r="AM130">
            <v>38387</v>
          </cell>
          <cell r="AN130">
            <v>0</v>
          </cell>
          <cell r="AO130">
            <v>0</v>
          </cell>
          <cell r="AP130">
            <v>0</v>
          </cell>
          <cell r="AQ130">
            <v>0</v>
          </cell>
          <cell r="AR130">
            <v>54</v>
          </cell>
        </row>
        <row r="131">
          <cell r="C131" t="str">
            <v>Arrancada</v>
          </cell>
          <cell r="D131">
            <v>0</v>
          </cell>
          <cell r="E131">
            <v>0</v>
          </cell>
          <cell r="F131">
            <v>0</v>
          </cell>
          <cell r="G131">
            <v>0</v>
          </cell>
          <cell r="H131">
            <v>0</v>
          </cell>
          <cell r="I131">
            <v>0</v>
          </cell>
          <cell r="J131">
            <v>0</v>
          </cell>
          <cell r="K131">
            <v>0</v>
          </cell>
          <cell r="L131">
            <v>0</v>
          </cell>
          <cell r="M131">
            <v>0</v>
          </cell>
          <cell r="N131">
            <v>38388.25</v>
          </cell>
          <cell r="O131">
            <v>0</v>
          </cell>
          <cell r="P131">
            <v>0</v>
          </cell>
          <cell r="Q131">
            <v>0</v>
          </cell>
          <cell r="R131">
            <v>0</v>
          </cell>
          <cell r="S131">
            <v>38389.25</v>
          </cell>
          <cell r="T131">
            <v>0</v>
          </cell>
          <cell r="U131">
            <v>0</v>
          </cell>
          <cell r="V131">
            <v>0</v>
          </cell>
          <cell r="W131">
            <v>0</v>
          </cell>
          <cell r="X131">
            <v>38387</v>
          </cell>
          <cell r="Y131">
            <v>0</v>
          </cell>
          <cell r="Z131">
            <v>0</v>
          </cell>
          <cell r="AA131">
            <v>0</v>
          </cell>
          <cell r="AB131">
            <v>0</v>
          </cell>
          <cell r="AC131">
            <v>38390.25</v>
          </cell>
          <cell r="AD131">
            <v>0</v>
          </cell>
          <cell r="AE131">
            <v>0</v>
          </cell>
          <cell r="AF131">
            <v>0</v>
          </cell>
          <cell r="AG131">
            <v>0</v>
          </cell>
          <cell r="AH131">
            <v>38391.25</v>
          </cell>
          <cell r="AI131">
            <v>0</v>
          </cell>
          <cell r="AJ131">
            <v>0</v>
          </cell>
          <cell r="AK131">
            <v>0</v>
          </cell>
          <cell r="AL131">
            <v>0</v>
          </cell>
          <cell r="AM131">
            <v>38387.833333333336</v>
          </cell>
          <cell r="AN131">
            <v>0</v>
          </cell>
          <cell r="AO131">
            <v>0</v>
          </cell>
          <cell r="AP131">
            <v>0</v>
          </cell>
          <cell r="AQ131">
            <v>0</v>
          </cell>
          <cell r="AR131">
            <v>82</v>
          </cell>
        </row>
        <row r="133">
          <cell r="C133" t="str">
            <v>VISCORREDUCTORA 1</v>
          </cell>
          <cell r="D133">
            <v>0</v>
          </cell>
          <cell r="E133">
            <v>0</v>
          </cell>
          <cell r="F133">
            <v>0</v>
          </cell>
          <cell r="G133">
            <v>0</v>
          </cell>
          <cell r="H133">
            <v>0</v>
          </cell>
          <cell r="I133">
            <v>0</v>
          </cell>
          <cell r="J133">
            <v>0</v>
          </cell>
          <cell r="K133">
            <v>0</v>
          </cell>
          <cell r="L133">
            <v>0</v>
          </cell>
          <cell r="M133">
            <v>0</v>
          </cell>
          <cell r="N133">
            <v>38370.25</v>
          </cell>
          <cell r="O133">
            <v>0</v>
          </cell>
          <cell r="P133">
            <v>0</v>
          </cell>
          <cell r="Q133">
            <v>0</v>
          </cell>
          <cell r="R133">
            <v>0</v>
          </cell>
          <cell r="S133">
            <v>38371.25</v>
          </cell>
          <cell r="T133">
            <v>0</v>
          </cell>
          <cell r="U133">
            <v>0</v>
          </cell>
          <cell r="V133">
            <v>0</v>
          </cell>
          <cell r="W133">
            <v>0</v>
          </cell>
          <cell r="X133">
            <v>38371</v>
          </cell>
          <cell r="Y133">
            <v>0</v>
          </cell>
          <cell r="Z133">
            <v>0</v>
          </cell>
          <cell r="AA133">
            <v>0</v>
          </cell>
          <cell r="AB133">
            <v>0</v>
          </cell>
          <cell r="AC133">
            <v>38390.25</v>
          </cell>
          <cell r="AD133">
            <v>0</v>
          </cell>
          <cell r="AE133">
            <v>0</v>
          </cell>
          <cell r="AF133">
            <v>0</v>
          </cell>
          <cell r="AG133">
            <v>0</v>
          </cell>
          <cell r="AH133">
            <v>38391.25</v>
          </cell>
          <cell r="AI133">
            <v>0</v>
          </cell>
          <cell r="AJ133">
            <v>0</v>
          </cell>
          <cell r="AK133">
            <v>0</v>
          </cell>
          <cell r="AL133">
            <v>0</v>
          </cell>
          <cell r="AM133">
            <v>38387.833333333336</v>
          </cell>
          <cell r="AN133">
            <v>0</v>
          </cell>
          <cell r="AO133">
            <v>0</v>
          </cell>
          <cell r="AP133">
            <v>0</v>
          </cell>
          <cell r="AQ133">
            <v>0</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Presupuesto remoción de derrumb"/>
      <sheetName val="Insum"/>
      <sheetName val="Presup Av 1o de mayo con 73a "/>
      <sheetName val="Tablas"/>
      <sheetName val="COSTOS OFICINA"/>
      <sheetName val="COSTOS CAMPAMENTO"/>
      <sheetName val="320.1"/>
      <sheetName val="330.2"/>
      <sheetName val="700.1"/>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ac2-ag96"/>
      <sheetName val="Itemes Renovación"/>
      <sheetName val="General"/>
      <sheetName val="Datos"/>
    </sheetNames>
    <sheetDataSet>
      <sheetData sheetId="0" refreshError="1"/>
      <sheetData sheetId="1" refreshError="1">
        <row r="4">
          <cell r="C4">
            <v>200.1</v>
          </cell>
          <cell r="D4">
            <v>200</v>
          </cell>
          <cell r="E4">
            <v>0</v>
          </cell>
          <cell r="F4" t="str">
            <v>Desmonte y limpieza en bosque</v>
          </cell>
          <cell r="G4" t="str">
            <v>Ha</v>
          </cell>
          <cell r="H4" t="str">
            <v>No incluye excavación o descapote</v>
          </cell>
        </row>
        <row r="5">
          <cell r="C5">
            <v>200.2</v>
          </cell>
          <cell r="D5">
            <v>200</v>
          </cell>
          <cell r="E5">
            <v>0</v>
          </cell>
          <cell r="F5" t="str">
            <v>Desmonte y limpieza en zonas no boscosas</v>
          </cell>
          <cell r="G5" t="str">
            <v>Ha</v>
          </cell>
        </row>
        <row r="6">
          <cell r="C6">
            <v>201.1</v>
          </cell>
          <cell r="D6">
            <v>201</v>
          </cell>
          <cell r="E6">
            <v>0</v>
          </cell>
          <cell r="F6" t="str">
            <v>Demolición de edificaciones</v>
          </cell>
          <cell r="G6" t="str">
            <v>Global</v>
          </cell>
        </row>
        <row r="7">
          <cell r="C7">
            <v>201.2</v>
          </cell>
          <cell r="D7">
            <v>201</v>
          </cell>
          <cell r="E7">
            <v>0</v>
          </cell>
          <cell r="F7" t="str">
            <v>Demolición de estructuras</v>
          </cell>
          <cell r="G7" t="str">
            <v>Global</v>
          </cell>
        </row>
        <row r="8">
          <cell r="C8">
            <v>201.3</v>
          </cell>
          <cell r="D8">
            <v>201</v>
          </cell>
          <cell r="E8">
            <v>0</v>
          </cell>
          <cell r="F8" t="str">
            <v>Demolición de pavimentos, pisos, andén y bordillos de concreto</v>
          </cell>
          <cell r="G8" t="str">
            <v>Global</v>
          </cell>
        </row>
        <row r="9">
          <cell r="C9">
            <v>201.4</v>
          </cell>
          <cell r="D9">
            <v>201</v>
          </cell>
          <cell r="E9">
            <v>0</v>
          </cell>
          <cell r="F9" t="str">
            <v>Demolición de obstáculos</v>
          </cell>
          <cell r="G9" t="str">
            <v>Global</v>
          </cell>
        </row>
        <row r="10">
          <cell r="C10">
            <v>201.5</v>
          </cell>
          <cell r="D10">
            <v>201</v>
          </cell>
          <cell r="E10">
            <v>0</v>
          </cell>
          <cell r="F10" t="str">
            <v>Demolición de edificaciones</v>
          </cell>
          <cell r="G10" t="str">
            <v>Un</v>
          </cell>
        </row>
        <row r="11">
          <cell r="C11">
            <v>201.6</v>
          </cell>
          <cell r="D11">
            <v>201</v>
          </cell>
          <cell r="E11">
            <v>0</v>
          </cell>
          <cell r="F11" t="str">
            <v>Demolición de estructuras</v>
          </cell>
          <cell r="G11" t="str">
            <v>Un</v>
          </cell>
        </row>
        <row r="12">
          <cell r="C12">
            <v>201.7</v>
          </cell>
          <cell r="D12">
            <v>201</v>
          </cell>
          <cell r="E12">
            <v>0</v>
          </cell>
          <cell r="F12" t="str">
            <v>Demolición de pavimentos, pisos, andén y bordillos de concreto</v>
          </cell>
          <cell r="G12" t="str">
            <v>m2</v>
          </cell>
        </row>
        <row r="13">
          <cell r="C13">
            <v>201.8</v>
          </cell>
          <cell r="D13">
            <v>201</v>
          </cell>
          <cell r="E13">
            <v>0</v>
          </cell>
          <cell r="F13" t="str">
            <v>Desmontaje y traslado de estructuras metálicas</v>
          </cell>
          <cell r="G13" t="str">
            <v>Un</v>
          </cell>
        </row>
        <row r="14">
          <cell r="C14">
            <v>201.9</v>
          </cell>
          <cell r="D14">
            <v>201</v>
          </cell>
          <cell r="E14">
            <v>0</v>
          </cell>
          <cell r="F14" t="str">
            <v>Remoción de especies vegetales</v>
          </cell>
          <cell r="G14" t="str">
            <v>Un</v>
          </cell>
        </row>
        <row r="15">
          <cell r="C15" t="str">
            <v>201.10</v>
          </cell>
          <cell r="D15">
            <v>201</v>
          </cell>
          <cell r="E15">
            <v>0</v>
          </cell>
          <cell r="F15" t="str">
            <v>Remoción de obstáculos</v>
          </cell>
          <cell r="G15" t="str">
            <v>Un</v>
          </cell>
        </row>
        <row r="16">
          <cell r="C16">
            <v>201.11</v>
          </cell>
          <cell r="D16">
            <v>201</v>
          </cell>
          <cell r="E16">
            <v>0</v>
          </cell>
          <cell r="F16" t="str">
            <v>Remoción de servicios existentes</v>
          </cell>
          <cell r="G16" t="str">
            <v>Un</v>
          </cell>
        </row>
        <row r="17">
          <cell r="C17">
            <v>201.12</v>
          </cell>
          <cell r="D17">
            <v>201</v>
          </cell>
          <cell r="E17">
            <v>0</v>
          </cell>
          <cell r="F17" t="str">
            <v>Remoción de alcantarillas</v>
          </cell>
          <cell r="G17" t="str">
            <v>ml</v>
          </cell>
        </row>
        <row r="18">
          <cell r="C18">
            <v>201.13</v>
          </cell>
          <cell r="D18">
            <v>201</v>
          </cell>
          <cell r="E18">
            <v>0</v>
          </cell>
          <cell r="F18" t="str">
            <v>Remoción de cercas de alambre</v>
          </cell>
          <cell r="G18" t="str">
            <v>ml</v>
          </cell>
        </row>
        <row r="19">
          <cell r="C19">
            <v>201.14</v>
          </cell>
          <cell r="D19">
            <v>201</v>
          </cell>
          <cell r="E19">
            <v>0</v>
          </cell>
          <cell r="F19" t="str">
            <v>Remoción de servicios existentes</v>
          </cell>
          <cell r="G19" t="str">
            <v>ml</v>
          </cell>
        </row>
        <row r="20">
          <cell r="C20">
            <v>201.15</v>
          </cell>
          <cell r="D20">
            <v>201</v>
          </cell>
          <cell r="E20">
            <v>0</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E22">
            <v>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E23">
            <v>0</v>
          </cell>
          <cell r="F23" t="str">
            <v>Excavación en roca de la explanación, canales y préstamos</v>
          </cell>
          <cell r="G23" t="str">
            <v>m3</v>
          </cell>
        </row>
        <row r="24">
          <cell r="C24">
            <v>210.3</v>
          </cell>
          <cell r="D24">
            <v>210</v>
          </cell>
          <cell r="E24">
            <v>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E26">
            <v>0</v>
          </cell>
          <cell r="F26" t="str">
            <v>Remoción de derrumbes</v>
          </cell>
          <cell r="G26" t="str">
            <v>m3</v>
          </cell>
          <cell r="H26" t="str">
            <v>No incluye el transporte a distancias mayores a 100 ml</v>
          </cell>
        </row>
        <row r="27">
          <cell r="C27">
            <v>220</v>
          </cell>
          <cell r="D27">
            <v>220</v>
          </cell>
          <cell r="E27">
            <v>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E29">
            <v>0</v>
          </cell>
          <cell r="F29" t="str">
            <v>Pedraplén compacto</v>
          </cell>
          <cell r="G29" t="str">
            <v>m3</v>
          </cell>
          <cell r="H29" t="str">
            <v>No incluye la corona, el suministro de materiales y el transporte</v>
          </cell>
        </row>
        <row r="30">
          <cell r="C30">
            <v>221.2</v>
          </cell>
          <cell r="D30">
            <v>221</v>
          </cell>
          <cell r="E30">
            <v>0</v>
          </cell>
          <cell r="F30" t="str">
            <v>Pedraplén suelto</v>
          </cell>
          <cell r="G30" t="str">
            <v>m3</v>
          </cell>
        </row>
        <row r="31">
          <cell r="C31">
            <v>230.1</v>
          </cell>
          <cell r="D31">
            <v>230</v>
          </cell>
          <cell r="E31">
            <v>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E32">
            <v>0</v>
          </cell>
          <cell r="F32" t="str">
            <v>Mejoramiento de la subrasante empleando únicamente material adicionado</v>
          </cell>
          <cell r="G32" t="str">
            <v>m3</v>
          </cell>
        </row>
        <row r="33">
          <cell r="C33">
            <v>310</v>
          </cell>
          <cell r="D33">
            <v>310</v>
          </cell>
          <cell r="E33">
            <v>0</v>
          </cell>
          <cell r="F33" t="str">
            <v>Conformación de la calzada existente</v>
          </cell>
          <cell r="G33" t="str">
            <v>m2</v>
          </cell>
          <cell r="H33" t="str">
            <v>No incluye suministro transporte y colocación de los materiales de afirmado y subbase.</v>
          </cell>
        </row>
        <row r="34">
          <cell r="C34">
            <v>311</v>
          </cell>
          <cell r="D34">
            <v>311</v>
          </cell>
          <cell r="E34">
            <v>0</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D37">
            <v>0</v>
          </cell>
          <cell r="E37" t="str">
            <v>312P</v>
          </cell>
          <cell r="F37" t="str">
            <v>Relleno con material de afirmado para realce de cunetas</v>
          </cell>
          <cell r="G37" t="str">
            <v>m3</v>
          </cell>
        </row>
        <row r="38">
          <cell r="C38">
            <v>320.10000000000002</v>
          </cell>
          <cell r="D38">
            <v>320</v>
          </cell>
          <cell r="E38">
            <v>0</v>
          </cell>
          <cell r="F38" t="str">
            <v>Subbase granular de C.B.R.&gt; 20%</v>
          </cell>
          <cell r="G38" t="str">
            <v>m3</v>
          </cell>
          <cell r="H38" t="str">
            <v>No incluye producto estabilizante</v>
          </cell>
        </row>
        <row r="39">
          <cell r="C39">
            <v>320.2</v>
          </cell>
          <cell r="D39">
            <v>320</v>
          </cell>
          <cell r="E39">
            <v>0</v>
          </cell>
          <cell r="F39" t="str">
            <v>Subbase granular de C.B.R.&gt; 30%</v>
          </cell>
          <cell r="G39" t="str">
            <v>m3</v>
          </cell>
        </row>
        <row r="40">
          <cell r="C40">
            <v>320.3</v>
          </cell>
          <cell r="D40">
            <v>320</v>
          </cell>
          <cell r="E40">
            <v>0</v>
          </cell>
          <cell r="F40" t="str">
            <v>Subbase granular de C.B.R.&gt; 40%</v>
          </cell>
          <cell r="G40" t="str">
            <v>m3</v>
          </cell>
        </row>
        <row r="41">
          <cell r="C41">
            <v>320.39999999999998</v>
          </cell>
          <cell r="D41">
            <v>320</v>
          </cell>
          <cell r="E41">
            <v>0</v>
          </cell>
          <cell r="F41" t="str">
            <v>Subbase granular para bacheo</v>
          </cell>
          <cell r="G41" t="str">
            <v>m3</v>
          </cell>
        </row>
        <row r="42">
          <cell r="C42">
            <v>330.1</v>
          </cell>
          <cell r="D42">
            <v>330</v>
          </cell>
          <cell r="E42">
            <v>0</v>
          </cell>
          <cell r="F42" t="str">
            <v>Base granular</v>
          </cell>
          <cell r="G42" t="str">
            <v>m3</v>
          </cell>
          <cell r="H42" t="str">
            <v>No incluye producto estabilizante</v>
          </cell>
        </row>
        <row r="43">
          <cell r="C43">
            <v>330.2</v>
          </cell>
          <cell r="D43">
            <v>330</v>
          </cell>
          <cell r="E43">
            <v>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E45">
            <v>0</v>
          </cell>
          <cell r="F45" t="str">
            <v>Base estabilizada con emulsión asfáltica tipo BEE-1</v>
          </cell>
          <cell r="G45" t="str">
            <v>m3</v>
          </cell>
          <cell r="H45" t="str">
            <v>No incluye la emulsión asfáltica</v>
          </cell>
        </row>
        <row r="46">
          <cell r="C46">
            <v>340.2</v>
          </cell>
          <cell r="D46">
            <v>340</v>
          </cell>
          <cell r="E46">
            <v>0</v>
          </cell>
          <cell r="F46" t="str">
            <v>Base estabilizada con emulsión asfáltica tipo BEE-2</v>
          </cell>
          <cell r="G46" t="str">
            <v>m3</v>
          </cell>
        </row>
        <row r="47">
          <cell r="C47">
            <v>340.3</v>
          </cell>
          <cell r="D47">
            <v>340</v>
          </cell>
          <cell r="E47">
            <v>0</v>
          </cell>
          <cell r="F47" t="str">
            <v>Base estabilizada con emulsión asfáltica tipo BEE-3</v>
          </cell>
          <cell r="G47" t="str">
            <v>m3</v>
          </cell>
        </row>
        <row r="48">
          <cell r="C48">
            <v>341.1</v>
          </cell>
          <cell r="D48">
            <v>341</v>
          </cell>
          <cell r="E48">
            <v>0</v>
          </cell>
          <cell r="F48" t="str">
            <v>Base estabilizada con cemento</v>
          </cell>
          <cell r="G48" t="str">
            <v>m3</v>
          </cell>
        </row>
        <row r="49">
          <cell r="C49">
            <v>341.2</v>
          </cell>
          <cell r="D49">
            <v>341</v>
          </cell>
          <cell r="E49">
            <v>0</v>
          </cell>
          <cell r="F49" t="str">
            <v>Cemento</v>
          </cell>
          <cell r="G49" t="str">
            <v>Kg</v>
          </cell>
        </row>
        <row r="50">
          <cell r="C50">
            <v>342.1</v>
          </cell>
          <cell r="D50">
            <v>342</v>
          </cell>
          <cell r="E50">
            <v>0</v>
          </cell>
          <cell r="F50" t="str">
            <v>Base estabilizada con compuestos multienzimáticos orgánicos tipo BEMO-1</v>
          </cell>
          <cell r="G50" t="str">
            <v>m3</v>
          </cell>
        </row>
        <row r="51">
          <cell r="C51">
            <v>342.2</v>
          </cell>
          <cell r="D51">
            <v>342</v>
          </cell>
          <cell r="E51">
            <v>0</v>
          </cell>
          <cell r="F51" t="str">
            <v>Base estabilizada con compuestos multienzimáticos orgánicos tipo BEMO-2</v>
          </cell>
          <cell r="G51" t="str">
            <v>m3</v>
          </cell>
        </row>
        <row r="52">
          <cell r="C52">
            <v>342.3</v>
          </cell>
          <cell r="D52">
            <v>342</v>
          </cell>
          <cell r="E52">
            <v>0</v>
          </cell>
          <cell r="F52" t="str">
            <v>Compuesto multienzimático orgánico</v>
          </cell>
          <cell r="G52" t="str">
            <v>Cl</v>
          </cell>
        </row>
        <row r="53">
          <cell r="C53">
            <v>410</v>
          </cell>
          <cell r="D53">
            <v>410</v>
          </cell>
          <cell r="E53">
            <v>0</v>
          </cell>
          <cell r="F53" t="str">
            <v>Cemento asfáltico</v>
          </cell>
          <cell r="G53" t="str">
            <v>Kg</v>
          </cell>
        </row>
        <row r="54">
          <cell r="C54">
            <v>411.1</v>
          </cell>
          <cell r="D54">
            <v>411</v>
          </cell>
          <cell r="E54">
            <v>0</v>
          </cell>
          <cell r="F54" t="str">
            <v>Emulsión asfáltica de rotura media CRM</v>
          </cell>
          <cell r="G54" t="str">
            <v>Lt</v>
          </cell>
        </row>
        <row r="55">
          <cell r="C55">
            <v>411.2</v>
          </cell>
          <cell r="D55">
            <v>411</v>
          </cell>
          <cell r="E55">
            <v>0</v>
          </cell>
          <cell r="F55" t="str">
            <v>Emulsión asfáltica de rotura lenta CRL-1</v>
          </cell>
          <cell r="G55" t="str">
            <v>Lt</v>
          </cell>
        </row>
        <row r="56">
          <cell r="C56">
            <v>411.3</v>
          </cell>
          <cell r="D56">
            <v>411</v>
          </cell>
          <cell r="E56">
            <v>0</v>
          </cell>
          <cell r="F56" t="str">
            <v>Emulsión asfáltica de rotura lenta CRL-1h</v>
          </cell>
          <cell r="G56" t="str">
            <v>Lt</v>
          </cell>
        </row>
        <row r="57">
          <cell r="C57">
            <v>413</v>
          </cell>
          <cell r="D57">
            <v>413</v>
          </cell>
          <cell r="E57">
            <v>0</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E59">
            <v>0</v>
          </cell>
          <cell r="F59" t="str">
            <v>Imprimación</v>
          </cell>
          <cell r="G59" t="str">
            <v>m2</v>
          </cell>
        </row>
        <row r="60">
          <cell r="C60">
            <v>421</v>
          </cell>
          <cell r="D60">
            <v>421</v>
          </cell>
          <cell r="E60">
            <v>0</v>
          </cell>
          <cell r="F60" t="str">
            <v>Riego de liga</v>
          </cell>
          <cell r="G60" t="str">
            <v>m2</v>
          </cell>
        </row>
        <row r="61">
          <cell r="C61">
            <v>421.1</v>
          </cell>
          <cell r="D61">
            <v>421</v>
          </cell>
          <cell r="E61">
            <v>0</v>
          </cell>
          <cell r="F61" t="str">
            <v>Riego de liga (cemento asfáltico)</v>
          </cell>
          <cell r="G61" t="str">
            <v>m2</v>
          </cell>
        </row>
        <row r="62">
          <cell r="C62">
            <v>421.2</v>
          </cell>
          <cell r="D62">
            <v>421</v>
          </cell>
          <cell r="E62">
            <v>0</v>
          </cell>
          <cell r="F62" t="str">
            <v>Riego de liga (emulsión asfáltica)</v>
          </cell>
          <cell r="G62" t="str">
            <v>m2</v>
          </cell>
        </row>
        <row r="63">
          <cell r="C63">
            <v>430</v>
          </cell>
          <cell r="D63">
            <v>430</v>
          </cell>
          <cell r="E63">
            <v>0</v>
          </cell>
          <cell r="F63" t="str">
            <v>Tratamiento superficial simple</v>
          </cell>
          <cell r="G63" t="str">
            <v>m2</v>
          </cell>
        </row>
        <row r="64">
          <cell r="C64">
            <v>431</v>
          </cell>
          <cell r="D64">
            <v>431</v>
          </cell>
          <cell r="E64">
            <v>0</v>
          </cell>
          <cell r="F64" t="str">
            <v>Tratamiento superficial doble</v>
          </cell>
          <cell r="G64" t="str">
            <v>m2</v>
          </cell>
        </row>
        <row r="65">
          <cell r="C65">
            <v>432</v>
          </cell>
          <cell r="D65">
            <v>432</v>
          </cell>
          <cell r="E65">
            <v>0</v>
          </cell>
          <cell r="F65" t="str">
            <v>Sello de arena - asfalto</v>
          </cell>
          <cell r="G65" t="str">
            <v>m2</v>
          </cell>
        </row>
        <row r="66">
          <cell r="C66">
            <v>433</v>
          </cell>
          <cell r="D66">
            <v>433</v>
          </cell>
          <cell r="E66">
            <v>0</v>
          </cell>
          <cell r="F66" t="str">
            <v>Lechada asfáltica</v>
          </cell>
          <cell r="G66" t="str">
            <v>m2</v>
          </cell>
        </row>
        <row r="67">
          <cell r="C67">
            <v>434</v>
          </cell>
          <cell r="D67">
            <v>0</v>
          </cell>
          <cell r="E67" t="str">
            <v>434P</v>
          </cell>
          <cell r="F67" t="str">
            <v>Sello de grietas</v>
          </cell>
          <cell r="G67" t="str">
            <v>ml</v>
          </cell>
        </row>
        <row r="68">
          <cell r="C68">
            <v>435</v>
          </cell>
          <cell r="D68">
            <v>0</v>
          </cell>
          <cell r="E68" t="str">
            <v>435P</v>
          </cell>
          <cell r="F68" t="str">
            <v>Sello de juntas de pavimento de concreto hidráulico</v>
          </cell>
          <cell r="G68" t="str">
            <v>ml</v>
          </cell>
        </row>
        <row r="69">
          <cell r="C69">
            <v>440.1</v>
          </cell>
          <cell r="D69">
            <v>440</v>
          </cell>
          <cell r="E69">
            <v>0</v>
          </cell>
          <cell r="F69" t="str">
            <v>Mezcla densa en frío tipo MDF-1</v>
          </cell>
          <cell r="G69" t="str">
            <v>m3</v>
          </cell>
          <cell r="H69" t="str">
            <v>No incluye suministro y almacenamiento del cemento asfáltico</v>
          </cell>
        </row>
        <row r="70">
          <cell r="C70">
            <v>440.2</v>
          </cell>
          <cell r="D70">
            <v>440</v>
          </cell>
          <cell r="E70">
            <v>0</v>
          </cell>
          <cell r="F70" t="str">
            <v>Mezcla densa en frío tipo MDF-2</v>
          </cell>
          <cell r="G70" t="str">
            <v>m3</v>
          </cell>
        </row>
        <row r="71">
          <cell r="C71">
            <v>440.3</v>
          </cell>
          <cell r="D71">
            <v>440</v>
          </cell>
          <cell r="E71">
            <v>0</v>
          </cell>
          <cell r="F71" t="str">
            <v>Mezcla densa en frío tipo MDF-3</v>
          </cell>
          <cell r="G71" t="str">
            <v>m3</v>
          </cell>
        </row>
        <row r="72">
          <cell r="C72">
            <v>440.5</v>
          </cell>
          <cell r="D72">
            <v>440</v>
          </cell>
          <cell r="E72">
            <v>0</v>
          </cell>
          <cell r="F72" t="str">
            <v>Mezcla densa en frío para bacheo</v>
          </cell>
          <cell r="G72" t="str">
            <v>m3</v>
          </cell>
        </row>
        <row r="73">
          <cell r="C73">
            <v>441.1</v>
          </cell>
          <cell r="D73">
            <v>441</v>
          </cell>
          <cell r="E73">
            <v>0</v>
          </cell>
          <cell r="F73" t="str">
            <v>Mezcla abierta en frío tipo MAF-1</v>
          </cell>
          <cell r="G73" t="str">
            <v>m3</v>
          </cell>
        </row>
        <row r="74">
          <cell r="C74">
            <v>441.2</v>
          </cell>
          <cell r="D74">
            <v>441</v>
          </cell>
          <cell r="E74">
            <v>0</v>
          </cell>
          <cell r="F74" t="str">
            <v>Mezcla abierta en frío tipo MAF-2</v>
          </cell>
          <cell r="G74" t="str">
            <v>m3</v>
          </cell>
        </row>
        <row r="75">
          <cell r="C75">
            <v>441.3</v>
          </cell>
          <cell r="D75">
            <v>441</v>
          </cell>
          <cell r="E75">
            <v>0</v>
          </cell>
          <cell r="F75" t="str">
            <v>Mezcla abierta en frío tipo MAF-3</v>
          </cell>
          <cell r="G75" t="str">
            <v>m3</v>
          </cell>
        </row>
        <row r="76">
          <cell r="C76">
            <v>441.4</v>
          </cell>
          <cell r="D76">
            <v>441</v>
          </cell>
          <cell r="E76">
            <v>0</v>
          </cell>
          <cell r="F76" t="str">
            <v>Mezcla abierta en frío para bacheo</v>
          </cell>
          <cell r="G76" t="str">
            <v>m3</v>
          </cell>
        </row>
        <row r="77">
          <cell r="C77">
            <v>450.1</v>
          </cell>
          <cell r="D77">
            <v>450</v>
          </cell>
          <cell r="E77">
            <v>0</v>
          </cell>
          <cell r="F77" t="str">
            <v>Mezcla densa en caliente tipo MDC-1</v>
          </cell>
          <cell r="G77" t="str">
            <v>m3</v>
          </cell>
        </row>
        <row r="78">
          <cell r="C78">
            <v>450.2</v>
          </cell>
          <cell r="D78">
            <v>450</v>
          </cell>
          <cell r="E78">
            <v>0</v>
          </cell>
          <cell r="F78" t="str">
            <v>Mezcla densa en caliente tipo MDC-2</v>
          </cell>
          <cell r="G78" t="str">
            <v>m3</v>
          </cell>
        </row>
        <row r="79">
          <cell r="C79">
            <v>450.3</v>
          </cell>
          <cell r="D79">
            <v>450</v>
          </cell>
          <cell r="E79">
            <v>0</v>
          </cell>
          <cell r="F79" t="str">
            <v>Mezcla densa en caliente tipo MDC-3</v>
          </cell>
          <cell r="G79" t="str">
            <v>m3</v>
          </cell>
        </row>
        <row r="80">
          <cell r="C80">
            <v>450.4</v>
          </cell>
          <cell r="D80">
            <v>450</v>
          </cell>
          <cell r="E80">
            <v>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E101">
            <v>0</v>
          </cell>
          <cell r="F101" t="str">
            <v>Mezcla abierta en caliente tipo MAC-1</v>
          </cell>
          <cell r="G101" t="str">
            <v>m3</v>
          </cell>
        </row>
        <row r="102">
          <cell r="C102">
            <v>451.2</v>
          </cell>
          <cell r="D102">
            <v>451</v>
          </cell>
          <cell r="E102">
            <v>0</v>
          </cell>
          <cell r="F102" t="str">
            <v>Mezcla abierta en caliente tipo MAC-2</v>
          </cell>
          <cell r="G102" t="str">
            <v>m3</v>
          </cell>
        </row>
        <row r="103">
          <cell r="C103">
            <v>451.3</v>
          </cell>
          <cell r="D103">
            <v>451</v>
          </cell>
          <cell r="E103">
            <v>0</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E105">
            <v>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E107">
            <v>0</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E111">
            <v>0</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E112">
            <v>0</v>
          </cell>
          <cell r="F112" t="str">
            <v>Pavimento asfáltico reciclado en caliente tipo MDC-2</v>
          </cell>
          <cell r="G112" t="str">
            <v>m3</v>
          </cell>
        </row>
        <row r="113">
          <cell r="C113">
            <v>462.3</v>
          </cell>
          <cell r="D113">
            <v>462</v>
          </cell>
          <cell r="E113">
            <v>0</v>
          </cell>
          <cell r="F113" t="str">
            <v>Pavimento asfáltico reciclado en caliente tipo MDC-3</v>
          </cell>
          <cell r="G113" t="str">
            <v>m3</v>
          </cell>
        </row>
        <row r="114">
          <cell r="C114">
            <v>462.4</v>
          </cell>
          <cell r="D114">
            <v>462</v>
          </cell>
          <cell r="E114">
            <v>0</v>
          </cell>
          <cell r="F114" t="str">
            <v>Pavimento asfáltico reciclado en caliente para bacheo</v>
          </cell>
          <cell r="G114" t="str">
            <v>m3</v>
          </cell>
        </row>
        <row r="115">
          <cell r="C115">
            <v>470</v>
          </cell>
          <cell r="D115">
            <v>0</v>
          </cell>
          <cell r="E115" t="str">
            <v>470P</v>
          </cell>
          <cell r="F115" t="str">
            <v>Asfalto Natural (Asfaltita)</v>
          </cell>
          <cell r="G115" t="str">
            <v>m3</v>
          </cell>
        </row>
        <row r="116">
          <cell r="C116">
            <v>500</v>
          </cell>
          <cell r="D116">
            <v>500</v>
          </cell>
          <cell r="E116">
            <v>0</v>
          </cell>
          <cell r="F116" t="str">
            <v>Pavimento de concreto hidráulico</v>
          </cell>
          <cell r="G116" t="str">
            <v>m3</v>
          </cell>
          <cell r="H116" t="str">
            <v>No incluye la preparación de la superficie existente</v>
          </cell>
        </row>
        <row r="117">
          <cell r="C117">
            <v>501</v>
          </cell>
          <cell r="D117">
            <v>0</v>
          </cell>
          <cell r="E117" t="str">
            <v>501P</v>
          </cell>
          <cell r="F117" t="str">
            <v>Corte en losas de pavimento rígido</v>
          </cell>
          <cell r="G117" t="str">
            <v>ml</v>
          </cell>
        </row>
        <row r="118">
          <cell r="C118">
            <v>510</v>
          </cell>
          <cell r="D118">
            <v>510</v>
          </cell>
          <cell r="E118">
            <v>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E122">
            <v>0</v>
          </cell>
          <cell r="F122" t="str">
            <v>Excavaciones varias sin clasificar</v>
          </cell>
          <cell r="G122" t="str">
            <v>m3</v>
          </cell>
        </row>
        <row r="123">
          <cell r="C123">
            <v>600.20000000000005</v>
          </cell>
          <cell r="D123">
            <v>600</v>
          </cell>
          <cell r="E123">
            <v>0</v>
          </cell>
          <cell r="F123" t="str">
            <v>Excavaciones varias en roca en seco</v>
          </cell>
          <cell r="G123" t="str">
            <v>m3</v>
          </cell>
        </row>
        <row r="124">
          <cell r="C124">
            <v>600.29999999999995</v>
          </cell>
          <cell r="D124">
            <v>600</v>
          </cell>
          <cell r="E124">
            <v>0</v>
          </cell>
          <cell r="F124" t="str">
            <v>Excavaciones varias en roca bajo agua</v>
          </cell>
          <cell r="G124" t="str">
            <v>m3</v>
          </cell>
        </row>
        <row r="125">
          <cell r="C125">
            <v>600.4</v>
          </cell>
          <cell r="D125">
            <v>600</v>
          </cell>
          <cell r="E125">
            <v>0</v>
          </cell>
          <cell r="F125" t="str">
            <v>Excavaciones varias en material común en seco</v>
          </cell>
          <cell r="G125" t="str">
            <v>m3</v>
          </cell>
        </row>
        <row r="126">
          <cell r="C126">
            <v>600.5</v>
          </cell>
          <cell r="D126">
            <v>600</v>
          </cell>
          <cell r="E126">
            <v>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E131">
            <v>0</v>
          </cell>
          <cell r="F131" t="str">
            <v>Excavaciones varias en roca en seco</v>
          </cell>
          <cell r="G131" t="str">
            <v>m3</v>
          </cell>
        </row>
        <row r="132">
          <cell r="C132">
            <v>601.20000000000005</v>
          </cell>
          <cell r="D132">
            <v>601</v>
          </cell>
          <cell r="E132">
            <v>0</v>
          </cell>
          <cell r="F132" t="str">
            <v>Excavaciones varias en roca bajo agua</v>
          </cell>
          <cell r="G132" t="str">
            <v>m3</v>
          </cell>
        </row>
        <row r="133">
          <cell r="C133">
            <v>601.29999999999995</v>
          </cell>
          <cell r="D133">
            <v>601</v>
          </cell>
          <cell r="E133">
            <v>0</v>
          </cell>
          <cell r="F133" t="str">
            <v>Excavaciones varias en material común en seco</v>
          </cell>
          <cell r="G133" t="str">
            <v>m3</v>
          </cell>
        </row>
        <row r="134">
          <cell r="C134">
            <v>601.4</v>
          </cell>
          <cell r="D134">
            <v>601</v>
          </cell>
          <cell r="E134">
            <v>0</v>
          </cell>
          <cell r="F134" t="str">
            <v>Excavaciones varias en material común bajo agua</v>
          </cell>
          <cell r="G134" t="str">
            <v>m3</v>
          </cell>
        </row>
        <row r="135">
          <cell r="C135">
            <v>610.1</v>
          </cell>
          <cell r="D135">
            <v>610</v>
          </cell>
          <cell r="E135">
            <v>0</v>
          </cell>
          <cell r="F135" t="str">
            <v>Rellenos para estructuras</v>
          </cell>
          <cell r="G135" t="str">
            <v>m3</v>
          </cell>
          <cell r="H135" t="str">
            <v>No incluye la preparación de la superficie sobre la que irá el relleno.</v>
          </cell>
        </row>
        <row r="136">
          <cell r="C136">
            <v>610.20000000000005</v>
          </cell>
          <cell r="D136">
            <v>610</v>
          </cell>
          <cell r="E136">
            <v>0</v>
          </cell>
          <cell r="F136" t="str">
            <v>Material filtrante</v>
          </cell>
          <cell r="G136" t="str">
            <v>m3</v>
          </cell>
        </row>
        <row r="137">
          <cell r="C137">
            <v>612</v>
          </cell>
          <cell r="D137">
            <v>0</v>
          </cell>
          <cell r="E137" t="str">
            <v>612P</v>
          </cell>
          <cell r="F137" t="str">
            <v>Geobloques</v>
          </cell>
          <cell r="G137" t="str">
            <v>m3</v>
          </cell>
        </row>
        <row r="138">
          <cell r="C138">
            <v>620.1</v>
          </cell>
          <cell r="D138">
            <v>620</v>
          </cell>
          <cell r="E138">
            <v>0</v>
          </cell>
          <cell r="F138" t="str">
            <v>Pilotes prefabricados de concreto</v>
          </cell>
          <cell r="G138" t="str">
            <v>ml</v>
          </cell>
        </row>
        <row r="139">
          <cell r="C139">
            <v>620.20000000000005</v>
          </cell>
          <cell r="D139">
            <v>620</v>
          </cell>
          <cell r="E139">
            <v>0</v>
          </cell>
          <cell r="F139" t="str">
            <v>Extensión de pilotes</v>
          </cell>
          <cell r="G139" t="str">
            <v>ml</v>
          </cell>
        </row>
        <row r="140">
          <cell r="C140">
            <v>620.29999999999995</v>
          </cell>
          <cell r="D140">
            <v>620</v>
          </cell>
          <cell r="E140">
            <v>0</v>
          </cell>
          <cell r="F140" t="str">
            <v>Prueba de carga</v>
          </cell>
          <cell r="G140" t="str">
            <v>Un</v>
          </cell>
        </row>
        <row r="141">
          <cell r="C141">
            <v>621.1</v>
          </cell>
          <cell r="D141">
            <v>621</v>
          </cell>
          <cell r="E141">
            <v>0</v>
          </cell>
          <cell r="F141" t="str">
            <v>Pilote de concreto fundido in-situ de diámetro____</v>
          </cell>
          <cell r="G141" t="str">
            <v>ml</v>
          </cell>
        </row>
        <row r="142">
          <cell r="C142">
            <v>621.20000000000005</v>
          </cell>
          <cell r="D142">
            <v>621</v>
          </cell>
          <cell r="E142">
            <v>0</v>
          </cell>
          <cell r="F142" t="str">
            <v>Base acampanada</v>
          </cell>
          <cell r="G142" t="str">
            <v>m3</v>
          </cell>
        </row>
        <row r="143">
          <cell r="C143">
            <v>621.29999999999995</v>
          </cell>
          <cell r="D143">
            <v>621</v>
          </cell>
          <cell r="E143">
            <v>0</v>
          </cell>
          <cell r="F143" t="str">
            <v>Pilote de prueba de diámetro ____</v>
          </cell>
          <cell r="G143" t="str">
            <v>ml</v>
          </cell>
        </row>
        <row r="144">
          <cell r="C144">
            <v>621.4</v>
          </cell>
          <cell r="D144">
            <v>621</v>
          </cell>
          <cell r="E144">
            <v>0</v>
          </cell>
          <cell r="F144" t="str">
            <v>Base acampanada de prueba</v>
          </cell>
          <cell r="G144" t="str">
            <v>m3</v>
          </cell>
        </row>
        <row r="145">
          <cell r="C145">
            <v>621.5</v>
          </cell>
          <cell r="D145">
            <v>621</v>
          </cell>
          <cell r="E145">
            <v>0</v>
          </cell>
          <cell r="F145" t="str">
            <v>Camisa permanente de diámetro exterior ____</v>
          </cell>
          <cell r="G145" t="str">
            <v>ml</v>
          </cell>
        </row>
        <row r="146">
          <cell r="C146">
            <v>621.6</v>
          </cell>
          <cell r="D146">
            <v>621</v>
          </cell>
          <cell r="E146">
            <v>0</v>
          </cell>
          <cell r="F146" t="str">
            <v>Prueba de carga</v>
          </cell>
          <cell r="G146" t="str">
            <v>Un</v>
          </cell>
        </row>
        <row r="147">
          <cell r="C147">
            <v>622.1</v>
          </cell>
          <cell r="D147">
            <v>622</v>
          </cell>
          <cell r="E147">
            <v>0</v>
          </cell>
          <cell r="F147" t="str">
            <v>Tablestacado de madera</v>
          </cell>
          <cell r="G147" t="str">
            <v>m2</v>
          </cell>
        </row>
        <row r="148">
          <cell r="C148">
            <v>622.20000000000005</v>
          </cell>
          <cell r="D148">
            <v>622</v>
          </cell>
          <cell r="E148">
            <v>0</v>
          </cell>
          <cell r="F148" t="str">
            <v>Tablestacado metálico</v>
          </cell>
          <cell r="G148" t="str">
            <v>m2</v>
          </cell>
        </row>
        <row r="149">
          <cell r="C149">
            <v>622.29999999999995</v>
          </cell>
          <cell r="D149">
            <v>622</v>
          </cell>
          <cell r="E149">
            <v>0</v>
          </cell>
          <cell r="F149" t="str">
            <v>Tablestacado de concreto reforzado</v>
          </cell>
          <cell r="G149" t="str">
            <v>m2</v>
          </cell>
        </row>
        <row r="150">
          <cell r="C150">
            <v>622.4</v>
          </cell>
          <cell r="D150">
            <v>622</v>
          </cell>
          <cell r="E150">
            <v>0</v>
          </cell>
          <cell r="F150" t="str">
            <v>Tablestacado de concreto preesforzado</v>
          </cell>
          <cell r="G150" t="str">
            <v>m2</v>
          </cell>
        </row>
        <row r="151">
          <cell r="C151">
            <v>622.5</v>
          </cell>
          <cell r="D151">
            <v>622</v>
          </cell>
          <cell r="E151">
            <v>0</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D153">
            <v>0</v>
          </cell>
          <cell r="E153" t="str">
            <v>623P</v>
          </cell>
          <cell r="F153" t="str">
            <v>Suministro e hincamiento de rieles</v>
          </cell>
          <cell r="G153" t="str">
            <v>ml</v>
          </cell>
        </row>
        <row r="154">
          <cell r="C154">
            <v>623.20000000000005</v>
          </cell>
          <cell r="D154">
            <v>0</v>
          </cell>
          <cell r="E154" t="str">
            <v>623P</v>
          </cell>
          <cell r="F154" t="str">
            <v>Suministro e instalación de rieles</v>
          </cell>
          <cell r="G154" t="str">
            <v>ml</v>
          </cell>
        </row>
        <row r="155">
          <cell r="C155">
            <v>630.1</v>
          </cell>
          <cell r="D155">
            <v>630</v>
          </cell>
          <cell r="E155">
            <v>0</v>
          </cell>
          <cell r="F155" t="str">
            <v>Concreto Clase A</v>
          </cell>
          <cell r="G155" t="str">
            <v>m3</v>
          </cell>
        </row>
        <row r="156">
          <cell r="C156">
            <v>630.20000000000005</v>
          </cell>
          <cell r="D156">
            <v>630</v>
          </cell>
          <cell r="E156">
            <v>0</v>
          </cell>
          <cell r="F156" t="str">
            <v>Concreto Clase B</v>
          </cell>
          <cell r="G156" t="str">
            <v>m3</v>
          </cell>
        </row>
        <row r="157">
          <cell r="C157">
            <v>630.29999999999995</v>
          </cell>
          <cell r="D157">
            <v>630</v>
          </cell>
          <cell r="E157">
            <v>0</v>
          </cell>
          <cell r="F157" t="str">
            <v>Concreto Clase C</v>
          </cell>
          <cell r="G157" t="str">
            <v>m3</v>
          </cell>
        </row>
        <row r="158">
          <cell r="C158">
            <v>630.4</v>
          </cell>
          <cell r="D158">
            <v>630</v>
          </cell>
          <cell r="E158">
            <v>0</v>
          </cell>
          <cell r="F158" t="str">
            <v>Concreto Clase D</v>
          </cell>
          <cell r="G158" t="str">
            <v>m3</v>
          </cell>
        </row>
        <row r="159">
          <cell r="C159">
            <v>630.5</v>
          </cell>
          <cell r="D159">
            <v>630</v>
          </cell>
          <cell r="E159">
            <v>0</v>
          </cell>
          <cell r="F159" t="str">
            <v>Concreto Clase E</v>
          </cell>
          <cell r="G159" t="str">
            <v>m3</v>
          </cell>
        </row>
        <row r="160">
          <cell r="C160">
            <v>630.6</v>
          </cell>
          <cell r="D160">
            <v>630</v>
          </cell>
          <cell r="E160">
            <v>0</v>
          </cell>
          <cell r="F160" t="str">
            <v>Concreto Clase F</v>
          </cell>
          <cell r="G160" t="str">
            <v>m3</v>
          </cell>
        </row>
        <row r="161">
          <cell r="C161">
            <v>630.70000000000005</v>
          </cell>
          <cell r="D161">
            <v>630</v>
          </cell>
          <cell r="E161">
            <v>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E169">
            <v>0</v>
          </cell>
          <cell r="F169" t="str">
            <v>Baranda de concreto</v>
          </cell>
          <cell r="G169" t="str">
            <v>ml</v>
          </cell>
          <cell r="H169" t="str">
            <v>No incluye el acero de refuerzo</v>
          </cell>
        </row>
        <row r="170">
          <cell r="C170">
            <v>632.1</v>
          </cell>
          <cell r="D170">
            <v>0</v>
          </cell>
          <cell r="E170" t="str">
            <v>632P</v>
          </cell>
          <cell r="F170" t="str">
            <v>Baranda metálica tubular</v>
          </cell>
          <cell r="G170" t="str">
            <v>ml</v>
          </cell>
        </row>
        <row r="171">
          <cell r="C171">
            <v>640.1</v>
          </cell>
          <cell r="D171">
            <v>640</v>
          </cell>
          <cell r="E171">
            <v>0</v>
          </cell>
          <cell r="F171" t="str">
            <v>Acero de refuerzo Grado 37</v>
          </cell>
          <cell r="G171" t="str">
            <v>Kg</v>
          </cell>
        </row>
        <row r="172">
          <cell r="C172">
            <v>640.20000000000005</v>
          </cell>
          <cell r="D172">
            <v>640</v>
          </cell>
          <cell r="E172">
            <v>0</v>
          </cell>
          <cell r="F172" t="str">
            <v>Acero de refuerzo Grado 40</v>
          </cell>
          <cell r="G172" t="str">
            <v>Kg</v>
          </cell>
        </row>
        <row r="173">
          <cell r="C173">
            <v>640.29999999999995</v>
          </cell>
          <cell r="D173">
            <v>640</v>
          </cell>
          <cell r="E173">
            <v>0</v>
          </cell>
          <cell r="F173" t="str">
            <v>Acero de refuerzo Grado 60</v>
          </cell>
          <cell r="G173" t="str">
            <v>Kg</v>
          </cell>
        </row>
        <row r="174">
          <cell r="C174">
            <v>641</v>
          </cell>
          <cell r="D174">
            <v>641</v>
          </cell>
          <cell r="E174">
            <v>0</v>
          </cell>
          <cell r="F174" t="str">
            <v>Acero de preesfuerzo</v>
          </cell>
          <cell r="G174" t="str">
            <v>t-m</v>
          </cell>
        </row>
        <row r="175">
          <cell r="C175">
            <v>642.1</v>
          </cell>
          <cell r="D175">
            <v>642</v>
          </cell>
          <cell r="E175">
            <v>0</v>
          </cell>
          <cell r="F175" t="str">
            <v>Apoyo elastomérico</v>
          </cell>
          <cell r="G175" t="str">
            <v>Un</v>
          </cell>
        </row>
        <row r="176">
          <cell r="C176">
            <v>642.20000000000005</v>
          </cell>
          <cell r="D176">
            <v>642</v>
          </cell>
          <cell r="E176">
            <v>0</v>
          </cell>
          <cell r="F176" t="str">
            <v>Sello para juntas de puentes</v>
          </cell>
          <cell r="G176" t="str">
            <v>ml</v>
          </cell>
        </row>
        <row r="177">
          <cell r="C177">
            <v>643</v>
          </cell>
          <cell r="D177">
            <v>0</v>
          </cell>
          <cell r="E177" t="str">
            <v>643P</v>
          </cell>
          <cell r="F177" t="str">
            <v>Suministro e instalación de juntas de dilatación</v>
          </cell>
          <cell r="G177" t="str">
            <v>ml</v>
          </cell>
        </row>
        <row r="178">
          <cell r="C178">
            <v>644</v>
          </cell>
          <cell r="D178">
            <v>0</v>
          </cell>
          <cell r="E178" t="str">
            <v>644P</v>
          </cell>
          <cell r="F178" t="str">
            <v>Suministro e instalación de sellos para juntas de puentes</v>
          </cell>
          <cell r="G178" t="str">
            <v>ml</v>
          </cell>
        </row>
        <row r="179">
          <cell r="C179">
            <v>645</v>
          </cell>
          <cell r="D179">
            <v>0</v>
          </cell>
          <cell r="E179" t="str">
            <v>645P</v>
          </cell>
          <cell r="F179" t="str">
            <v>Rejilla en varilla (2.0m x 2.52 m), D=1".</v>
          </cell>
          <cell r="G179" t="str">
            <v>Un</v>
          </cell>
        </row>
        <row r="180">
          <cell r="C180">
            <v>646</v>
          </cell>
          <cell r="D180">
            <v>0</v>
          </cell>
          <cell r="E180" t="str">
            <v>646P</v>
          </cell>
          <cell r="F180" t="str">
            <v>Anclajes o Tiebacks</v>
          </cell>
          <cell r="G180" t="str">
            <v>ml</v>
          </cell>
        </row>
        <row r="181">
          <cell r="C181">
            <v>650.1</v>
          </cell>
          <cell r="D181">
            <v>650</v>
          </cell>
          <cell r="E181">
            <v>0</v>
          </cell>
          <cell r="F181" t="str">
            <v>Diseño y fabricación de estructura metálica</v>
          </cell>
          <cell r="G181" t="str">
            <v>Kg</v>
          </cell>
        </row>
        <row r="182">
          <cell r="C182">
            <v>650.20000000000005</v>
          </cell>
          <cell r="D182">
            <v>650</v>
          </cell>
          <cell r="E182">
            <v>0</v>
          </cell>
          <cell r="F182" t="str">
            <v>Fabricación de la estructura metálica</v>
          </cell>
          <cell r="G182" t="str">
            <v>Kg</v>
          </cell>
        </row>
        <row r="183">
          <cell r="C183">
            <v>650.29999999999995</v>
          </cell>
          <cell r="D183">
            <v>650</v>
          </cell>
          <cell r="E183">
            <v>0</v>
          </cell>
          <cell r="F183" t="str">
            <v>Transporte de estructura metálica</v>
          </cell>
          <cell r="G183" t="str">
            <v>Kg</v>
          </cell>
        </row>
        <row r="184">
          <cell r="C184">
            <v>650.4</v>
          </cell>
          <cell r="D184">
            <v>650</v>
          </cell>
          <cell r="E184">
            <v>0</v>
          </cell>
          <cell r="F184" t="str">
            <v>Montaje y pintura de estructura metálica</v>
          </cell>
          <cell r="G184" t="str">
            <v>Kg</v>
          </cell>
        </row>
        <row r="185">
          <cell r="C185">
            <v>660.1</v>
          </cell>
          <cell r="D185">
            <v>660</v>
          </cell>
          <cell r="E185">
            <v>0</v>
          </cell>
          <cell r="F185" t="str">
            <v>Tubería de concreto simple de diámetro 450 mm</v>
          </cell>
          <cell r="G185" t="str">
            <v>ml</v>
          </cell>
        </row>
        <row r="186">
          <cell r="C186">
            <v>660.2</v>
          </cell>
          <cell r="D186">
            <v>660</v>
          </cell>
          <cell r="E186">
            <v>0</v>
          </cell>
          <cell r="F186" t="str">
            <v>Tubería de concreto simple de diámetro 600 mm</v>
          </cell>
          <cell r="G186" t="str">
            <v>ml</v>
          </cell>
        </row>
        <row r="187">
          <cell r="C187">
            <v>660.3</v>
          </cell>
          <cell r="D187">
            <v>660</v>
          </cell>
          <cell r="E187">
            <v>0</v>
          </cell>
          <cell r="F187" t="str">
            <v>Tubería de concreto simple de diámetro 750 mm</v>
          </cell>
          <cell r="G187" t="str">
            <v>ml</v>
          </cell>
        </row>
        <row r="188">
          <cell r="C188">
            <v>660.4</v>
          </cell>
          <cell r="D188">
            <v>0</v>
          </cell>
          <cell r="E188" t="str">
            <v>660P</v>
          </cell>
          <cell r="F188" t="str">
            <v>Tubería perforada de gres de 6 pulgadas de diámetro</v>
          </cell>
          <cell r="G188" t="str">
            <v>ml</v>
          </cell>
        </row>
        <row r="189">
          <cell r="C189">
            <v>661</v>
          </cell>
          <cell r="D189">
            <v>661</v>
          </cell>
          <cell r="E189">
            <v>0</v>
          </cell>
          <cell r="F189" t="str">
            <v>Tubería de concreto reforzado de 900 mm diámetro interior</v>
          </cell>
          <cell r="G189" t="str">
            <v>ml</v>
          </cell>
        </row>
        <row r="190">
          <cell r="C190">
            <v>662.1</v>
          </cell>
          <cell r="D190">
            <v>662</v>
          </cell>
          <cell r="E190">
            <v>0</v>
          </cell>
          <cell r="F190" t="str">
            <v>Tubería corrugada de acero galvanizado de lámina calibre __ y diámetro __ mm</v>
          </cell>
          <cell r="G190" t="str">
            <v>ml</v>
          </cell>
        </row>
        <row r="191">
          <cell r="C191">
            <v>662.2</v>
          </cell>
          <cell r="D191">
            <v>662</v>
          </cell>
          <cell r="E191">
            <v>0</v>
          </cell>
          <cell r="F191" t="str">
            <v>Tubería corrugada de acero con recubrimiento bituminoso de lámina calibre __ y diámetro __ mm</v>
          </cell>
          <cell r="G191" t="str">
            <v>ml</v>
          </cell>
        </row>
        <row r="192">
          <cell r="C192">
            <v>669.1</v>
          </cell>
          <cell r="D192">
            <v>0</v>
          </cell>
          <cell r="E192" t="str">
            <v>669P</v>
          </cell>
          <cell r="F192" t="str">
            <v>Andenes de sección 2m de ancho x 0.12 m de espesor</v>
          </cell>
          <cell r="G192" t="str">
            <v>m2</v>
          </cell>
        </row>
        <row r="193">
          <cell r="C193">
            <v>670.1</v>
          </cell>
          <cell r="D193">
            <v>670</v>
          </cell>
          <cell r="E193">
            <v>0</v>
          </cell>
          <cell r="F193" t="str">
            <v>Disipadores de energía y sedimentadores en gaviones</v>
          </cell>
          <cell r="G193" t="str">
            <v>m3</v>
          </cell>
        </row>
        <row r="194">
          <cell r="C194">
            <v>670.2</v>
          </cell>
          <cell r="D194">
            <v>670</v>
          </cell>
          <cell r="E194">
            <v>0</v>
          </cell>
          <cell r="F194" t="str">
            <v>Disipadores de energía y sedimentadores en concreto ciclópeo</v>
          </cell>
          <cell r="G194" t="str">
            <v>m3</v>
          </cell>
        </row>
        <row r="195">
          <cell r="C195">
            <v>671</v>
          </cell>
          <cell r="D195">
            <v>671</v>
          </cell>
          <cell r="E195">
            <v>0</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E197">
            <v>0</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E199">
            <v>0</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D204">
            <v>0</v>
          </cell>
          <cell r="E204" t="str">
            <v>674P</v>
          </cell>
          <cell r="F204" t="str">
            <v>Nivelación y reconstrucción de pozos de inspección</v>
          </cell>
          <cell r="G204" t="str">
            <v>Un</v>
          </cell>
        </row>
        <row r="205">
          <cell r="C205">
            <v>674.2</v>
          </cell>
          <cell r="D205">
            <v>0</v>
          </cell>
          <cell r="E205" t="str">
            <v>674P</v>
          </cell>
          <cell r="F205" t="str">
            <v>Nivelación y reconstrucción de sumideros</v>
          </cell>
          <cell r="G205" t="str">
            <v>Un</v>
          </cell>
        </row>
        <row r="206">
          <cell r="C206">
            <v>674.3</v>
          </cell>
          <cell r="D206">
            <v>0</v>
          </cell>
          <cell r="E206" t="str">
            <v>674P</v>
          </cell>
          <cell r="F206" t="str">
            <v>Nivelación y reconstrucción de cajas de válvulas de la EAAB</v>
          </cell>
          <cell r="G206" t="str">
            <v>Un</v>
          </cell>
        </row>
        <row r="207">
          <cell r="C207">
            <v>674.4</v>
          </cell>
          <cell r="D207">
            <v>0</v>
          </cell>
          <cell r="E207" t="str">
            <v>674P</v>
          </cell>
          <cell r="F207" t="str">
            <v>Nivelación y reconstrucción de cajas de energía de CODENSA</v>
          </cell>
          <cell r="G207" t="str">
            <v>Un</v>
          </cell>
        </row>
        <row r="208">
          <cell r="C208">
            <v>674.5</v>
          </cell>
          <cell r="D208">
            <v>0</v>
          </cell>
          <cell r="E208" t="str">
            <v>674P</v>
          </cell>
          <cell r="F208" t="str">
            <v>Nivelación y reconstrucción de cajas de la ETB</v>
          </cell>
          <cell r="G208" t="str">
            <v>Un</v>
          </cell>
        </row>
        <row r="209">
          <cell r="C209">
            <v>675</v>
          </cell>
          <cell r="D209">
            <v>0</v>
          </cell>
          <cell r="E209" t="str">
            <v>675P</v>
          </cell>
          <cell r="F209" t="str">
            <v>Caja de inspección para alumbrado público</v>
          </cell>
          <cell r="G209" t="str">
            <v>Un</v>
          </cell>
        </row>
        <row r="210">
          <cell r="C210">
            <v>678.1</v>
          </cell>
          <cell r="D210">
            <v>0</v>
          </cell>
          <cell r="E210" t="str">
            <v>678P</v>
          </cell>
          <cell r="F210" t="str">
            <v>Suministro y colocación de ductos de PVC o similar</v>
          </cell>
          <cell r="G210" t="str">
            <v>ml</v>
          </cell>
        </row>
        <row r="211">
          <cell r="C211">
            <v>680.1</v>
          </cell>
          <cell r="D211">
            <v>680</v>
          </cell>
          <cell r="E211">
            <v>0</v>
          </cell>
          <cell r="F211" t="str">
            <v>Escamas en concreto</v>
          </cell>
          <cell r="G211" t="str">
            <v>m2</v>
          </cell>
        </row>
        <row r="212">
          <cell r="C212">
            <v>680.2</v>
          </cell>
          <cell r="D212">
            <v>680</v>
          </cell>
          <cell r="E212">
            <v>0</v>
          </cell>
          <cell r="F212" t="str">
            <v>Armadura galvanizada</v>
          </cell>
          <cell r="G212" t="str">
            <v>ml</v>
          </cell>
        </row>
        <row r="213">
          <cell r="C213">
            <v>680.3</v>
          </cell>
          <cell r="D213">
            <v>680</v>
          </cell>
          <cell r="E213">
            <v>0</v>
          </cell>
          <cell r="F213" t="str">
            <v>Relleno granular para tierra armada</v>
          </cell>
          <cell r="G213" t="str">
            <v>m3</v>
          </cell>
        </row>
        <row r="214">
          <cell r="C214">
            <v>681.1</v>
          </cell>
          <cell r="D214">
            <v>681</v>
          </cell>
          <cell r="E214">
            <v>0</v>
          </cell>
          <cell r="F214" t="str">
            <v>Gaviones</v>
          </cell>
          <cell r="G214" t="str">
            <v>m3</v>
          </cell>
        </row>
        <row r="215">
          <cell r="C215">
            <v>682</v>
          </cell>
          <cell r="D215">
            <v>682</v>
          </cell>
          <cell r="E215">
            <v>0</v>
          </cell>
          <cell r="F215" t="str">
            <v>Muro de contención de suelo reforzado con geotextil</v>
          </cell>
          <cell r="G215" t="str">
            <v>m3</v>
          </cell>
          <cell r="H215" t="str">
            <v>No incluye geotextil ni recubrimiento del muro</v>
          </cell>
        </row>
        <row r="216">
          <cell r="C216">
            <v>682.1</v>
          </cell>
          <cell r="D216">
            <v>0</v>
          </cell>
          <cell r="E216" t="str">
            <v>682P</v>
          </cell>
          <cell r="F216" t="str">
            <v>Geotextil para refuerzo</v>
          </cell>
          <cell r="G216" t="str">
            <v>m²</v>
          </cell>
        </row>
        <row r="217">
          <cell r="C217">
            <v>682.2</v>
          </cell>
          <cell r="D217">
            <v>0</v>
          </cell>
          <cell r="E217" t="str">
            <v>682P</v>
          </cell>
          <cell r="F217" t="str">
            <v>Suministro y colocación de malla de gallinero recubierta con mortero</v>
          </cell>
          <cell r="G217" t="str">
            <v>m²</v>
          </cell>
        </row>
        <row r="218">
          <cell r="C218">
            <v>682.3</v>
          </cell>
          <cell r="D218">
            <v>0</v>
          </cell>
          <cell r="E218" t="str">
            <v>682P</v>
          </cell>
          <cell r="F218" t="str">
            <v>Relleno para muro de tierra</v>
          </cell>
          <cell r="G218" t="str">
            <v>m³</v>
          </cell>
        </row>
        <row r="219">
          <cell r="C219">
            <v>683</v>
          </cell>
          <cell r="D219">
            <v>0</v>
          </cell>
          <cell r="E219" t="str">
            <v>683P</v>
          </cell>
          <cell r="F219" t="str">
            <v>Bolsacretos en concreto Clase F</v>
          </cell>
          <cell r="G219" t="str">
            <v>m3</v>
          </cell>
        </row>
        <row r="220">
          <cell r="C220">
            <v>683.1</v>
          </cell>
          <cell r="D220">
            <v>0</v>
          </cell>
          <cell r="E220" t="str">
            <v>683P-1</v>
          </cell>
          <cell r="F220" t="str">
            <v>Bolsacretos en concreto Clase D</v>
          </cell>
          <cell r="G220" t="str">
            <v>m³</v>
          </cell>
        </row>
        <row r="221">
          <cell r="C221">
            <v>700.1</v>
          </cell>
          <cell r="D221">
            <v>700</v>
          </cell>
          <cell r="E221">
            <v>0</v>
          </cell>
          <cell r="F221" t="str">
            <v>Línea de demarcación</v>
          </cell>
          <cell r="G221" t="str">
            <v>ml</v>
          </cell>
        </row>
        <row r="222">
          <cell r="C222">
            <v>700.2</v>
          </cell>
          <cell r="D222">
            <v>700</v>
          </cell>
          <cell r="E222">
            <v>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E224">
            <v>0</v>
          </cell>
          <cell r="F224" t="str">
            <v>Tacha reflectiva</v>
          </cell>
          <cell r="G224" t="str">
            <v>Un</v>
          </cell>
        </row>
        <row r="225">
          <cell r="C225">
            <v>710.1</v>
          </cell>
          <cell r="D225">
            <v>710</v>
          </cell>
          <cell r="E225">
            <v>0</v>
          </cell>
          <cell r="F225" t="str">
            <v>Señal de tránsito grupo I</v>
          </cell>
          <cell r="G225" t="str">
            <v>Un</v>
          </cell>
        </row>
        <row r="226">
          <cell r="C226">
            <v>710.2</v>
          </cell>
          <cell r="D226">
            <v>710</v>
          </cell>
          <cell r="E226">
            <v>0</v>
          </cell>
          <cell r="F226" t="str">
            <v>Señal de tránsito grupo II</v>
          </cell>
          <cell r="G226" t="str">
            <v>Un</v>
          </cell>
        </row>
        <row r="227">
          <cell r="C227">
            <v>710.3</v>
          </cell>
          <cell r="D227">
            <v>710</v>
          </cell>
          <cell r="E227">
            <v>0</v>
          </cell>
          <cell r="F227" t="str">
            <v>Señal de tránsito grupo III</v>
          </cell>
          <cell r="G227" t="str">
            <v>Un</v>
          </cell>
        </row>
        <row r="228">
          <cell r="C228">
            <v>710.4</v>
          </cell>
          <cell r="D228">
            <v>710</v>
          </cell>
          <cell r="E228">
            <v>0</v>
          </cell>
          <cell r="F228" t="str">
            <v>Señal de tránsito grupo IV</v>
          </cell>
          <cell r="G228" t="str">
            <v>Un</v>
          </cell>
        </row>
        <row r="229">
          <cell r="C229">
            <v>710.5</v>
          </cell>
          <cell r="D229">
            <v>710</v>
          </cell>
          <cell r="E229">
            <v>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E231">
            <v>0</v>
          </cell>
          <cell r="F231" t="str">
            <v>Poste de kilometraje</v>
          </cell>
          <cell r="G231" t="str">
            <v>Un</v>
          </cell>
        </row>
        <row r="232">
          <cell r="C232">
            <v>730.1</v>
          </cell>
          <cell r="D232">
            <v>730</v>
          </cell>
          <cell r="E232">
            <v>0</v>
          </cell>
          <cell r="F232" t="str">
            <v>Defensa metálica</v>
          </cell>
          <cell r="G232" t="str">
            <v>ml</v>
          </cell>
        </row>
        <row r="233">
          <cell r="C233">
            <v>730.2</v>
          </cell>
          <cell r="D233">
            <v>730</v>
          </cell>
          <cell r="E233">
            <v>0</v>
          </cell>
          <cell r="F233" t="str">
            <v>Sección final</v>
          </cell>
          <cell r="G233" t="str">
            <v>Un</v>
          </cell>
        </row>
        <row r="234">
          <cell r="C234">
            <v>730.3</v>
          </cell>
          <cell r="D234">
            <v>730</v>
          </cell>
          <cell r="E234">
            <v>0</v>
          </cell>
          <cell r="F234" t="str">
            <v>Sección de tope</v>
          </cell>
          <cell r="G234" t="str">
            <v>Un</v>
          </cell>
        </row>
        <row r="235">
          <cell r="C235">
            <v>731</v>
          </cell>
          <cell r="D235">
            <v>0</v>
          </cell>
          <cell r="E235" t="str">
            <v>731P</v>
          </cell>
          <cell r="F235" t="str">
            <v>Amortiguadores para defensa metálica</v>
          </cell>
          <cell r="G235" t="str">
            <v>Un</v>
          </cell>
        </row>
        <row r="236">
          <cell r="C236">
            <v>740</v>
          </cell>
          <cell r="D236">
            <v>740</v>
          </cell>
          <cell r="E236">
            <v>0</v>
          </cell>
          <cell r="F236" t="str">
            <v>Captafaros</v>
          </cell>
          <cell r="G236" t="str">
            <v>Un</v>
          </cell>
        </row>
        <row r="237">
          <cell r="C237">
            <v>741</v>
          </cell>
          <cell r="D237">
            <v>0</v>
          </cell>
          <cell r="E237" t="str">
            <v>741P</v>
          </cell>
          <cell r="F237" t="str">
            <v>Pintura de muros</v>
          </cell>
          <cell r="G237" t="str">
            <v>m2</v>
          </cell>
        </row>
        <row r="238">
          <cell r="C238">
            <v>741.1</v>
          </cell>
          <cell r="D238">
            <v>0</v>
          </cell>
          <cell r="E238" t="str">
            <v>741P-1</v>
          </cell>
          <cell r="F238" t="str">
            <v>Pintura de muros</v>
          </cell>
          <cell r="G238" t="str">
            <v>m2</v>
          </cell>
        </row>
        <row r="239">
          <cell r="C239">
            <v>750</v>
          </cell>
          <cell r="D239">
            <v>0</v>
          </cell>
          <cell r="E239" t="str">
            <v>750P</v>
          </cell>
          <cell r="F239" t="str">
            <v>Bandas sonoras reductoras de velocidad</v>
          </cell>
          <cell r="G239" t="str">
            <v>m2</v>
          </cell>
        </row>
        <row r="240">
          <cell r="C240">
            <v>800.1</v>
          </cell>
          <cell r="D240">
            <v>800</v>
          </cell>
          <cell r="E240">
            <v>0</v>
          </cell>
          <cell r="F240" t="str">
            <v>Cerca de alambre de púas con postes de madera</v>
          </cell>
          <cell r="G240" t="str">
            <v>ml</v>
          </cell>
        </row>
        <row r="241">
          <cell r="C241">
            <v>800.2</v>
          </cell>
          <cell r="D241">
            <v>800</v>
          </cell>
          <cell r="E241">
            <v>0</v>
          </cell>
          <cell r="F241" t="str">
            <v>Cerca de alambre de púas con postes de concreto</v>
          </cell>
          <cell r="G241" t="str">
            <v>ml</v>
          </cell>
        </row>
        <row r="242">
          <cell r="C242">
            <v>800.3</v>
          </cell>
          <cell r="D242">
            <v>800</v>
          </cell>
          <cell r="E242">
            <v>0</v>
          </cell>
          <cell r="F242" t="str">
            <v>Cerca de malla con postes de madera</v>
          </cell>
          <cell r="G242" t="str">
            <v>ml</v>
          </cell>
        </row>
        <row r="243">
          <cell r="C243">
            <v>800.4</v>
          </cell>
          <cell r="D243">
            <v>800</v>
          </cell>
          <cell r="E243">
            <v>0</v>
          </cell>
          <cell r="F243" t="str">
            <v>Cerca de malla con postes de concreto</v>
          </cell>
          <cell r="G243" t="str">
            <v>ml</v>
          </cell>
        </row>
        <row r="244">
          <cell r="C244">
            <v>810.1</v>
          </cell>
          <cell r="D244">
            <v>810</v>
          </cell>
          <cell r="E244">
            <v>0</v>
          </cell>
          <cell r="F244" t="str">
            <v>Empradización de taludes con bloques de césped</v>
          </cell>
          <cell r="G244" t="str">
            <v>m2</v>
          </cell>
          <cell r="H244" t="str">
            <v>No incluye transporte de materiales</v>
          </cell>
        </row>
        <row r="245">
          <cell r="C245">
            <v>810.2</v>
          </cell>
          <cell r="D245">
            <v>810</v>
          </cell>
          <cell r="E245">
            <v>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E248">
            <v>0</v>
          </cell>
          <cell r="F248" t="str">
            <v>Geotextil</v>
          </cell>
          <cell r="G248" t="str">
            <v>m2</v>
          </cell>
        </row>
        <row r="249">
          <cell r="C249">
            <v>820.2</v>
          </cell>
          <cell r="D249">
            <v>820</v>
          </cell>
          <cell r="E249">
            <v>0</v>
          </cell>
          <cell r="F249" t="str">
            <v>Geotextil para refuerzo del pavimento</v>
          </cell>
          <cell r="G249" t="str">
            <v>m2</v>
          </cell>
        </row>
        <row r="250">
          <cell r="C250">
            <v>830</v>
          </cell>
          <cell r="D250">
            <v>0</v>
          </cell>
          <cell r="E250" t="str">
            <v>830P</v>
          </cell>
          <cell r="F250" t="str">
            <v>Limpieza de bermas, incluye cargue y retiro del material sobrante</v>
          </cell>
          <cell r="G250" t="str">
            <v>m2</v>
          </cell>
        </row>
        <row r="251">
          <cell r="C251">
            <v>900.1</v>
          </cell>
          <cell r="D251">
            <v>900</v>
          </cell>
          <cell r="E251">
            <v>0</v>
          </cell>
          <cell r="F251" t="str">
            <v>Transporte de materiales provenientes de excavación de la explanación, canales y préstamos, entre 100m y 1000m</v>
          </cell>
          <cell r="G251" t="str">
            <v>m³-E</v>
          </cell>
        </row>
        <row r="252">
          <cell r="C252">
            <v>900.2</v>
          </cell>
          <cell r="D252">
            <v>900</v>
          </cell>
          <cell r="E252">
            <v>0</v>
          </cell>
          <cell r="F252" t="str">
            <v>Transporte de materiales provenientes de la excavación de la explanación, canales y préstamos para distancias mayores de 1000m</v>
          </cell>
          <cell r="G252" t="str">
            <v>m³-km</v>
          </cell>
        </row>
        <row r="253">
          <cell r="C253">
            <v>900.3</v>
          </cell>
          <cell r="D253">
            <v>900</v>
          </cell>
          <cell r="E253">
            <v>0</v>
          </cell>
          <cell r="F253" t="str">
            <v>Transporte de materiales provenientes de derrumbes</v>
          </cell>
          <cell r="G253" t="str">
            <v>m³-km</v>
          </cell>
        </row>
        <row r="254">
          <cell r="C254">
            <v>1000.1</v>
          </cell>
          <cell r="D254">
            <v>0</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LECTRICO"/>
      <sheetName val="Vuelta"/>
      <sheetName val="Sábana"/>
      <sheetName val="CALC PROD MENSUAL"/>
      <sheetName val="SUB_APU6"/>
      <sheetName val="Cantidades_de_Obra6"/>
      <sheetName val="Itemes_Renovación1"/>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TARIFAS-JORNAL-DIST"/>
      <sheetName val="SUB_APU7"/>
      <sheetName val="Cantidades_de_Obra7"/>
      <sheetName val="Itemes_Renovación2"/>
      <sheetName val="LISTA_CÓDIGOS"/>
      <sheetName val="BASE_APU"/>
      <sheetName val="MANO_DE_OBRA"/>
      <sheetName val="CIC-NOV"/>
      <sheetName val="experiencia especifica"/>
      <sheetName val="experiencia general"/>
      <sheetName val="FORMULARIO N° 14"/>
      <sheetName val="FORMULARIO N°7"/>
      <sheetName val="contrato en ejecución"/>
      <sheetName val="Calculo capacidad residual"/>
      <sheetName val="TABLAS"/>
      <sheetName val="SUB_APU8"/>
      <sheetName val="Cantidades_de_Obra8"/>
      <sheetName val="Itemes_Renovación3"/>
      <sheetName val="SUB_APU9"/>
      <sheetName val="Cantidades_de_Obra9"/>
      <sheetName val="Itemes_Renovación4"/>
      <sheetName val="Base de Diseño"/>
      <sheetName val="Presupuesto_Via_distribuidora"/>
      <sheetName val="10_HS"/>
      <sheetName val="BASES"/>
      <sheetName val="EMPRESA"/>
      <sheetName val="DATOS CONTRATO"/>
      <sheetName val="LIQ-NOM"/>
      <sheetName val="NOMINA-1"/>
      <sheetName val="Design"/>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row r="1">
          <cell r="A1">
            <v>0</v>
          </cell>
        </row>
      </sheetData>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ow r="1">
          <cell r="A1">
            <v>0</v>
          </cell>
        </row>
      </sheetData>
      <sheetData sheetId="47"/>
      <sheetData sheetId="48"/>
      <sheetData sheetId="49"/>
      <sheetData sheetId="50"/>
      <sheetData sheetId="51" refreshError="1"/>
      <sheetData sheetId="52">
        <row r="1">
          <cell r="A1" t="str">
            <v>CODIGO</v>
          </cell>
        </row>
      </sheetData>
      <sheetData sheetId="53"/>
      <sheetData sheetId="54"/>
      <sheetData sheetId="55"/>
      <sheetData sheetId="56"/>
      <sheetData sheetId="57"/>
      <sheetData sheetId="58" refreshError="1"/>
      <sheetData sheetId="59">
        <row r="2">
          <cell r="A2" t="str">
            <v>MUNICIPIO DE SONSON ANTIOQUIA</v>
          </cell>
        </row>
      </sheetData>
      <sheetData sheetId="60"/>
      <sheetData sheetId="61"/>
      <sheetData sheetId="62"/>
      <sheetData sheetId="63"/>
      <sheetData sheetId="64"/>
      <sheetData sheetId="65" refreshError="1"/>
      <sheetData sheetId="66"/>
      <sheetData sheetId="67"/>
      <sheetData sheetId="68"/>
      <sheetData sheetId="69"/>
      <sheetData sheetId="70"/>
      <sheetData sheetId="7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ow r="1">
          <cell r="A1">
            <v>0</v>
          </cell>
        </row>
      </sheetData>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PARA INFORME"/>
      <sheetName val="TARIFAS"/>
      <sheetName val="Personalizar"/>
      <sheetName val="Equipo"/>
      <sheetName val="materiales"/>
      <sheetName val="otros"/>
      <sheetName val="Formulas"/>
      <sheetName val="INDICE"/>
      <sheetName val="DISTANCIA"/>
      <sheetName val="PERSONAL"/>
      <sheetName val="FIBRA ÓPTICA"/>
      <sheetName val="2103mar%20.xls"/>
      <sheetName val="ELECTRICO"/>
      <sheetName val="Vuelt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días habiles 2015"/>
      <sheetName val="INS"/>
      <sheetName val="Ppto"/>
      <sheetName val="Plan auditoría"/>
      <sheetName val="Análisis de precios"/>
      <sheetName val="ManoDeObra"/>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Hoja1"/>
      <sheetName val="BASE"/>
      <sheetName val="1_Preliminares"/>
      <sheetName val="M.Obra"/>
      <sheetName val="UNITARIOS"/>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Precios"/>
      <sheetName val="320.1"/>
      <sheetName val="330.2"/>
      <sheetName val="700.1"/>
      <sheetName val="220.1"/>
      <sheetName val="330.1"/>
      <sheetName val="640.1.2"/>
      <sheetName val="673.1"/>
      <sheetName val="673.2"/>
      <sheetName val="Datos"/>
      <sheetName val="Cálculo"/>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Indicadores Gestión"/>
      <sheetName val="PR-04"/>
      <sheetName val="tipo_recurso"/>
      <sheetName val="Listado"/>
      <sheetName val="tipos_entidad"/>
      <sheetName val="Unidades"/>
      <sheetName val="APU"/>
      <sheetName val="Distanc"/>
      <sheetName val="Cuadro de áreas y volmúmenes"/>
      <sheetName val="Generales"/>
      <sheetName val="FACTOR PRESTACIONAL AÑO 2019"/>
      <sheetName val="AUXILIARES"/>
      <sheetName val="LISTADO OE"/>
      <sheetName val="MATERIALES "/>
      <sheetName val="TRANSPORTE"/>
      <sheetName val="MANO DE OBRA"/>
      <sheetName val="OE N° 58 TALA 3&lt;H&lt;6"/>
      <sheetName val="OE N°59 DESVIO AGUAS ALCAN 900"/>
      <sheetName val="OE N°60 DESVIO AGUAS BOX"/>
      <sheetName val="OE N°61 TUB LISA 6&quot; A.NEGRAS"/>
      <sheetName val="OE N°62 TUB NOVAFORT 6&quot;"/>
      <sheetName val="OE N°63 TUB NOVAFORT 8&quot;"/>
      <sheetName val="OE N°64 TUB NOVAFORT 10&quot;"/>
      <sheetName val="OE N°65 TUB PRESION 4&quot;"/>
      <sheetName val="OE N°66 ACCESORIOS TUB 4&quot;"/>
      <sheetName val="OE N°67 CONSTRUCCION SUMIDERO"/>
      <sheetName val="OE N°68 CONTROL EROSION TALUD"/>
      <sheetName val="OE N°69 CONTRIOL EROSION"/>
      <sheetName val="OE N°70 CONSTRUCCION CAJA "/>
      <sheetName val="OE N°71 TRASLADO MACROMEDIDOR "/>
      <sheetName val="OE N°72 BOLSACRETO "/>
      <sheetName val="OE N°73 BARANDAS MADERA"/>
      <sheetName val="OE N°74 SETO VIVO H=70"/>
      <sheetName val="OE N° 57 CONCRETO 210 LOSA ACEL"/>
      <sheetName val="OE N° 58 CONCRETO 210 ESTR ACEL"/>
      <sheetName val="OE N° 59 CONCRETO 280 TABL ACEL"/>
      <sheetName val="OE N° 60 CONCRETO 350 TABL"/>
      <sheetName val="OE N° 61 TORONES"/>
      <sheetName val="OE N° 62 NEOPRENO"/>
      <sheetName val="CIMENTACIÓN TUBERÍAS"/>
      <sheetName val="CIMENTACIÓN TUBERÍAS."/>
      <sheetName val="HIDROLOG. E HIDRAULICO "/>
      <sheetName val="FORESTAL T2"/>
      <sheetName val="OE-05 AFIRMADO MEJORA SUBRAS"/>
      <sheetName val="OE-08 TUB 56&quot; Clase III"/>
      <sheetName val="OE-09 Concret 21MPa Atraq Tub"/>
      <sheetName val="OE-11 TUB PVC 3,4"/>
      <sheetName val="OE-12 PIEDRA D1-2&quot;"/>
      <sheetName val="OE-13 TRANSP INTER MAT DEMOLIC"/>
      <sheetName val="OE N° DEMOLIC LOSA CONCR  0.1M"/>
      <sheetName val="OE N° DEMOLIC MUROS LADRILLO"/>
      <sheetName val="OE N° DESMOST Y RETIR TECHO"/>
      <sheetName val="OE N° CONST CERRAM CAMPAM"/>
      <sheetName val="OE N° CONST TRINCHO+SARAHN "/>
      <sheetName val="OE N° LLENO MANUAL BRECHAS"/>
      <sheetName val="OE N° TRANSP MAT SOBR &gt;5KM"/>
      <sheetName val="TUB 36&quot; NOVAFORT"/>
      <sheetName val="OE N° TRANSP INTERNO M3-KM"/>
      <sheetName val="OE N°12 TUB 56&quot; Rib Steel."/>
      <sheetName val="OE N°12 TUB 54&quot; NOVALOC."/>
      <sheetName val="OE N° EXCAV MANUAL BRECH MATER "/>
      <sheetName val="1.8 Demol. piso ccto e=0,10m"/>
      <sheetName val="1.9 Transporte manual interno"/>
      <sheetName val="1.10 Cargue, trans. y botada"/>
      <sheetName val="2.4 Excavación manual"/>
      <sheetName val="Presupuesto pesebreras"/>
      <sheetName val="OE N° GEOMALLA PBX2020"/>
      <sheetName val="OE N° GEOTEXTIL TR400"/>
      <sheetName val="OE N° BASE ASFALTICA 4% 60-70"/>
      <sheetName val="OE N° 52 TRIT 1.5&quot; FILTRO"/>
      <sheetName val="OE N° 53 CINTA PVC 22"/>
      <sheetName val="OE N° 54 EXC PILA EN ROCA"/>
      <sheetName val="OE N° 55 TERRAPLEN REFORZADO"/>
      <sheetName val="OE N° 56 MCD 10 CICLO RUTA"/>
      <sheetName val="OE N° 57 TUBERÍA CORRUGADA 6&quot; "/>
      <sheetName val="PRESUPUESTO TRAMO 1"/>
      <sheetName val="PRESUPUESTO TRAMO 2"/>
      <sheetName val="Formato Gobernación 2017"/>
      <sheetName val="Resumen actas"/>
      <sheetName val="Acta de Obra"/>
      <sheetName val="1.1 Cerramiento"/>
      <sheetName val="1.2 Localización T1"/>
      <sheetName val="1.3 Corte paviemento"/>
      <sheetName val="1.4 Remoción de cercos vivos"/>
      <sheetName val="1,5 Rem. cerco en puá "/>
      <sheetName val="1,6 Rem. cerr. malla eslabon"/>
      <sheetName val="1,7 Tala de árboles"/>
      <sheetName val="2.1 Descapote"/>
      <sheetName val="2.2 Exc. Mat. com. explanación"/>
      <sheetName val="2.3 Transporte de material"/>
      <sheetName val="3.1 Lleno mat. de excavación"/>
      <sheetName val="3.2 Lleno mat. de prestamo"/>
      <sheetName val="3.3 Subbase Granular"/>
      <sheetName val="3.4 Base Granular"/>
      <sheetName val="4.1 MDC-19"/>
      <sheetName val="4.2 Imprimación"/>
      <sheetName val="5.3 Bordillo"/>
      <sheetName val="5.5 Concreto Micropilotes"/>
      <sheetName val="5.6 Acero de refuerzo"/>
      <sheetName val="6.1 Exc. Varias Sin Clasif."/>
      <sheetName val="6.2 Lleno tuberias"/>
      <sheetName val="6.5 Cunetas"/>
      <sheetName val="6.6 Concreto 21Mpa Cabezote "/>
      <sheetName val="6.7 Acero de refuerzo"/>
      <sheetName val="7.1 Exc. Varias Sin Clasif."/>
      <sheetName val="7.2 Concreto 14 Mpa solados"/>
      <sheetName val="7.3 Concreto 28 MPa Losa Piso"/>
      <sheetName val="7.4 Concreto 21 MPa Paredes"/>
      <sheetName val="7.5 Concreto 21 MPa Losa Superi"/>
      <sheetName val="7.6 Acero de refuerzo"/>
      <sheetName val="7.8 Geotextil NT2500"/>
      <sheetName val="7.9 Tuberia Filtro"/>
      <sheetName val="10.2 Engramado"/>
      <sheetName val="10.5 ANDEN "/>
      <sheetName val="10.7 LOSETA TACTIL "/>
      <sheetName val="10.6 Reposic cerr. malla eslabo"/>
      <sheetName val="10.8 MH"/>
      <sheetName val="10.10 REFORMA PORTERIAS "/>
      <sheetName val="10.11 LLAVE CICLOVIA"/>
      <sheetName val="OE 01 Cerr. en zaran y 18 hilo "/>
      <sheetName val="OE 02 Sum. e inst. sub-base n.p"/>
      <sheetName val="OE 03 Cerr. en zaran y 6 hilo"/>
      <sheetName val="OE 04 excava manual 0-2 m"/>
      <sheetName val="OE 05 Afirmado Premium"/>
      <sheetName val="OE 06 Geomalla PBX 3030"/>
      <sheetName val="OE 07 Geotextil T2100"/>
      <sheetName val="OE 08 Sum,Trans tub alcan 56&quot;"/>
      <sheetName val="OE 09 Sum,Trans tub alcan 36&quot;"/>
      <sheetName val="OE 10 Sum,coloc ccto 17.5 anil "/>
      <sheetName val="OE 11 Tubería PVC pres ¾"/>
      <sheetName val="OE 12 Piedra rajon pedraple "/>
      <sheetName val="OE 13 Trans interno de mat demo"/>
      <sheetName val="OE 14 Demoli piso ccto 10 cm"/>
      <sheetName val="OE 15 Demoli piso ccto 30"/>
      <sheetName val="OE 16 Ronda coronacion"/>
      <sheetName val="OE 17 Desmonte de techo madera"/>
      <sheetName val="OE 18 Excavacion Pilotes "/>
      <sheetName val="OE 19 Trincho en madera y tela"/>
      <sheetName val="OE 20 Lleno manual mat. exc."/>
      <sheetName val="OE 21 Transpte Mat. Sob. &gt; 5km"/>
      <sheetName val="O.E 22 Grouting "/>
      <sheetName val="O.E 23 Concreto 21 Mpa Muros"/>
      <sheetName val="OE 24 Tala 20&lt;H&lt;40 "/>
      <sheetName val="OE 25 Tala H&gt;40"/>
      <sheetName val="OE 26 Inst. tanque plast. 500L"/>
      <sheetName val="OE 28 Geodren tubular"/>
      <sheetName val="OE 29  Cerr. en zaran 10 hilos"/>
      <sheetName val="OE 30 Repo Tela verde zaran"/>
      <sheetName val="OE 31 Desmonte de caseta madera"/>
      <sheetName val="OE 32 Geodren planar"/>
      <sheetName val="OE 33 Impermea Vastagos"/>
      <sheetName val="OE 34 Est. Sum-Trans tub novafo"/>
      <sheetName val="OE 35 Desmo y recup de cubierta"/>
      <sheetName val="OE 36 Desmonte inst electricas "/>
      <sheetName val="OE 37 Desmonte puerta accso pes"/>
      <sheetName val="OE 38 Cubierta nueva caballeriz"/>
      <sheetName val="OE 39 Demolicion muro ladriilo"/>
      <sheetName val="OE 40 Concreto 21 Mpa Vigas"/>
      <sheetName val="OE 41 Viga amarre dintel"/>
      <sheetName val="OE 42 Sobrecimiento Caball."/>
      <sheetName val="OE 43 Mamposteria en bloque"/>
      <sheetName val="OE 44 Constr. anden caballeriza"/>
      <sheetName val="OE 45 Anclaje de refuerzo verti"/>
      <sheetName val="OE 46 Dovela mamposteria"/>
      <sheetName val="OE 47 Derecho botadero"/>
      <sheetName val="OE 48 Campamento provisional "/>
      <sheetName val="OE 52  TRITURADO1.5&quot;"/>
      <sheetName val="OE 53 CINTA PVC "/>
      <sheetName val="OE 54 EXC MANUAL PILA ROCA"/>
      <sheetName val="OE 55 TERRAPLEN REFORZADO BANDA"/>
      <sheetName val="OE 57 TUBERIA 6&quot;"/>
      <sheetName val=" 10.10 REFORMA PORTERIAS "/>
      <sheetName val="OE 01 Cerr. en zaran 2 añ. "/>
      <sheetName val="OE 42 Sobrecimiento"/>
      <sheetName val="OE 12 Piedra rajon pedraplen"/>
      <sheetName val="11.3 Excav. Manual  Pila Ø"/>
      <sheetName val="11.4 Sumi. insta. concre. ani"/>
      <sheetName val="11.5 Suminis.Instal.Conc.Pil"/>
      <sheetName val="1,3 Lavada y televisacion"/>
      <sheetName val="OE 31 Desmonte de caseta en mad"/>
      <sheetName val="OE 47 Derecho botadero Marjulia"/>
      <sheetName val="OE Cerr. Mad. Común y zinc"/>
      <sheetName val="OE 53 Demolición muros ladrillo"/>
      <sheetName val="OE 06 Est. Forestal"/>
      <sheetName val="2,1 Localización"/>
      <sheetName val="3,1 Referenciaciòn"/>
      <sheetName val="4,1 Demolicion de pavimento"/>
      <sheetName val="4,2 Demolicion de anden"/>
      <sheetName val="4,4 Excavacion manual 2-4"/>
      <sheetName val="4,5 Excavacion roca"/>
      <sheetName val="4,6 Transporte interno"/>
      <sheetName val="4,7 Botada de material"/>
      <sheetName val="4,8 Demolicion rieles"/>
      <sheetName val="4,9 Excavacion maquina 0-2"/>
      <sheetName val="Resumen"/>
      <sheetName val="5,1 Desmonte y limpieza"/>
      <sheetName val="6,1 Entibado"/>
      <sheetName val="7,1 Triturado"/>
      <sheetName val="7,2 Arenilla"/>
      <sheetName val="7,3 Lleno con material de exc"/>
      <sheetName val="7,5 Base"/>
      <sheetName val="8,1 Tuberia de 8&quot;"/>
      <sheetName val="8,3 Tuberia de 10&quot;"/>
      <sheetName val="8,11 Tuberia de 6&quot; "/>
      <sheetName val="8,12  Codos de 6&quot;"/>
      <sheetName val="8,13 Sillas Yee"/>
      <sheetName val="9,1 Tuberia de 75mm"/>
      <sheetName val="9,2 Acometidas"/>
      <sheetName val="10,2 Codo 90 HD de 3&quot;"/>
      <sheetName val="10,3 Codo 45 HD de 3&quot; "/>
      <sheetName val="10,7 Union de 4&quot; HD"/>
      <sheetName val="10,8 Reduccion HD de 4 a 3"/>
      <sheetName val="10,4 Codo de 22,50 HD de 3&quot;"/>
      <sheetName val="10,5 Codo de 11,25 HD de 3&quot;"/>
      <sheetName val="11,1 Valvula compuerta "/>
      <sheetName val="12,1 Caja para valvula"/>
      <sheetName val="13,1 Hidrante de 3&quot;"/>
      <sheetName val="13,2 Codo HD de 90 bridado "/>
      <sheetName val="15,1 Cuello y tapa para MH"/>
      <sheetName val="15,2 Base y Cañuela de 1,20"/>
      <sheetName val="15,3 Cilindro de 1,20"/>
      <sheetName val="15,4 Cono de 1,20"/>
      <sheetName val="15,5 Perforación y emboquille"/>
      <sheetName val="15,6 Gancho galvanizado"/>
      <sheetName val="15,11 Camara de caida"/>
      <sheetName val="17,2 Dado para atraque"/>
      <sheetName val="EQUIVALENCIA (Suelo cemento)"/>
      <sheetName val="17,8 Pavimento rigido"/>
      <sheetName val="18,1 Pavimento"/>
      <sheetName val="18,2 Emulsion"/>
      <sheetName val="19,5 Carcamo en concreto"/>
      <sheetName val="20,1 Reconstruccion de anden"/>
      <sheetName val="17,2 Anclajes de accesorios"/>
      <sheetName val="20,2 Cinta señalizacion AC"/>
      <sheetName val="21,1 Cajas para domiciliarias"/>
      <sheetName val="22,1 Sumidero"/>
      <sheetName val="Avance MORROLISO"/>
      <sheetName val=" MDC-19"/>
      <sheetName val="CORTE No 3 AGO 30 RMT CONST"/>
      <sheetName val="1. M.O. ANDÉN"/>
      <sheetName val="2. M.O. LOSETA"/>
      <sheetName val="3. M.O CUNETAS"/>
      <sheetName val="4. M.O INST BORDILLOS "/>
      <sheetName val="5. M.O LLAVES"/>
      <sheetName val="6. M.O PREPARACION CONCRE"/>
      <sheetName val="OE 1 EXCAVACIÓN CUNETAS"/>
      <sheetName val="OE 2 FORMALETA CUNETA"/>
      <sheetName val="DESCARGUE BORDILLOS"/>
      <sheetName val=" Imprimación"/>
      <sheetName val="1.3 Corte pavimento"/>
      <sheetName val="9.2 TUBERIA PVC TIPO DB"/>
      <sheetName val="9.5 POSTE CONCRETO "/>
      <sheetName val="10.1 SUMIDERO"/>
      <sheetName val="Actual Data (MAP)"/>
      <sheetName val="Actual Data (STX)"/>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D9">
            <v>0</v>
          </cell>
          <cell r="E9">
            <v>0</v>
          </cell>
          <cell r="F9" t="str">
            <v>Longitud de calzada (m):</v>
          </cell>
          <cell r="G9">
            <v>0</v>
          </cell>
          <cell r="H9">
            <v>0</v>
          </cell>
          <cell r="I9">
            <v>947</v>
          </cell>
        </row>
        <row r="10">
          <cell r="B10" t="str">
            <v>Nombre del Tramo:</v>
          </cell>
          <cell r="C10" t="str">
            <v>Monteria - Cerete - Lorica</v>
          </cell>
          <cell r="D10">
            <v>0</v>
          </cell>
          <cell r="E10">
            <v>0</v>
          </cell>
          <cell r="F10" t="str">
            <v>Ancho promedio de calzada (m):</v>
          </cell>
          <cell r="G10">
            <v>0</v>
          </cell>
          <cell r="H10">
            <v>0</v>
          </cell>
          <cell r="I10">
            <v>6.8</v>
          </cell>
        </row>
        <row r="11">
          <cell r="B11" t="str">
            <v>Nombre del Sector:</v>
          </cell>
          <cell r="C11" t="str">
            <v>Monteria - Cerete - Lorica</v>
          </cell>
          <cell r="D11">
            <v>0</v>
          </cell>
          <cell r="E11">
            <v>0</v>
          </cell>
          <cell r="F11" t="str">
            <v>Longitud de berma (m):</v>
          </cell>
          <cell r="G11">
            <v>0</v>
          </cell>
          <cell r="H11">
            <v>0</v>
          </cell>
          <cell r="I11">
            <v>947</v>
          </cell>
        </row>
        <row r="12">
          <cell r="B12" t="str">
            <v>Código:</v>
          </cell>
          <cell r="C12">
            <v>2103</v>
          </cell>
          <cell r="D12">
            <v>0</v>
          </cell>
          <cell r="E12">
            <v>0</v>
          </cell>
          <cell r="F12" t="str">
            <v>Ancho promedio de las bermas (m):</v>
          </cell>
          <cell r="G12">
            <v>0</v>
          </cell>
          <cell r="H12">
            <v>0</v>
          </cell>
          <cell r="I12">
            <v>1.25</v>
          </cell>
        </row>
        <row r="14">
          <cell r="A14" t="str">
            <v>PARÁMETRO</v>
          </cell>
          <cell r="B14" t="str">
            <v>ELEMENTO</v>
          </cell>
          <cell r="C14" t="str">
            <v>Daño</v>
          </cell>
          <cell r="D14" t="str">
            <v>Área (m2)</v>
          </cell>
          <cell r="E14" t="str">
            <v>Parámetro</v>
          </cell>
          <cell r="F14">
            <v>0</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F15">
            <v>0</v>
          </cell>
          <cell r="G15">
            <v>0</v>
          </cell>
          <cell r="H15">
            <v>5</v>
          </cell>
          <cell r="I15">
            <v>0.14000000000000001</v>
          </cell>
          <cell r="J15">
            <v>0.7</v>
          </cell>
        </row>
        <row r="16">
          <cell r="C16" t="str">
            <v xml:space="preserve"> Fisuras (m²)</v>
          </cell>
          <cell r="D16">
            <v>64.396000000000001</v>
          </cell>
          <cell r="E16" t="str">
            <v>Área dañada (%)</v>
          </cell>
          <cell r="F16">
            <v>0</v>
          </cell>
          <cell r="G16">
            <v>1</v>
          </cell>
          <cell r="H16">
            <v>4.88</v>
          </cell>
          <cell r="I16">
            <v>7.0000000000000007E-2</v>
          </cell>
          <cell r="J16">
            <v>0.34</v>
          </cell>
        </row>
        <row r="17">
          <cell r="C17" t="str">
            <v xml:space="preserve"> Deformaciones (m²)</v>
          </cell>
          <cell r="D17">
            <v>65</v>
          </cell>
          <cell r="E17" t="str">
            <v>Área dañada (%)</v>
          </cell>
          <cell r="F17">
            <v>0</v>
          </cell>
          <cell r="G17">
            <v>1.01</v>
          </cell>
          <cell r="H17">
            <v>4.75</v>
          </cell>
          <cell r="I17">
            <v>0.105</v>
          </cell>
          <cell r="J17">
            <v>0.5</v>
          </cell>
        </row>
        <row r="18">
          <cell r="C18" t="str">
            <v xml:space="preserve"> Desprendimientos (m²)</v>
          </cell>
          <cell r="D18">
            <v>0</v>
          </cell>
          <cell r="E18" t="str">
            <v>Área dañada (%)</v>
          </cell>
          <cell r="F18">
            <v>0</v>
          </cell>
          <cell r="G18">
            <v>0</v>
          </cell>
          <cell r="H18">
            <v>5</v>
          </cell>
          <cell r="I18">
            <v>0.105</v>
          </cell>
          <cell r="J18">
            <v>0.53</v>
          </cell>
        </row>
        <row r="19">
          <cell r="C19" t="str">
            <v xml:space="preserve"> Ahuellamiento (mm)</v>
          </cell>
          <cell r="D19">
            <v>0</v>
          </cell>
          <cell r="E19" t="str">
            <v>Ahuellamiento prom. (mm)</v>
          </cell>
          <cell r="F19">
            <v>0</v>
          </cell>
          <cell r="G19">
            <v>0</v>
          </cell>
          <cell r="H19">
            <v>5</v>
          </cell>
          <cell r="I19">
            <v>0.105</v>
          </cell>
          <cell r="J19">
            <v>0.53</v>
          </cell>
        </row>
        <row r="20">
          <cell r="C20" t="str">
            <v xml:space="preserve"> Otros daños (m²)</v>
          </cell>
          <cell r="D20">
            <v>0</v>
          </cell>
          <cell r="E20" t="str">
            <v>Área dañada (%)</v>
          </cell>
          <cell r="F20">
            <v>0</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F21">
            <v>0</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F25">
            <v>0</v>
          </cell>
          <cell r="G25">
            <v>0</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F27">
            <v>0</v>
          </cell>
          <cell r="G27">
            <v>0</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F32">
            <v>0</v>
          </cell>
          <cell r="G32">
            <v>0</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F34">
            <v>0</v>
          </cell>
          <cell r="G34">
            <v>0</v>
          </cell>
          <cell r="H34">
            <v>5</v>
          </cell>
          <cell r="I34">
            <v>3.7499999999999999E-2</v>
          </cell>
          <cell r="J34">
            <v>0.19</v>
          </cell>
          <cell r="K34">
            <v>0.28000000000000003</v>
          </cell>
          <cell r="L34" t="str">
            <v>Regular</v>
          </cell>
        </row>
        <row r="36">
          <cell r="A36" t="str">
            <v>PARÁMETRO</v>
          </cell>
          <cell r="B36" t="str">
            <v>ELEMENTO</v>
          </cell>
          <cell r="C36" t="str">
            <v>Elemento</v>
          </cell>
          <cell r="D36">
            <v>0</v>
          </cell>
          <cell r="E36" t="str">
            <v>Criterio</v>
          </cell>
          <cell r="F36">
            <v>0</v>
          </cell>
          <cell r="G36">
            <v>0</v>
          </cell>
          <cell r="H36" t="str">
            <v>Calif. Parcial</v>
          </cell>
          <cell r="I36" t="str">
            <v>Peso Parcial</v>
          </cell>
          <cell r="J36" t="str">
            <v>Calif. Pond.</v>
          </cell>
        </row>
        <row r="37">
          <cell r="A37" t="str">
            <v>ZONAS LATERALES</v>
          </cell>
          <cell r="B37">
            <v>0</v>
          </cell>
          <cell r="C37" t="str">
            <v>Taludes Inestables (m):</v>
          </cell>
          <cell r="D37">
            <v>0</v>
          </cell>
          <cell r="E37" t="str">
            <v xml:space="preserve"> No existen</v>
          </cell>
          <cell r="F37">
            <v>0</v>
          </cell>
          <cell r="G37">
            <v>0</v>
          </cell>
          <cell r="H37">
            <v>5</v>
          </cell>
          <cell r="I37">
            <v>0.05</v>
          </cell>
          <cell r="J37">
            <v>0.25</v>
          </cell>
          <cell r="K37">
            <v>0.25</v>
          </cell>
          <cell r="L37" t="str">
            <v>Bueno</v>
          </cell>
        </row>
        <row r="39">
          <cell r="F39" t="str">
            <v>CALIFICACIÓN TOTAL DE LA SECCIÓN:</v>
          </cell>
          <cell r="G39">
            <v>0</v>
          </cell>
          <cell r="H39">
            <v>0</v>
          </cell>
          <cell r="I39">
            <v>0</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H41">
            <v>0</v>
          </cell>
          <cell r="I41">
            <v>0</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ow r="2">
          <cell r="B2">
            <v>0</v>
          </cell>
        </row>
      </sheetData>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row r="2">
          <cell r="A2" t="str">
            <v>INVÍAS - TERRITORIAL CORDOBA - GRUPO 3</v>
          </cell>
        </row>
      </sheetData>
      <sheetData sheetId="79"/>
      <sheetData sheetId="80"/>
      <sheetData sheetId="81"/>
      <sheetData sheetId="82"/>
      <sheetData sheetId="83"/>
      <sheetData sheetId="84">
        <row r="2">
          <cell r="A2" t="str">
            <v>INVÍAS - TERRITORIAL CORDOBA - GRUPO 3</v>
          </cell>
        </row>
      </sheetData>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row r="2">
          <cell r="A2" t="str">
            <v>INVÍAS - TERRITORIAL CORDOBA - GRUPO 3</v>
          </cell>
        </row>
      </sheetData>
      <sheetData sheetId="124"/>
      <sheetData sheetId="125"/>
      <sheetData sheetId="126">
        <row r="2">
          <cell r="A2" t="str">
            <v>INVÍAS - TERRITORIAL CORDOBA - GRUPO 3</v>
          </cell>
        </row>
      </sheetData>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row r="2">
          <cell r="A2" t="str">
            <v>INVÍAS - TERRITORIAL CORDOBA - GRUPO 3</v>
          </cell>
        </row>
      </sheetData>
      <sheetData sheetId="176"/>
      <sheetData sheetId="177" refreshError="1"/>
      <sheetData sheetId="178" refreshError="1"/>
      <sheetData sheetId="179" refreshError="1"/>
      <sheetData sheetId="180" refreshError="1"/>
      <sheetData sheetId="181" refreshError="1"/>
      <sheetData sheetId="182" refreshError="1"/>
      <sheetData sheetId="183"/>
      <sheetData sheetId="184">
        <row r="2">
          <cell r="A2" t="str">
            <v>INVÍAS - TERRITORIAL CORDOBA - GRUPO 3</v>
          </cell>
        </row>
      </sheetData>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row r="2">
          <cell r="A2" t="str">
            <v>INVÍAS - TERRITORIAL CORDOBA - GRUPO 3</v>
          </cell>
        </row>
      </sheetData>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row r="2">
          <cell r="A2" t="str">
            <v>INVÍAS - TERRITORIAL CORDOBA - GRUPO 3</v>
          </cell>
        </row>
      </sheetData>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efreshError="1"/>
      <sheetData sheetId="340" refreshError="1"/>
      <sheetData sheetId="341" refreshError="1"/>
      <sheetData sheetId="342" refreshError="1"/>
      <sheetData sheetId="343" refreshError="1"/>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sheetData sheetId="372"/>
      <sheetData sheetId="373"/>
      <sheetData sheetId="374"/>
      <sheetData sheetId="375"/>
      <sheetData sheetId="376"/>
      <sheetData sheetId="377"/>
      <sheetData sheetId="378"/>
      <sheetData sheetId="379"/>
      <sheetData sheetId="380"/>
      <sheetData sheetId="381"/>
      <sheetData sheetId="382"/>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ow r="2">
          <cell r="A2" t="str">
            <v>VIGENTE 2019</v>
          </cell>
        </row>
      </sheetData>
      <sheetData sheetId="394"/>
      <sheetData sheetId="395" refreshError="1"/>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sheetData sheetId="497"/>
      <sheetData sheetId="498" refreshError="1"/>
      <sheetData sheetId="499"/>
      <sheetData sheetId="500"/>
      <sheetData sheetId="501"/>
      <sheetData sheetId="502"/>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sheetData sheetId="543" refreshError="1"/>
      <sheetData sheetId="544" refreshError="1"/>
      <sheetData sheetId="545" refreshError="1"/>
      <sheetData sheetId="546" refreshError="1"/>
      <sheetData sheetId="547"/>
      <sheetData sheetId="548" refreshError="1"/>
      <sheetData sheetId="549" refreshError="1"/>
      <sheetData sheetId="550"/>
      <sheetData sheetId="551"/>
      <sheetData sheetId="552"/>
      <sheetData sheetId="553"/>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ow r="2">
          <cell r="A2">
            <v>0</v>
          </cell>
        </row>
      </sheetData>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refreshError="1"/>
      <sheetData sheetId="637"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 val="ACTA DE OBRA"/>
      <sheetName val="Hoja1"/>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Análisis de 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MANTENIMIENTO RUTA 1001_MARZO "/>
      <sheetName val="\I\MANTENIMIENTO RUTA 1001_MARZ"/>
      <sheetName val="\F\MANTENIMIENTO RUTA 1001_MARZ"/>
      <sheetName val="[a  aaInformación][a  aaInforma"/>
      <sheetName val="lisprecios"/>
      <sheetName val="PERSONAL"/>
      <sheetName val="PRESTACIONES SOCIALES"/>
      <sheetName val="a__aaInformación"/>
      <sheetName val="a__aaInformación1"/>
      <sheetName val="a__aaInformación2"/>
      <sheetName val="Materiales"/>
      <sheetName val="Cuadrillas"/>
      <sheetName val="Concretos y morteros"/>
      <sheetName val="Equipo"/>
      <sheetName val="Datos iniciales "/>
      <sheetName val="Transporte"/>
      <sheetName val="Presupuesto"/>
      <sheetName val="ANEXO IX"/>
      <sheetName val="APUs"/>
      <sheetName val="INSUMOS"/>
      <sheetName val="PptoGral"/>
      <sheetName val="otros"/>
      <sheetName val="\\SERVIDOR\Public2\MANTENIMIENT"/>
      <sheetName val="_MANTENIMIENTO RUTA 1001_MARZO "/>
      <sheetName val="_I_MANTENIMIENTO RUTA 1001_MARZ"/>
      <sheetName val="\Users\USUARIO\Downloads\MANTEN"/>
      <sheetName val="Formulario N° 4"/>
      <sheetName val="INDICMICROEMP"/>
      <sheetName val="INDICE"/>
      <sheetName val="Fornato 6"/>
      <sheetName val="Datos"/>
      <sheetName val="Jornal"/>
      <sheetName val="\G\I\MANTENIMIENTO RUTA 1001_MA"/>
      <sheetName val="\D\MANTENIMIENTO RUTA 1001_MARZ"/>
      <sheetName val="\G\D\MANTENIMIENTO RUTA 1001_MA"/>
      <sheetName val="#REF"/>
      <sheetName val="\I\I\MANTENIMIENTO RUTA 1001_MA"/>
      <sheetName val="\Users\Personal\Downloads\MANTE"/>
      <sheetName val="TOTALES"/>
      <sheetName val="[a  aaInformación]__cceficien_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TARIFAS"/>
      <sheetName val="Vía de Acceso"/>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PESOS"/>
      <sheetName val="Tbg Tally"/>
      <sheetName val="Reverse Tally"/>
      <sheetName val="5001 Lisama 158"/>
      <sheetName val="5001 Lisama Este 1"/>
      <sheetName val="MINFRA-MN-FR-22-8"/>
      <sheetName val="MINFRA-MN-IN-15-FR-3"/>
      <sheetName val="Hoja1"/>
      <sheetName val="MINFRA-MN-IN-15-FR-4"/>
      <sheetName val="MINFRA-MN-IN-15-FR-6"/>
      <sheetName val="MINFRA-MN-IN-15-FR-8"/>
      <sheetName val="MINFRA-MN-IN-15-FR-10"/>
      <sheetName val="MINFRA-MN-IN-15-FR-11"/>
      <sheetName val="MINFRA-MN-IN-15-FR-12"/>
      <sheetName val="MINFRA-MN-FR-22-9"/>
      <sheetName val="MINFRA-MN-IN-2-FR-1"/>
      <sheetName val="MINFRA-MN-IN-2-FR-2"/>
      <sheetName val="MINFRA-MN-IN-14-FR-1"/>
      <sheetName val="MINFRA-MN-IN-14-FR-2"/>
      <sheetName val="Anexo No 14 RESIDENTE (5)"/>
      <sheetName val="Anexo No 14 RESIDENTE (2)"/>
      <sheetName val="Anexo No 14 RESIDENTE"/>
      <sheetName val="DATOS"/>
      <sheetName val="Formato No. 8 SERIARQ"/>
      <sheetName val="Formato No. 8 EPICO"/>
      <sheetName val="Formato No. 9"/>
      <sheetName val="Formato No. 10 SERIARQ"/>
      <sheetName val="Formato No. 10 EPICO"/>
      <sheetName val="FORMATO 11"/>
      <sheetName val="FM"/>
      <sheetName val="Anexo No 14 DIRECTOR"/>
      <sheetName val="Anexo No 14 DIRECTOR (2)"/>
      <sheetName val="Anexo No 14 ELECTRICO"/>
      <sheetName val="Datos Generales"/>
      <sheetName val="Resumen Total"/>
      <sheetName val="Hoja Resumen Cantidades"/>
      <sheetName val="MEMORIAS DE CALCULO"/>
      <sheetName val="ANALISIS DE PRECIOS UNITARIOS"/>
      <sheetName val="CASHFLOW"/>
      <sheetName val="INSUMOS"/>
      <sheetName val=""/>
      <sheetName val="Ingenieria"/>
      <sheetName val="Formatos.xls"/>
      <sheetName val="FORMATO ESTANDAR"/>
      <sheetName val="Run Slide Sheet"/>
      <sheetName val="unitarios"/>
      <sheetName val="ITEMS"/>
      <sheetName val="APU"/>
      <sheetName val="AIU"/>
      <sheetName val="COL 21169"/>
      <sheetName val="9.625 CSG LN-5"/>
      <sheetName val="Drill Sheet"/>
      <sheetName val="LN5-CHC.4-7-SS7"/>
      <sheetName val="Base_P10"/>
      <sheetName val="Base_P50"/>
      <sheetName val="Base_P90"/>
      <sheetName val="Prod_Inv_P10"/>
      <sheetName val="Prod_Inv_P50"/>
      <sheetName val="Prod_Inv_P90"/>
      <sheetName val="Todos"/>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Apu IC"/>
      <sheetName val="PROYECTOS ESTIMADOS"/>
      <sheetName val="DATA"/>
      <sheetName val="STRSUMM0"/>
    </sheetNames>
    <sheetDataSet>
      <sheetData sheetId="0">
        <row r="2">
          <cell r="BZ2" t="str">
            <v xml:space="preserve">          ACERIA   M.C.C.</v>
          </cell>
        </row>
      </sheetData>
      <sheetData sheetId="1">
        <row r="2">
          <cell r="BZ2" t="str">
            <v xml:space="preserve">          ACERIA   M.C.C.</v>
          </cell>
        </row>
      </sheetData>
      <sheetData sheetId="2">
        <row r="2">
          <cell r="BZ2" t="str">
            <v xml:space="preserve">          ACERIA   M.C.C.</v>
          </cell>
        </row>
      </sheetData>
      <sheetData sheetId="3">
        <row r="2">
          <cell r="BZ2" t="str">
            <v xml:space="preserve">          ACERIA   M.C.C.</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Z2" t="str">
            <v xml:space="preserve">          ACERIA   M.C.C.</v>
          </cell>
        </row>
      </sheetData>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row r="2">
          <cell r="B2" t="str">
            <v>INFORME SEMANAL DE ACTIVIDADES</v>
          </cell>
        </row>
      </sheetData>
      <sheetData sheetId="86"/>
      <sheetData sheetId="87">
        <row r="2">
          <cell r="B2" t="str">
            <v>INFORME SEMANAL DE ACTIVIDADES</v>
          </cell>
        </row>
      </sheetData>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sheetData sheetId="164" refreshError="1"/>
      <sheetData sheetId="165" refreshError="1"/>
      <sheetData sheetId="166" refreshError="1"/>
      <sheetData sheetId="167"/>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sheetData sheetId="181"/>
      <sheetData sheetId="182"/>
      <sheetData sheetId="183" refreshError="1"/>
      <sheetData sheetId="184" refreshError="1"/>
      <sheetData sheetId="185"/>
      <sheetData sheetId="186" refreshError="1"/>
      <sheetData sheetId="187" refreshError="1"/>
      <sheetData sheetId="188" refreshError="1"/>
      <sheetData sheetId="189" refreshError="1"/>
      <sheetData sheetId="190" refreshError="1"/>
      <sheetData sheetId="191" refreshError="1"/>
      <sheetData sheetId="192"/>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refreshError="1"/>
      <sheetData sheetId="202"/>
      <sheetData sheetId="203"/>
      <sheetData sheetId="204"/>
      <sheetData sheetId="205" refreshError="1"/>
      <sheetData sheetId="206" refreshError="1"/>
      <sheetData sheetId="207"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 Liquidacion de Obra por Tramos"/>
      <sheetName val="Presup_Cancha"/>
      <sheetName val="CRA.MODI"/>
      <sheetName val="FORMULA"/>
      <sheetName val="K16+000 AL K18+500"/>
      <sheetName val="K23+200 AL K24+700"/>
      <sheetName val="k18+500 AL K23+050"/>
      <sheetName val="Presupuesto PUENTE"/>
      <sheetName val="VOLUMENES (4)"/>
      <sheetName val="VOLUMENES (4SA)"/>
      <sheetName val="c2.5y2.6"/>
      <sheetName val="PUNITARIOS_PARA_241201_2S10"/>
      <sheetName val="PR_110"/>
      <sheetName val="ESTADO_RED_TEC10"/>
      <sheetName val="PREACTA_1010"/>
      <sheetName val="PREACTA_910"/>
      <sheetName val="CLASIFICACION"/>
      <sheetName val="LISTA DE PRECIOS"/>
      <sheetName val="062"/>
      <sheetName val="Listado"/>
      <sheetName val="REC-COD,"/>
      <sheetName val="Lp"/>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2,2,6,1 Pilotes 0,30"/>
      <sheetName val="Bajadas"/>
      <sheetName val="BALANCE"/>
      <sheetName val="ITEMS NO REVISTOS"/>
      <sheetName val="APU ELECTRICOS"/>
      <sheetName val="skj452"/>
      <sheetName val="ita878"/>
      <sheetName val="aea-944"/>
      <sheetName val="dub-823"/>
      <sheetName val="gpi 526"/>
      <sheetName val="xxj617"/>
      <sheetName val="sng_855"/>
      <sheetName val="vea 374"/>
      <sheetName val="hfb024"/>
      <sheetName val="paj825"/>
      <sheetName val="SUB_APU"/>
      <sheetName val="ESTADO_VÍA-CRIT_TECNICO"/>
      <sheetName val="PREACTA_6"/>
      <sheetName val="TABLA_2008"/>
      <sheetName val="5. ELECTRICO"/>
      <sheetName val="SALARIOS"/>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APU NO PREVISTO"/>
      <sheetName val="PPTA (3)"/>
      <sheetName val="PPTA (2)"/>
      <sheetName val="PPTA"/>
      <sheetName val="Requisición1"/>
      <sheetName val="mdo"/>
      <sheetName val="equip"/>
      <sheetName val="mat"/>
      <sheetName val="CIRCUITOS CODENSA"/>
      <sheetName val="materiales"/>
      <sheetName val="otros"/>
      <sheetName val="APU"/>
      <sheetName val="NARIÑO"/>
      <sheetName val="OCTUBRE"/>
      <sheetName val="DEST. MEDIOS"/>
      <sheetName val="COMBUASF"/>
      <sheetName val="BALCRUDO"/>
      <sheetName val="CARGASPROC."/>
      <sheetName val="G L P  FINAL"/>
      <sheetName val="7.1.8.1.1"/>
      <sheetName val="Cuadr."/>
      <sheetName val="Hoja2"/>
      <sheetName val="PUNITARIOS PARA 241201 2S.xls"/>
      <sheetName val="OBRAS SES"/>
      <sheetName val="CONT_ADI"/>
      <sheetName val="CHINCHINA FINAL . A CEROS"/>
      <sheetName val="Memoria de calculo"/>
      <sheetName val="Input"/>
      <sheetName val="bd100-45-p1"/>
      <sheetName val="PTAR ANDES"/>
      <sheetName val="glvc"/>
      <sheetName val="PREACTA_61"/>
      <sheetName val="A_P_U1"/>
      <sheetName val="A_P_U"/>
      <sheetName val="c2_5y2_613"/>
      <sheetName val="PREACTA_62"/>
      <sheetName val="TABLA_20082"/>
      <sheetName val="c2_5y2_612"/>
      <sheetName val="TABLA_20081"/>
      <sheetName val="c2_5y2_611"/>
      <sheetName val="Hoja3"/>
      <sheetName val="PERSONAL"/>
      <sheetName val="Tarifa MT"/>
      <sheetName val="CURVA"/>
      <sheetName val="PREACTA Y CONTRATISTAS"/>
      <sheetName val="costos oficina"/>
      <sheetName val="costos campamento"/>
      <sheetName val="días habiles 2015"/>
      <sheetName val="Proveedores y acreedores"/>
      <sheetName val="ESTADO_RED_TEC14"/>
      <sheetName val="PUNITARIOS_PARA_241201_2S14"/>
      <sheetName val="PR_114"/>
      <sheetName val="PREACTA_1014"/>
      <sheetName val="PREACTA_914"/>
      <sheetName val="c2_5y2_614"/>
      <sheetName val="PREACTA_63"/>
      <sheetName val="TABLA_20083"/>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DATOS CONTRATO"/>
      <sheetName val="for 6"/>
      <sheetName val="PLAN DE INVERSION ANTICIPO"/>
      <sheetName val="inv mensual"/>
      <sheetName val="borrador flujo inv"/>
      <sheetName val="social-ambiental"/>
      <sheetName val="AU"/>
      <sheetName val="BASE"/>
      <sheetName val="inst"/>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Excavación_Mat__Común_Estacion3"/>
      <sheetName val="Demolición_Pavimento3"/>
      <sheetName val="SUB_APU3"/>
      <sheetName val="ESTADO_VÍA-CRIT_TECNICO3"/>
      <sheetName val="RELACION_MES3"/>
      <sheetName val="A__P__U_3"/>
      <sheetName val="CRA_MODI3"/>
      <sheetName val="K16+000_AL_K18+5003"/>
      <sheetName val="K23+200_AL_K24+7003"/>
      <sheetName val="k18+500_AL_K23+0503"/>
      <sheetName val="Presupuesto_PUENTE3"/>
      <sheetName val="VOLUMENES_(4)3"/>
      <sheetName val="VOLUMENES_(4SA)3"/>
      <sheetName val="A_P_U3"/>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TABLAS"/>
      <sheetName val="Bases 2A"/>
      <sheetName val="@RISK - Correlaciones"/>
      <sheetName val="Acta"/>
      <sheetName val="Lista APU"/>
      <sheetName val="2004"/>
      <sheetName val="LISTA DE MATERIALE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sheetData sheetId="91"/>
      <sheetData sheetId="92"/>
      <sheetData sheetId="93"/>
      <sheetData sheetId="94"/>
      <sheetData sheetId="95" refreshError="1"/>
      <sheetData sheetId="96"/>
      <sheetData sheetId="97"/>
      <sheetData sheetId="98"/>
      <sheetData sheetId="99"/>
      <sheetData sheetId="100"/>
      <sheetData sheetId="101" refreshError="1"/>
      <sheetData sheetId="102" refreshError="1"/>
      <sheetData sheetId="103" refreshError="1"/>
      <sheetData sheetId="104" refreshError="1"/>
      <sheetData sheetId="105" refreshError="1"/>
      <sheetData sheetId="106" refreshError="1"/>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ow r="48">
          <cell r="E48">
            <v>0</v>
          </cell>
        </row>
      </sheetData>
      <sheetData sheetId="126"/>
      <sheetData sheetId="127"/>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sheetData sheetId="139"/>
      <sheetData sheetId="140"/>
      <sheetData sheetId="141"/>
      <sheetData sheetId="142" refreshError="1"/>
      <sheetData sheetId="143" refreshError="1"/>
      <sheetData sheetId="144" refreshError="1"/>
      <sheetData sheetId="145" refreshError="1"/>
      <sheetData sheetId="146" refreshError="1"/>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ow r="48">
          <cell r="E48">
            <v>0</v>
          </cell>
        </row>
      </sheetData>
      <sheetData sheetId="164"/>
      <sheetData sheetId="165"/>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sheetData sheetId="188">
        <row r="48">
          <cell r="E48">
            <v>0</v>
          </cell>
        </row>
      </sheetData>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refreshError="1"/>
      <sheetData sheetId="203" refreshError="1"/>
      <sheetData sheetId="204" refreshError="1"/>
      <sheetData sheetId="205" refreshError="1"/>
      <sheetData sheetId="206" refreshError="1"/>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refreshError="1"/>
      <sheetData sheetId="326" refreshError="1"/>
      <sheetData sheetId="327" refreshError="1"/>
      <sheetData sheetId="328" refreshError="1"/>
      <sheetData sheetId="329" refreshError="1"/>
      <sheetData sheetId="330" refreshError="1"/>
      <sheetData sheetId="33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 val="1,01"/>
    </sheetNames>
    <sheetDataSet>
      <sheetData sheetId="0"/>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H17">
            <v>0</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I.U"/>
      <sheetName val="Cronograma"/>
      <sheetName val="Flujo de Fondos"/>
      <sheetName val="1.01 - Concretos"/>
      <sheetName val="1.02 - Morteros"/>
      <sheetName val="1.03 - Pañetes"/>
      <sheetName val="2.01 - Preliminares"/>
      <sheetName val="2.02 - Cim. y Desa"/>
      <sheetName val="2.03 - Estructuras"/>
      <sheetName val="2.04 - Mampostería"/>
      <sheetName val="2.05 - Pisos B y A"/>
      <sheetName val="2.06 - Enchapes"/>
      <sheetName val="2.07 - Pinturas y esmaltes"/>
      <sheetName val="2.08 - Cubiertas"/>
      <sheetName val="2.09 - Cielo rasos"/>
      <sheetName val="2.10 - Elec. e Ilum. U.F."/>
      <sheetName val="2.11 - Comunicac., C.E., VyD"/>
      <sheetName val="2.11 - Comunicac., C.E., V y D"/>
      <sheetName val="2.12 - Inst. H y S y Ap. San."/>
      <sheetName val="2.13 - Redes de Gas"/>
      <sheetName val="2.14 - RCI "/>
      <sheetName val="2.15 - Carpintería Metálica"/>
      <sheetName val="2.16 - Carpintería de madera"/>
      <sheetName val="2.17 - Vidrios y cerraduras"/>
      <sheetName val="2.18 - Inst. Deportivas"/>
      <sheetName val="2.19 - Otras Actividades"/>
      <sheetName val="3.01 - Preliminares (vías)"/>
      <sheetName val="3.02 - Explanaciones"/>
      <sheetName val="3.03 - Obras de D. P. y E."/>
      <sheetName val="3.04 - Afirm., Subb y Bases"/>
      <sheetName val="3.05 - Pavim. Rígido"/>
      <sheetName val="3.06 - Pavim. Flexible"/>
      <sheetName val="3.07 - Pavim. Articulado"/>
      <sheetName val="3.08 - Sardineles y andenes"/>
      <sheetName val="3.09 - Señaliz. y demarcación"/>
      <sheetName val="3.10 - Cctos. y Estr. Puentes"/>
      <sheetName val="3.11 - Mantenimiento vial"/>
      <sheetName val="3.12 - Transporte"/>
      <sheetName val="3.13 - Varios (Vías)"/>
      <sheetName val="4.01 - Tub. PVC Acueducto"/>
      <sheetName val="4.02 - Tub. Polietileno"/>
      <sheetName val="4.03 - Accesorios - Acueducto"/>
      <sheetName val="4.04 - Acc. de cont. de presión"/>
      <sheetName val="5.01 - Tub. Sanit. y Accesorios"/>
      <sheetName val="5.02 - Otras obras - Alc. y des"/>
      <sheetName val="5.03 - Concretos y otros - A.A."/>
      <sheetName val="6.01 - Prelim. Redes MT y BT"/>
      <sheetName val="6.02 - Est. Redes Aéreas MTyBT"/>
      <sheetName val="6.03 - Est. Redes Subt. MT y BT"/>
      <sheetName val="6.04 - Subestaciones y Equipos"/>
      <sheetName val="7.01 - Postes Contemporáneos"/>
      <sheetName val="7.02 - Postes Coloniales"/>
      <sheetName val="7.03 - Brazos para postes"/>
      <sheetName val="7.04 - Postes para Escenarios"/>
      <sheetName val="7.05 - Cimentación para postes"/>
      <sheetName val="7.06 - Luminarias AP, Parq, Esc"/>
      <sheetName val="7.07 - Cableado para A.P."/>
      <sheetName val="7.08 - Elem. para telegestión"/>
      <sheetName val="8.01 - Reforestación"/>
      <sheetName val="Anexo 2"/>
    </sheetNames>
    <sheetDataSet>
      <sheetData sheetId="0">
        <row r="70">
          <cell r="H70"/>
        </row>
        <row r="1934">
          <cell r="E1934"/>
        </row>
        <row r="1935">
          <cell r="E1935"/>
        </row>
        <row r="1936">
          <cell r="E1936"/>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S"/>
      <sheetName val="INTER"/>
      <sheetName val="AIU"/>
      <sheetName val="PRESUPUESTO"/>
      <sheetName val="1.1"/>
      <sheetName val="1.2"/>
      <sheetName val="2.1"/>
      <sheetName val="2.2"/>
      <sheetName val="3.1"/>
      <sheetName val="3.2"/>
      <sheetName val="4.1"/>
      <sheetName val="4.2"/>
      <sheetName val="4.3"/>
      <sheetName val="_4,4"/>
      <sheetName val="4.4"/>
      <sheetName val="4.4."/>
      <sheetName val="5.1"/>
      <sheetName val="6.1"/>
      <sheetName val="7.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10">
          <cell r="AI10" t="str">
            <v>0+000.000</v>
          </cell>
          <cell r="AJ10" t="str">
            <v xml:space="preserve">PLACA HUELLA </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1"/>
      <sheetName val="1.2"/>
      <sheetName val="2.1"/>
      <sheetName val="2.2"/>
      <sheetName val="3.1"/>
      <sheetName val="3.2"/>
      <sheetName val="3.3"/>
      <sheetName val="4.1"/>
      <sheetName val="4.2"/>
      <sheetName val="4.3"/>
      <sheetName val="4.4"/>
      <sheetName val="4.5"/>
      <sheetName val="4.6"/>
      <sheetName val="5.1"/>
      <sheetName val="6.ALC"/>
      <sheetName val="7.1"/>
      <sheetName val="8"/>
    </sheetNames>
    <sheetDataSet>
      <sheetData sheetId="0"/>
      <sheetData sheetId="1">
        <row r="7">
          <cell r="AM7" t="str">
            <v>LUNA 001</v>
          </cell>
          <cell r="AN7"/>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7.xml"/><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8.xml"/><Relationship Id="rId1" Type="http://schemas.openxmlformats.org/officeDocument/2006/relationships/printerSettings" Target="../printerSettings/printerSettings9.bin"/><Relationship Id="rId4" Type="http://schemas.openxmlformats.org/officeDocument/2006/relationships/comments" Target="../comments3.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B42FCF-FD87-4CF2-9009-E082F92F7A4B}">
  <dimension ref="B3:F20"/>
  <sheetViews>
    <sheetView workbookViewId="0">
      <selection activeCell="I8" sqref="I8"/>
    </sheetView>
  </sheetViews>
  <sheetFormatPr baseColWidth="10" defaultRowHeight="12.75" x14ac:dyDescent="0.2"/>
  <cols>
    <col min="2" max="2" width="4" style="239" customWidth="1"/>
    <col min="3" max="3" width="40.85546875" style="240" customWidth="1"/>
    <col min="4" max="4" width="14.5703125" style="241" customWidth="1"/>
    <col min="5" max="5" width="15.28515625" style="241" customWidth="1"/>
    <col min="6" max="6" width="12.140625" style="239" bestFit="1" customWidth="1"/>
  </cols>
  <sheetData>
    <row r="3" spans="2:6" s="234" customFormat="1" ht="24" customHeight="1" x14ac:dyDescent="0.2">
      <c r="B3" s="881" t="s">
        <v>120</v>
      </c>
      <c r="C3" s="882"/>
      <c r="D3" s="243" t="s">
        <v>117</v>
      </c>
      <c r="E3" s="877" t="s">
        <v>116</v>
      </c>
      <c r="F3" s="878"/>
    </row>
    <row r="4" spans="2:6" x14ac:dyDescent="0.2">
      <c r="B4" s="883"/>
      <c r="C4" s="884"/>
      <c r="D4" s="244" t="s">
        <v>118</v>
      </c>
      <c r="E4" s="244" t="s">
        <v>118</v>
      </c>
      <c r="F4" s="245" t="s">
        <v>119</v>
      </c>
    </row>
    <row r="5" spans="2:6" x14ac:dyDescent="0.2">
      <c r="B5" s="879" t="s">
        <v>115</v>
      </c>
      <c r="C5" s="880"/>
      <c r="D5" s="246" t="e">
        <f>+PRESUPUESTO!#REF!</f>
        <v>#REF!</v>
      </c>
      <c r="E5" s="246" t="e">
        <f>+PRESUPUESTO!#REF!</f>
        <v>#REF!</v>
      </c>
      <c r="F5" s="247" t="e">
        <f>+E5/D5</f>
        <v>#REF!</v>
      </c>
    </row>
    <row r="6" spans="2:6" s="235" customFormat="1" x14ac:dyDescent="0.2">
      <c r="B6" s="248">
        <v>1</v>
      </c>
      <c r="C6" s="249" t="s">
        <v>5</v>
      </c>
      <c r="D6" s="246"/>
      <c r="E6" s="246"/>
      <c r="F6" s="247"/>
    </row>
    <row r="7" spans="2:6" ht="36" x14ac:dyDescent="0.2">
      <c r="B7" s="236">
        <v>1.01</v>
      </c>
      <c r="C7" s="237" t="s">
        <v>3</v>
      </c>
      <c r="D7" s="238">
        <v>10879501.060000001</v>
      </c>
      <c r="E7" s="238">
        <v>5784599.6399999997</v>
      </c>
      <c r="F7" s="242">
        <f>+E7/D7</f>
        <v>0.53169714383942523</v>
      </c>
    </row>
    <row r="8" spans="2:6" ht="60" x14ac:dyDescent="0.2">
      <c r="B8" s="236">
        <v>1.02</v>
      </c>
      <c r="C8" s="237" t="s">
        <v>4</v>
      </c>
      <c r="D8" s="238">
        <v>254907.42</v>
      </c>
      <c r="E8" s="238">
        <v>0</v>
      </c>
      <c r="F8" s="242">
        <f t="shared" ref="F8:F20" si="0">+E8/D8</f>
        <v>0</v>
      </c>
    </row>
    <row r="9" spans="2:6" s="235" customFormat="1" x14ac:dyDescent="0.2">
      <c r="B9" s="248">
        <v>2</v>
      </c>
      <c r="C9" s="250" t="s">
        <v>9</v>
      </c>
      <c r="D9" s="246"/>
      <c r="E9" s="246"/>
      <c r="F9" s="247"/>
    </row>
    <row r="10" spans="2:6" ht="48" x14ac:dyDescent="0.2">
      <c r="B10" s="236">
        <v>2.0099999999999998</v>
      </c>
      <c r="C10" s="237" t="s">
        <v>11</v>
      </c>
      <c r="D10" s="238">
        <v>12304646.52</v>
      </c>
      <c r="E10" s="238">
        <v>4657340.63</v>
      </c>
      <c r="F10" s="242">
        <f t="shared" si="0"/>
        <v>0.37850259431914179</v>
      </c>
    </row>
    <row r="11" spans="2:6" ht="48" x14ac:dyDescent="0.2">
      <c r="B11" s="236">
        <v>2.02</v>
      </c>
      <c r="C11" s="237" t="s">
        <v>12</v>
      </c>
      <c r="D11" s="238">
        <v>19493280.440000001</v>
      </c>
      <c r="E11" s="238">
        <v>8086508.6200000001</v>
      </c>
      <c r="F11" s="242">
        <f t="shared" si="0"/>
        <v>0.41483569914720825</v>
      </c>
    </row>
    <row r="12" spans="2:6" s="235" customFormat="1" x14ac:dyDescent="0.2">
      <c r="B12" s="248">
        <v>3</v>
      </c>
      <c r="C12" s="249" t="s">
        <v>13</v>
      </c>
      <c r="D12" s="246"/>
      <c r="E12" s="246"/>
      <c r="F12" s="247"/>
    </row>
    <row r="13" spans="2:6" ht="36" x14ac:dyDescent="0.2">
      <c r="B13" s="236">
        <v>3.01</v>
      </c>
      <c r="C13" s="237" t="s">
        <v>18</v>
      </c>
      <c r="D13" s="238">
        <v>90227160.730000004</v>
      </c>
      <c r="E13" s="238">
        <v>21010190.359999999</v>
      </c>
      <c r="F13" s="242">
        <f t="shared" si="0"/>
        <v>0.23285882200008354</v>
      </c>
    </row>
    <row r="14" spans="2:6" ht="48" x14ac:dyDescent="0.2">
      <c r="B14" s="236">
        <v>3.02</v>
      </c>
      <c r="C14" s="237" t="s">
        <v>19</v>
      </c>
      <c r="D14" s="238">
        <v>48277460.710000001</v>
      </c>
      <c r="E14" s="238">
        <v>8073654</v>
      </c>
      <c r="F14" s="242">
        <f t="shared" si="0"/>
        <v>0.16723443779485395</v>
      </c>
    </row>
    <row r="15" spans="2:6" ht="24" x14ac:dyDescent="0.2">
      <c r="B15" s="236">
        <v>3.03</v>
      </c>
      <c r="C15" s="237" t="s">
        <v>20</v>
      </c>
      <c r="D15" s="238">
        <v>25363350.48</v>
      </c>
      <c r="E15" s="238">
        <v>4449710.6100000003</v>
      </c>
      <c r="F15" s="242">
        <f t="shared" si="0"/>
        <v>0.17543859647047705</v>
      </c>
    </row>
    <row r="16" spans="2:6" ht="24" x14ac:dyDescent="0.2">
      <c r="B16" s="236">
        <v>3.04</v>
      </c>
      <c r="C16" s="237" t="s">
        <v>21</v>
      </c>
      <c r="D16" s="238">
        <v>98341054.489999995</v>
      </c>
      <c r="E16" s="238">
        <v>35556785.880000003</v>
      </c>
      <c r="F16" s="242">
        <f t="shared" si="0"/>
        <v>0.36156604242651946</v>
      </c>
    </row>
    <row r="17" spans="2:6" s="235" customFormat="1" x14ac:dyDescent="0.2">
      <c r="B17" s="248">
        <v>4</v>
      </c>
      <c r="C17" s="249" t="s">
        <v>23</v>
      </c>
      <c r="D17" s="246"/>
      <c r="E17" s="246"/>
      <c r="F17" s="247"/>
    </row>
    <row r="18" spans="2:6" ht="36" x14ac:dyDescent="0.2">
      <c r="B18" s="236">
        <v>4.01</v>
      </c>
      <c r="C18" s="237" t="s">
        <v>25</v>
      </c>
      <c r="D18" s="238">
        <v>55030602.859999999</v>
      </c>
      <c r="E18" s="238">
        <v>9199644.8499999996</v>
      </c>
      <c r="F18" s="242">
        <f t="shared" si="0"/>
        <v>0.16717325218850054</v>
      </c>
    </row>
    <row r="19" spans="2:6" x14ac:dyDescent="0.2">
      <c r="B19" s="248">
        <v>5</v>
      </c>
      <c r="C19" s="249" t="s">
        <v>26</v>
      </c>
      <c r="D19" s="251"/>
      <c r="E19" s="251"/>
      <c r="F19" s="252"/>
    </row>
    <row r="20" spans="2:6" ht="36" x14ac:dyDescent="0.2">
      <c r="B20" s="236">
        <v>5.01</v>
      </c>
      <c r="C20" s="237" t="s">
        <v>28</v>
      </c>
      <c r="D20" s="238">
        <v>8436146.6699999999</v>
      </c>
      <c r="E20" s="238">
        <v>4289331.59</v>
      </c>
      <c r="F20" s="242">
        <f t="shared" si="0"/>
        <v>0.50844677763289758</v>
      </c>
    </row>
  </sheetData>
  <mergeCells count="3">
    <mergeCell ref="E3:F3"/>
    <mergeCell ref="B5:C5"/>
    <mergeCell ref="B3:C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E99C9F-9224-4E96-B6C2-A432640AACE5}">
  <sheetPr>
    <pageSetUpPr fitToPage="1"/>
  </sheetPr>
  <dimension ref="A1:BH88"/>
  <sheetViews>
    <sheetView showGridLines="0" view="pageBreakPreview" topLeftCell="A22" zoomScale="55" zoomScaleNormal="55" zoomScaleSheetLayoutView="55" zoomScalePageLayoutView="70" workbookViewId="0">
      <selection activeCell="M33" sqref="M33"/>
    </sheetView>
  </sheetViews>
  <sheetFormatPr baseColWidth="10" defaultColWidth="11.42578125" defaultRowHeight="30" x14ac:dyDescent="0.4"/>
  <cols>
    <col min="1" max="1" width="14.7109375" style="1" customWidth="1"/>
    <col min="2" max="2" width="14.28515625" style="1" customWidth="1"/>
    <col min="3" max="3" width="54.28515625" style="1" customWidth="1"/>
    <col min="4" max="4" width="18.42578125" style="548" customWidth="1"/>
    <col min="5" max="5" width="12.140625" style="1" customWidth="1"/>
    <col min="6" max="6" width="16.5703125" style="1" hidden="1" customWidth="1"/>
    <col min="7" max="7" width="10.28515625" style="1" hidden="1" customWidth="1"/>
    <col min="8" max="10" width="23.7109375" style="2" hidden="1" customWidth="1"/>
    <col min="11" max="11" width="23.7109375" style="2" customWidth="1"/>
    <col min="12" max="12" width="15.7109375" style="518" hidden="1" customWidth="1"/>
    <col min="13" max="13" width="30.5703125" customWidth="1"/>
    <col min="14" max="14" width="25.7109375" style="202" customWidth="1"/>
    <col min="15" max="16" width="17" style="1" customWidth="1"/>
    <col min="17" max="16384" width="11.42578125" style="1"/>
  </cols>
  <sheetData>
    <row r="1" spans="1:60" s="5" customFormat="1" ht="30" customHeight="1" x14ac:dyDescent="0.4">
      <c r="A1" s="888"/>
      <c r="B1" s="888"/>
      <c r="C1" s="888"/>
      <c r="D1" s="889" t="s">
        <v>36</v>
      </c>
      <c r="E1" s="889"/>
      <c r="F1" s="889"/>
      <c r="G1" s="889"/>
      <c r="H1" s="889"/>
      <c r="I1" s="889"/>
      <c r="J1" s="889"/>
      <c r="K1" s="889"/>
      <c r="L1" s="889"/>
      <c r="M1"/>
      <c r="N1" s="200"/>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row>
    <row r="2" spans="1:60" s="5" customFormat="1" ht="30" customHeight="1" x14ac:dyDescent="0.4">
      <c r="A2" s="888"/>
      <c r="B2" s="888"/>
      <c r="C2" s="888"/>
      <c r="D2" s="889"/>
      <c r="E2" s="889"/>
      <c r="F2" s="889"/>
      <c r="G2" s="889"/>
      <c r="H2" s="889"/>
      <c r="I2" s="889"/>
      <c r="J2" s="889"/>
      <c r="K2" s="889"/>
      <c r="L2" s="889"/>
      <c r="M2"/>
      <c r="N2" s="200"/>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row>
    <row r="3" spans="1:60" s="5" customFormat="1" ht="30" customHeight="1" x14ac:dyDescent="0.4">
      <c r="A3" s="888"/>
      <c r="B3" s="888"/>
      <c r="C3" s="888"/>
      <c r="D3" s="889"/>
      <c r="E3" s="889"/>
      <c r="F3" s="889"/>
      <c r="G3" s="889"/>
      <c r="H3" s="889"/>
      <c r="I3" s="889"/>
      <c r="J3" s="889"/>
      <c r="K3" s="889"/>
      <c r="L3" s="889"/>
      <c r="M3"/>
      <c r="N3" s="200"/>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row>
    <row r="4" spans="1:60" s="254" customFormat="1" ht="34.15" hidden="1" customHeight="1" x14ac:dyDescent="0.35">
      <c r="A4" s="888"/>
      <c r="B4" s="888"/>
      <c r="C4" s="888"/>
      <c r="D4" s="756"/>
      <c r="E4" s="253"/>
      <c r="F4" s="279" t="s">
        <v>35</v>
      </c>
      <c r="G4" s="279"/>
      <c r="H4" s="279"/>
      <c r="I4" s="279"/>
      <c r="J4" s="279"/>
      <c r="K4" s="279"/>
      <c r="L4" s="279"/>
      <c r="M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row>
    <row r="5" spans="1:60" s="5" customFormat="1" ht="30" hidden="1" customHeight="1" x14ac:dyDescent="0.4">
      <c r="A5" s="888"/>
      <c r="B5" s="888"/>
      <c r="C5" s="888"/>
      <c r="D5" s="539"/>
      <c r="E5" s="276"/>
      <c r="F5" s="276"/>
      <c r="G5" s="276"/>
      <c r="H5" s="519"/>
      <c r="I5" s="519"/>
      <c r="J5" s="757"/>
      <c r="K5" s="757"/>
      <c r="L5" s="758"/>
      <c r="M5"/>
      <c r="N5" s="200"/>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row>
    <row r="6" spans="1:60" s="5" customFormat="1" ht="30" hidden="1" customHeight="1" x14ac:dyDescent="0.4">
      <c r="A6" s="888"/>
      <c r="B6" s="888"/>
      <c r="C6" s="888"/>
      <c r="D6" s="539"/>
      <c r="E6" s="277"/>
      <c r="F6" s="277"/>
      <c r="G6" s="277"/>
      <c r="H6" s="520"/>
      <c r="I6" s="520"/>
      <c r="J6" s="519" t="s">
        <v>34</v>
      </c>
      <c r="K6" s="519"/>
      <c r="L6" s="508"/>
      <c r="M6"/>
      <c r="N6" s="200"/>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row>
    <row r="7" spans="1:60" s="5" customFormat="1" ht="30" hidden="1" customHeight="1" x14ac:dyDescent="0.4">
      <c r="A7" s="888"/>
      <c r="B7" s="888"/>
      <c r="C7" s="888"/>
      <c r="D7" s="539"/>
      <c r="E7" s="277"/>
      <c r="F7" s="277"/>
      <c r="G7" s="277"/>
      <c r="H7" s="520"/>
      <c r="I7" s="520"/>
      <c r="J7" s="519" t="s">
        <v>121</v>
      </c>
      <c r="K7" s="519"/>
      <c r="L7" s="508"/>
      <c r="M7"/>
      <c r="N7" s="200"/>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row>
    <row r="8" spans="1:60" s="6" customFormat="1" ht="69" hidden="1" customHeight="1" x14ac:dyDescent="0.4">
      <c r="A8" s="888"/>
      <c r="B8" s="888"/>
      <c r="C8" s="888"/>
      <c r="D8" s="540"/>
      <c r="E8" s="278"/>
      <c r="F8" s="278"/>
      <c r="G8" s="278"/>
      <c r="H8" s="521"/>
      <c r="I8" s="521"/>
      <c r="J8" s="759" t="s">
        <v>33</v>
      </c>
      <c r="K8" s="759"/>
      <c r="L8" s="760" t="s">
        <v>32</v>
      </c>
      <c r="M8"/>
      <c r="N8" s="201"/>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row>
    <row r="9" spans="1:60" s="483" customFormat="1" ht="31.5" customHeight="1" x14ac:dyDescent="0.2">
      <c r="A9" s="888"/>
      <c r="B9" s="888"/>
      <c r="C9" s="888"/>
      <c r="D9" s="890" t="s">
        <v>41</v>
      </c>
      <c r="E9" s="890"/>
      <c r="F9" s="890"/>
      <c r="G9" s="890"/>
      <c r="H9" s="890"/>
      <c r="I9" s="890"/>
      <c r="J9" s="890"/>
      <c r="K9" s="891" t="s">
        <v>233</v>
      </c>
      <c r="L9" s="891"/>
      <c r="M9"/>
    </row>
    <row r="10" spans="1:60" s="483" customFormat="1" ht="31.5" customHeight="1" x14ac:dyDescent="0.2">
      <c r="A10" s="888"/>
      <c r="B10" s="888"/>
      <c r="C10" s="888"/>
      <c r="D10" s="890"/>
      <c r="E10" s="890"/>
      <c r="F10" s="890"/>
      <c r="G10" s="890"/>
      <c r="H10" s="890"/>
      <c r="I10" s="890"/>
      <c r="J10" s="890"/>
      <c r="K10" s="737"/>
      <c r="L10" s="737"/>
      <c r="M10"/>
    </row>
    <row r="11" spans="1:60" s="483" customFormat="1" ht="31.5" customHeight="1" x14ac:dyDescent="0.2">
      <c r="A11" s="892" t="s">
        <v>234</v>
      </c>
      <c r="B11" s="892"/>
      <c r="C11" s="892"/>
      <c r="D11" s="892"/>
      <c r="E11" s="892"/>
      <c r="F11" s="892"/>
      <c r="G11" s="892"/>
      <c r="H11" s="892"/>
      <c r="I11" s="892"/>
      <c r="J11" s="892"/>
      <c r="K11" s="891" t="s">
        <v>235</v>
      </c>
      <c r="L11" s="891"/>
      <c r="M11"/>
    </row>
    <row r="12" spans="1:60" s="483" customFormat="1" ht="5.25" customHeight="1" x14ac:dyDescent="0.2">
      <c r="A12" s="761"/>
      <c r="B12" s="762"/>
      <c r="C12" s="762"/>
      <c r="D12" s="763"/>
      <c r="E12" s="762"/>
      <c r="F12" s="762"/>
      <c r="G12" s="762"/>
      <c r="H12" s="764"/>
      <c r="I12" s="764"/>
      <c r="J12" s="764"/>
      <c r="K12" s="764"/>
      <c r="L12" s="765"/>
      <c r="M12"/>
    </row>
    <row r="13" spans="1:60" s="484" customFormat="1" ht="20.25" customHeight="1" x14ac:dyDescent="0.2">
      <c r="A13" s="893" t="s">
        <v>236</v>
      </c>
      <c r="B13" s="893"/>
      <c r="C13" s="894" t="s">
        <v>239</v>
      </c>
      <c r="D13" s="894"/>
      <c r="E13" s="894"/>
      <c r="F13" s="894"/>
      <c r="G13" s="894"/>
      <c r="H13" s="894"/>
      <c r="I13" s="894"/>
      <c r="J13" s="894"/>
      <c r="K13" s="754" t="s">
        <v>237</v>
      </c>
      <c r="L13" s="738">
        <v>2025</v>
      </c>
      <c r="M13"/>
    </row>
    <row r="14" spans="1:60" s="484" customFormat="1" ht="3" customHeight="1" x14ac:dyDescent="0.2">
      <c r="A14" s="893"/>
      <c r="B14" s="893"/>
      <c r="C14" s="894"/>
      <c r="D14" s="894"/>
      <c r="E14" s="894"/>
      <c r="F14" s="894"/>
      <c r="G14" s="894"/>
      <c r="H14" s="894"/>
      <c r="I14" s="894"/>
      <c r="J14" s="894"/>
      <c r="K14" s="755"/>
      <c r="L14" s="538"/>
      <c r="M14"/>
    </row>
    <row r="15" spans="1:60" s="484" customFormat="1" ht="26.25" customHeight="1" x14ac:dyDescent="0.2">
      <c r="A15" s="893"/>
      <c r="B15" s="893"/>
      <c r="C15" s="894"/>
      <c r="D15" s="894"/>
      <c r="E15" s="894"/>
      <c r="F15" s="894"/>
      <c r="G15" s="894"/>
      <c r="H15" s="894"/>
      <c r="I15" s="894"/>
      <c r="J15" s="894"/>
      <c r="K15" s="754" t="s">
        <v>238</v>
      </c>
      <c r="L15" s="537">
        <v>2025</v>
      </c>
      <c r="M15"/>
    </row>
    <row r="16" spans="1:60" s="551" customFormat="1" ht="69" customHeight="1" x14ac:dyDescent="0.25">
      <c r="A16" s="895" t="s">
        <v>122</v>
      </c>
      <c r="B16" s="895"/>
      <c r="C16" s="895"/>
      <c r="D16" s="895"/>
      <c r="E16" s="895"/>
      <c r="F16" s="895"/>
      <c r="G16" s="895"/>
      <c r="H16" s="895"/>
      <c r="I16" s="895"/>
      <c r="J16" s="895"/>
      <c r="K16" s="895"/>
      <c r="L16" s="895"/>
      <c r="M16"/>
      <c r="N16" s="549"/>
      <c r="O16" s="550"/>
      <c r="P16" s="550"/>
      <c r="Q16" s="550"/>
      <c r="R16" s="550"/>
      <c r="S16" s="550"/>
      <c r="T16" s="550"/>
      <c r="U16" s="550"/>
      <c r="V16" s="550"/>
      <c r="W16" s="550"/>
      <c r="X16" s="550"/>
      <c r="Y16" s="550"/>
      <c r="Z16" s="550"/>
      <c r="AA16" s="550"/>
      <c r="AB16" s="550"/>
      <c r="AC16" s="550"/>
      <c r="AD16" s="550"/>
      <c r="AE16" s="550"/>
      <c r="AF16" s="550"/>
      <c r="AG16" s="550"/>
      <c r="AH16" s="550"/>
      <c r="AI16" s="550"/>
      <c r="AJ16" s="550"/>
      <c r="AK16" s="550"/>
      <c r="AL16" s="550"/>
      <c r="AM16" s="550"/>
      <c r="AN16" s="550"/>
      <c r="AO16" s="550"/>
      <c r="AP16" s="550"/>
      <c r="AQ16" s="550"/>
      <c r="AR16" s="550"/>
      <c r="AS16" s="550"/>
      <c r="AT16" s="550"/>
      <c r="AU16" s="550"/>
      <c r="AV16" s="550"/>
      <c r="AW16" s="550"/>
      <c r="AX16" s="550"/>
      <c r="AY16" s="550"/>
      <c r="AZ16" s="550"/>
      <c r="BA16" s="550"/>
      <c r="BB16" s="550"/>
      <c r="BC16" s="550"/>
      <c r="BD16" s="550"/>
      <c r="BE16" s="550"/>
      <c r="BF16" s="550"/>
      <c r="BG16" s="550"/>
      <c r="BH16" s="550"/>
    </row>
    <row r="17" spans="1:15" s="7" customFormat="1" ht="31.5" x14ac:dyDescent="0.25">
      <c r="A17" s="552" t="s">
        <v>0</v>
      </c>
      <c r="B17" s="552" t="s">
        <v>240</v>
      </c>
      <c r="C17" s="552" t="s">
        <v>1</v>
      </c>
      <c r="D17" s="552" t="s">
        <v>241</v>
      </c>
      <c r="E17" s="552" t="s">
        <v>242</v>
      </c>
      <c r="F17" s="552" t="s">
        <v>2</v>
      </c>
      <c r="G17" s="552" t="s">
        <v>243</v>
      </c>
      <c r="H17" s="553" t="s">
        <v>244</v>
      </c>
      <c r="I17" s="553" t="s">
        <v>245</v>
      </c>
      <c r="J17" s="553" t="s">
        <v>246</v>
      </c>
      <c r="K17" s="553" t="s">
        <v>247</v>
      </c>
      <c r="L17" s="554" t="s">
        <v>144</v>
      </c>
      <c r="M17"/>
    </row>
    <row r="18" spans="1:15" s="7" customFormat="1" ht="15.75" x14ac:dyDescent="0.25">
      <c r="A18" s="555">
        <v>1</v>
      </c>
      <c r="B18" s="556" t="s">
        <v>126</v>
      </c>
      <c r="C18" s="556"/>
      <c r="D18" s="556"/>
      <c r="E18" s="556"/>
      <c r="F18" s="556"/>
      <c r="G18" s="556"/>
      <c r="H18" s="557" t="s">
        <v>248</v>
      </c>
      <c r="I18" s="580" t="s">
        <v>249</v>
      </c>
      <c r="J18" s="580"/>
      <c r="K18" s="580"/>
      <c r="L18" s="580"/>
      <c r="M18"/>
    </row>
    <row r="19" spans="1:15" s="7" customFormat="1" x14ac:dyDescent="0.25">
      <c r="A19" s="739">
        <v>1.01</v>
      </c>
      <c r="B19" s="739" t="s">
        <v>176</v>
      </c>
      <c r="C19" s="731" t="s">
        <v>177</v>
      </c>
      <c r="D19" s="731" t="s">
        <v>252</v>
      </c>
      <c r="E19" s="740" t="s">
        <v>178</v>
      </c>
      <c r="F19" s="741" t="e">
        <f>+#REF!</f>
        <v>#REF!</v>
      </c>
      <c r="G19" s="742">
        <v>0</v>
      </c>
      <c r="H19" s="743" t="e">
        <f>+Apus!#REF!</f>
        <v>#REF!</v>
      </c>
      <c r="I19" s="564" t="e">
        <f t="shared" ref="I19" si="0">+H19*F19+(H19*F19*G19)</f>
        <v>#REF!</v>
      </c>
      <c r="J19" s="564" t="e">
        <f>H19*1.3</f>
        <v>#REF!</v>
      </c>
      <c r="K19" s="564">
        <v>1368562.1149200001</v>
      </c>
      <c r="L19" s="565" t="e">
        <f>IF(I19&gt;0,(+I19/H$80),"")</f>
        <v>#REF!</v>
      </c>
      <c r="M19"/>
      <c r="N19" s="566"/>
      <c r="O19" s="567"/>
    </row>
    <row r="20" spans="1:15" s="7" customFormat="1" ht="15.75" x14ac:dyDescent="0.25">
      <c r="A20" s="192"/>
      <c r="B20" s="192"/>
      <c r="C20" s="192"/>
      <c r="D20" s="192"/>
      <c r="E20" s="192"/>
      <c r="F20" s="568"/>
      <c r="G20" s="569"/>
      <c r="H20" s="570" t="s">
        <v>263</v>
      </c>
      <c r="I20" s="571" t="e">
        <f>SUM(I18:I19)</f>
        <v>#REF!</v>
      </c>
      <c r="J20" s="572"/>
      <c r="K20" s="571">
        <v>1368562.1149200001</v>
      </c>
      <c r="L20" s="573"/>
      <c r="M20"/>
    </row>
    <row r="21" spans="1:15" s="7" customFormat="1" ht="15.75" x14ac:dyDescent="0.25">
      <c r="A21" s="555">
        <v>2</v>
      </c>
      <c r="B21" s="556" t="s">
        <v>5</v>
      </c>
      <c r="C21" s="556"/>
      <c r="D21" s="556"/>
      <c r="E21" s="556"/>
      <c r="F21" s="568"/>
      <c r="G21" s="569"/>
      <c r="H21" s="557" t="s">
        <v>248</v>
      </c>
      <c r="I21" s="580" t="s">
        <v>249</v>
      </c>
      <c r="J21" s="580"/>
      <c r="K21" s="580"/>
      <c r="L21" s="580"/>
      <c r="M21"/>
    </row>
    <row r="22" spans="1:15" s="7" customFormat="1" ht="60" x14ac:dyDescent="0.25">
      <c r="A22" s="558">
        <v>2.0099999999999998</v>
      </c>
      <c r="B22" s="558" t="s">
        <v>6</v>
      </c>
      <c r="C22" s="559" t="s">
        <v>3</v>
      </c>
      <c r="D22" s="559" t="s">
        <v>252</v>
      </c>
      <c r="E22" s="560" t="s">
        <v>8</v>
      </c>
      <c r="F22" s="561">
        <f>+'1,01'!AN85</f>
        <v>484.42</v>
      </c>
      <c r="G22" s="562">
        <v>0</v>
      </c>
      <c r="H22" s="563">
        <f>+Apus!J40</f>
        <v>20252.009999999998</v>
      </c>
      <c r="I22" s="564">
        <f t="shared" ref="I22" si="1">+H22*F22+(H22*F22*G22)</f>
        <v>9810478.6842</v>
      </c>
      <c r="J22" s="564">
        <f t="shared" ref="J22" si="2">H22*1.3</f>
        <v>26327.612999999998</v>
      </c>
      <c r="K22" s="564">
        <v>13995232.518540001</v>
      </c>
      <c r="L22" s="565" t="e">
        <f>IF(I22&gt;0,(+I22/H$80),"")</f>
        <v>#REF!</v>
      </c>
      <c r="M22"/>
      <c r="N22" s="566">
        <v>26322.35</v>
      </c>
      <c r="O22" s="567"/>
    </row>
    <row r="23" spans="1:15" s="7" customFormat="1" ht="15.75" x14ac:dyDescent="0.25">
      <c r="A23" s="192"/>
      <c r="B23" s="192"/>
      <c r="C23" s="192"/>
      <c r="D23" s="192"/>
      <c r="E23" s="192"/>
      <c r="F23" s="568"/>
      <c r="G23" s="569"/>
      <c r="H23" s="570" t="s">
        <v>263</v>
      </c>
      <c r="I23" s="571">
        <f>SUM(I22:I22)</f>
        <v>9810478.6842</v>
      </c>
      <c r="J23" s="572"/>
      <c r="K23" s="571">
        <v>13995232.518540001</v>
      </c>
      <c r="L23" s="574" t="e">
        <f>IF(I23&gt;0,(+I23/H$80),"")</f>
        <v>#REF!</v>
      </c>
      <c r="M23"/>
      <c r="N23" s="7" t="s">
        <v>37</v>
      </c>
    </row>
    <row r="24" spans="1:15" s="7" customFormat="1" ht="15.75" x14ac:dyDescent="0.25">
      <c r="A24" s="555">
        <v>3</v>
      </c>
      <c r="B24" s="556" t="s">
        <v>9</v>
      </c>
      <c r="C24" s="556"/>
      <c r="D24" s="556"/>
      <c r="E24" s="556"/>
      <c r="F24" s="568"/>
      <c r="G24" s="569"/>
      <c r="H24" s="557" t="s">
        <v>248</v>
      </c>
      <c r="I24" s="580" t="s">
        <v>249</v>
      </c>
      <c r="J24" s="580"/>
      <c r="K24" s="580"/>
      <c r="L24" s="580"/>
      <c r="M24"/>
    </row>
    <row r="25" spans="1:15" s="7" customFormat="1" ht="75" x14ac:dyDescent="0.25">
      <c r="A25" s="558">
        <v>3.01</v>
      </c>
      <c r="B25" s="558" t="s">
        <v>7</v>
      </c>
      <c r="C25" s="559" t="s">
        <v>4</v>
      </c>
      <c r="D25" s="559" t="s">
        <v>252</v>
      </c>
      <c r="E25" s="560" t="s">
        <v>8</v>
      </c>
      <c r="F25" s="561">
        <f>+'2,01'!AN41</f>
        <v>83.9</v>
      </c>
      <c r="G25" s="562">
        <v>0</v>
      </c>
      <c r="H25" s="563">
        <f>+Apus!J101</f>
        <v>106587.96</v>
      </c>
      <c r="I25" s="564">
        <f t="shared" ref="I25:I26" si="3">+H25*F25+(H25*F25*G25)</f>
        <v>8942729.8440000005</v>
      </c>
      <c r="J25" s="564">
        <f t="shared" ref="J25:J26" si="4">H25*1.3</f>
        <v>138564.34800000003</v>
      </c>
      <c r="K25" s="564">
        <v>120550.98276000003</v>
      </c>
      <c r="L25" s="565" t="e">
        <f>IF(I25&gt;0,(+I25/H$80),"")</f>
        <v>#REF!</v>
      </c>
      <c r="M25"/>
      <c r="N25" s="566">
        <v>138536.64000000001</v>
      </c>
    </row>
    <row r="26" spans="1:15" s="7" customFormat="1" ht="75" x14ac:dyDescent="0.25">
      <c r="A26" s="558">
        <v>3.02</v>
      </c>
      <c r="B26" s="558" t="s">
        <v>10</v>
      </c>
      <c r="C26" s="559" t="s">
        <v>11</v>
      </c>
      <c r="D26" s="559" t="s">
        <v>252</v>
      </c>
      <c r="E26" s="560" t="s">
        <v>8</v>
      </c>
      <c r="F26" s="561">
        <f>+'2,02'!AN77</f>
        <v>190.69</v>
      </c>
      <c r="G26" s="562">
        <v>0</v>
      </c>
      <c r="H26" s="563">
        <f>+Apus!J168</f>
        <v>144296.14000000001</v>
      </c>
      <c r="I26" s="564">
        <f t="shared" si="3"/>
        <v>27515830.936600003</v>
      </c>
      <c r="J26" s="564">
        <f t="shared" si="4"/>
        <v>187584.98200000002</v>
      </c>
      <c r="K26" s="564">
        <v>38605454.469140008</v>
      </c>
      <c r="L26" s="565" t="e">
        <f>IF(I26&gt;0,(+I26/H$80),"")</f>
        <v>#REF!</v>
      </c>
      <c r="M26"/>
      <c r="N26" s="566">
        <v>182426.19</v>
      </c>
    </row>
    <row r="27" spans="1:15" s="7" customFormat="1" ht="15.75" x14ac:dyDescent="0.25">
      <c r="A27" s="192"/>
      <c r="B27" s="192"/>
      <c r="C27" s="192"/>
      <c r="D27" s="192"/>
      <c r="E27" s="192"/>
      <c r="F27" s="568"/>
      <c r="G27" s="569"/>
      <c r="H27" s="570" t="s">
        <v>263</v>
      </c>
      <c r="I27" s="571">
        <f>SUM(I25:I26)</f>
        <v>36458560.780600004</v>
      </c>
      <c r="J27" s="572"/>
      <c r="K27" s="571">
        <v>38726005.451900005</v>
      </c>
      <c r="L27" s="574" t="e">
        <f>IF(I27&gt;0,(+I27/H$80),"")</f>
        <v>#REF!</v>
      </c>
      <c r="M27"/>
    </row>
    <row r="28" spans="1:15" s="7" customFormat="1" ht="15.75" x14ac:dyDescent="0.25">
      <c r="A28" s="555">
        <v>4</v>
      </c>
      <c r="B28" s="556" t="s">
        <v>13</v>
      </c>
      <c r="C28" s="556"/>
      <c r="D28" s="556"/>
      <c r="E28" s="556"/>
      <c r="F28" s="568"/>
      <c r="G28" s="569"/>
      <c r="H28" s="557" t="s">
        <v>248</v>
      </c>
      <c r="I28" s="580" t="s">
        <v>249</v>
      </c>
      <c r="J28" s="580"/>
      <c r="K28" s="580"/>
      <c r="L28" s="580"/>
      <c r="M28"/>
    </row>
    <row r="29" spans="1:15" s="7" customFormat="1" ht="45" x14ac:dyDescent="0.25">
      <c r="A29" s="558">
        <v>4.01</v>
      </c>
      <c r="B29" s="558" t="s">
        <v>16</v>
      </c>
      <c r="C29" s="575" t="s">
        <v>18</v>
      </c>
      <c r="D29" s="559" t="s">
        <v>252</v>
      </c>
      <c r="E29" s="558" t="s">
        <v>8</v>
      </c>
      <c r="F29" s="561">
        <f>+'3,01'!AN85</f>
        <v>76.14</v>
      </c>
      <c r="G29" s="562">
        <v>0.06</v>
      </c>
      <c r="H29" s="563">
        <f>+Apus!J229</f>
        <v>855295.73</v>
      </c>
      <c r="I29" s="564">
        <f t="shared" ref="I29:I32" si="5">+H29*F29+(H29*F29*G29)</f>
        <v>69029549.895132005</v>
      </c>
      <c r="J29" s="564">
        <f t="shared" ref="J29:J32" si="6">H29*1.3</f>
        <v>1111884.449</v>
      </c>
      <c r="K29" s="564">
        <v>91385780.726369992</v>
      </c>
      <c r="L29" s="565" t="e">
        <f>IF(I29&gt;0,(+I29/H$80),"")</f>
        <v>#REF!</v>
      </c>
      <c r="M29"/>
      <c r="N29" s="566">
        <v>1178361.77</v>
      </c>
    </row>
    <row r="30" spans="1:15" s="7" customFormat="1" ht="60" x14ac:dyDescent="0.25">
      <c r="A30" s="558">
        <v>4.0199999999999996</v>
      </c>
      <c r="B30" s="576" t="s">
        <v>17</v>
      </c>
      <c r="C30" s="575" t="s">
        <v>19</v>
      </c>
      <c r="D30" s="559" t="s">
        <v>252</v>
      </c>
      <c r="E30" s="558" t="s">
        <v>8</v>
      </c>
      <c r="F30" s="561">
        <f>+'3,02'!AN77</f>
        <v>59.45</v>
      </c>
      <c r="G30" s="562">
        <v>0.06</v>
      </c>
      <c r="H30" s="563">
        <f>+Apus!J292</f>
        <v>603051.53</v>
      </c>
      <c r="I30" s="564">
        <f t="shared" si="5"/>
        <v>38002498.266010009</v>
      </c>
      <c r="J30" s="564">
        <f t="shared" si="6"/>
        <v>783966.98900000006</v>
      </c>
      <c r="K30" s="564">
        <v>51336489.6655</v>
      </c>
      <c r="L30" s="565" t="e">
        <f>IF(I30&gt;0,(+I30/H$80),"")</f>
        <v>#REF!</v>
      </c>
      <c r="M30"/>
      <c r="N30" s="566">
        <v>830622.84</v>
      </c>
    </row>
    <row r="31" spans="1:15" s="7" customFormat="1" x14ac:dyDescent="0.25">
      <c r="A31" s="558">
        <v>4.03</v>
      </c>
      <c r="B31" s="558" t="s">
        <v>14</v>
      </c>
      <c r="C31" s="575" t="s">
        <v>20</v>
      </c>
      <c r="D31" s="559" t="s">
        <v>252</v>
      </c>
      <c r="E31" s="560" t="s">
        <v>8</v>
      </c>
      <c r="F31" s="561">
        <f>+'3,03'!AN77</f>
        <v>28.76</v>
      </c>
      <c r="G31" s="562">
        <v>0.06</v>
      </c>
      <c r="H31" s="563">
        <f>+Apus!J351</f>
        <v>887643.35</v>
      </c>
      <c r="I31" s="564">
        <f t="shared" si="5"/>
        <v>27060340.11076</v>
      </c>
      <c r="J31" s="564">
        <f t="shared" si="6"/>
        <v>1153936.355</v>
      </c>
      <c r="K31" s="564">
        <v>36530822.445</v>
      </c>
      <c r="L31" s="565" t="e">
        <f>IF(I31&gt;0,(+I31/H$80),"")</f>
        <v>#REF!</v>
      </c>
      <c r="M31"/>
      <c r="N31" s="566">
        <v>1222447.97</v>
      </c>
    </row>
    <row r="32" spans="1:15" s="7" customFormat="1" x14ac:dyDescent="0.25">
      <c r="A32" s="558">
        <v>4.04</v>
      </c>
      <c r="B32" s="558" t="s">
        <v>15</v>
      </c>
      <c r="C32" s="575" t="s">
        <v>21</v>
      </c>
      <c r="D32" s="559" t="s">
        <v>252</v>
      </c>
      <c r="E32" s="560" t="s">
        <v>22</v>
      </c>
      <c r="F32" s="561">
        <f>+'3,04'!AU173</f>
        <v>12539.16</v>
      </c>
      <c r="G32" s="562">
        <v>0.06</v>
      </c>
      <c r="H32" s="563">
        <f>+Apus!J412</f>
        <v>7675.05</v>
      </c>
      <c r="I32" s="564">
        <f t="shared" si="5"/>
        <v>102013000.75548001</v>
      </c>
      <c r="J32" s="564">
        <f t="shared" si="6"/>
        <v>9977.5650000000005</v>
      </c>
      <c r="K32" s="564">
        <v>136862059.5537</v>
      </c>
      <c r="L32" s="565" t="e">
        <f>IF(I32&gt;0,(+I32/H$80),"")</f>
        <v>#REF!</v>
      </c>
      <c r="M32"/>
      <c r="N32" s="566">
        <v>10574.1</v>
      </c>
    </row>
    <row r="33" spans="1:16" s="7" customFormat="1" ht="15.75" x14ac:dyDescent="0.25">
      <c r="A33" s="192"/>
      <c r="B33" s="192"/>
      <c r="C33" s="192"/>
      <c r="D33" s="192"/>
      <c r="E33" s="192"/>
      <c r="F33" s="568"/>
      <c r="G33" s="569"/>
      <c r="H33" s="570" t="s">
        <v>263</v>
      </c>
      <c r="I33" s="571">
        <f>SUM(I29:I32)</f>
        <v>236105389.02738202</v>
      </c>
      <c r="J33" s="572"/>
      <c r="K33" s="571">
        <v>316115152.39056998</v>
      </c>
      <c r="L33" s="574" t="e">
        <f>IF(I33&gt;0,(+I33/H$80),"")</f>
        <v>#REF!</v>
      </c>
      <c r="M33"/>
    </row>
    <row r="34" spans="1:16" s="7" customFormat="1" ht="15.75" x14ac:dyDescent="0.25">
      <c r="A34" s="555">
        <v>5</v>
      </c>
      <c r="B34" s="556" t="s">
        <v>23</v>
      </c>
      <c r="C34" s="556"/>
      <c r="D34" s="556"/>
      <c r="E34" s="556"/>
      <c r="F34" s="568"/>
      <c r="G34" s="569"/>
      <c r="H34" s="557" t="s">
        <v>248</v>
      </c>
      <c r="I34" s="580" t="s">
        <v>249</v>
      </c>
      <c r="J34" s="580"/>
      <c r="K34" s="580"/>
      <c r="L34" s="580"/>
      <c r="M34"/>
    </row>
    <row r="35" spans="1:16" s="7" customFormat="1" ht="45" x14ac:dyDescent="0.25">
      <c r="A35" s="558">
        <v>5.01</v>
      </c>
      <c r="B35" s="558" t="s">
        <v>24</v>
      </c>
      <c r="C35" s="575" t="s">
        <v>25</v>
      </c>
      <c r="D35" s="559" t="s">
        <v>252</v>
      </c>
      <c r="E35" s="560" t="s">
        <v>8</v>
      </c>
      <c r="F35" s="561">
        <f>+'4,01'!AN85</f>
        <v>70.78</v>
      </c>
      <c r="G35" s="562">
        <v>0.06</v>
      </c>
      <c r="H35" s="563">
        <f>+Apus!J475</f>
        <v>778309.86</v>
      </c>
      <c r="I35" s="564">
        <f t="shared" ref="I35" si="7">+H35*F35+(H35*F35*G35)</f>
        <v>58394098.204247996</v>
      </c>
      <c r="J35" s="564">
        <f>H35*1.3</f>
        <v>1011802.818</v>
      </c>
      <c r="K35" s="564">
        <v>78935201.36085999</v>
      </c>
      <c r="L35" s="565" t="e">
        <f>IF(I35&gt;0,(+I35/H$80),"")</f>
        <v>#REF!</v>
      </c>
      <c r="M35"/>
      <c r="N35" s="566">
        <v>1072219.68</v>
      </c>
    </row>
    <row r="36" spans="1:16" s="7" customFormat="1" ht="15.75" x14ac:dyDescent="0.25">
      <c r="A36" s="192"/>
      <c r="B36" s="192"/>
      <c r="C36" s="192"/>
      <c r="D36" s="192"/>
      <c r="E36" s="192"/>
      <c r="F36" s="568"/>
      <c r="G36" s="569"/>
      <c r="H36" s="570" t="s">
        <v>263</v>
      </c>
      <c r="I36" s="571">
        <f>SUM(I35)</f>
        <v>58394098.204247996</v>
      </c>
      <c r="J36" s="572"/>
      <c r="K36" s="577">
        <v>78935201.36085999</v>
      </c>
      <c r="L36" s="574" t="e">
        <f>IF(I36&gt;0,(+I36/H$80),"")</f>
        <v>#REF!</v>
      </c>
      <c r="M36"/>
    </row>
    <row r="37" spans="1:16" s="7" customFormat="1" ht="15.75" x14ac:dyDescent="0.25">
      <c r="A37" s="555">
        <v>6</v>
      </c>
      <c r="B37" s="556" t="s">
        <v>26</v>
      </c>
      <c r="C37" s="556"/>
      <c r="D37" s="556"/>
      <c r="E37" s="556"/>
      <c r="F37" s="568"/>
      <c r="G37" s="569"/>
      <c r="H37" s="557" t="s">
        <v>248</v>
      </c>
      <c r="I37" s="580" t="s">
        <v>249</v>
      </c>
      <c r="J37" s="580"/>
      <c r="K37" s="580"/>
      <c r="L37" s="580"/>
      <c r="M37"/>
    </row>
    <row r="38" spans="1:16" s="7" customFormat="1" ht="45" x14ac:dyDescent="0.25">
      <c r="A38" s="558">
        <v>6.01</v>
      </c>
      <c r="B38" s="558" t="s">
        <v>27</v>
      </c>
      <c r="C38" s="575" t="s">
        <v>28</v>
      </c>
      <c r="D38" s="559" t="s">
        <v>252</v>
      </c>
      <c r="E38" s="558" t="s">
        <v>29</v>
      </c>
      <c r="F38" s="561">
        <f>+'5,01'!AN79</f>
        <v>4106.6099999999997</v>
      </c>
      <c r="G38" s="562">
        <v>0</v>
      </c>
      <c r="H38" s="563">
        <f>+Apus!J519</f>
        <v>2765.1</v>
      </c>
      <c r="I38" s="564">
        <f t="shared" ref="I38" si="8">+H38*F38+(H38*F38*G38)</f>
        <v>11355187.310999999</v>
      </c>
      <c r="J38" s="564">
        <f>H38*1.3</f>
        <v>3594.63</v>
      </c>
      <c r="K38" s="564">
        <v>9840119.8935000002</v>
      </c>
      <c r="L38" s="565" t="e">
        <f>IF(I38&gt;0,(+I38/H$80),"")</f>
        <v>#REF!</v>
      </c>
      <c r="M38"/>
      <c r="N38" s="566">
        <v>3593.91</v>
      </c>
      <c r="P38" s="566"/>
    </row>
    <row r="39" spans="1:16" s="7" customFormat="1" ht="15.75" x14ac:dyDescent="0.25">
      <c r="A39" s="192"/>
      <c r="B39" s="192"/>
      <c r="C39" s="192"/>
      <c r="D39" s="192"/>
      <c r="E39" s="192"/>
      <c r="F39" s="192"/>
      <c r="G39" s="578"/>
      <c r="H39" s="570" t="s">
        <v>263</v>
      </c>
      <c r="I39" s="577">
        <f>SUM(I38)</f>
        <v>11355187.310999999</v>
      </c>
      <c r="J39" s="572"/>
      <c r="K39" s="577">
        <v>9840119.8935000002</v>
      </c>
      <c r="L39" s="574" t="e">
        <f>IF(I39&gt;0,(+I39/H$80),"")</f>
        <v>#REF!</v>
      </c>
      <c r="M39"/>
    </row>
    <row r="40" spans="1:16" s="584" customFormat="1" ht="15.75" x14ac:dyDescent="0.2">
      <c r="A40" s="579">
        <v>7</v>
      </c>
      <c r="B40" s="580" t="s">
        <v>30</v>
      </c>
      <c r="C40" s="581"/>
      <c r="D40" s="582"/>
      <c r="E40" s="582"/>
      <c r="F40" s="582"/>
      <c r="G40" s="583"/>
      <c r="H40" s="557" t="s">
        <v>248</v>
      </c>
      <c r="I40" s="580" t="s">
        <v>249</v>
      </c>
      <c r="J40" s="580"/>
      <c r="K40" s="580"/>
      <c r="L40" s="580"/>
      <c r="M40"/>
    </row>
    <row r="41" spans="1:16" s="584" customFormat="1" ht="15.75" x14ac:dyDescent="0.2">
      <c r="A41" s="558"/>
      <c r="B41" s="581"/>
      <c r="C41" s="582" t="s">
        <v>250</v>
      </c>
      <c r="D41" s="582"/>
      <c r="E41" s="582"/>
      <c r="F41" s="582"/>
      <c r="G41" s="583"/>
      <c r="H41" s="557"/>
      <c r="I41" s="580"/>
      <c r="J41" s="580"/>
      <c r="K41" s="580"/>
      <c r="L41" s="580"/>
      <c r="M41"/>
    </row>
    <row r="42" spans="1:16" s="584" customFormat="1" ht="30" customHeight="1" x14ac:dyDescent="0.2">
      <c r="A42" s="558">
        <f>+A40+0.01</f>
        <v>7.01</v>
      </c>
      <c r="B42" s="581"/>
      <c r="C42" s="559" t="s">
        <v>251</v>
      </c>
      <c r="D42" s="585" t="s">
        <v>252</v>
      </c>
      <c r="E42" s="585" t="s">
        <v>253</v>
      </c>
      <c r="F42" s="586">
        <v>2</v>
      </c>
      <c r="G42" s="587">
        <v>0</v>
      </c>
      <c r="H42" s="564">
        <v>1623500</v>
      </c>
      <c r="I42" s="564">
        <f>+H42*F42+(H42*F42*G42)</f>
        <v>3247000</v>
      </c>
      <c r="J42" s="564">
        <f>H42</f>
        <v>1623500</v>
      </c>
      <c r="K42" s="564">
        <v>3247000</v>
      </c>
      <c r="L42" s="565" t="e">
        <f>IF(I42&gt;0,(+I42/H$80),"")</f>
        <v>#REF!</v>
      </c>
      <c r="M42"/>
    </row>
    <row r="43" spans="1:16" s="584" customFormat="1" ht="15.75" x14ac:dyDescent="0.2">
      <c r="A43" s="558"/>
      <c r="B43" s="581"/>
      <c r="C43" s="582" t="s">
        <v>254</v>
      </c>
      <c r="D43" s="582"/>
      <c r="E43" s="582"/>
      <c r="F43" s="582"/>
      <c r="G43" s="588"/>
      <c r="H43" s="557" t="s">
        <v>248</v>
      </c>
      <c r="I43" s="580" t="s">
        <v>249</v>
      </c>
      <c r="J43" s="580"/>
      <c r="K43" s="580"/>
      <c r="L43" s="580"/>
      <c r="M43"/>
    </row>
    <row r="44" spans="1:16" s="584" customFormat="1" ht="30" customHeight="1" x14ac:dyDescent="0.2">
      <c r="A44" s="558">
        <f>+A42+0.01</f>
        <v>7.02</v>
      </c>
      <c r="B44" s="581"/>
      <c r="C44" s="731" t="s">
        <v>255</v>
      </c>
      <c r="D44" s="732" t="s">
        <v>252</v>
      </c>
      <c r="E44" s="732" t="s">
        <v>136</v>
      </c>
      <c r="F44" s="198">
        <v>2</v>
      </c>
      <c r="G44" s="589">
        <v>0</v>
      </c>
      <c r="H44" s="564">
        <v>489999.99999999994</v>
      </c>
      <c r="I44" s="564">
        <f t="shared" ref="I44:I51" si="9">+H44*F44+(H44*F44*G44)</f>
        <v>979999.99999999988</v>
      </c>
      <c r="J44" s="564">
        <f t="shared" ref="J44:J51" si="10">H44</f>
        <v>489999.99999999994</v>
      </c>
      <c r="K44" s="564">
        <v>979999.99999999988</v>
      </c>
      <c r="L44" s="565" t="e">
        <f>IF(I44&gt;0,(+I44/H$80),"")</f>
        <v>#REF!</v>
      </c>
      <c r="M44"/>
    </row>
    <row r="45" spans="1:16" s="584" customFormat="1" ht="30" customHeight="1" x14ac:dyDescent="0.2">
      <c r="A45" s="558">
        <f t="shared" ref="A45:A51" si="11">+A44+0.01</f>
        <v>7.0299999999999994</v>
      </c>
      <c r="B45" s="581"/>
      <c r="C45" s="559" t="s">
        <v>256</v>
      </c>
      <c r="D45" s="585" t="s">
        <v>252</v>
      </c>
      <c r="E45" s="585" t="s">
        <v>136</v>
      </c>
      <c r="F45" s="586">
        <v>4</v>
      </c>
      <c r="G45" s="589">
        <v>0</v>
      </c>
      <c r="H45" s="564">
        <v>35000</v>
      </c>
      <c r="I45" s="564">
        <f t="shared" si="9"/>
        <v>140000</v>
      </c>
      <c r="J45" s="564">
        <f t="shared" si="10"/>
        <v>35000</v>
      </c>
      <c r="K45" s="564">
        <v>140000</v>
      </c>
      <c r="L45" s="565" t="e">
        <f t="shared" ref="L45:L52" si="12">IF(I45&gt;0,(+I45/H$80),"")</f>
        <v>#REF!</v>
      </c>
      <c r="M45"/>
    </row>
    <row r="46" spans="1:16" s="584" customFormat="1" ht="30" customHeight="1" x14ac:dyDescent="0.2">
      <c r="A46" s="558">
        <f t="shared" si="11"/>
        <v>7.0399999999999991</v>
      </c>
      <c r="B46" s="581"/>
      <c r="C46" s="731" t="s">
        <v>257</v>
      </c>
      <c r="D46" s="732" t="s">
        <v>252</v>
      </c>
      <c r="E46" s="732" t="s">
        <v>136</v>
      </c>
      <c r="F46" s="198">
        <v>2</v>
      </c>
      <c r="G46" s="589">
        <v>0</v>
      </c>
      <c r="H46" s="564">
        <v>413000</v>
      </c>
      <c r="I46" s="564">
        <f t="shared" si="9"/>
        <v>826000</v>
      </c>
      <c r="J46" s="564">
        <f t="shared" si="10"/>
        <v>413000</v>
      </c>
      <c r="K46" s="564">
        <v>826000</v>
      </c>
      <c r="L46" s="565" t="e">
        <f t="shared" si="12"/>
        <v>#REF!</v>
      </c>
      <c r="M46"/>
    </row>
    <row r="47" spans="1:16" s="584" customFormat="1" ht="45" x14ac:dyDescent="0.2">
      <c r="A47" s="558">
        <f t="shared" si="11"/>
        <v>7.0499999999999989</v>
      </c>
      <c r="B47" s="581"/>
      <c r="C47" s="559" t="s">
        <v>258</v>
      </c>
      <c r="D47" s="585" t="s">
        <v>252</v>
      </c>
      <c r="E47" s="585" t="s">
        <v>136</v>
      </c>
      <c r="F47" s="586">
        <v>4</v>
      </c>
      <c r="G47" s="589">
        <v>0</v>
      </c>
      <c r="H47" s="564">
        <v>42000</v>
      </c>
      <c r="I47" s="564">
        <f t="shared" si="9"/>
        <v>168000</v>
      </c>
      <c r="J47" s="564">
        <f t="shared" si="10"/>
        <v>42000</v>
      </c>
      <c r="K47" s="564">
        <v>168000</v>
      </c>
      <c r="L47" s="565" t="e">
        <f t="shared" si="12"/>
        <v>#REF!</v>
      </c>
      <c r="M47"/>
    </row>
    <row r="48" spans="1:16" s="584" customFormat="1" ht="30" customHeight="1" x14ac:dyDescent="0.2">
      <c r="A48" s="558">
        <f t="shared" si="11"/>
        <v>7.0599999999999987</v>
      </c>
      <c r="B48" s="581"/>
      <c r="C48" s="559" t="s">
        <v>259</v>
      </c>
      <c r="D48" s="585" t="s">
        <v>252</v>
      </c>
      <c r="E48" s="585" t="s">
        <v>136</v>
      </c>
      <c r="F48" s="586">
        <v>2</v>
      </c>
      <c r="G48" s="589">
        <v>0</v>
      </c>
      <c r="H48" s="564">
        <v>35000</v>
      </c>
      <c r="I48" s="564">
        <f t="shared" si="9"/>
        <v>70000</v>
      </c>
      <c r="J48" s="564">
        <f t="shared" si="10"/>
        <v>35000</v>
      </c>
      <c r="K48" s="564">
        <v>70000</v>
      </c>
      <c r="L48" s="565" t="e">
        <f t="shared" si="12"/>
        <v>#REF!</v>
      </c>
      <c r="M48"/>
    </row>
    <row r="49" spans="1:14" s="584" customFormat="1" x14ac:dyDescent="0.2">
      <c r="A49" s="558">
        <f t="shared" si="11"/>
        <v>7.0699999999999985</v>
      </c>
      <c r="B49" s="581"/>
      <c r="C49" s="559" t="s">
        <v>260</v>
      </c>
      <c r="D49" s="585" t="s">
        <v>252</v>
      </c>
      <c r="E49" s="585" t="s">
        <v>136</v>
      </c>
      <c r="F49" s="586">
        <v>2</v>
      </c>
      <c r="G49" s="589">
        <v>0</v>
      </c>
      <c r="H49" s="564">
        <v>462327.6</v>
      </c>
      <c r="I49" s="564">
        <f t="shared" si="9"/>
        <v>924655.2</v>
      </c>
      <c r="J49" s="564">
        <f t="shared" si="10"/>
        <v>462327.6</v>
      </c>
      <c r="K49" s="564">
        <v>924655.2</v>
      </c>
      <c r="L49" s="565" t="e">
        <f t="shared" si="12"/>
        <v>#REF!</v>
      </c>
      <c r="M49"/>
    </row>
    <row r="50" spans="1:14" s="584" customFormat="1" x14ac:dyDescent="0.2">
      <c r="A50" s="558">
        <f t="shared" si="11"/>
        <v>7.0799999999999983</v>
      </c>
      <c r="B50" s="581"/>
      <c r="C50" s="559" t="s">
        <v>261</v>
      </c>
      <c r="D50" s="585" t="s">
        <v>252</v>
      </c>
      <c r="E50" s="585" t="s">
        <v>136</v>
      </c>
      <c r="F50" s="586">
        <v>2</v>
      </c>
      <c r="G50" s="589">
        <v>0</v>
      </c>
      <c r="H50" s="564">
        <v>329057.39999999997</v>
      </c>
      <c r="I50" s="564">
        <f t="shared" si="9"/>
        <v>658114.79999999993</v>
      </c>
      <c r="J50" s="564">
        <f t="shared" si="10"/>
        <v>329057.39999999997</v>
      </c>
      <c r="K50" s="564">
        <v>658114.79999999993</v>
      </c>
      <c r="L50" s="565" t="e">
        <f t="shared" si="12"/>
        <v>#REF!</v>
      </c>
      <c r="M50"/>
    </row>
    <row r="51" spans="1:14" s="584" customFormat="1" ht="30" customHeight="1" x14ac:dyDescent="0.2">
      <c r="A51" s="558">
        <f t="shared" si="11"/>
        <v>7.0899999999999981</v>
      </c>
      <c r="B51" s="581"/>
      <c r="C51" s="559" t="s">
        <v>262</v>
      </c>
      <c r="D51" s="585" t="s">
        <v>252</v>
      </c>
      <c r="E51" s="585" t="s">
        <v>136</v>
      </c>
      <c r="F51" s="586">
        <v>2</v>
      </c>
      <c r="G51" s="589">
        <v>0</v>
      </c>
      <c r="H51" s="564">
        <v>683172</v>
      </c>
      <c r="I51" s="564">
        <f t="shared" si="9"/>
        <v>1366344</v>
      </c>
      <c r="J51" s="564">
        <f t="shared" si="10"/>
        <v>683172</v>
      </c>
      <c r="K51" s="564">
        <v>1366344</v>
      </c>
      <c r="L51" s="565" t="e">
        <f t="shared" si="12"/>
        <v>#REF!</v>
      </c>
      <c r="M51"/>
    </row>
    <row r="52" spans="1:14" s="584" customFormat="1" ht="15.75" x14ac:dyDescent="0.2">
      <c r="A52" s="258"/>
      <c r="B52" s="258"/>
      <c r="C52" s="590"/>
      <c r="D52" s="581"/>
      <c r="E52" s="581"/>
      <c r="F52" s="258"/>
      <c r="G52" s="581"/>
      <c r="H52" s="591" t="s">
        <v>263</v>
      </c>
      <c r="I52" s="592">
        <f>SUM(I42:I51)</f>
        <v>8380114</v>
      </c>
      <c r="J52" s="592"/>
      <c r="K52" s="592">
        <v>8380114</v>
      </c>
      <c r="L52" s="565" t="e">
        <f t="shared" si="12"/>
        <v>#REF!</v>
      </c>
      <c r="M52"/>
    </row>
    <row r="53" spans="1:14" s="584" customFormat="1" ht="15.75" x14ac:dyDescent="0.2">
      <c r="A53" s="593">
        <v>8</v>
      </c>
      <c r="B53" s="588" t="s">
        <v>31</v>
      </c>
      <c r="C53" s="588"/>
      <c r="D53" s="588"/>
      <c r="E53" s="588"/>
      <c r="F53" s="581"/>
      <c r="G53" s="588"/>
      <c r="H53" s="557" t="s">
        <v>248</v>
      </c>
      <c r="I53" s="580" t="s">
        <v>249</v>
      </c>
      <c r="J53" s="580"/>
      <c r="K53" s="580"/>
      <c r="L53" s="580"/>
      <c r="M53"/>
    </row>
    <row r="54" spans="1:14" s="584" customFormat="1" x14ac:dyDescent="0.2">
      <c r="A54" s="199">
        <f>+A53+0.01</f>
        <v>8.01</v>
      </c>
      <c r="B54" s="258" t="s">
        <v>264</v>
      </c>
      <c r="C54" s="559" t="s">
        <v>265</v>
      </c>
      <c r="D54" s="585" t="s">
        <v>252</v>
      </c>
      <c r="E54" s="585" t="s">
        <v>253</v>
      </c>
      <c r="F54" s="586">
        <v>0.5</v>
      </c>
      <c r="G54" s="589">
        <v>0</v>
      </c>
      <c r="H54" s="564">
        <v>7795717.8200000003</v>
      </c>
      <c r="I54" s="564">
        <f>+H54*F54+(H54*F54*G54)</f>
        <v>3897858.91</v>
      </c>
      <c r="J54" s="564">
        <f>H54</f>
        <v>7795717.8200000003</v>
      </c>
      <c r="K54" s="564">
        <v>3897858.91</v>
      </c>
      <c r="L54" s="565" t="e">
        <f t="shared" ref="L54:L57" si="13">IF(I54&gt;0,(+I54/H$80),"")</f>
        <v>#REF!</v>
      </c>
      <c r="M54"/>
    </row>
    <row r="55" spans="1:14" s="584" customFormat="1" ht="45" x14ac:dyDescent="0.2">
      <c r="A55" s="199">
        <f>+A54+0.01</f>
        <v>8.02</v>
      </c>
      <c r="B55" s="258" t="s">
        <v>266</v>
      </c>
      <c r="C55" s="559" t="s">
        <v>267</v>
      </c>
      <c r="D55" s="585" t="s">
        <v>252</v>
      </c>
      <c r="E55" s="585" t="s">
        <v>253</v>
      </c>
      <c r="F55" s="586">
        <v>2</v>
      </c>
      <c r="G55" s="589">
        <v>0</v>
      </c>
      <c r="H55" s="564">
        <v>2279507.4900000002</v>
      </c>
      <c r="I55" s="564">
        <f>+H55*F55+(H55*F55*G55)</f>
        <v>4559014.9800000004</v>
      </c>
      <c r="J55" s="564">
        <f>H55</f>
        <v>2279507.4900000002</v>
      </c>
      <c r="K55" s="564">
        <v>4559014.9800000004</v>
      </c>
      <c r="L55" s="565" t="e">
        <f t="shared" si="13"/>
        <v>#REF!</v>
      </c>
      <c r="M55"/>
    </row>
    <row r="56" spans="1:14" s="584" customFormat="1" ht="30" customHeight="1" x14ac:dyDescent="0.2">
      <c r="A56" s="258"/>
      <c r="B56" s="258"/>
      <c r="C56" s="559" t="s">
        <v>268</v>
      </c>
      <c r="D56" s="585" t="s">
        <v>252</v>
      </c>
      <c r="E56" s="585" t="s">
        <v>136</v>
      </c>
      <c r="F56" s="586">
        <v>1</v>
      </c>
      <c r="G56" s="589">
        <v>0</v>
      </c>
      <c r="H56" s="564">
        <v>244999.99999999997</v>
      </c>
      <c r="I56" s="564">
        <f>+H56*F56+(H56*F56*G56)</f>
        <v>244999.99999999997</v>
      </c>
      <c r="J56" s="564">
        <f>H56</f>
        <v>244999.99999999997</v>
      </c>
      <c r="K56" s="564">
        <v>244999.99999999997</v>
      </c>
      <c r="L56" s="565" t="e">
        <f t="shared" si="13"/>
        <v>#REF!</v>
      </c>
      <c r="M56"/>
    </row>
    <row r="57" spans="1:14" s="584" customFormat="1" ht="15.75" x14ac:dyDescent="0.2">
      <c r="A57" s="258"/>
      <c r="B57" s="258"/>
      <c r="C57" s="732"/>
      <c r="D57" s="581"/>
      <c r="E57" s="581"/>
      <c r="F57" s="581"/>
      <c r="G57" s="581"/>
      <c r="H57" s="591" t="s">
        <v>263</v>
      </c>
      <c r="I57" s="592">
        <f>SUM(I54:I56)</f>
        <v>8701873.8900000006</v>
      </c>
      <c r="J57" s="592"/>
      <c r="K57" s="592">
        <v>8701874</v>
      </c>
      <c r="L57" s="565" t="e">
        <f t="shared" si="13"/>
        <v>#REF!</v>
      </c>
      <c r="M57"/>
    </row>
    <row r="58" spans="1:14" customFormat="1" ht="12.75" x14ac:dyDescent="0.2"/>
    <row r="59" spans="1:14" s="8" customFormat="1" ht="30" customHeight="1" x14ac:dyDescent="0.4">
      <c r="A59"/>
      <c r="B59"/>
      <c r="C59"/>
      <c r="D59" s="541"/>
      <c r="E59" s="4"/>
      <c r="F59" s="257"/>
      <c r="G59" s="257"/>
      <c r="H59" s="522"/>
      <c r="I59" s="232"/>
      <c r="J59" s="523"/>
      <c r="K59" s="523"/>
      <c r="L59" s="509"/>
      <c r="M59"/>
      <c r="N59" s="203"/>
    </row>
    <row r="60" spans="1:14" customFormat="1" ht="30" customHeight="1" thickBot="1" x14ac:dyDescent="0.45">
      <c r="D60" s="541"/>
      <c r="E60" s="4"/>
      <c r="F60" s="4"/>
      <c r="G60" s="4"/>
      <c r="H60" s="233"/>
      <c r="I60" s="233"/>
      <c r="J60" s="523"/>
      <c r="K60" s="523"/>
      <c r="L60" s="509"/>
      <c r="N60" s="200"/>
    </row>
    <row r="61" spans="1:14" s="483" customFormat="1" ht="36.75" customHeight="1" x14ac:dyDescent="0.2">
      <c r="A61" s="485"/>
      <c r="B61" s="485"/>
      <c r="C61" s="485"/>
      <c r="D61" s="896" t="s">
        <v>269</v>
      </c>
      <c r="E61" s="897"/>
      <c r="F61" s="897"/>
      <c r="G61" s="897"/>
      <c r="H61" s="897"/>
      <c r="I61" s="897"/>
      <c r="J61" s="897"/>
      <c r="K61" s="897"/>
      <c r="L61" s="898"/>
      <c r="M61"/>
    </row>
    <row r="62" spans="1:14" s="483" customFormat="1" ht="19.5" customHeight="1" x14ac:dyDescent="0.2">
      <c r="A62" s="485"/>
      <c r="B62" s="486"/>
      <c r="C62" s="486"/>
      <c r="D62" s="542"/>
      <c r="E62" s="486"/>
      <c r="F62" s="486"/>
      <c r="G62" s="486"/>
      <c r="H62" s="524"/>
      <c r="I62" s="524"/>
      <c r="J62" s="524"/>
      <c r="K62" s="524"/>
      <c r="L62" s="510"/>
      <c r="M62"/>
    </row>
    <row r="63" spans="1:14" s="483" customFormat="1" ht="19.5" customHeight="1" x14ac:dyDescent="0.2">
      <c r="A63" s="485"/>
      <c r="B63" s="487"/>
      <c r="C63" s="123"/>
      <c r="D63" s="717" t="s">
        <v>155</v>
      </c>
      <c r="E63" s="718"/>
      <c r="F63" s="718"/>
      <c r="G63" s="488"/>
      <c r="H63" s="719" t="e">
        <f>SUM(F65:F67)</f>
        <v>#REF!</v>
      </c>
      <c r="I63" s="719"/>
      <c r="J63" s="525"/>
      <c r="K63" s="525"/>
      <c r="L63" s="511" t="e">
        <f>IF(H63&gt;0,(+H63/H80),0)</f>
        <v>#REF!</v>
      </c>
      <c r="M63"/>
    </row>
    <row r="64" spans="1:14" s="483" customFormat="1" ht="19.5" customHeight="1" thickBot="1" x14ac:dyDescent="0.25">
      <c r="A64" s="485"/>
      <c r="B64" s="485"/>
      <c r="C64" s="485"/>
      <c r="D64" s="733"/>
      <c r="E64" s="734"/>
      <c r="F64" s="734"/>
      <c r="G64" s="734"/>
      <c r="H64" s="735"/>
      <c r="I64" s="735"/>
      <c r="J64" s="735"/>
      <c r="K64" s="735"/>
      <c r="L64" s="736"/>
      <c r="M64"/>
    </row>
    <row r="65" spans="1:13" s="483" customFormat="1" ht="19.5" customHeight="1" x14ac:dyDescent="0.2">
      <c r="D65" s="726" t="s">
        <v>270</v>
      </c>
      <c r="E65" s="727"/>
      <c r="F65" s="744">
        <f>+I44+I45+I46+I47+I48+I49+I50+I51+I56</f>
        <v>5378114</v>
      </c>
      <c r="G65" s="491"/>
      <c r="H65" s="527"/>
      <c r="I65" s="527"/>
      <c r="J65" s="527"/>
      <c r="K65" s="527"/>
      <c r="L65" s="513"/>
      <c r="M65"/>
    </row>
    <row r="66" spans="1:13" s="483" customFormat="1" ht="27" customHeight="1" x14ac:dyDescent="0.2">
      <c r="A66" s="725"/>
      <c r="B66" s="725"/>
      <c r="C66" s="725"/>
      <c r="D66" s="728" t="s">
        <v>271</v>
      </c>
      <c r="E66" s="494"/>
      <c r="F66" s="745">
        <f>+I42+I54+I55</f>
        <v>11703873.890000001</v>
      </c>
      <c r="G66" s="491"/>
      <c r="H66" s="527"/>
      <c r="I66" s="527"/>
      <c r="J66" s="527"/>
      <c r="K66" s="527"/>
      <c r="L66" s="513"/>
      <c r="M66"/>
    </row>
    <row r="67" spans="1:13" s="492" customFormat="1" ht="27" customHeight="1" thickBot="1" x14ac:dyDescent="0.25">
      <c r="A67" s="730"/>
      <c r="B67" s="730"/>
      <c r="C67" s="730"/>
      <c r="D67" s="720" t="s">
        <v>272</v>
      </c>
      <c r="E67" s="721"/>
      <c r="F67" s="746" t="e">
        <f>ROUND(+I39+I36+I33+I27+I23+I20,2)</f>
        <v>#REF!</v>
      </c>
      <c r="G67" s="491"/>
      <c r="H67" s="527"/>
      <c r="I67" s="527"/>
      <c r="J67" s="527"/>
      <c r="K67" s="527"/>
      <c r="L67" s="513"/>
      <c r="M67"/>
    </row>
    <row r="68" spans="1:13" s="490" customFormat="1" ht="27" customHeight="1" x14ac:dyDescent="0.2">
      <c r="D68" s="544"/>
      <c r="E68" s="123"/>
      <c r="F68" s="747"/>
      <c r="G68" s="123"/>
      <c r="H68" s="527"/>
      <c r="I68" s="527"/>
      <c r="J68" s="527"/>
      <c r="K68" s="527"/>
      <c r="L68" s="513"/>
      <c r="M68"/>
    </row>
    <row r="69" spans="1:13" s="494" customFormat="1" ht="20.25" x14ac:dyDescent="0.2">
      <c r="B69" s="725"/>
      <c r="C69" s="725"/>
      <c r="D69" s="709" t="s">
        <v>273</v>
      </c>
      <c r="E69" s="710"/>
      <c r="F69" s="748"/>
      <c r="G69" s="488"/>
      <c r="H69" s="719" t="e">
        <f>+I71+I74+I77</f>
        <v>#REF!</v>
      </c>
      <c r="I69" s="719"/>
      <c r="J69" s="525"/>
      <c r="K69" s="525"/>
      <c r="L69" s="511" t="e">
        <f>+L71+L75+L77</f>
        <v>#REF!</v>
      </c>
      <c r="M69"/>
    </row>
    <row r="70" spans="1:13" s="494" customFormat="1" ht="21" thickBot="1" x14ac:dyDescent="0.25">
      <c r="A70" s="483"/>
      <c r="B70" s="485"/>
      <c r="C70" s="485"/>
      <c r="D70" s="543"/>
      <c r="E70" s="489"/>
      <c r="F70" s="493"/>
      <c r="G70" s="489"/>
      <c r="H70" s="526"/>
      <c r="I70" s="526"/>
      <c r="J70" s="526"/>
      <c r="K70" s="526"/>
      <c r="L70" s="512"/>
      <c r="M70"/>
    </row>
    <row r="71" spans="1:13" s="123" customFormat="1" ht="18" customHeight="1" x14ac:dyDescent="0.2">
      <c r="A71" s="487"/>
      <c r="B71" s="485"/>
      <c r="C71" s="485"/>
      <c r="D71" s="545" t="s">
        <v>270</v>
      </c>
      <c r="E71" s="495"/>
      <c r="F71" s="749">
        <v>0</v>
      </c>
      <c r="G71" s="496"/>
      <c r="H71" s="530" t="s">
        <v>274</v>
      </c>
      <c r="I71" s="530">
        <f>+F71+F72</f>
        <v>2223736.0391000002</v>
      </c>
      <c r="J71" s="528"/>
      <c r="K71" s="528"/>
      <c r="L71" s="722" t="e">
        <f>IF(I71&gt;0,(+I71/H80),0)</f>
        <v>#REF!</v>
      </c>
      <c r="M71"/>
    </row>
    <row r="72" spans="1:13" s="123" customFormat="1" ht="18.600000000000001" customHeight="1" thickBot="1" x14ac:dyDescent="0.25">
      <c r="A72" s="487"/>
      <c r="B72" s="485"/>
      <c r="C72" s="485"/>
      <c r="D72" s="729" t="s">
        <v>275</v>
      </c>
      <c r="E72" s="721"/>
      <c r="F72" s="750">
        <f>F66*0.19</f>
        <v>2223736.0391000002</v>
      </c>
      <c r="G72" s="496"/>
      <c r="H72" s="530"/>
      <c r="I72" s="530"/>
      <c r="J72" s="528"/>
      <c r="K72" s="528"/>
      <c r="L72" s="722"/>
      <c r="M72"/>
    </row>
    <row r="73" spans="1:13" s="123" customFormat="1" ht="21" thickBot="1" x14ac:dyDescent="0.25">
      <c r="A73" s="487"/>
      <c r="B73" s="485"/>
      <c r="C73" s="485"/>
      <c r="D73" s="497"/>
      <c r="E73" s="498"/>
      <c r="F73" s="751"/>
      <c r="G73" s="499"/>
      <c r="H73" s="529"/>
      <c r="I73" s="530"/>
      <c r="J73" s="530"/>
      <c r="K73" s="530"/>
      <c r="L73" s="514"/>
      <c r="M73"/>
    </row>
    <row r="74" spans="1:13" s="123" customFormat="1" ht="20.25" x14ac:dyDescent="0.2">
      <c r="A74" s="487"/>
      <c r="B74" s="483"/>
      <c r="C74" s="483"/>
      <c r="D74" s="545" t="s">
        <v>276</v>
      </c>
      <c r="E74" s="500">
        <v>0.22</v>
      </c>
      <c r="F74" s="749" t="e">
        <f>+F67*E74</f>
        <v>#REF!</v>
      </c>
      <c r="G74" s="501"/>
      <c r="H74" s="530" t="s">
        <v>277</v>
      </c>
      <c r="I74" s="723" t="e">
        <f>+F74+F75+F76</f>
        <v>#REF!</v>
      </c>
      <c r="J74" s="531"/>
      <c r="K74" s="531"/>
      <c r="L74" s="722"/>
      <c r="M74"/>
    </row>
    <row r="75" spans="1:13" s="123" customFormat="1" ht="20.25" x14ac:dyDescent="0.2">
      <c r="A75" s="487"/>
      <c r="B75" s="483"/>
      <c r="C75" s="483"/>
      <c r="D75" s="547" t="s">
        <v>278</v>
      </c>
      <c r="E75" s="502">
        <v>0.03</v>
      </c>
      <c r="F75" s="752" t="e">
        <f>+F67*E75</f>
        <v>#REF!</v>
      </c>
      <c r="G75" s="501"/>
      <c r="H75" s="530"/>
      <c r="I75" s="723"/>
      <c r="J75" s="531"/>
      <c r="K75" s="531"/>
      <c r="L75" s="722" t="e">
        <f>IF(I74&gt;0,(+I74/H80),0)</f>
        <v>#REF!</v>
      </c>
      <c r="M75"/>
    </row>
    <row r="76" spans="1:13" s="123" customFormat="1" ht="21" thickBot="1" x14ac:dyDescent="0.25">
      <c r="A76" s="487"/>
      <c r="B76" s="485"/>
      <c r="C76" s="485"/>
      <c r="D76" s="546" t="s">
        <v>279</v>
      </c>
      <c r="E76" s="503">
        <v>0.05</v>
      </c>
      <c r="F76" s="753" t="e">
        <f>+F67*E76</f>
        <v>#REF!</v>
      </c>
      <c r="G76" s="501"/>
      <c r="H76" s="530"/>
      <c r="I76" s="723"/>
      <c r="J76" s="531"/>
      <c r="K76" s="531"/>
      <c r="L76" s="514"/>
      <c r="M76"/>
    </row>
    <row r="77" spans="1:13" s="123" customFormat="1" ht="20.25" x14ac:dyDescent="0.2">
      <c r="A77" s="487"/>
      <c r="B77" s="485"/>
      <c r="C77" s="485"/>
      <c r="D77" s="504" t="s">
        <v>280</v>
      </c>
      <c r="E77" s="724" t="s">
        <v>281</v>
      </c>
      <c r="F77" s="724"/>
      <c r="G77" s="505"/>
      <c r="H77" s="530">
        <v>0</v>
      </c>
      <c r="I77" s="532" t="e">
        <f>+H63*H77</f>
        <v>#REF!</v>
      </c>
      <c r="J77" s="532"/>
      <c r="K77" s="532"/>
      <c r="L77" s="515" t="e">
        <f>IF(I77&gt;0,(+I77/H80),0)</f>
        <v>#REF!</v>
      </c>
      <c r="M77"/>
    </row>
    <row r="78" spans="1:13" s="123" customFormat="1" ht="20.25" x14ac:dyDescent="0.2">
      <c r="A78" s="487"/>
      <c r="B78" s="485"/>
      <c r="C78" s="485"/>
      <c r="D78" s="709" t="s">
        <v>37</v>
      </c>
      <c r="E78" s="710"/>
      <c r="F78" s="710"/>
      <c r="G78" s="488"/>
      <c r="H78" s="719" t="e">
        <f>+H69+H63</f>
        <v>#REF!</v>
      </c>
      <c r="I78" s="719"/>
      <c r="J78" s="525"/>
      <c r="K78" s="525"/>
      <c r="L78" s="511" t="e">
        <f>+L63+L69</f>
        <v>#REF!</v>
      </c>
      <c r="M78"/>
    </row>
    <row r="79" spans="1:13" s="123" customFormat="1" ht="18" x14ac:dyDescent="0.2">
      <c r="A79" s="487"/>
      <c r="B79" s="484"/>
      <c r="C79" s="484"/>
      <c r="D79" s="711" t="s">
        <v>282</v>
      </c>
      <c r="E79" s="712"/>
      <c r="F79" s="506">
        <v>7.0000000000000007E-2</v>
      </c>
      <c r="G79" s="506"/>
      <c r="H79" s="716" t="e">
        <f>+H78*F79</f>
        <v>#REF!</v>
      </c>
      <c r="I79" s="716"/>
      <c r="J79" s="533"/>
      <c r="K79" s="533"/>
      <c r="L79" s="516" t="e">
        <f>IF(H79&gt;0,(+H79/H80),0)</f>
        <v>#REF!</v>
      </c>
      <c r="M79"/>
    </row>
    <row r="80" spans="1:13" s="123" customFormat="1" ht="21" thickBot="1" x14ac:dyDescent="0.25">
      <c r="A80" s="487"/>
      <c r="B80" s="490"/>
      <c r="C80" s="490"/>
      <c r="D80" s="713" t="s">
        <v>283</v>
      </c>
      <c r="E80" s="714"/>
      <c r="F80" s="714"/>
      <c r="G80" s="507"/>
      <c r="H80" s="715" t="e">
        <f>SUM(H78:I79)</f>
        <v>#REF!</v>
      </c>
      <c r="I80" s="715"/>
      <c r="J80" s="534"/>
      <c r="K80" s="534"/>
      <c r="L80" s="517" t="e">
        <f>SUM(L78:L79)</f>
        <v>#REF!</v>
      </c>
      <c r="M80"/>
    </row>
    <row r="81" spans="1:12" customFormat="1" ht="18" x14ac:dyDescent="0.25">
      <c r="A81" s="272"/>
      <c r="D81" s="541"/>
      <c r="H81" s="523"/>
      <c r="I81" s="523"/>
      <c r="J81" s="523"/>
      <c r="K81" s="523"/>
      <c r="L81" s="509"/>
    </row>
    <row r="82" spans="1:12" customFormat="1" ht="20.25" customHeight="1" x14ac:dyDescent="0.2">
      <c r="A82" s="272"/>
      <c r="D82" s="899"/>
      <c r="E82" s="900"/>
      <c r="F82" s="900"/>
      <c r="G82" s="901"/>
      <c r="H82" s="523"/>
      <c r="I82" s="523"/>
      <c r="J82" s="535"/>
      <c r="K82" s="523"/>
      <c r="L82" s="509"/>
    </row>
    <row r="83" spans="1:12" customFormat="1" ht="12.75" x14ac:dyDescent="0.2">
      <c r="A83" s="272"/>
      <c r="D83" s="885"/>
      <c r="E83" s="886"/>
      <c r="F83" s="886"/>
      <c r="G83" s="887"/>
      <c r="H83" s="523"/>
      <c r="I83" s="523"/>
      <c r="J83" s="523"/>
      <c r="K83" s="523"/>
      <c r="L83" s="509"/>
    </row>
    <row r="84" spans="1:12" customFormat="1" ht="12.75" x14ac:dyDescent="0.2">
      <c r="A84" s="272"/>
      <c r="D84" s="902" t="s">
        <v>161</v>
      </c>
      <c r="E84" s="903"/>
      <c r="F84" s="903"/>
      <c r="G84" s="904"/>
      <c r="H84" s="523"/>
      <c r="I84" s="523"/>
      <c r="J84" s="523"/>
      <c r="K84" s="523"/>
      <c r="L84" s="509"/>
    </row>
    <row r="85" spans="1:12" customFormat="1" ht="15" x14ac:dyDescent="0.25">
      <c r="A85" s="272"/>
      <c r="D85" s="902" t="s">
        <v>333</v>
      </c>
      <c r="E85" s="903"/>
      <c r="F85" s="903"/>
      <c r="G85" s="904"/>
      <c r="H85" s="523"/>
      <c r="I85" s="523"/>
      <c r="J85" s="523"/>
      <c r="K85" s="536"/>
      <c r="L85" s="509"/>
    </row>
    <row r="86" spans="1:12" x14ac:dyDescent="0.4">
      <c r="D86" s="902" t="s">
        <v>70</v>
      </c>
      <c r="E86" s="903"/>
      <c r="F86" s="903"/>
      <c r="G86" s="904"/>
    </row>
    <row r="87" spans="1:12" x14ac:dyDescent="0.4">
      <c r="D87" s="902" t="s">
        <v>161</v>
      </c>
      <c r="E87" s="903"/>
      <c r="F87" s="903"/>
      <c r="G87" s="904"/>
    </row>
    <row r="88" spans="1:12" x14ac:dyDescent="0.4">
      <c r="D88" s="905" t="s">
        <v>181</v>
      </c>
      <c r="E88" s="906"/>
      <c r="F88" s="906"/>
      <c r="G88" s="907"/>
    </row>
  </sheetData>
  <mergeCells count="17">
    <mergeCell ref="D84:G84"/>
    <mergeCell ref="D85:G85"/>
    <mergeCell ref="D86:G86"/>
    <mergeCell ref="D87:G87"/>
    <mergeCell ref="D88:G88"/>
    <mergeCell ref="D83:G83"/>
    <mergeCell ref="A1:C10"/>
    <mergeCell ref="D1:L3"/>
    <mergeCell ref="D9:J10"/>
    <mergeCell ref="K9:L9"/>
    <mergeCell ref="A11:J11"/>
    <mergeCell ref="K11:L11"/>
    <mergeCell ref="A13:B15"/>
    <mergeCell ref="C13:J15"/>
    <mergeCell ref="A16:L16"/>
    <mergeCell ref="D61:L61"/>
    <mergeCell ref="D82:G82"/>
  </mergeCells>
  <conditionalFormatting sqref="N1:N57">
    <cfRule type="cellIs" dxfId="15" priority="1" operator="lessThan">
      <formula>0</formula>
    </cfRule>
    <cfRule type="cellIs" dxfId="14" priority="2" operator="greaterThan">
      <formula>0</formula>
    </cfRule>
  </conditionalFormatting>
  <conditionalFormatting sqref="N59:N1048576">
    <cfRule type="cellIs" dxfId="13" priority="7" operator="lessThan">
      <formula>0</formula>
    </cfRule>
    <cfRule type="cellIs" dxfId="12" priority="8" operator="greaterThan">
      <formula>0</formula>
    </cfRule>
  </conditionalFormatting>
  <dataValidations count="7">
    <dataValidation type="list" allowBlank="1" showInputMessage="1" showErrorMessage="1" sqref="E77:G77 WVK77:WVM77 WLO77:WLQ77 WBS77:WBU77 VRW77:VRY77 VIA77:VIC77 UYE77:UYG77 UOI77:UOK77 UEM77:UEO77 TUQ77:TUS77 TKU77:TKW77 TAY77:TBA77 SRC77:SRE77 SHG77:SHI77 RXK77:RXM77 RNO77:RNQ77 RDS77:RDU77 QTW77:QTY77 QKA77:QKC77 QAE77:QAG77 PQI77:PQK77 PGM77:PGO77 OWQ77:OWS77 OMU77:OMW77 OCY77:ODA77 NTC77:NTE77 NJG77:NJI77 MZK77:MZM77 MPO77:MPQ77 MFS77:MFU77 LVW77:LVY77 LMA77:LMC77 LCE77:LCG77 KSI77:KSK77 KIM77:KIO77 JYQ77:JYS77 JOU77:JOW77 JEY77:JFA77 IVC77:IVE77 ILG77:ILI77 IBK77:IBM77 HRO77:HRQ77 HHS77:HHU77 GXW77:GXY77 GOA77:GOC77 GEE77:GEG77 FUI77:FUK77 FKM77:FKO77 FAQ77:FAS77 EQU77:EQW77 EGY77:EHA77 DXC77:DXE77 DNG77:DNI77 DDK77:DDM77 CTO77:CTQ77 CJS77:CJU77 BZW77:BZY77 BQA77:BQC77 BGE77:BGG77 AWI77:AWK77 AMM77:AMO77 ACQ77:ACS77 SU77:SW77 IY77:JA77" xr:uid="{FF88FD43-AA9C-405A-966F-62438A9C9F73}">
      <formula1>$H$123:$H$124</formula1>
    </dataValidation>
    <dataValidation allowBlank="1" showInputMessage="1" showErrorMessage="1" errorTitle="ERROR DE DATOS" error="En este campo no se pueden introducir decimales " sqref="H42 JB42 SX42 ACT42 AMP42 AWL42 BGH42 BQD42 BZZ42 CJV42 CTR42 DDN42 DNJ42 DXF42 EHB42 EQX42 FAT42 FKP42 FUL42 GEH42 GOD42 GXZ42 HHV42 HRR42 IBN42 ILJ42 IVF42 JFB42 JOX42 JYT42 KIP42 KSL42 LCH42 LMD42 LVZ42 MFV42 MPR42 MZN42 NJJ42 NTF42 ODB42 OMX42 OWT42 PGP42 PQL42 QAH42 QKD42 QTZ42 RDV42 RNR42 RXN42 SHJ42 SRF42 TBB42 TKX42 TUT42 UEP42 UOL42 UYH42 VID42 VRZ42 WBV42 WLR42 WVN42 H44:H51 JB44:JB51 SX44:SX51 ACT44:ACT51 AMP44:AMP51 AWL44:AWL51 BGH44:BGH51 BQD44:BQD51 BZZ44:BZZ51 CJV44:CJV51 CTR44:CTR51 DDN44:DDN51 DNJ44:DNJ51 DXF44:DXF51 EHB44:EHB51 EQX44:EQX51 FAT44:FAT51 FKP44:FKP51 FUL44:FUL51 GEH44:GEH51 GOD44:GOD51 GXZ44:GXZ51 HHV44:HHV51 HRR44:HRR51 IBN44:IBN51 ILJ44:ILJ51 IVF44:IVF51 JFB44:JFB51 JOX44:JOX51 JYT44:JYT51 KIP44:KIP51 KSL44:KSL51 LCH44:LCH51 LMD44:LMD51 LVZ44:LVZ51 MFV44:MFV51 MPR44:MPR51 MZN44:MZN51 NJJ44:NJJ51 NTF44:NTF51 ODB44:ODB51 OMX44:OMX51 OWT44:OWT51 PGP44:PGP51 PQL44:PQL51 QAH44:QAH51 QKD44:QKD51 QTZ44:QTZ51 RDV44:RDV51 RNR44:RNR51 RXN44:RXN51 SHJ44:SHJ51 SRF44:SRF51 TBB44:TBB51 TKX44:TKX51 TUT44:TUT51 UEP44:UEP51 UOL44:UOL51 UYH44:UYH51 VID44:VID51 VRZ44:VRZ51 WBV44:WBV51 WLR44:WLR51 WVN44:WVN51 H54:H56 JB54:JB56 SX54:SX56 ACT54:ACT56 AMP54:AMP56 AWL54:AWL56 BGH54:BGH56 BQD54:BQD56 BZZ54:BZZ56 CJV54:CJV56 CTR54:CTR56 DDN54:DDN56 DNJ54:DNJ56 DXF54:DXF56 EHB54:EHB56 EQX54:EQX56 FAT54:FAT56 FKP54:FKP56 FUL54:FUL56 GEH54:GEH56 GOD54:GOD56 GXZ54:GXZ56 HHV54:HHV56 HRR54:HRR56 IBN54:IBN56 ILJ54:ILJ56 IVF54:IVF56 JFB54:JFB56 JOX54:JOX56 JYT54:JYT56 KIP54:KIP56 KSL54:KSL56 LCH54:LCH56 LMD54:LMD56 LVZ54:LVZ56 MFV54:MFV56 MPR54:MPR56 MZN54:MZN56 NJJ54:NJJ56 NTF54:NTF56 ODB54:ODB56 OMX54:OMX56 OWT54:OWT56 PGP54:PGP56 PQL54:PQL56 QAH54:QAH56 QKD54:QKD56 QTZ54:QTZ56 RDV54:RDV56 RNR54:RNR56 RXN54:RXN56 SHJ54:SHJ56 SRF54:SRF56 TBB54:TBB56 TKX54:TKX56 TUT54:TUT56 UEP54:UEP56 UOL54:UOL56 UYH54:UYH56 VID54:VID56 VRZ54:VRZ56 WBV54:WBV56 WLR54:WLR56 WVN54:WVN56" xr:uid="{A95C0202-04C1-44E1-9ED5-CA9C23E1D267}"/>
    <dataValidation type="list" allowBlank="1" showInputMessage="1" showErrorMessage="1" sqref="I40:L41 JC40:JF41 SY40:TB41 ACU40:ACX41 AMQ40:AMT41 AWM40:AWP41 BGI40:BGL41 BQE40:BQH41 CAA40:CAD41 CJW40:CJZ41 CTS40:CTV41 DDO40:DDR41 DNK40:DNN41 DXG40:DXJ41 EHC40:EHF41 EQY40:ERB41 FAU40:FAX41 FKQ40:FKT41 FUM40:FUP41 GEI40:GEL41 GOE40:GOH41 GYA40:GYD41 HHW40:HHZ41 HRS40:HRV41 IBO40:IBR41 ILK40:ILN41 IVG40:IVJ41 JFC40:JFF41 JOY40:JPB41 JYU40:JYX41 KIQ40:KIT41 KSM40:KSP41 LCI40:LCL41 LME40:LMH41 LWA40:LWD41 MFW40:MFZ41 MPS40:MPV41 MZO40:MZR41 NJK40:NJN41 NTG40:NTJ41 ODC40:ODF41 OMY40:ONB41 OWU40:OWX41 PGQ40:PGT41 PQM40:PQP41 QAI40:QAL41 QKE40:QKH41 QUA40:QUD41 RDW40:RDZ41 RNS40:RNV41 RXO40:RXR41 SHK40:SHN41 SRG40:SRJ41 TBC40:TBF41 TKY40:TLB41 TUU40:TUX41 UEQ40:UET41 UOM40:UOP41 UYI40:UYL41 VIE40:VIH41 VSA40:VSD41 WBW40:WBZ41 WLS40:WLV41 WVO40:WVR41 I43:L43 JC43:JF43 SY43:TB43 ACU43:ACX43 AMQ43:AMT43 AWM43:AWP43 BGI43:BGL43 BQE43:BQH43 CAA43:CAD43 CJW43:CJZ43 CTS43:CTV43 DDO43:DDR43 DNK43:DNN43 DXG43:DXJ43 EHC43:EHF43 EQY43:ERB43 FAU43:FAX43 FKQ43:FKT43 FUM43:FUP43 GEI43:GEL43 GOE43:GOH43 GYA43:GYD43 HHW43:HHZ43 HRS43:HRV43 IBO43:IBR43 ILK43:ILN43 IVG43:IVJ43 JFC43:JFF43 JOY43:JPB43 JYU43:JYX43 KIQ43:KIT43 KSM43:KSP43 LCI43:LCL43 LME43:LMH43 LWA43:LWD43 MFW43:MFZ43 MPS43:MPV43 MZO43:MZR43 NJK43:NJN43 NTG43:NTJ43 ODC43:ODF43 OMY43:ONB43 OWU43:OWX43 PGQ43:PGT43 PQM43:PQP43 QAI43:QAL43 QKE43:QKH43 QUA43:QUD43 RDW43:RDZ43 RNS43:RNV43 RXO43:RXR43 SHK43:SHN43 SRG43:SRJ43 TBC43:TBF43 TKY43:TLB43 TUU43:TUX43 UEQ43:UET43 UOM43:UOP43 UYI43:UYL43 VIE43:VIH43 VSA43:VSD43 WBW43:WBZ43 WLS43:WLV43 WVO43:WVR43 I53:L53 JC53:JF53 SY53:TB53 ACU53:ACX53 AMQ53:AMT53 AWM53:AWP53 BGI53:BGL53 BQE53:BQH53 CAA53:CAD53 CJW53:CJZ53 CTS53:CTV53 DDO53:DDR53 DNK53:DNN53 DXG53:DXJ53 EHC53:EHF53 EQY53:ERB53 FAU53:FAX53 FKQ53:FKT53 FUM53:FUP53 GEI53:GEL53 GOE53:GOH53 GYA53:GYD53 HHW53:HHZ53 HRS53:HRV53 IBO53:IBR53 ILK53:ILN53 IVG53:IVJ53 JFC53:JFF53 JOY53:JPB53 JYU53:JYX53 KIQ53:KIT53 KSM53:KSP53 LCI53:LCL53 LME53:LMH53 LWA53:LWD53 MFW53:MFZ53 MPS53:MPV53 MZO53:MZR53 NJK53:NJN53 NTG53:NTJ53 ODC53:ODF53 OMY53:ONB53 OWU53:OWX53 PGQ53:PGT53 PQM53:PQP53 QAI53:QAL53 QKE53:QKH53 QUA53:QUD53 RDW53:RDZ53 RNS53:RNV53 RXO53:RXR53 SHK53:SHN53 SRG53:SRJ53 TBC53:TBF53 TKY53:TLB53 TUU53:TUX53 UEQ53:UET53 UOM53:UOP53 UYI53:UYL53 VIE53:VIH53 VSA53:VSD53 WBW53:WBZ53 WLS53:WLV53 WVO53:WVR53" xr:uid="{F892AE0B-A48C-4A8B-AAAD-D4DE01DCD744}">
      <formula1>$D$148:$D$149</formula1>
    </dataValidation>
    <dataValidation type="list" allowBlank="1" showInputMessage="1" showErrorMessage="1" sqref="D44:D51 IX44:IX51 ST44:ST51 ACP44:ACP51 AML44:AML51 AWH44:AWH51 BGD44:BGD51 BPZ44:BPZ51 BZV44:BZV51 CJR44:CJR51 CTN44:CTN51 DDJ44:DDJ51 DNF44:DNF51 DXB44:DXB51 EGX44:EGX51 EQT44:EQT51 FAP44:FAP51 FKL44:FKL51 FUH44:FUH51 GED44:GED51 GNZ44:GNZ51 GXV44:GXV51 HHR44:HHR51 HRN44:HRN51 IBJ44:IBJ51 ILF44:ILF51 IVB44:IVB51 JEX44:JEX51 JOT44:JOT51 JYP44:JYP51 KIL44:KIL51 KSH44:KSH51 LCD44:LCD51 LLZ44:LLZ51 LVV44:LVV51 MFR44:MFR51 MPN44:MPN51 MZJ44:MZJ51 NJF44:NJF51 NTB44:NTB51 OCX44:OCX51 OMT44:OMT51 OWP44:OWP51 PGL44:PGL51 PQH44:PQH51 QAD44:QAD51 QJZ44:QJZ51 QTV44:QTV51 RDR44:RDR51 RNN44:RNN51 RXJ44:RXJ51 SHF44:SHF51 SRB44:SRB51 TAX44:TAX51 TKT44:TKT51 TUP44:TUP51 UEL44:UEL51 UOH44:UOH51 UYD44:UYD51 VHZ44:VHZ51 VRV44:VRV51 WBR44:WBR51 WLN44:WLN51 WVJ44:WVJ51 D54:D56 IX54:IX56 ST54:ST56 ACP54:ACP56 AML54:AML56 AWH54:AWH56 BGD54:BGD56 BPZ54:BPZ56 BZV54:BZV56 CJR54:CJR56 CTN54:CTN56 DDJ54:DDJ56 DNF54:DNF56 DXB54:DXB56 EGX54:EGX56 EQT54:EQT56 FAP54:FAP56 FKL54:FKL56 FUH54:FUH56 GED54:GED56 GNZ54:GNZ56 GXV54:GXV56 HHR54:HHR56 HRN54:HRN56 IBJ54:IBJ56 ILF54:ILF56 IVB54:IVB56 JEX54:JEX56 JOT54:JOT56 JYP54:JYP56 KIL54:KIL56 KSH54:KSH56 LCD54:LCD56 LLZ54:LLZ56 LVV54:LVV56 MFR54:MFR56 MPN54:MPN56 MZJ54:MZJ56 NJF54:NJF56 NTB54:NTB56 OCX54:OCX56 OMT54:OMT56 OWP54:OWP56 PGL54:PGL56 PQH54:PQH56 QAD54:QAD56 QJZ54:QJZ56 QTV54:QTV56 RDR54:RDR56 RNN54:RNN56 RXJ54:RXJ56 SHF54:SHF56 SRB54:SRB56 TAX54:TAX56 TKT54:TKT56 TUP54:TUP56 UEL54:UEL56 UOH54:UOH56 UYD54:UYD56 VHZ54:VHZ56 VRV54:VRV56 WBR54:WBR56 WLN54:WLN56 WVJ54:WVJ56 D42 IX42 ST42 ACP42 AML42 AWH42 BGD42 BPZ42 BZV42 CJR42 CTN42 DDJ42 DNF42 DXB42 EGX42 EQT42 FAP42 FKL42 FUH42 GED42 GNZ42 GXV42 HHR42 HRN42 IBJ42 ILF42 IVB42 JEX42 JOT42 JYP42 KIL42 KSH42 LCD42 LLZ42 LVV42 MFR42 MPN42 MZJ42 NJF42 NTB42 OCX42 OMT42 OWP42 PGL42 PQH42 QAD42 QJZ42 QTV42 RDR42 RNN42 RXJ42 SHF42 SRB42 TAX42 TKT42 TUP42 UEL42 UOH42 UYD42 VHZ42 VRV42 WBR42 WLN42 WVJ42" xr:uid="{4BFE02C4-FF58-4C07-AF39-99DAF1780998}">
      <formula1>$E$148:$E$149</formula1>
    </dataValidation>
    <dataValidation type="list" allowBlank="1" showInputMessage="1" showErrorMessage="1" sqref="E44:E51 IY44:IY51 SU44:SU51 ACQ44:ACQ51 AMM44:AMM51 AWI44:AWI51 BGE44:BGE51 BQA44:BQA51 BZW44:BZW51 CJS44:CJS51 CTO44:CTO51 DDK44:DDK51 DNG44:DNG51 DXC44:DXC51 EGY44:EGY51 EQU44:EQU51 FAQ44:FAQ51 FKM44:FKM51 FUI44:FUI51 GEE44:GEE51 GOA44:GOA51 GXW44:GXW51 HHS44:HHS51 HRO44:HRO51 IBK44:IBK51 ILG44:ILG51 IVC44:IVC51 JEY44:JEY51 JOU44:JOU51 JYQ44:JYQ51 KIM44:KIM51 KSI44:KSI51 LCE44:LCE51 LMA44:LMA51 LVW44:LVW51 MFS44:MFS51 MPO44:MPO51 MZK44:MZK51 NJG44:NJG51 NTC44:NTC51 OCY44:OCY51 OMU44:OMU51 OWQ44:OWQ51 PGM44:PGM51 PQI44:PQI51 QAE44:QAE51 QKA44:QKA51 QTW44:QTW51 RDS44:RDS51 RNO44:RNO51 RXK44:RXK51 SHG44:SHG51 SRC44:SRC51 TAY44:TAY51 TKU44:TKU51 TUQ44:TUQ51 UEM44:UEM51 UOI44:UOI51 UYE44:UYE51 VIA44:VIA51 VRW44:VRW51 WBS44:WBS51 WLO44:WLO51 WVK44:WVK51 E56 IY56 SU56 ACQ56 AMM56 AWI56 BGE56 BQA56 BZW56 CJS56 CTO56 DDK56 DNG56 DXC56 EGY56 EQU56 FAQ56 FKM56 FUI56 GEE56 GOA56 GXW56 HHS56 HRO56 IBK56 ILG56 IVC56 JEY56 JOU56 JYQ56 KIM56 KSI56 LCE56 LMA56 LVW56 MFS56 MPO56 MZK56 NJG56 NTC56 OCY56 OMU56 OWQ56 PGM56 PQI56 QAE56 QKA56 QTW56 RDS56 RNO56 RXK56 SHG56 SRC56 TAY56 TKU56 TUQ56 UEM56 UOI56 UYE56 VIA56 VRW56 WBS56 WLO56 WVK56" xr:uid="{A86A9AE1-5F8D-4DBB-AA90-651999B3CC36}">
      <formula1>$I$148:$I$180</formula1>
    </dataValidation>
    <dataValidation type="list" allowBlank="1" showInputMessage="1" showErrorMessage="1" sqref="I18:L18 I21:L21 I24:L24 I28:L28 I34:L34 I37:L37" xr:uid="{2CCDD745-3432-4A90-97DA-51213F2DEC2D}">
      <formula1>$D$166:$D$167</formula1>
    </dataValidation>
    <dataValidation type="list" allowBlank="1" showInputMessage="1" showErrorMessage="1" sqref="WLW13 JG15 TC15 ACY15 AMU15 AWQ15 BGM15 BQI15 CAE15 CKA15 CTW15 DDS15 DNO15 DXK15 EHG15 ERC15 FAY15 FKU15 FUQ15 GEM15 GOI15 GYE15 HIA15 HRW15 IBS15 ILO15 IVK15 JFG15 JPC15 JYY15 KIU15 KSQ15 LCM15 LMI15 LWE15 MGA15 MPW15 MZS15 NJO15 NTK15 ODG15 ONC15 OWY15 PGU15 PQQ15 QAM15 QKI15 QUE15 REA15 RNW15 RXS15 SHO15 SRK15 TBG15 TLC15 TUY15 UEU15 UOQ15 UYM15 VII15 VSE15 WCA15 WLW15 WVS15 WVS13 JG13 TC13 ACY13 AMU13 AWQ13 BGM13 BQI13 CAE13 CKA13 CTW13 DDS13 DNO13 DXK13 EHG13 ERC13 FAY13 FKU13 FUQ13 GEM13 GOI13 GYE13 HIA13 HRW13 IBS13 ILO13 IVK13 JFG13 JPC13 JYY13 KIU13 KSQ13 LCM13 LMI13 LWE13 MGA13 MPW13 MZS13 NJO13 NTK13 ODG13 ONC13 OWY13 PGU13 PQQ13 QAM13 QKI13 QUE13 REA13 RNW13 RXS13 SHO13 SRK13 TBG13 TLC13 TUY13 UEU13 UOQ13 UYM13 VII13 VSE13 WCA13" xr:uid="{EF000449-4DC0-41FA-85DC-9DD7282890F7}">
      <formula1>$H$165:$H$186</formula1>
    </dataValidation>
  </dataValidations>
  <pageMargins left="0.25" right="0.25" top="0.75" bottom="0.75" header="0.3" footer="0.3"/>
  <pageSetup scale="74" fitToHeight="0" orientation="portrait" horizontalDpi="1200" verticalDpi="1200" r:id="rId1"/>
  <rowBreaks count="1" manualBreakCount="1">
    <brk id="52" max="11" man="1"/>
  </rowBreaks>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61D902-EF4F-447A-8529-8A0A3378A0A9}">
  <sheetPr>
    <tabColor rgb="FFFFC000"/>
  </sheetPr>
  <dimension ref="C1:Q528"/>
  <sheetViews>
    <sheetView view="pageBreakPreview" topLeftCell="A10" zoomScale="70" zoomScaleNormal="70" zoomScaleSheetLayoutView="70" workbookViewId="0">
      <selection activeCell="O12" sqref="O12"/>
    </sheetView>
  </sheetViews>
  <sheetFormatPr baseColWidth="10" defaultRowHeight="12.75" x14ac:dyDescent="0.2"/>
  <cols>
    <col min="1" max="2" width="1.7109375" customWidth="1"/>
    <col min="3" max="3" width="6.28515625" customWidth="1"/>
    <col min="4" max="4" width="24.140625" bestFit="1" customWidth="1"/>
    <col min="5" max="5" width="13.85546875" customWidth="1"/>
    <col min="8" max="8" width="12.5703125" customWidth="1"/>
    <col min="10" max="10" width="13.5703125" customWidth="1"/>
    <col min="11" max="11" width="7.28515625" customWidth="1"/>
    <col min="12" max="12" width="3.42578125" customWidth="1"/>
  </cols>
  <sheetData>
    <row r="1" spans="3:11" s="281" customFormat="1" ht="5.0999999999999996" customHeight="1" x14ac:dyDescent="0.2">
      <c r="C1" s="282"/>
      <c r="D1" s="283"/>
      <c r="E1" s="283"/>
      <c r="F1" s="283"/>
      <c r="G1" s="284"/>
      <c r="H1" s="283"/>
      <c r="I1" s="285"/>
      <c r="J1" s="283"/>
      <c r="K1" s="286"/>
    </row>
    <row r="2" spans="3:11" s="281" customFormat="1" ht="24.95" customHeight="1" x14ac:dyDescent="0.2">
      <c r="C2" s="287"/>
      <c r="D2" s="455"/>
      <c r="E2" s="456"/>
      <c r="F2" s="288" t="s">
        <v>41</v>
      </c>
      <c r="G2" s="289"/>
      <c r="H2" s="465" t="s">
        <v>127</v>
      </c>
      <c r="I2" s="466"/>
      <c r="J2" s="467"/>
      <c r="K2" s="290"/>
    </row>
    <row r="3" spans="3:11" s="281" customFormat="1" ht="24.95" customHeight="1" x14ac:dyDescent="0.2">
      <c r="C3" s="287"/>
      <c r="D3" s="468"/>
      <c r="E3" s="469"/>
      <c r="F3" s="291"/>
      <c r="G3" s="292"/>
      <c r="H3" s="470" t="s">
        <v>128</v>
      </c>
      <c r="I3" s="471"/>
      <c r="J3" s="472"/>
      <c r="K3" s="290"/>
    </row>
    <row r="4" spans="3:11" s="281" customFormat="1" ht="28.15" customHeight="1" x14ac:dyDescent="0.2">
      <c r="C4" s="287"/>
      <c r="D4" s="922" t="s">
        <v>179</v>
      </c>
      <c r="E4" s="923"/>
      <c r="F4" s="923"/>
      <c r="G4" s="924"/>
      <c r="H4" s="470" t="s">
        <v>437</v>
      </c>
      <c r="I4" s="293"/>
      <c r="J4" s="472"/>
      <c r="K4" s="290"/>
    </row>
    <row r="5" spans="3:11" s="281" customFormat="1" ht="20.100000000000001" customHeight="1" x14ac:dyDescent="0.2">
      <c r="C5" s="287"/>
      <c r="D5" s="922" t="s">
        <v>162</v>
      </c>
      <c r="E5" s="923"/>
      <c r="F5" s="923"/>
      <c r="G5" s="923"/>
      <c r="H5" s="923"/>
      <c r="I5" s="923"/>
      <c r="J5" s="924"/>
      <c r="K5" s="290"/>
    </row>
    <row r="6" spans="3:11" s="281" customFormat="1" ht="5.0999999999999996" customHeight="1" x14ac:dyDescent="0.2">
      <c r="C6" s="287"/>
      <c r="D6" s="294"/>
      <c r="E6" s="294"/>
      <c r="F6" s="294"/>
      <c r="G6" s="295"/>
      <c r="H6" s="294"/>
      <c r="I6" s="295"/>
      <c r="J6" s="294"/>
      <c r="K6" s="290"/>
    </row>
    <row r="7" spans="3:11" s="302" customFormat="1" ht="20.100000000000001" customHeight="1" x14ac:dyDescent="0.2">
      <c r="C7" s="296"/>
      <c r="D7" s="297" t="s">
        <v>129</v>
      </c>
      <c r="E7" s="298" t="s">
        <v>130</v>
      </c>
      <c r="F7" s="299"/>
      <c r="G7" s="299"/>
      <c r="H7" s="299"/>
      <c r="I7" s="299"/>
      <c r="J7" s="300"/>
      <c r="K7" s="301"/>
    </row>
    <row r="8" spans="3:11" s="281" customFormat="1" ht="20.100000000000001" customHeight="1" x14ac:dyDescent="0.2">
      <c r="C8" s="287"/>
      <c r="D8" s="303">
        <v>3</v>
      </c>
      <c r="E8" s="304" t="s">
        <v>180</v>
      </c>
      <c r="F8" s="305"/>
      <c r="G8" s="305"/>
      <c r="H8" s="305"/>
      <c r="I8" s="305"/>
      <c r="J8" s="306"/>
      <c r="K8" s="290"/>
    </row>
    <row r="9" spans="3:11" s="302" customFormat="1" ht="20.100000000000001" customHeight="1" x14ac:dyDescent="0.2">
      <c r="C9" s="296"/>
      <c r="D9" s="297" t="s">
        <v>132</v>
      </c>
      <c r="E9" s="298" t="s">
        <v>133</v>
      </c>
      <c r="F9" s="299"/>
      <c r="G9" s="299"/>
      <c r="H9" s="299"/>
      <c r="I9" s="299"/>
      <c r="J9" s="479" t="s">
        <v>45</v>
      </c>
      <c r="K9" s="301"/>
    </row>
    <row r="10" spans="3:11" s="281" customFormat="1" ht="20.100000000000001" customHeight="1" x14ac:dyDescent="0.2">
      <c r="C10" s="287"/>
      <c r="D10" s="452">
        <v>3.02</v>
      </c>
      <c r="E10" s="304" t="s">
        <v>182</v>
      </c>
      <c r="F10" s="305"/>
      <c r="G10" s="305"/>
      <c r="H10" s="305"/>
      <c r="I10" s="305"/>
      <c r="J10" s="480">
        <v>1.01</v>
      </c>
      <c r="K10" s="290"/>
    </row>
    <row r="11" spans="3:11" s="302" customFormat="1" ht="20.100000000000001" customHeight="1" x14ac:dyDescent="0.2">
      <c r="C11" s="296"/>
      <c r="D11" s="307" t="s">
        <v>134</v>
      </c>
      <c r="E11" s="934" t="s">
        <v>135</v>
      </c>
      <c r="F11" s="935"/>
      <c r="G11" s="935"/>
      <c r="H11" s="935"/>
      <c r="I11" s="936"/>
      <c r="J11" s="308" t="s">
        <v>136</v>
      </c>
      <c r="K11" s="301"/>
    </row>
    <row r="12" spans="3:11" s="281" customFormat="1" ht="20.100000000000001" customHeight="1" x14ac:dyDescent="0.2">
      <c r="C12" s="287"/>
      <c r="D12" s="309" t="s">
        <v>6</v>
      </c>
      <c r="E12" s="937"/>
      <c r="F12" s="938"/>
      <c r="G12" s="938"/>
      <c r="H12" s="938"/>
      <c r="I12" s="939"/>
      <c r="J12" s="310"/>
      <c r="K12" s="290"/>
    </row>
    <row r="13" spans="3:11" s="302" customFormat="1" ht="20.100000000000001" customHeight="1" x14ac:dyDescent="0.2">
      <c r="C13" s="296"/>
      <c r="D13" s="307" t="s">
        <v>137</v>
      </c>
      <c r="E13" s="925" t="s">
        <v>183</v>
      </c>
      <c r="F13" s="926"/>
      <c r="G13" s="926"/>
      <c r="H13" s="926"/>
      <c r="I13" s="927"/>
      <c r="J13" s="917" t="str">
        <f>+VLOOKUP(J10,PRESUPUESTO!$A$18:$E$36,5,FALSE)</f>
        <v>Metro Cúbico</v>
      </c>
      <c r="K13" s="301"/>
    </row>
    <row r="14" spans="3:11" s="281" customFormat="1" ht="20.100000000000001" customHeight="1" x14ac:dyDescent="0.2">
      <c r="C14" s="287"/>
      <c r="D14" s="309" t="s">
        <v>6</v>
      </c>
      <c r="E14" s="928"/>
      <c r="F14" s="929"/>
      <c r="G14" s="929"/>
      <c r="H14" s="929"/>
      <c r="I14" s="930"/>
      <c r="J14" s="918"/>
      <c r="K14" s="290"/>
    </row>
    <row r="15" spans="3:11" s="281" customFormat="1" ht="5.0999999999999996" customHeight="1" x14ac:dyDescent="0.2">
      <c r="C15" s="287"/>
      <c r="D15" s="280"/>
      <c r="E15" s="280"/>
      <c r="F15" s="280"/>
      <c r="G15" s="280"/>
      <c r="H15" s="280"/>
      <c r="I15" s="280"/>
      <c r="J15" s="280"/>
      <c r="K15" s="290"/>
    </row>
    <row r="16" spans="3:11" s="281" customFormat="1" ht="20.100000000000001" customHeight="1" x14ac:dyDescent="0.2">
      <c r="C16" s="287"/>
      <c r="D16" s="311" t="s">
        <v>138</v>
      </c>
      <c r="E16" s="312"/>
      <c r="F16" s="312"/>
      <c r="G16" s="312"/>
      <c r="H16" s="312"/>
      <c r="I16" s="312"/>
      <c r="J16" s="313"/>
      <c r="K16" s="290"/>
    </row>
    <row r="17" spans="3:15" s="281" customFormat="1" ht="20.100000000000001" customHeight="1" x14ac:dyDescent="0.2">
      <c r="C17" s="287"/>
      <c r="D17" s="422" t="s">
        <v>139</v>
      </c>
      <c r="E17" s="422"/>
      <c r="F17" s="422"/>
      <c r="G17" s="314" t="s">
        <v>136</v>
      </c>
      <c r="H17" s="315" t="s">
        <v>140</v>
      </c>
      <c r="I17" s="314" t="s">
        <v>141</v>
      </c>
      <c r="J17" s="315" t="s">
        <v>142</v>
      </c>
      <c r="K17" s="290"/>
    </row>
    <row r="18" spans="3:15" s="281" customFormat="1" ht="18" customHeight="1" x14ac:dyDescent="0.2">
      <c r="C18" s="287"/>
      <c r="D18" s="1034" t="s">
        <v>184</v>
      </c>
      <c r="E18" s="1035"/>
      <c r="F18" s="1036"/>
      <c r="G18" s="441" t="s">
        <v>145</v>
      </c>
      <c r="H18" s="449">
        <v>0.03</v>
      </c>
      <c r="I18" s="442">
        <v>221627</v>
      </c>
      <c r="J18" s="319">
        <f>+IF(D18="","",I18*H18)</f>
        <v>6648.8099999999995</v>
      </c>
      <c r="K18" s="290"/>
    </row>
    <row r="19" spans="3:15" s="281" customFormat="1" ht="18" customHeight="1" x14ac:dyDescent="0.2">
      <c r="C19" s="287"/>
      <c r="D19" s="423"/>
      <c r="E19" s="424"/>
      <c r="F19" s="424"/>
      <c r="G19" s="323" t="s">
        <v>146</v>
      </c>
      <c r="H19" s="324"/>
      <c r="I19" s="443" t="s">
        <v>146</v>
      </c>
      <c r="J19" s="425" t="str">
        <f>+IF(D19="","",I19*H19)</f>
        <v/>
      </c>
      <c r="K19" s="290"/>
    </row>
    <row r="20" spans="3:15" s="281" customFormat="1" ht="20.100000000000001" customHeight="1" x14ac:dyDescent="0.2">
      <c r="C20" s="287"/>
      <c r="G20" s="408" t="s">
        <v>147</v>
      </c>
      <c r="H20" s="409"/>
      <c r="I20" s="408"/>
      <c r="J20" s="328">
        <f>ROUND(+SUM(J18:J19),2)</f>
        <v>6648.81</v>
      </c>
      <c r="K20" s="290"/>
    </row>
    <row r="21" spans="3:15" s="281" customFormat="1" ht="5.0999999999999996" customHeight="1" x14ac:dyDescent="0.2">
      <c r="C21" s="287"/>
      <c r="D21" s="426"/>
      <c r="E21" s="426"/>
      <c r="F21" s="426"/>
      <c r="G21" s="426"/>
      <c r="H21" s="426"/>
      <c r="I21" s="426"/>
      <c r="J21" s="426"/>
      <c r="K21" s="290"/>
    </row>
    <row r="22" spans="3:15" s="281" customFormat="1" ht="20.100000000000001" customHeight="1" x14ac:dyDescent="0.2">
      <c r="C22" s="287"/>
      <c r="D22" s="345" t="s">
        <v>151</v>
      </c>
      <c r="E22" s="346"/>
      <c r="F22" s="346"/>
      <c r="G22" s="346"/>
      <c r="H22" s="346"/>
      <c r="I22" s="346"/>
      <c r="J22" s="347"/>
      <c r="K22" s="290"/>
      <c r="L22" s="331"/>
    </row>
    <row r="23" spans="3:15" s="350" customFormat="1" ht="20.100000000000001" customHeight="1" x14ac:dyDescent="0.2">
      <c r="C23" s="332"/>
      <c r="D23" s="348" t="s">
        <v>139</v>
      </c>
      <c r="E23" s="349"/>
      <c r="F23" s="349"/>
      <c r="G23" s="333" t="s">
        <v>136</v>
      </c>
      <c r="H23" s="334" t="s">
        <v>140</v>
      </c>
      <c r="I23" s="335" t="s">
        <v>141</v>
      </c>
      <c r="J23" s="336" t="s">
        <v>142</v>
      </c>
      <c r="K23" s="337"/>
      <c r="L23" s="338"/>
    </row>
    <row r="24" spans="3:15" s="281" customFormat="1" ht="18" customHeight="1" x14ac:dyDescent="0.2">
      <c r="C24" s="287"/>
      <c r="D24" s="351" t="s">
        <v>152</v>
      </c>
      <c r="E24" s="352"/>
      <c r="F24" s="352"/>
      <c r="G24" s="339" t="s">
        <v>153</v>
      </c>
      <c r="H24" s="340">
        <v>1.3</v>
      </c>
      <c r="I24" s="461">
        <v>10464</v>
      </c>
      <c r="J24" s="341">
        <f>(+IF(D24="","",(I24*H24)))</f>
        <v>13603.2</v>
      </c>
      <c r="K24" s="290"/>
      <c r="L24" s="331"/>
    </row>
    <row r="25" spans="3:15" s="281" customFormat="1" ht="18" customHeight="1" x14ac:dyDescent="0.2">
      <c r="C25" s="287"/>
      <c r="D25" s="351"/>
      <c r="E25" s="352"/>
      <c r="F25" s="352"/>
      <c r="G25" s="339"/>
      <c r="H25" s="340"/>
      <c r="I25" s="461" t="s">
        <v>146</v>
      </c>
      <c r="J25" s="341" t="str">
        <f>(+IF(D25="","",(I25*H25)))</f>
        <v/>
      </c>
      <c r="K25" s="290"/>
      <c r="L25" s="331"/>
    </row>
    <row r="26" spans="3:15" s="281" customFormat="1" ht="18" customHeight="1" x14ac:dyDescent="0.2">
      <c r="C26" s="287"/>
      <c r="D26" s="351"/>
      <c r="E26" s="352"/>
      <c r="F26" s="352"/>
      <c r="G26" s="339"/>
      <c r="H26" s="340"/>
      <c r="I26" s="461" t="s">
        <v>146</v>
      </c>
      <c r="J26" s="341" t="str">
        <f>(+IF(D26="","",(I26*H26)))</f>
        <v/>
      </c>
      <c r="K26" s="290"/>
      <c r="L26" s="331"/>
    </row>
    <row r="27" spans="3:15" s="281" customFormat="1" ht="18" customHeight="1" x14ac:dyDescent="0.2">
      <c r="C27" s="287"/>
      <c r="D27" s="353"/>
      <c r="E27" s="354"/>
      <c r="F27" s="354"/>
      <c r="G27" s="355"/>
      <c r="H27" s="356"/>
      <c r="I27" s="473"/>
      <c r="J27" s="357"/>
      <c r="K27" s="290"/>
      <c r="L27" s="331"/>
    </row>
    <row r="28" spans="3:15" s="281" customFormat="1" ht="20.100000000000001" customHeight="1" x14ac:dyDescent="0.2">
      <c r="C28" s="287"/>
      <c r="G28" s="326" t="s">
        <v>154</v>
      </c>
      <c r="H28" s="327"/>
      <c r="I28" s="326"/>
      <c r="J28" s="342">
        <f>+ROUND(SUM(J24:J27),2)</f>
        <v>13603.2</v>
      </c>
      <c r="K28" s="290"/>
      <c r="L28" s="331"/>
    </row>
    <row r="29" spans="3:15" s="281" customFormat="1" ht="5.0999999999999996" customHeight="1" x14ac:dyDescent="0.2">
      <c r="C29" s="287"/>
      <c r="G29" s="343"/>
      <c r="I29" s="344"/>
      <c r="K29" s="290"/>
      <c r="O29" s="427"/>
    </row>
    <row r="30" spans="3:15" s="281" customFormat="1" ht="20.100000000000001" customHeight="1" x14ac:dyDescent="0.2">
      <c r="C30" s="287"/>
      <c r="D30" s="358" t="s">
        <v>155</v>
      </c>
      <c r="E30" s="359"/>
      <c r="F30" s="359"/>
      <c r="G30" s="359"/>
      <c r="H30" s="360"/>
      <c r="I30" s="359"/>
      <c r="J30" s="462">
        <f>ROUND((SUM(+J20+J28)),2)</f>
        <v>20252.009999999998</v>
      </c>
      <c r="K30" s="290"/>
      <c r="O30" s="427"/>
    </row>
    <row r="31" spans="3:15" s="281" customFormat="1" ht="5.0999999999999996" customHeight="1" x14ac:dyDescent="0.2">
      <c r="C31" s="287"/>
      <c r="G31" s="343"/>
      <c r="I31" s="344"/>
      <c r="K31" s="290"/>
      <c r="O31" s="427"/>
    </row>
    <row r="32" spans="3:15" s="370" customFormat="1" ht="20.100000000000001" customHeight="1" x14ac:dyDescent="0.2">
      <c r="C32" s="361"/>
      <c r="D32" s="362" t="s">
        <v>156</v>
      </c>
      <c r="E32" s="363"/>
      <c r="F32" s="364"/>
      <c r="G32" s="365"/>
      <c r="H32" s="366">
        <f>+[113]PRESUPUESTO!$H$70</f>
        <v>0</v>
      </c>
      <c r="I32" s="367"/>
      <c r="J32" s="368">
        <f>+J30*H32</f>
        <v>0</v>
      </c>
      <c r="K32" s="369"/>
      <c r="O32" s="428"/>
    </row>
    <row r="33" spans="3:15" s="281" customFormat="1" ht="20.100000000000001" customHeight="1" x14ac:dyDescent="0.2">
      <c r="C33" s="287"/>
      <c r="D33" s="358" t="s">
        <v>157</v>
      </c>
      <c r="E33" s="359"/>
      <c r="F33" s="359"/>
      <c r="G33" s="359"/>
      <c r="H33" s="360"/>
      <c r="I33" s="359"/>
      <c r="J33" s="462">
        <f>+J32+J30</f>
        <v>20252.009999999998</v>
      </c>
      <c r="K33" s="290"/>
      <c r="O33" s="427"/>
    </row>
    <row r="34" spans="3:15" s="281" customFormat="1" ht="5.0999999999999996" customHeight="1" x14ac:dyDescent="0.2">
      <c r="C34" s="287"/>
      <c r="G34" s="343"/>
      <c r="I34" s="344"/>
      <c r="K34" s="290"/>
      <c r="O34" s="427"/>
    </row>
    <row r="35" spans="3:15" s="370" customFormat="1" ht="20.100000000000001" customHeight="1" x14ac:dyDescent="0.2">
      <c r="C35" s="361"/>
      <c r="D35" s="429" t="s">
        <v>108</v>
      </c>
      <c r="E35" s="430"/>
      <c r="F35" s="430"/>
      <c r="G35" s="374"/>
      <c r="H35" s="375">
        <f>+[113]PRESUPUESTO!$E$1934</f>
        <v>0</v>
      </c>
      <c r="I35" s="376"/>
      <c r="J35" s="377">
        <f>+J30*H35</f>
        <v>0</v>
      </c>
      <c r="K35" s="369"/>
      <c r="O35" s="428"/>
    </row>
    <row r="36" spans="3:15" s="370" customFormat="1" ht="20.100000000000001" customHeight="1" x14ac:dyDescent="0.2">
      <c r="C36" s="361"/>
      <c r="D36" s="431" t="s">
        <v>110</v>
      </c>
      <c r="E36" s="432"/>
      <c r="F36" s="432"/>
      <c r="G36" s="374"/>
      <c r="H36" s="379">
        <f>+[113]PRESUPUESTO!$E$1935</f>
        <v>0</v>
      </c>
      <c r="I36" s="376"/>
      <c r="J36" s="380">
        <f>+J30*H36</f>
        <v>0</v>
      </c>
      <c r="K36" s="369"/>
      <c r="O36" s="428"/>
    </row>
    <row r="37" spans="3:15" s="370" customFormat="1" ht="20.100000000000001" customHeight="1" x14ac:dyDescent="0.2">
      <c r="C37" s="361"/>
      <c r="D37" s="431" t="s">
        <v>109</v>
      </c>
      <c r="E37" s="432"/>
      <c r="F37" s="432"/>
      <c r="G37" s="381"/>
      <c r="H37" s="379">
        <f>+[113]PRESUPUESTO!$E$1936</f>
        <v>0</v>
      </c>
      <c r="I37" s="382"/>
      <c r="J37" s="380">
        <f>+J30*H37</f>
        <v>0</v>
      </c>
      <c r="K37" s="369"/>
      <c r="O37" s="428"/>
    </row>
    <row r="38" spans="3:15" s="281" customFormat="1" ht="20.100000000000001" customHeight="1" x14ac:dyDescent="0.2">
      <c r="C38" s="287"/>
      <c r="D38" s="433" t="s">
        <v>158</v>
      </c>
      <c r="E38" s="434"/>
      <c r="F38" s="434"/>
      <c r="G38" s="434"/>
      <c r="H38" s="434"/>
      <c r="I38" s="434"/>
      <c r="J38" s="463">
        <f>SUM(J35:J37)</f>
        <v>0</v>
      </c>
      <c r="K38" s="290"/>
      <c r="O38" s="427"/>
    </row>
    <row r="39" spans="3:15" s="281" customFormat="1" ht="5.0999999999999996" customHeight="1" x14ac:dyDescent="0.2">
      <c r="C39" s="287"/>
      <c r="D39" s="365"/>
      <c r="E39" s="365"/>
      <c r="F39" s="365"/>
      <c r="G39" s="365"/>
      <c r="H39" s="365"/>
      <c r="I39" s="365"/>
      <c r="J39" s="365"/>
      <c r="K39" s="290"/>
      <c r="O39" s="427"/>
    </row>
    <row r="40" spans="3:15" s="281" customFormat="1" ht="20.100000000000001" customHeight="1" x14ac:dyDescent="0.2">
      <c r="C40" s="287"/>
      <c r="D40" s="383" t="s">
        <v>159</v>
      </c>
      <c r="E40" s="384"/>
      <c r="F40" s="384"/>
      <c r="G40" s="384"/>
      <c r="H40" s="385"/>
      <c r="I40" s="384"/>
      <c r="J40" s="464">
        <f>SUM(J33+J38)</f>
        <v>20252.009999999998</v>
      </c>
      <c r="K40" s="290"/>
      <c r="M40" s="281">
        <v>1.01</v>
      </c>
      <c r="O40" s="427"/>
    </row>
    <row r="41" spans="3:15" s="281" customFormat="1" ht="5.0999999999999996" customHeight="1" x14ac:dyDescent="0.2">
      <c r="C41" s="287"/>
      <c r="D41" s="365"/>
      <c r="E41" s="365"/>
      <c r="F41" s="365"/>
      <c r="G41" s="365"/>
      <c r="H41" s="365"/>
      <c r="I41" s="365"/>
      <c r="J41" s="365"/>
      <c r="K41" s="290"/>
    </row>
    <row r="42" spans="3:15" s="281" customFormat="1" ht="14.1" customHeight="1" x14ac:dyDescent="0.2">
      <c r="C42" s="287"/>
      <c r="D42" s="386" t="s">
        <v>160</v>
      </c>
      <c r="E42" s="387"/>
      <c r="F42" s="388"/>
      <c r="G42" s="899"/>
      <c r="H42" s="900"/>
      <c r="I42" s="900"/>
      <c r="J42" s="901"/>
      <c r="K42" s="290"/>
    </row>
    <row r="43" spans="3:15" s="281" customFormat="1" ht="14.1" customHeight="1" x14ac:dyDescent="0.2">
      <c r="C43" s="287"/>
      <c r="D43" s="389"/>
      <c r="E43" s="378"/>
      <c r="F43" s="435"/>
      <c r="G43" s="885"/>
      <c r="H43" s="886"/>
      <c r="I43" s="886"/>
      <c r="J43" s="887"/>
      <c r="K43" s="290"/>
    </row>
    <row r="44" spans="3:15" s="281" customFormat="1" ht="14.1" customHeight="1" x14ac:dyDescent="0.2">
      <c r="C44" s="287"/>
      <c r="D44" s="389"/>
      <c r="E44" s="378"/>
      <c r="F44" s="435"/>
      <c r="G44" s="902" t="s">
        <v>161</v>
      </c>
      <c r="H44" s="903"/>
      <c r="I44" s="903"/>
      <c r="J44" s="904"/>
      <c r="K44" s="290"/>
    </row>
    <row r="45" spans="3:15" s="281" customFormat="1" ht="14.1" customHeight="1" x14ac:dyDescent="0.2">
      <c r="C45" s="287"/>
      <c r="D45" s="389"/>
      <c r="E45" s="378"/>
      <c r="F45" s="435"/>
      <c r="G45" s="902" t="s">
        <v>333</v>
      </c>
      <c r="H45" s="903"/>
      <c r="I45" s="903"/>
      <c r="J45" s="904"/>
      <c r="K45" s="290"/>
    </row>
    <row r="46" spans="3:15" s="281" customFormat="1" ht="14.1" customHeight="1" x14ac:dyDescent="0.2">
      <c r="C46" s="287"/>
      <c r="D46" s="389"/>
      <c r="E46" s="378"/>
      <c r="F46" s="435"/>
      <c r="G46" s="902" t="s">
        <v>70</v>
      </c>
      <c r="H46" s="903"/>
      <c r="I46" s="903"/>
      <c r="J46" s="904"/>
      <c r="K46" s="290"/>
    </row>
    <row r="47" spans="3:15" s="281" customFormat="1" ht="14.1" customHeight="1" x14ac:dyDescent="0.2">
      <c r="C47" s="287"/>
      <c r="D47" s="436"/>
      <c r="E47" s="437"/>
      <c r="F47" s="438"/>
      <c r="G47" s="902" t="s">
        <v>161</v>
      </c>
      <c r="H47" s="903"/>
      <c r="I47" s="903"/>
      <c r="J47" s="904"/>
      <c r="K47" s="290"/>
    </row>
    <row r="48" spans="3:15" s="281" customFormat="1" ht="14.1" customHeight="1" x14ac:dyDescent="0.2">
      <c r="C48" s="287"/>
      <c r="D48" s="390"/>
      <c r="E48" s="439"/>
      <c r="F48" s="440"/>
      <c r="G48" s="905" t="s">
        <v>181</v>
      </c>
      <c r="H48" s="906"/>
      <c r="I48" s="906"/>
      <c r="J48" s="907"/>
      <c r="K48" s="290"/>
    </row>
    <row r="49" spans="3:11" s="281" customFormat="1" ht="5.0999999999999996" customHeight="1" x14ac:dyDescent="0.2">
      <c r="C49" s="391"/>
      <c r="D49" s="392"/>
      <c r="E49" s="392"/>
      <c r="F49" s="392"/>
      <c r="G49" s="393"/>
      <c r="H49" s="392"/>
      <c r="I49" s="394"/>
      <c r="J49" s="392"/>
      <c r="K49" s="395"/>
    </row>
    <row r="50" spans="3:11" s="281" customFormat="1" ht="5.0999999999999996" customHeight="1" x14ac:dyDescent="0.2">
      <c r="C50" s="282"/>
      <c r="D50" s="283"/>
      <c r="E50" s="283"/>
      <c r="F50" s="283"/>
      <c r="G50" s="284"/>
      <c r="H50" s="285"/>
      <c r="I50" s="283"/>
      <c r="J50" s="283"/>
      <c r="K50" s="286"/>
    </row>
    <row r="51" spans="3:11" s="281" customFormat="1" ht="24.95" customHeight="1" x14ac:dyDescent="0.2">
      <c r="C51" s="287"/>
      <c r="D51" s="1014"/>
      <c r="E51" s="1015"/>
      <c r="F51" s="1018" t="s">
        <v>41</v>
      </c>
      <c r="G51" s="1019"/>
      <c r="H51" s="1020"/>
      <c r="I51" s="1024" t="s">
        <v>127</v>
      </c>
      <c r="J51" s="1025"/>
      <c r="K51" s="290"/>
    </row>
    <row r="52" spans="3:11" s="281" customFormat="1" ht="24.95" customHeight="1" x14ac:dyDescent="0.2">
      <c r="C52" s="287"/>
      <c r="D52" s="1016"/>
      <c r="E52" s="1017"/>
      <c r="F52" s="1021"/>
      <c r="G52" s="1022"/>
      <c r="H52" s="1023"/>
      <c r="I52" s="1003" t="s">
        <v>128</v>
      </c>
      <c r="J52" s="1004"/>
      <c r="K52" s="290"/>
    </row>
    <row r="53" spans="3:11" s="281" customFormat="1" ht="20.100000000000001" customHeight="1" x14ac:dyDescent="0.2">
      <c r="C53" s="287"/>
      <c r="D53" s="922" t="s">
        <v>179</v>
      </c>
      <c r="E53" s="923"/>
      <c r="F53" s="923"/>
      <c r="G53" s="923"/>
      <c r="H53" s="924"/>
      <c r="I53" s="1003" t="s">
        <v>437</v>
      </c>
      <c r="J53" s="1004"/>
      <c r="K53" s="290"/>
    </row>
    <row r="54" spans="3:11" s="281" customFormat="1" ht="20.100000000000001" customHeight="1" x14ac:dyDescent="0.2">
      <c r="C54" s="287"/>
      <c r="D54" s="1005" t="s">
        <v>162</v>
      </c>
      <c r="E54" s="1006"/>
      <c r="F54" s="1006"/>
      <c r="G54" s="1006"/>
      <c r="H54" s="1006"/>
      <c r="I54" s="1006"/>
      <c r="J54" s="1007"/>
      <c r="K54" s="290"/>
    </row>
    <row r="55" spans="3:11" s="281" customFormat="1" ht="5.0999999999999996" customHeight="1" x14ac:dyDescent="0.2">
      <c r="C55" s="287"/>
      <c r="D55" s="294"/>
      <c r="E55" s="294"/>
      <c r="F55" s="294"/>
      <c r="G55" s="295"/>
      <c r="H55" s="295"/>
      <c r="I55" s="294"/>
      <c r="J55" s="294"/>
      <c r="K55" s="290"/>
    </row>
    <row r="56" spans="3:11" s="302" customFormat="1" ht="20.100000000000001" customHeight="1" x14ac:dyDescent="0.2">
      <c r="C56" s="296"/>
      <c r="D56" s="297" t="s">
        <v>129</v>
      </c>
      <c r="E56" s="1008" t="s">
        <v>130</v>
      </c>
      <c r="F56" s="1009"/>
      <c r="G56" s="1009"/>
      <c r="H56" s="1009"/>
      <c r="I56" s="1009"/>
      <c r="J56" s="1010"/>
      <c r="K56" s="301"/>
    </row>
    <row r="57" spans="3:11" s="281" customFormat="1" ht="20.100000000000001" customHeight="1" x14ac:dyDescent="0.2">
      <c r="C57" s="287"/>
      <c r="D57" s="303">
        <v>3</v>
      </c>
      <c r="E57" s="1011" t="s">
        <v>180</v>
      </c>
      <c r="F57" s="1012"/>
      <c r="G57" s="1012"/>
      <c r="H57" s="1012"/>
      <c r="I57" s="1012"/>
      <c r="J57" s="1013"/>
      <c r="K57" s="290"/>
    </row>
    <row r="58" spans="3:11" s="302" customFormat="1" ht="20.100000000000001" customHeight="1" x14ac:dyDescent="0.2">
      <c r="C58" s="296"/>
      <c r="D58" s="297" t="s">
        <v>132</v>
      </c>
      <c r="E58" s="298" t="s">
        <v>133</v>
      </c>
      <c r="F58" s="299"/>
      <c r="G58" s="299"/>
      <c r="H58" s="299"/>
      <c r="I58" s="299"/>
      <c r="J58" s="479" t="s">
        <v>45</v>
      </c>
      <c r="K58" s="301"/>
    </row>
    <row r="59" spans="3:11" s="281" customFormat="1" ht="20.100000000000001" customHeight="1" x14ac:dyDescent="0.2">
      <c r="C59" s="287"/>
      <c r="D59" s="452">
        <v>3.04</v>
      </c>
      <c r="E59" s="304" t="s">
        <v>185</v>
      </c>
      <c r="F59" s="305"/>
      <c r="G59" s="305"/>
      <c r="H59" s="305"/>
      <c r="I59" s="305"/>
      <c r="J59" s="480">
        <v>2.0099999999999998</v>
      </c>
      <c r="K59" s="290"/>
    </row>
    <row r="60" spans="3:11" s="302" customFormat="1" ht="20.100000000000001" customHeight="1" x14ac:dyDescent="0.2">
      <c r="C60" s="296"/>
      <c r="D60" s="307" t="s">
        <v>134</v>
      </c>
      <c r="E60" s="934" t="s">
        <v>135</v>
      </c>
      <c r="F60" s="935"/>
      <c r="G60" s="935"/>
      <c r="H60" s="935"/>
      <c r="I60" s="936"/>
      <c r="J60" s="1000" t="s">
        <v>136</v>
      </c>
      <c r="K60" s="301"/>
    </row>
    <row r="61" spans="3:11" s="281" customFormat="1" ht="20.100000000000001" customHeight="1" x14ac:dyDescent="0.2">
      <c r="C61" s="287"/>
      <c r="D61" s="309" t="s">
        <v>7</v>
      </c>
      <c r="E61" s="937"/>
      <c r="F61" s="938"/>
      <c r="G61" s="938"/>
      <c r="H61" s="938"/>
      <c r="I61" s="939"/>
      <c r="J61" s="1001"/>
      <c r="K61" s="290"/>
    </row>
    <row r="62" spans="3:11" s="302" customFormat="1" ht="24.95" customHeight="1" x14ac:dyDescent="0.2">
      <c r="C62" s="296"/>
      <c r="D62" s="307" t="s">
        <v>137</v>
      </c>
      <c r="E62" s="925" t="s">
        <v>186</v>
      </c>
      <c r="F62" s="926"/>
      <c r="G62" s="926"/>
      <c r="H62" s="926"/>
      <c r="I62" s="927"/>
      <c r="J62" s="917" t="str">
        <f>+VLOOKUP(J59,PRESUPUESTO!$A$18:$E$36,5,FALSE)</f>
        <v>Metro Cúbico</v>
      </c>
      <c r="K62" s="301"/>
    </row>
    <row r="63" spans="3:11" s="281" customFormat="1" ht="30" customHeight="1" x14ac:dyDescent="0.2">
      <c r="C63" s="287"/>
      <c r="D63" s="309" t="s">
        <v>7</v>
      </c>
      <c r="E63" s="928"/>
      <c r="F63" s="929"/>
      <c r="G63" s="929"/>
      <c r="H63" s="929"/>
      <c r="I63" s="930"/>
      <c r="J63" s="918"/>
      <c r="K63" s="290"/>
    </row>
    <row r="64" spans="3:11" s="281" customFormat="1" ht="5.0999999999999996" customHeight="1" x14ac:dyDescent="0.2">
      <c r="C64" s="287"/>
      <c r="D64" s="1002"/>
      <c r="E64" s="1002"/>
      <c r="F64" s="1002"/>
      <c r="G64" s="1002"/>
      <c r="H64" s="1002"/>
      <c r="I64" s="1002"/>
      <c r="J64" s="1002"/>
      <c r="K64" s="290"/>
    </row>
    <row r="65" spans="3:11" s="281" customFormat="1" ht="20.100000000000001" customHeight="1" x14ac:dyDescent="0.2">
      <c r="C65" s="287"/>
      <c r="D65" s="992" t="s">
        <v>163</v>
      </c>
      <c r="E65" s="993"/>
      <c r="F65" s="993"/>
      <c r="G65" s="993"/>
      <c r="H65" s="993"/>
      <c r="I65" s="993"/>
      <c r="J65" s="994"/>
      <c r="K65" s="290"/>
    </row>
    <row r="66" spans="3:11" s="281" customFormat="1" ht="20.100000000000001" customHeight="1" x14ac:dyDescent="0.2">
      <c r="C66" s="287"/>
      <c r="D66" s="996" t="s">
        <v>139</v>
      </c>
      <c r="E66" s="997"/>
      <c r="F66" s="997"/>
      <c r="G66" s="396" t="s">
        <v>136</v>
      </c>
      <c r="H66" s="396" t="s">
        <v>164</v>
      </c>
      <c r="I66" s="397" t="s">
        <v>140</v>
      </c>
      <c r="J66" s="398" t="s">
        <v>142</v>
      </c>
      <c r="K66" s="290"/>
    </row>
    <row r="67" spans="3:11" s="281" customFormat="1" ht="18" customHeight="1" x14ac:dyDescent="0.2">
      <c r="C67" s="287"/>
      <c r="D67" s="1032" t="s">
        <v>187</v>
      </c>
      <c r="E67" s="1033"/>
      <c r="F67" s="1033"/>
      <c r="G67" s="415" t="s">
        <v>172</v>
      </c>
      <c r="H67" s="416">
        <v>48790</v>
      </c>
      <c r="I67" s="457">
        <v>1.3</v>
      </c>
      <c r="J67" s="417">
        <f>ROUND((+IF(D67="","",H67*I67)),2)</f>
        <v>63427</v>
      </c>
      <c r="K67" s="290"/>
    </row>
    <row r="68" spans="3:11" s="281" customFormat="1" ht="18" customHeight="1" x14ac:dyDescent="0.2">
      <c r="C68" s="287"/>
      <c r="D68" s="1026"/>
      <c r="E68" s="1027"/>
      <c r="F68" s="1027"/>
      <c r="G68" s="418" t="s">
        <v>146</v>
      </c>
      <c r="H68" s="419" t="s">
        <v>146</v>
      </c>
      <c r="I68" s="458"/>
      <c r="J68" s="319" t="str">
        <f t="shared" ref="J68:J73" si="0">+IF(D68="","",H68*I68)</f>
        <v/>
      </c>
      <c r="K68" s="290"/>
    </row>
    <row r="69" spans="3:11" s="281" customFormat="1" ht="18" customHeight="1" x14ac:dyDescent="0.2">
      <c r="C69" s="287"/>
      <c r="D69" s="1026"/>
      <c r="E69" s="1027"/>
      <c r="F69" s="1027"/>
      <c r="G69" s="418" t="s">
        <v>146</v>
      </c>
      <c r="H69" s="419" t="s">
        <v>146</v>
      </c>
      <c r="I69" s="458"/>
      <c r="J69" s="319" t="str">
        <f t="shared" si="0"/>
        <v/>
      </c>
      <c r="K69" s="290"/>
    </row>
    <row r="70" spans="3:11" s="281" customFormat="1" ht="18" customHeight="1" x14ac:dyDescent="0.2">
      <c r="C70" s="287"/>
      <c r="D70" s="1026"/>
      <c r="E70" s="1027"/>
      <c r="F70" s="1027"/>
      <c r="G70" s="418" t="s">
        <v>146</v>
      </c>
      <c r="H70" s="419" t="s">
        <v>146</v>
      </c>
      <c r="I70" s="458"/>
      <c r="J70" s="319" t="str">
        <f t="shared" si="0"/>
        <v/>
      </c>
      <c r="K70" s="290"/>
    </row>
    <row r="71" spans="3:11" s="281" customFormat="1" ht="18" customHeight="1" x14ac:dyDescent="0.2">
      <c r="C71" s="287"/>
      <c r="D71" s="1026"/>
      <c r="E71" s="1027"/>
      <c r="F71" s="1027"/>
      <c r="G71" s="418" t="s">
        <v>146</v>
      </c>
      <c r="H71" s="419" t="s">
        <v>146</v>
      </c>
      <c r="I71" s="458"/>
      <c r="J71" s="319" t="str">
        <f t="shared" si="0"/>
        <v/>
      </c>
      <c r="K71" s="290"/>
    </row>
    <row r="72" spans="3:11" s="281" customFormat="1" ht="18" customHeight="1" x14ac:dyDescent="0.2">
      <c r="C72" s="287"/>
      <c r="D72" s="1026"/>
      <c r="E72" s="1027"/>
      <c r="F72" s="1027"/>
      <c r="G72" s="418" t="s">
        <v>146</v>
      </c>
      <c r="H72" s="419" t="s">
        <v>146</v>
      </c>
      <c r="I72" s="458"/>
      <c r="J72" s="319" t="str">
        <f t="shared" si="0"/>
        <v/>
      </c>
      <c r="K72" s="290"/>
    </row>
    <row r="73" spans="3:11" s="281" customFormat="1" ht="18" customHeight="1" x14ac:dyDescent="0.2">
      <c r="C73" s="287"/>
      <c r="D73" s="1028"/>
      <c r="E73" s="1029"/>
      <c r="F73" s="1029"/>
      <c r="G73" s="420" t="s">
        <v>146</v>
      </c>
      <c r="H73" s="421" t="s">
        <v>146</v>
      </c>
      <c r="I73" s="459"/>
      <c r="J73" s="325" t="str">
        <f t="shared" si="0"/>
        <v/>
      </c>
      <c r="K73" s="290"/>
    </row>
    <row r="74" spans="3:11" s="281" customFormat="1" ht="20.100000000000001" customHeight="1" x14ac:dyDescent="0.2">
      <c r="C74" s="287"/>
      <c r="G74" s="982" t="s">
        <v>166</v>
      </c>
      <c r="H74" s="982"/>
      <c r="I74" s="983"/>
      <c r="J74" s="342">
        <f>+ROUND(SUM(J67:J73),2)</f>
        <v>63427</v>
      </c>
      <c r="K74" s="290"/>
    </row>
    <row r="75" spans="3:11" s="281" customFormat="1" ht="7.9" customHeight="1" x14ac:dyDescent="0.2">
      <c r="C75" s="287"/>
      <c r="G75" s="410"/>
      <c r="H75" s="410"/>
      <c r="I75" s="411"/>
      <c r="J75" s="412"/>
      <c r="K75" s="290"/>
    </row>
    <row r="76" spans="3:11" s="281" customFormat="1" ht="20.100000000000001" customHeight="1" x14ac:dyDescent="0.2">
      <c r="C76" s="287"/>
      <c r="D76" s="992" t="s">
        <v>138</v>
      </c>
      <c r="E76" s="993"/>
      <c r="F76" s="993"/>
      <c r="G76" s="993"/>
      <c r="H76" s="993"/>
      <c r="I76" s="993"/>
      <c r="J76" s="994"/>
      <c r="K76" s="290"/>
    </row>
    <row r="77" spans="3:11" s="281" customFormat="1" ht="20.100000000000001" customHeight="1" x14ac:dyDescent="0.2">
      <c r="C77" s="287"/>
      <c r="D77" s="995" t="s">
        <v>139</v>
      </c>
      <c r="E77" s="995"/>
      <c r="F77" s="995"/>
      <c r="G77" s="314" t="s">
        <v>136</v>
      </c>
      <c r="H77" s="314" t="s">
        <v>141</v>
      </c>
      <c r="I77" s="315" t="s">
        <v>140</v>
      </c>
      <c r="J77" s="315" t="s">
        <v>142</v>
      </c>
      <c r="K77" s="290"/>
    </row>
    <row r="78" spans="3:11" s="281" customFormat="1" ht="18" customHeight="1" x14ac:dyDescent="0.2">
      <c r="C78" s="287"/>
      <c r="D78" s="977" t="s">
        <v>188</v>
      </c>
      <c r="E78" s="978"/>
      <c r="F78" s="979"/>
      <c r="G78" s="441" t="s">
        <v>145</v>
      </c>
      <c r="H78" s="442">
        <v>132939</v>
      </c>
      <c r="I78" s="474">
        <v>0.05</v>
      </c>
      <c r="J78" s="319">
        <f>+IF(D78="","",H78*I78)</f>
        <v>6646.9500000000007</v>
      </c>
      <c r="K78" s="290"/>
    </row>
    <row r="79" spans="3:11" s="281" customFormat="1" ht="18" customHeight="1" x14ac:dyDescent="0.2">
      <c r="C79" s="287"/>
      <c r="D79" s="977" t="s">
        <v>189</v>
      </c>
      <c r="E79" s="978"/>
      <c r="F79" s="979"/>
      <c r="G79" s="441" t="s">
        <v>145</v>
      </c>
      <c r="H79" s="442">
        <v>198419</v>
      </c>
      <c r="I79" s="449">
        <v>0.06</v>
      </c>
      <c r="J79" s="319">
        <f>+IF(D79="","",H79*I79)</f>
        <v>11905.14</v>
      </c>
      <c r="K79" s="290"/>
    </row>
    <row r="80" spans="3:11" s="281" customFormat="1" ht="18" customHeight="1" x14ac:dyDescent="0.2">
      <c r="C80" s="287"/>
      <c r="D80" s="980" t="s">
        <v>190</v>
      </c>
      <c r="E80" s="981"/>
      <c r="F80" s="981"/>
      <c r="G80" s="323" t="s">
        <v>145</v>
      </c>
      <c r="H80" s="443">
        <v>169318</v>
      </c>
      <c r="I80" s="324">
        <v>6.5000000000000016E-2</v>
      </c>
      <c r="J80" s="425">
        <f>+IF(D80="","",H80*I80)</f>
        <v>11005.670000000002</v>
      </c>
      <c r="K80" s="290"/>
    </row>
    <row r="81" spans="3:15" s="281" customFormat="1" ht="20.100000000000001" customHeight="1" x14ac:dyDescent="0.2">
      <c r="C81" s="287"/>
      <c r="G81" s="982" t="s">
        <v>147</v>
      </c>
      <c r="H81" s="982"/>
      <c r="I81" s="983"/>
      <c r="J81" s="328">
        <f>ROUND(+SUM(J78:J80),2)</f>
        <v>29557.759999999998</v>
      </c>
      <c r="K81" s="290"/>
    </row>
    <row r="82" spans="3:15" s="281" customFormat="1" ht="5.0999999999999996" customHeight="1" x14ac:dyDescent="0.2">
      <c r="C82" s="287"/>
      <c r="D82" s="984"/>
      <c r="E82" s="984"/>
      <c r="F82" s="984"/>
      <c r="G82" s="984"/>
      <c r="H82" s="984"/>
      <c r="I82" s="984"/>
      <c r="J82" s="984"/>
      <c r="K82" s="290"/>
    </row>
    <row r="83" spans="3:15" s="281" customFormat="1" ht="19.899999999999999" customHeight="1" x14ac:dyDescent="0.2">
      <c r="C83" s="287"/>
      <c r="D83" s="985" t="s">
        <v>151</v>
      </c>
      <c r="E83" s="986"/>
      <c r="F83" s="986"/>
      <c r="G83" s="986"/>
      <c r="H83" s="986"/>
      <c r="I83" s="986"/>
      <c r="J83" s="987"/>
      <c r="K83" s="290"/>
      <c r="L83" s="331"/>
    </row>
    <row r="84" spans="3:15" s="350" customFormat="1" ht="20.100000000000001" customHeight="1" x14ac:dyDescent="0.2">
      <c r="C84" s="332"/>
      <c r="D84" s="967" t="s">
        <v>139</v>
      </c>
      <c r="E84" s="968"/>
      <c r="F84" s="968"/>
      <c r="G84" s="333" t="s">
        <v>136</v>
      </c>
      <c r="H84" s="335" t="s">
        <v>141</v>
      </c>
      <c r="I84" s="334" t="s">
        <v>140</v>
      </c>
      <c r="J84" s="336" t="s">
        <v>142</v>
      </c>
      <c r="K84" s="337"/>
      <c r="L84" s="338"/>
    </row>
    <row r="85" spans="3:15" s="281" customFormat="1" ht="18" customHeight="1" x14ac:dyDescent="0.2">
      <c r="C85" s="287"/>
      <c r="D85" s="969" t="s">
        <v>152</v>
      </c>
      <c r="E85" s="970"/>
      <c r="F85" s="970"/>
      <c r="G85" s="339" t="s">
        <v>153</v>
      </c>
      <c r="H85" s="461">
        <v>10464</v>
      </c>
      <c r="I85" s="340">
        <v>1.3</v>
      </c>
      <c r="J85" s="341">
        <f>(+IF(D85="","",(H85*I85)))</f>
        <v>13603.2</v>
      </c>
      <c r="K85" s="290"/>
      <c r="L85" s="331"/>
    </row>
    <row r="86" spans="3:15" s="281" customFormat="1" ht="18" customHeight="1" x14ac:dyDescent="0.2">
      <c r="C86" s="287"/>
      <c r="D86" s="969"/>
      <c r="E86" s="970"/>
      <c r="F86" s="970"/>
      <c r="G86" s="339"/>
      <c r="H86" s="461" t="s">
        <v>146</v>
      </c>
      <c r="I86" s="340"/>
      <c r="J86" s="341" t="str">
        <f>(+IF(D86="","",(H86*I86)))</f>
        <v/>
      </c>
      <c r="K86" s="290"/>
      <c r="L86" s="331"/>
    </row>
    <row r="87" spans="3:15" s="281" customFormat="1" ht="18" customHeight="1" x14ac:dyDescent="0.2">
      <c r="C87" s="287"/>
      <c r="D87" s="969"/>
      <c r="E87" s="970"/>
      <c r="F87" s="970"/>
      <c r="G87" s="339"/>
      <c r="H87" s="461" t="s">
        <v>146</v>
      </c>
      <c r="I87" s="340"/>
      <c r="J87" s="341" t="str">
        <f>(+IF(D87="","",(H87*I87)))</f>
        <v/>
      </c>
      <c r="K87" s="290"/>
      <c r="L87" s="331"/>
    </row>
    <row r="88" spans="3:15" s="281" customFormat="1" ht="18" customHeight="1" x14ac:dyDescent="0.2">
      <c r="C88" s="287"/>
      <c r="D88" s="971"/>
      <c r="E88" s="972"/>
      <c r="F88" s="972"/>
      <c r="G88" s="355"/>
      <c r="H88" s="473"/>
      <c r="I88" s="356"/>
      <c r="J88" s="357"/>
      <c r="K88" s="290"/>
      <c r="L88" s="331"/>
    </row>
    <row r="89" spans="3:15" s="281" customFormat="1" ht="20.100000000000001" customHeight="1" x14ac:dyDescent="0.2">
      <c r="C89" s="287"/>
      <c r="G89" s="973" t="s">
        <v>154</v>
      </c>
      <c r="H89" s="973"/>
      <c r="I89" s="974"/>
      <c r="J89" s="342">
        <f>+ROUND(SUM(J85:J88),2)</f>
        <v>13603.2</v>
      </c>
      <c r="K89" s="290"/>
      <c r="L89" s="331"/>
    </row>
    <row r="90" spans="3:15" s="281" customFormat="1" ht="5.0999999999999996" customHeight="1" x14ac:dyDescent="0.2">
      <c r="C90" s="287"/>
      <c r="G90" s="343"/>
      <c r="H90" s="344"/>
      <c r="K90" s="290"/>
      <c r="O90" s="427"/>
    </row>
    <row r="91" spans="3:15" s="281" customFormat="1" ht="20.100000000000001" customHeight="1" x14ac:dyDescent="0.2">
      <c r="C91" s="287"/>
      <c r="D91" s="957" t="s">
        <v>155</v>
      </c>
      <c r="E91" s="958"/>
      <c r="F91" s="958"/>
      <c r="G91" s="958"/>
      <c r="H91" s="958"/>
      <c r="I91" s="959"/>
      <c r="J91" s="462">
        <f>ROUND((SUM(+J74+J81+J89)),2)</f>
        <v>106587.96</v>
      </c>
      <c r="K91" s="290"/>
      <c r="O91" s="427"/>
    </row>
    <row r="92" spans="3:15" s="281" customFormat="1" ht="5.0999999999999996" customHeight="1" x14ac:dyDescent="0.2">
      <c r="C92" s="287"/>
      <c r="G92" s="343"/>
      <c r="H92" s="344"/>
      <c r="K92" s="290"/>
      <c r="O92" s="427"/>
    </row>
    <row r="93" spans="3:15" s="370" customFormat="1" ht="20.100000000000001" customHeight="1" x14ac:dyDescent="0.2">
      <c r="C93" s="361"/>
      <c r="D93" s="960" t="s">
        <v>156</v>
      </c>
      <c r="E93" s="961"/>
      <c r="F93" s="962"/>
      <c r="G93" s="365"/>
      <c r="H93" s="367"/>
      <c r="I93" s="366">
        <f>+[113]PRESUPUESTO!$H$70</f>
        <v>0</v>
      </c>
      <c r="J93" s="368">
        <f>+J91*I93</f>
        <v>0</v>
      </c>
      <c r="K93" s="369"/>
      <c r="O93" s="428"/>
    </row>
    <row r="94" spans="3:15" s="281" customFormat="1" ht="20.100000000000001" customHeight="1" x14ac:dyDescent="0.2">
      <c r="C94" s="287"/>
      <c r="D94" s="957" t="s">
        <v>157</v>
      </c>
      <c r="E94" s="958"/>
      <c r="F94" s="958"/>
      <c r="G94" s="958"/>
      <c r="H94" s="958"/>
      <c r="I94" s="959"/>
      <c r="J94" s="462">
        <f>+J93+J91</f>
        <v>106587.96</v>
      </c>
      <c r="K94" s="290"/>
      <c r="O94" s="427"/>
    </row>
    <row r="95" spans="3:15" s="281" customFormat="1" ht="5.0999999999999996" customHeight="1" x14ac:dyDescent="0.2">
      <c r="C95" s="287"/>
      <c r="G95" s="343"/>
      <c r="H95" s="344"/>
      <c r="K95" s="290"/>
      <c r="O95" s="427"/>
    </row>
    <row r="96" spans="3:15" s="370" customFormat="1" ht="20.100000000000001" customHeight="1" x14ac:dyDescent="0.2">
      <c r="C96" s="361"/>
      <c r="D96" s="963" t="s">
        <v>108</v>
      </c>
      <c r="E96" s="964"/>
      <c r="F96" s="964"/>
      <c r="G96" s="374"/>
      <c r="H96" s="376"/>
      <c r="I96" s="375">
        <f>+[113]PRESUPUESTO!$E$1934</f>
        <v>0</v>
      </c>
      <c r="J96" s="377">
        <f>+J91*I96</f>
        <v>0</v>
      </c>
      <c r="K96" s="369"/>
      <c r="O96" s="428"/>
    </row>
    <row r="97" spans="3:15" s="370" customFormat="1" ht="20.100000000000001" customHeight="1" x14ac:dyDescent="0.2">
      <c r="C97" s="361"/>
      <c r="D97" s="965" t="s">
        <v>110</v>
      </c>
      <c r="E97" s="966"/>
      <c r="F97" s="966"/>
      <c r="G97" s="374"/>
      <c r="H97" s="376"/>
      <c r="I97" s="379">
        <f>+[113]PRESUPUESTO!$E$1935</f>
        <v>0</v>
      </c>
      <c r="J97" s="380">
        <f>+J91*I97</f>
        <v>0</v>
      </c>
      <c r="K97" s="369"/>
      <c r="O97" s="428"/>
    </row>
    <row r="98" spans="3:15" s="370" customFormat="1" ht="20.100000000000001" customHeight="1" x14ac:dyDescent="0.2">
      <c r="C98" s="361"/>
      <c r="D98" s="965" t="s">
        <v>109</v>
      </c>
      <c r="E98" s="966"/>
      <c r="F98" s="966"/>
      <c r="G98" s="381"/>
      <c r="H98" s="382"/>
      <c r="I98" s="379">
        <f>+[113]PRESUPUESTO!$E$1936</f>
        <v>0</v>
      </c>
      <c r="J98" s="380">
        <f>+J91*I98</f>
        <v>0</v>
      </c>
      <c r="K98" s="369"/>
      <c r="O98" s="428"/>
    </row>
    <row r="99" spans="3:15" s="281" customFormat="1" ht="20.100000000000001" customHeight="1" x14ac:dyDescent="0.2">
      <c r="C99" s="287"/>
      <c r="D99" s="946" t="s">
        <v>158</v>
      </c>
      <c r="E99" s="947"/>
      <c r="F99" s="947"/>
      <c r="G99" s="947"/>
      <c r="H99" s="947"/>
      <c r="I99" s="947"/>
      <c r="J99" s="463">
        <f>SUM(J96:J98)</f>
        <v>0</v>
      </c>
      <c r="K99" s="290"/>
      <c r="O99" s="427"/>
    </row>
    <row r="100" spans="3:15" s="281" customFormat="1" ht="5.0999999999999996" customHeight="1" x14ac:dyDescent="0.2">
      <c r="C100" s="287"/>
      <c r="D100" s="903"/>
      <c r="E100" s="903"/>
      <c r="F100" s="903"/>
      <c r="G100" s="903"/>
      <c r="H100" s="903"/>
      <c r="I100" s="903"/>
      <c r="J100" s="903"/>
      <c r="K100" s="290"/>
      <c r="O100" s="427"/>
    </row>
    <row r="101" spans="3:15" s="281" customFormat="1" ht="20.100000000000001" customHeight="1" x14ac:dyDescent="0.2">
      <c r="C101" s="287"/>
      <c r="D101" s="948" t="s">
        <v>159</v>
      </c>
      <c r="E101" s="949"/>
      <c r="F101" s="949"/>
      <c r="G101" s="949"/>
      <c r="H101" s="949"/>
      <c r="I101" s="950"/>
      <c r="J101" s="464">
        <f>SUM(J94+J99)</f>
        <v>106587.96</v>
      </c>
      <c r="K101" s="290"/>
      <c r="M101" s="281">
        <v>2.0099999999999998</v>
      </c>
      <c r="O101" s="427"/>
    </row>
    <row r="102" spans="3:15" s="281" customFormat="1" ht="5.0999999999999996" customHeight="1" x14ac:dyDescent="0.2">
      <c r="C102" s="287"/>
      <c r="D102" s="903"/>
      <c r="E102" s="903"/>
      <c r="F102" s="903"/>
      <c r="G102" s="903"/>
      <c r="H102" s="903"/>
      <c r="I102" s="903"/>
      <c r="J102" s="903"/>
      <c r="K102" s="290"/>
    </row>
    <row r="103" spans="3:15" s="281" customFormat="1" ht="14.1" customHeight="1" x14ac:dyDescent="0.2">
      <c r="C103" s="287"/>
      <c r="D103" s="940" t="s">
        <v>160</v>
      </c>
      <c r="E103" s="941"/>
      <c r="F103" s="942"/>
      <c r="G103" s="899"/>
      <c r="H103" s="900"/>
      <c r="I103" s="900"/>
      <c r="J103" s="901"/>
      <c r="K103" s="290"/>
    </row>
    <row r="104" spans="3:15" s="281" customFormat="1" ht="14.1" customHeight="1" x14ac:dyDescent="0.2">
      <c r="C104" s="287"/>
      <c r="D104" s="943"/>
      <c r="E104" s="944"/>
      <c r="F104" s="945"/>
      <c r="G104" s="885"/>
      <c r="H104" s="886"/>
      <c r="I104" s="886"/>
      <c r="J104" s="887"/>
      <c r="K104" s="290"/>
    </row>
    <row r="105" spans="3:15" s="281" customFormat="1" ht="14.1" customHeight="1" x14ac:dyDescent="0.2">
      <c r="C105" s="287"/>
      <c r="D105" s="943"/>
      <c r="E105" s="944"/>
      <c r="F105" s="945"/>
      <c r="G105" s="902" t="s">
        <v>161</v>
      </c>
      <c r="H105" s="903"/>
      <c r="I105" s="903"/>
      <c r="J105" s="904"/>
      <c r="K105" s="290"/>
    </row>
    <row r="106" spans="3:15" s="281" customFormat="1" ht="14.1" customHeight="1" x14ac:dyDescent="0.2">
      <c r="C106" s="287"/>
      <c r="D106" s="943"/>
      <c r="E106" s="944"/>
      <c r="F106" s="945"/>
      <c r="G106" s="902" t="s">
        <v>333</v>
      </c>
      <c r="H106" s="903"/>
      <c r="I106" s="903"/>
      <c r="J106" s="904"/>
      <c r="K106" s="290"/>
    </row>
    <row r="107" spans="3:15" s="281" customFormat="1" ht="14.1" customHeight="1" x14ac:dyDescent="0.2">
      <c r="C107" s="287"/>
      <c r="D107" s="943"/>
      <c r="E107" s="944"/>
      <c r="F107" s="945"/>
      <c r="G107" s="902" t="s">
        <v>70</v>
      </c>
      <c r="H107" s="903"/>
      <c r="I107" s="903"/>
      <c r="J107" s="904"/>
      <c r="K107" s="290"/>
    </row>
    <row r="108" spans="3:15" s="281" customFormat="1" ht="14.1" customHeight="1" x14ac:dyDescent="0.2">
      <c r="C108" s="287"/>
      <c r="D108" s="954"/>
      <c r="E108" s="955"/>
      <c r="F108" s="956"/>
      <c r="G108" s="902" t="s">
        <v>161</v>
      </c>
      <c r="H108" s="903"/>
      <c r="I108" s="903"/>
      <c r="J108" s="904"/>
      <c r="K108" s="290"/>
    </row>
    <row r="109" spans="3:15" s="281" customFormat="1" ht="14.1" customHeight="1" x14ac:dyDescent="0.2">
      <c r="C109" s="287"/>
      <c r="D109" s="951"/>
      <c r="E109" s="952"/>
      <c r="F109" s="953"/>
      <c r="G109" s="905" t="s">
        <v>181</v>
      </c>
      <c r="H109" s="906"/>
      <c r="I109" s="906"/>
      <c r="J109" s="907"/>
      <c r="K109" s="290"/>
    </row>
    <row r="110" spans="3:15" s="281" customFormat="1" ht="5.0999999999999996" customHeight="1" x14ac:dyDescent="0.2">
      <c r="C110" s="391"/>
      <c r="D110" s="392"/>
      <c r="E110" s="392"/>
      <c r="F110" s="392"/>
      <c r="G110" s="393"/>
      <c r="H110" s="394"/>
      <c r="I110" s="392"/>
      <c r="J110" s="392"/>
      <c r="K110" s="395"/>
    </row>
    <row r="111" spans="3:15" s="281" customFormat="1" ht="5.0999999999999996" customHeight="1" x14ac:dyDescent="0.2">
      <c r="C111" s="282"/>
      <c r="D111" s="283"/>
      <c r="E111" s="283"/>
      <c r="F111" s="283"/>
      <c r="G111" s="284"/>
      <c r="H111" s="285"/>
      <c r="I111" s="283"/>
      <c r="J111" s="283"/>
      <c r="K111" s="286"/>
    </row>
    <row r="112" spans="3:15" s="281" customFormat="1" ht="24.95" customHeight="1" x14ac:dyDescent="0.2">
      <c r="C112" s="287"/>
      <c r="D112" s="1014"/>
      <c r="E112" s="1015"/>
      <c r="F112" s="1018" t="s">
        <v>41</v>
      </c>
      <c r="G112" s="1019"/>
      <c r="H112" s="1020"/>
      <c r="I112" s="1024" t="s">
        <v>127</v>
      </c>
      <c r="J112" s="1025"/>
      <c r="K112" s="290"/>
    </row>
    <row r="113" spans="3:11" s="281" customFormat="1" ht="24.95" customHeight="1" x14ac:dyDescent="0.2">
      <c r="C113" s="287"/>
      <c r="D113" s="1016"/>
      <c r="E113" s="1017"/>
      <c r="F113" s="1021"/>
      <c r="G113" s="1022"/>
      <c r="H113" s="1023"/>
      <c r="I113" s="1003" t="s">
        <v>128</v>
      </c>
      <c r="J113" s="1004"/>
      <c r="K113" s="290"/>
    </row>
    <row r="114" spans="3:11" s="281" customFormat="1" ht="20.100000000000001" customHeight="1" x14ac:dyDescent="0.2">
      <c r="C114" s="287"/>
      <c r="D114" s="922" t="s">
        <v>179</v>
      </c>
      <c r="E114" s="923"/>
      <c r="F114" s="923"/>
      <c r="G114" s="923"/>
      <c r="H114" s="924"/>
      <c r="I114" s="1003" t="s">
        <v>437</v>
      </c>
      <c r="J114" s="1004"/>
      <c r="K114" s="290"/>
    </row>
    <row r="115" spans="3:11" s="281" customFormat="1" ht="20.100000000000001" customHeight="1" x14ac:dyDescent="0.2">
      <c r="C115" s="287"/>
      <c r="D115" s="1005" t="s">
        <v>162</v>
      </c>
      <c r="E115" s="1006"/>
      <c r="F115" s="1006"/>
      <c r="G115" s="1006"/>
      <c r="H115" s="1006"/>
      <c r="I115" s="1006"/>
      <c r="J115" s="1007"/>
      <c r="K115" s="290"/>
    </row>
    <row r="116" spans="3:11" s="281" customFormat="1" ht="5.0999999999999996" customHeight="1" x14ac:dyDescent="0.2">
      <c r="C116" s="287"/>
      <c r="D116" s="294"/>
      <c r="E116" s="294"/>
      <c r="F116" s="294"/>
      <c r="G116" s="295"/>
      <c r="H116" s="295"/>
      <c r="I116" s="294"/>
      <c r="J116" s="294"/>
      <c r="K116" s="290"/>
    </row>
    <row r="117" spans="3:11" s="302" customFormat="1" ht="20.100000000000001" customHeight="1" x14ac:dyDescent="0.2">
      <c r="C117" s="296"/>
      <c r="D117" s="297" t="s">
        <v>129</v>
      </c>
      <c r="E117" s="1008" t="s">
        <v>130</v>
      </c>
      <c r="F117" s="1009"/>
      <c r="G117" s="1009"/>
      <c r="H117" s="1009"/>
      <c r="I117" s="1009"/>
      <c r="J117" s="1010"/>
      <c r="K117" s="301"/>
    </row>
    <row r="118" spans="3:11" s="281" customFormat="1" ht="20.100000000000001" customHeight="1" x14ac:dyDescent="0.2">
      <c r="C118" s="287"/>
      <c r="D118" s="303">
        <v>3</v>
      </c>
      <c r="E118" s="1011" t="s">
        <v>180</v>
      </c>
      <c r="F118" s="1012"/>
      <c r="G118" s="1012"/>
      <c r="H118" s="1012"/>
      <c r="I118" s="1012"/>
      <c r="J118" s="1013"/>
      <c r="K118" s="290"/>
    </row>
    <row r="119" spans="3:11" s="302" customFormat="1" ht="20.100000000000001" customHeight="1" x14ac:dyDescent="0.2">
      <c r="C119" s="296"/>
      <c r="D119" s="297" t="s">
        <v>132</v>
      </c>
      <c r="E119" s="298" t="s">
        <v>133</v>
      </c>
      <c r="F119" s="299"/>
      <c r="G119" s="299"/>
      <c r="H119" s="299"/>
      <c r="I119" s="299"/>
      <c r="J119" s="479" t="s">
        <v>45</v>
      </c>
      <c r="K119" s="301"/>
    </row>
    <row r="120" spans="3:11" s="281" customFormat="1" ht="20.100000000000001" customHeight="1" x14ac:dyDescent="0.2">
      <c r="C120" s="287"/>
      <c r="D120" s="452">
        <v>3.04</v>
      </c>
      <c r="E120" s="304" t="s">
        <v>185</v>
      </c>
      <c r="F120" s="305"/>
      <c r="G120" s="305"/>
      <c r="H120" s="305"/>
      <c r="I120" s="305"/>
      <c r="J120" s="480">
        <v>2.02</v>
      </c>
      <c r="K120" s="290"/>
    </row>
    <row r="121" spans="3:11" s="302" customFormat="1" ht="20.100000000000001" customHeight="1" x14ac:dyDescent="0.2">
      <c r="C121" s="296"/>
      <c r="D121" s="307" t="s">
        <v>134</v>
      </c>
      <c r="E121" s="934" t="s">
        <v>135</v>
      </c>
      <c r="F121" s="935"/>
      <c r="G121" s="935"/>
      <c r="H121" s="935"/>
      <c r="I121" s="936"/>
      <c r="J121" s="1000" t="s">
        <v>136</v>
      </c>
      <c r="K121" s="301"/>
    </row>
    <row r="122" spans="3:11" s="281" customFormat="1" ht="20.100000000000001" customHeight="1" x14ac:dyDescent="0.2">
      <c r="C122" s="287"/>
      <c r="D122" s="309" t="s">
        <v>10</v>
      </c>
      <c r="E122" s="937"/>
      <c r="F122" s="938"/>
      <c r="G122" s="938"/>
      <c r="H122" s="938"/>
      <c r="I122" s="939"/>
      <c r="J122" s="1001"/>
      <c r="K122" s="290"/>
    </row>
    <row r="123" spans="3:11" s="302" customFormat="1" ht="20.100000000000001" customHeight="1" x14ac:dyDescent="0.2">
      <c r="C123" s="296"/>
      <c r="D123" s="307" t="s">
        <v>137</v>
      </c>
      <c r="E123" s="925" t="s">
        <v>191</v>
      </c>
      <c r="F123" s="926"/>
      <c r="G123" s="926"/>
      <c r="H123" s="926"/>
      <c r="I123" s="927"/>
      <c r="J123" s="917" t="str">
        <f>+VLOOKUP(J120,PRESUPUESTO!$A$18:$E$36,5,FALSE)</f>
        <v>Metro Cúbico</v>
      </c>
      <c r="K123" s="301"/>
    </row>
    <row r="124" spans="3:11" s="281" customFormat="1" ht="20.100000000000001" customHeight="1" x14ac:dyDescent="0.2">
      <c r="C124" s="287"/>
      <c r="D124" s="309" t="s">
        <v>10</v>
      </c>
      <c r="E124" s="928"/>
      <c r="F124" s="929"/>
      <c r="G124" s="929"/>
      <c r="H124" s="929"/>
      <c r="I124" s="930"/>
      <c r="J124" s="918"/>
      <c r="K124" s="290"/>
    </row>
    <row r="125" spans="3:11" s="281" customFormat="1" ht="5.0999999999999996" customHeight="1" x14ac:dyDescent="0.2">
      <c r="C125" s="287"/>
      <c r="D125" s="1002"/>
      <c r="E125" s="1002"/>
      <c r="F125" s="1002"/>
      <c r="G125" s="1002"/>
      <c r="H125" s="1002"/>
      <c r="I125" s="1002"/>
      <c r="J125" s="1002"/>
      <c r="K125" s="290"/>
    </row>
    <row r="126" spans="3:11" s="281" customFormat="1" ht="20.100000000000001" customHeight="1" x14ac:dyDescent="0.2">
      <c r="C126" s="287"/>
      <c r="D126" s="992" t="s">
        <v>163</v>
      </c>
      <c r="E126" s="993"/>
      <c r="F126" s="993"/>
      <c r="G126" s="993"/>
      <c r="H126" s="993"/>
      <c r="I126" s="993"/>
      <c r="J126" s="994"/>
      <c r="K126" s="290"/>
    </row>
    <row r="127" spans="3:11" s="281" customFormat="1" ht="20.100000000000001" customHeight="1" x14ac:dyDescent="0.2">
      <c r="C127" s="287"/>
      <c r="D127" s="996" t="s">
        <v>139</v>
      </c>
      <c r="E127" s="997"/>
      <c r="F127" s="997"/>
      <c r="G127" s="396" t="s">
        <v>136</v>
      </c>
      <c r="H127" s="396" t="s">
        <v>164</v>
      </c>
      <c r="I127" s="397" t="s">
        <v>140</v>
      </c>
      <c r="J127" s="398" t="s">
        <v>142</v>
      </c>
      <c r="K127" s="290"/>
    </row>
    <row r="128" spans="3:11" s="281" customFormat="1" ht="18" customHeight="1" x14ac:dyDescent="0.2">
      <c r="C128" s="287"/>
      <c r="D128" s="1030" t="s">
        <v>192</v>
      </c>
      <c r="E128" s="1031"/>
      <c r="F128" s="1031"/>
      <c r="G128" s="415" t="s">
        <v>172</v>
      </c>
      <c r="H128" s="416">
        <v>68425</v>
      </c>
      <c r="I128" s="457">
        <v>1.3</v>
      </c>
      <c r="J128" s="417">
        <f>ROUND((+IF(D128="","",H128*I128)),2)</f>
        <v>88952.5</v>
      </c>
      <c r="K128" s="290"/>
    </row>
    <row r="129" spans="3:12" s="281" customFormat="1" ht="18" customHeight="1" x14ac:dyDescent="0.2">
      <c r="C129" s="287"/>
      <c r="D129" s="1026"/>
      <c r="E129" s="1027"/>
      <c r="F129" s="1027"/>
      <c r="G129" s="418" t="s">
        <v>146</v>
      </c>
      <c r="H129" s="419" t="s">
        <v>146</v>
      </c>
      <c r="I129" s="458"/>
      <c r="J129" s="319" t="str">
        <f>+IF(D129="","",H129*I129)</f>
        <v/>
      </c>
      <c r="K129" s="290"/>
    </row>
    <row r="130" spans="3:12" s="281" customFormat="1" ht="18" customHeight="1" x14ac:dyDescent="0.2">
      <c r="C130" s="287"/>
      <c r="D130" s="1026"/>
      <c r="E130" s="1027"/>
      <c r="F130" s="1027"/>
      <c r="G130" s="418" t="s">
        <v>146</v>
      </c>
      <c r="H130" s="419" t="s">
        <v>146</v>
      </c>
      <c r="I130" s="458"/>
      <c r="J130" s="319" t="str">
        <f>+IF(D130="","",H130*I130)</f>
        <v/>
      </c>
      <c r="K130" s="290"/>
    </row>
    <row r="131" spans="3:12" s="281" customFormat="1" ht="18" customHeight="1" x14ac:dyDescent="0.2">
      <c r="C131" s="287"/>
      <c r="D131" s="1026"/>
      <c r="E131" s="1027"/>
      <c r="F131" s="1027"/>
      <c r="G131" s="418" t="s">
        <v>146</v>
      </c>
      <c r="H131" s="419" t="s">
        <v>146</v>
      </c>
      <c r="I131" s="458"/>
      <c r="J131" s="319" t="str">
        <f>+IF(D131="","",H131*I131)</f>
        <v/>
      </c>
      <c r="K131" s="290"/>
    </row>
    <row r="132" spans="3:12" s="281" customFormat="1" ht="18" customHeight="1" x14ac:dyDescent="0.2">
      <c r="C132" s="287"/>
      <c r="D132" s="1026"/>
      <c r="E132" s="1027"/>
      <c r="F132" s="1027"/>
      <c r="G132" s="418" t="s">
        <v>146</v>
      </c>
      <c r="H132" s="419" t="s">
        <v>146</v>
      </c>
      <c r="I132" s="458"/>
      <c r="J132" s="319" t="str">
        <f>+IF(D132="","",H132*I132)</f>
        <v/>
      </c>
      <c r="K132" s="290"/>
    </row>
    <row r="133" spans="3:12" s="281" customFormat="1" ht="18" customHeight="1" x14ac:dyDescent="0.2">
      <c r="C133" s="287"/>
      <c r="D133" s="1028"/>
      <c r="E133" s="1029"/>
      <c r="F133" s="1029"/>
      <c r="G133" s="420" t="s">
        <v>146</v>
      </c>
      <c r="H133" s="421" t="s">
        <v>146</v>
      </c>
      <c r="I133" s="459"/>
      <c r="J133" s="325" t="str">
        <f>+IF(D133="","",H133*I133)</f>
        <v/>
      </c>
      <c r="K133" s="290"/>
    </row>
    <row r="134" spans="3:12" s="281" customFormat="1" ht="20.100000000000001" customHeight="1" x14ac:dyDescent="0.2">
      <c r="C134" s="287"/>
      <c r="G134" s="982" t="s">
        <v>166</v>
      </c>
      <c r="H134" s="982"/>
      <c r="I134" s="983"/>
      <c r="J134" s="342">
        <f>+ROUND(SUM(J128:J133),2)</f>
        <v>88952.5</v>
      </c>
      <c r="K134" s="290"/>
    </row>
    <row r="135" spans="3:12" s="281" customFormat="1" ht="7.9" customHeight="1" x14ac:dyDescent="0.2">
      <c r="C135" s="287"/>
      <c r="G135" s="410"/>
      <c r="H135" s="410"/>
      <c r="I135" s="411"/>
      <c r="J135" s="412"/>
      <c r="K135" s="290"/>
    </row>
    <row r="136" spans="3:12" s="281" customFormat="1" ht="20.100000000000001" customHeight="1" x14ac:dyDescent="0.2">
      <c r="C136" s="287"/>
      <c r="D136" s="992" t="s">
        <v>138</v>
      </c>
      <c r="E136" s="993"/>
      <c r="F136" s="993"/>
      <c r="G136" s="993"/>
      <c r="H136" s="993"/>
      <c r="I136" s="993"/>
      <c r="J136" s="994"/>
      <c r="K136" s="290"/>
    </row>
    <row r="137" spans="3:12" s="281" customFormat="1" ht="20.100000000000001" customHeight="1" x14ac:dyDescent="0.2">
      <c r="C137" s="287"/>
      <c r="D137" s="995" t="s">
        <v>139</v>
      </c>
      <c r="E137" s="995"/>
      <c r="F137" s="995"/>
      <c r="G137" s="314" t="s">
        <v>136</v>
      </c>
      <c r="H137" s="314" t="s">
        <v>141</v>
      </c>
      <c r="I137" s="315" t="s">
        <v>140</v>
      </c>
      <c r="J137" s="315" t="s">
        <v>142</v>
      </c>
      <c r="K137" s="290"/>
    </row>
    <row r="138" spans="3:12" s="281" customFormat="1" ht="18" customHeight="1" x14ac:dyDescent="0.2">
      <c r="C138" s="287"/>
      <c r="D138" s="977" t="s">
        <v>188</v>
      </c>
      <c r="E138" s="978"/>
      <c r="F138" s="979"/>
      <c r="G138" s="441" t="s">
        <v>145</v>
      </c>
      <c r="H138" s="475">
        <v>132939</v>
      </c>
      <c r="I138" s="476">
        <v>0.05</v>
      </c>
      <c r="J138" s="319">
        <f>+IF(D138="","",H138*I138)</f>
        <v>6646.9500000000007</v>
      </c>
      <c r="K138" s="290"/>
    </row>
    <row r="139" spans="3:12" s="281" customFormat="1" ht="18" customHeight="1" x14ac:dyDescent="0.2">
      <c r="C139" s="287"/>
      <c r="D139" s="977" t="s">
        <v>189</v>
      </c>
      <c r="E139" s="978"/>
      <c r="F139" s="979"/>
      <c r="G139" s="441" t="s">
        <v>145</v>
      </c>
      <c r="H139" s="475">
        <v>198419</v>
      </c>
      <c r="I139" s="453">
        <v>7.0000000000000007E-2</v>
      </c>
      <c r="J139" s="319">
        <f>+IF(D139="","",H139*I139)</f>
        <v>13889.330000000002</v>
      </c>
      <c r="K139" s="290"/>
    </row>
    <row r="140" spans="3:12" s="281" customFormat="1" ht="27.6" customHeight="1" x14ac:dyDescent="0.2">
      <c r="C140" s="287"/>
      <c r="D140" s="980" t="s">
        <v>190</v>
      </c>
      <c r="E140" s="981"/>
      <c r="F140" s="981"/>
      <c r="G140" s="323" t="s">
        <v>145</v>
      </c>
      <c r="H140" s="443">
        <v>169318</v>
      </c>
      <c r="I140" s="324">
        <v>7.0000000000000007E-2</v>
      </c>
      <c r="J140" s="425">
        <f>+IF(D140="","",H140*I140)</f>
        <v>11852.260000000002</v>
      </c>
      <c r="K140" s="290"/>
    </row>
    <row r="141" spans="3:12" s="281" customFormat="1" ht="20.100000000000001" customHeight="1" x14ac:dyDescent="0.2">
      <c r="C141" s="287"/>
      <c r="G141" s="982" t="s">
        <v>147</v>
      </c>
      <c r="H141" s="982"/>
      <c r="I141" s="983"/>
      <c r="J141" s="328">
        <f>ROUND(+SUM(J138:J140),2)</f>
        <v>32388.54</v>
      </c>
      <c r="K141" s="290"/>
    </row>
    <row r="142" spans="3:12" s="281" customFormat="1" ht="5.0999999999999996" customHeight="1" x14ac:dyDescent="0.2">
      <c r="C142" s="287"/>
      <c r="D142" s="984"/>
      <c r="E142" s="984"/>
      <c r="F142" s="984"/>
      <c r="G142" s="984"/>
      <c r="H142" s="984"/>
      <c r="I142" s="984"/>
      <c r="J142" s="984"/>
      <c r="K142" s="290"/>
    </row>
    <row r="143" spans="3:12" s="281" customFormat="1" ht="20.100000000000001" customHeight="1" x14ac:dyDescent="0.2">
      <c r="C143" s="287"/>
      <c r="D143" s="985" t="s">
        <v>148</v>
      </c>
      <c r="E143" s="986"/>
      <c r="F143" s="986"/>
      <c r="G143" s="986"/>
      <c r="H143" s="986"/>
      <c r="I143" s="986"/>
      <c r="J143" s="987"/>
      <c r="K143" s="290"/>
      <c r="L143" s="331"/>
    </row>
    <row r="144" spans="3:12" s="350" customFormat="1" ht="20.100000000000001" customHeight="1" x14ac:dyDescent="0.2">
      <c r="C144" s="332"/>
      <c r="D144" s="967" t="s">
        <v>139</v>
      </c>
      <c r="E144" s="968"/>
      <c r="F144" s="968"/>
      <c r="G144" s="333" t="s">
        <v>136</v>
      </c>
      <c r="H144" s="335" t="s">
        <v>141</v>
      </c>
      <c r="I144" s="334" t="s">
        <v>140</v>
      </c>
      <c r="J144" s="336" t="s">
        <v>142</v>
      </c>
      <c r="K144" s="337"/>
      <c r="L144" s="338"/>
    </row>
    <row r="145" spans="3:15" s="281" customFormat="1" ht="18" customHeight="1" x14ac:dyDescent="0.2">
      <c r="C145" s="287"/>
      <c r="D145" s="969" t="s">
        <v>169</v>
      </c>
      <c r="E145" s="970"/>
      <c r="F145" s="970"/>
      <c r="G145" s="339" t="s">
        <v>170</v>
      </c>
      <c r="H145" s="461">
        <v>11689.88</v>
      </c>
      <c r="I145" s="340">
        <v>0.8</v>
      </c>
      <c r="J145" s="341">
        <f>(+IF(D145="","",(H145*I145)))</f>
        <v>9351.9040000000005</v>
      </c>
      <c r="K145" s="290"/>
      <c r="L145" s="331"/>
    </row>
    <row r="146" spans="3:15" s="281" customFormat="1" ht="18" customHeight="1" x14ac:dyDescent="0.2">
      <c r="C146" s="287"/>
      <c r="D146" s="969"/>
      <c r="E146" s="970"/>
      <c r="F146" s="970"/>
      <c r="G146" s="339"/>
      <c r="H146" s="461"/>
      <c r="I146" s="340"/>
      <c r="J146" s="341" t="str">
        <f>(+IF(D146="","",(H146*I146)))</f>
        <v/>
      </c>
      <c r="K146" s="290"/>
      <c r="L146" s="331"/>
    </row>
    <row r="147" spans="3:15" s="281" customFormat="1" ht="18" customHeight="1" x14ac:dyDescent="0.2">
      <c r="C147" s="287"/>
      <c r="D147" s="969"/>
      <c r="E147" s="970"/>
      <c r="F147" s="970"/>
      <c r="G147" s="339"/>
      <c r="H147" s="461"/>
      <c r="I147" s="340"/>
      <c r="J147" s="341" t="str">
        <f>(+IF(D147="","",(H147*I147)))</f>
        <v/>
      </c>
      <c r="K147" s="290"/>
      <c r="L147" s="331"/>
    </row>
    <row r="148" spans="3:15" s="281" customFormat="1" ht="18" customHeight="1" x14ac:dyDescent="0.2">
      <c r="C148" s="287"/>
      <c r="D148" s="971"/>
      <c r="E148" s="972"/>
      <c r="F148" s="972"/>
      <c r="G148" s="355"/>
      <c r="H148" s="473"/>
      <c r="I148" s="356"/>
      <c r="J148" s="357"/>
      <c r="K148" s="290"/>
      <c r="L148" s="331"/>
    </row>
    <row r="149" spans="3:15" s="281" customFormat="1" ht="20.100000000000001" customHeight="1" x14ac:dyDescent="0.2">
      <c r="C149" s="287"/>
      <c r="G149" s="973" t="s">
        <v>150</v>
      </c>
      <c r="H149" s="973"/>
      <c r="I149" s="974"/>
      <c r="J149" s="342">
        <f>+ROUND(SUM(J145:J148),2)</f>
        <v>9351.9</v>
      </c>
      <c r="K149" s="290"/>
      <c r="L149" s="331"/>
    </row>
    <row r="150" spans="3:15" s="281" customFormat="1" ht="5.0999999999999996" customHeight="1" x14ac:dyDescent="0.2">
      <c r="C150" s="287"/>
      <c r="G150" s="343"/>
      <c r="H150" s="344"/>
      <c r="K150" s="290"/>
    </row>
    <row r="151" spans="3:15" s="281" customFormat="1" ht="19.899999999999999" customHeight="1" x14ac:dyDescent="0.2">
      <c r="C151" s="287"/>
      <c r="D151" s="985" t="s">
        <v>151</v>
      </c>
      <c r="E151" s="986"/>
      <c r="F151" s="986"/>
      <c r="G151" s="986"/>
      <c r="H151" s="986"/>
      <c r="I151" s="986"/>
      <c r="J151" s="987"/>
      <c r="K151" s="290"/>
      <c r="L151" s="331"/>
    </row>
    <row r="152" spans="3:15" s="350" customFormat="1" ht="20.100000000000001" customHeight="1" x14ac:dyDescent="0.2">
      <c r="C152" s="332"/>
      <c r="D152" s="967" t="s">
        <v>139</v>
      </c>
      <c r="E152" s="968"/>
      <c r="F152" s="968"/>
      <c r="G152" s="333" t="s">
        <v>136</v>
      </c>
      <c r="H152" s="335" t="s">
        <v>141</v>
      </c>
      <c r="I152" s="334" t="s">
        <v>140</v>
      </c>
      <c r="J152" s="336" t="s">
        <v>142</v>
      </c>
      <c r="K152" s="337"/>
      <c r="L152" s="338"/>
    </row>
    <row r="153" spans="3:15" s="281" customFormat="1" ht="18" customHeight="1" x14ac:dyDescent="0.2">
      <c r="C153" s="287"/>
      <c r="D153" s="969" t="s">
        <v>152</v>
      </c>
      <c r="E153" s="970"/>
      <c r="F153" s="970"/>
      <c r="G153" s="339" t="s">
        <v>153</v>
      </c>
      <c r="H153" s="461">
        <v>10464</v>
      </c>
      <c r="I153" s="340">
        <v>1.3</v>
      </c>
      <c r="J153" s="341">
        <f>(+IF(D153="","",(H153*I153)))</f>
        <v>13603.2</v>
      </c>
      <c r="K153" s="290"/>
      <c r="L153" s="331"/>
    </row>
    <row r="154" spans="3:15" s="281" customFormat="1" ht="18" customHeight="1" x14ac:dyDescent="0.2">
      <c r="C154" s="287"/>
      <c r="D154" s="969"/>
      <c r="E154" s="970"/>
      <c r="F154" s="970"/>
      <c r="G154" s="339"/>
      <c r="H154" s="461"/>
      <c r="I154" s="340"/>
      <c r="J154" s="341" t="str">
        <f>(+IF(D154="","",(H154*I154)))</f>
        <v/>
      </c>
      <c r="K154" s="290"/>
      <c r="L154" s="331"/>
    </row>
    <row r="155" spans="3:15" s="281" customFormat="1" ht="18" customHeight="1" x14ac:dyDescent="0.2">
      <c r="C155" s="287"/>
      <c r="D155" s="971"/>
      <c r="E155" s="972"/>
      <c r="F155" s="972"/>
      <c r="G155" s="355"/>
      <c r="H155" s="473"/>
      <c r="I155" s="356"/>
      <c r="J155" s="357"/>
      <c r="K155" s="290"/>
      <c r="L155" s="331"/>
    </row>
    <row r="156" spans="3:15" s="281" customFormat="1" ht="20.100000000000001" customHeight="1" x14ac:dyDescent="0.2">
      <c r="C156" s="287"/>
      <c r="G156" s="973" t="s">
        <v>154</v>
      </c>
      <c r="H156" s="973"/>
      <c r="I156" s="974"/>
      <c r="J156" s="342">
        <f>+ROUND(SUM(J153:J155),2)</f>
        <v>13603.2</v>
      </c>
      <c r="K156" s="290"/>
      <c r="L156" s="331"/>
    </row>
    <row r="157" spans="3:15" s="281" customFormat="1" ht="5.0999999999999996" customHeight="1" x14ac:dyDescent="0.2">
      <c r="C157" s="287"/>
      <c r="G157" s="343"/>
      <c r="H157" s="344"/>
      <c r="K157" s="290"/>
      <c r="O157" s="427"/>
    </row>
    <row r="158" spans="3:15" s="281" customFormat="1" ht="20.100000000000001" customHeight="1" x14ac:dyDescent="0.2">
      <c r="C158" s="287"/>
      <c r="D158" s="957" t="s">
        <v>155</v>
      </c>
      <c r="E158" s="958"/>
      <c r="F158" s="958"/>
      <c r="G158" s="958"/>
      <c r="H158" s="958"/>
      <c r="I158" s="959"/>
      <c r="J158" s="462">
        <f>ROUND((SUM(J134+J141+J149+J156)),2)</f>
        <v>144296.14000000001</v>
      </c>
      <c r="K158" s="290"/>
      <c r="O158" s="427"/>
    </row>
    <row r="159" spans="3:15" s="281" customFormat="1" ht="5.0999999999999996" customHeight="1" x14ac:dyDescent="0.2">
      <c r="C159" s="287"/>
      <c r="G159" s="343"/>
      <c r="H159" s="344"/>
      <c r="K159" s="290"/>
      <c r="O159" s="427"/>
    </row>
    <row r="160" spans="3:15" s="370" customFormat="1" ht="20.100000000000001" customHeight="1" x14ac:dyDescent="0.2">
      <c r="C160" s="361"/>
      <c r="D160" s="960" t="s">
        <v>156</v>
      </c>
      <c r="E160" s="961"/>
      <c r="F160" s="962"/>
      <c r="G160" s="365"/>
      <c r="H160" s="367"/>
      <c r="I160" s="366">
        <f>+[113]PRESUPUESTO!$H$70</f>
        <v>0</v>
      </c>
      <c r="J160" s="368">
        <f>+J158*I160</f>
        <v>0</v>
      </c>
      <c r="K160" s="369"/>
      <c r="O160" s="428"/>
    </row>
    <row r="161" spans="3:15" s="281" customFormat="1" ht="20.100000000000001" customHeight="1" x14ac:dyDescent="0.2">
      <c r="C161" s="287"/>
      <c r="D161" s="957" t="s">
        <v>157</v>
      </c>
      <c r="E161" s="958"/>
      <c r="F161" s="958"/>
      <c r="G161" s="958"/>
      <c r="H161" s="958"/>
      <c r="I161" s="959"/>
      <c r="J161" s="462">
        <f>+J160+J158</f>
        <v>144296.14000000001</v>
      </c>
      <c r="K161" s="290"/>
      <c r="O161" s="427"/>
    </row>
    <row r="162" spans="3:15" s="281" customFormat="1" ht="5.0999999999999996" customHeight="1" x14ac:dyDescent="0.2">
      <c r="C162" s="287"/>
      <c r="G162" s="343"/>
      <c r="H162" s="344"/>
      <c r="K162" s="290"/>
      <c r="O162" s="427"/>
    </row>
    <row r="163" spans="3:15" s="370" customFormat="1" ht="20.100000000000001" customHeight="1" x14ac:dyDescent="0.2">
      <c r="C163" s="361"/>
      <c r="D163" s="963" t="s">
        <v>108</v>
      </c>
      <c r="E163" s="964"/>
      <c r="F163" s="964"/>
      <c r="G163" s="374"/>
      <c r="H163" s="376"/>
      <c r="I163" s="375">
        <f>+[113]PRESUPUESTO!$E$1934</f>
        <v>0</v>
      </c>
      <c r="J163" s="377">
        <f>+J158*I163</f>
        <v>0</v>
      </c>
      <c r="K163" s="369"/>
      <c r="O163" s="428"/>
    </row>
    <row r="164" spans="3:15" s="370" customFormat="1" ht="20.100000000000001" customHeight="1" x14ac:dyDescent="0.2">
      <c r="C164" s="361"/>
      <c r="D164" s="965" t="s">
        <v>110</v>
      </c>
      <c r="E164" s="966"/>
      <c r="F164" s="966"/>
      <c r="G164" s="374"/>
      <c r="H164" s="376"/>
      <c r="I164" s="379">
        <f>+[113]PRESUPUESTO!$E$1935</f>
        <v>0</v>
      </c>
      <c r="J164" s="380">
        <f>+J158*I164</f>
        <v>0</v>
      </c>
      <c r="K164" s="369"/>
      <c r="O164" s="428"/>
    </row>
    <row r="165" spans="3:15" s="370" customFormat="1" ht="20.100000000000001" customHeight="1" x14ac:dyDescent="0.2">
      <c r="C165" s="361"/>
      <c r="D165" s="965" t="s">
        <v>109</v>
      </c>
      <c r="E165" s="966"/>
      <c r="F165" s="966"/>
      <c r="G165" s="381"/>
      <c r="H165" s="382"/>
      <c r="I165" s="379">
        <f>+[113]PRESUPUESTO!$E$1936</f>
        <v>0</v>
      </c>
      <c r="J165" s="380">
        <f>+J158*I165</f>
        <v>0</v>
      </c>
      <c r="K165" s="369"/>
      <c r="O165" s="428"/>
    </row>
    <row r="166" spans="3:15" s="281" customFormat="1" ht="20.100000000000001" customHeight="1" x14ac:dyDescent="0.2">
      <c r="C166" s="287"/>
      <c r="D166" s="946" t="s">
        <v>158</v>
      </c>
      <c r="E166" s="947"/>
      <c r="F166" s="947"/>
      <c r="G166" s="947"/>
      <c r="H166" s="947"/>
      <c r="I166" s="947"/>
      <c r="J166" s="463">
        <f>SUM(J163:J165)</f>
        <v>0</v>
      </c>
      <c r="K166" s="290"/>
      <c r="O166" s="427"/>
    </row>
    <row r="167" spans="3:15" s="281" customFormat="1" ht="5.0999999999999996" customHeight="1" x14ac:dyDescent="0.2">
      <c r="C167" s="287"/>
      <c r="D167" s="903"/>
      <c r="E167" s="903"/>
      <c r="F167" s="903"/>
      <c r="G167" s="903"/>
      <c r="H167" s="903"/>
      <c r="I167" s="903"/>
      <c r="J167" s="903"/>
      <c r="K167" s="290"/>
      <c r="O167" s="427"/>
    </row>
    <row r="168" spans="3:15" s="281" customFormat="1" ht="20.100000000000001" customHeight="1" x14ac:dyDescent="0.2">
      <c r="C168" s="287"/>
      <c r="D168" s="948" t="s">
        <v>159</v>
      </c>
      <c r="E168" s="949"/>
      <c r="F168" s="949"/>
      <c r="G168" s="949"/>
      <c r="H168" s="949"/>
      <c r="I168" s="950"/>
      <c r="J168" s="464">
        <f>SUM(J161+J166)</f>
        <v>144296.14000000001</v>
      </c>
      <c r="K168" s="290"/>
      <c r="M168" s="281">
        <v>2.02</v>
      </c>
      <c r="N168" s="281">
        <v>144296.14000000001</v>
      </c>
      <c r="O168" s="427"/>
    </row>
    <row r="169" spans="3:15" s="281" customFormat="1" ht="5.0999999999999996" customHeight="1" x14ac:dyDescent="0.2">
      <c r="C169" s="287"/>
      <c r="D169" s="903"/>
      <c r="E169" s="903"/>
      <c r="F169" s="903"/>
      <c r="G169" s="903"/>
      <c r="H169" s="903"/>
      <c r="I169" s="903"/>
      <c r="J169" s="903"/>
      <c r="K169" s="290"/>
    </row>
    <row r="170" spans="3:15" s="281" customFormat="1" ht="14.1" customHeight="1" x14ac:dyDescent="0.2">
      <c r="C170" s="287"/>
      <c r="D170" s="940" t="s">
        <v>160</v>
      </c>
      <c r="E170" s="941"/>
      <c r="F170" s="942"/>
      <c r="G170" s="899"/>
      <c r="H170" s="900"/>
      <c r="I170" s="900"/>
      <c r="J170" s="901"/>
      <c r="K170" s="290"/>
    </row>
    <row r="171" spans="3:15" s="281" customFormat="1" ht="14.1" customHeight="1" x14ac:dyDescent="0.2">
      <c r="C171" s="287"/>
      <c r="D171" s="943"/>
      <c r="E171" s="944"/>
      <c r="F171" s="945"/>
      <c r="G171" s="885"/>
      <c r="H171" s="886"/>
      <c r="I171" s="886"/>
      <c r="J171" s="887"/>
      <c r="K171" s="290"/>
    </row>
    <row r="172" spans="3:15" s="281" customFormat="1" ht="14.1" customHeight="1" x14ac:dyDescent="0.2">
      <c r="C172" s="287"/>
      <c r="D172" s="943"/>
      <c r="E172" s="944"/>
      <c r="F172" s="945"/>
      <c r="G172" s="902" t="s">
        <v>161</v>
      </c>
      <c r="H172" s="903"/>
      <c r="I172" s="903"/>
      <c r="J172" s="904"/>
      <c r="K172" s="290"/>
    </row>
    <row r="173" spans="3:15" s="281" customFormat="1" ht="14.1" customHeight="1" x14ac:dyDescent="0.2">
      <c r="C173" s="287"/>
      <c r="D173" s="943"/>
      <c r="E173" s="944"/>
      <c r="F173" s="945"/>
      <c r="G173" s="902" t="s">
        <v>333</v>
      </c>
      <c r="H173" s="903"/>
      <c r="I173" s="903"/>
      <c r="J173" s="904"/>
      <c r="K173" s="290"/>
    </row>
    <row r="174" spans="3:15" s="281" customFormat="1" ht="14.1" customHeight="1" x14ac:dyDescent="0.2">
      <c r="C174" s="287"/>
      <c r="D174" s="943"/>
      <c r="E174" s="944"/>
      <c r="F174" s="945"/>
      <c r="G174" s="902" t="s">
        <v>70</v>
      </c>
      <c r="H174" s="903"/>
      <c r="I174" s="903"/>
      <c r="J174" s="904"/>
      <c r="K174" s="290"/>
    </row>
    <row r="175" spans="3:15" s="281" customFormat="1" ht="14.1" customHeight="1" x14ac:dyDescent="0.2">
      <c r="C175" s="287"/>
      <c r="D175" s="954"/>
      <c r="E175" s="955"/>
      <c r="F175" s="956"/>
      <c r="G175" s="902" t="s">
        <v>161</v>
      </c>
      <c r="H175" s="903"/>
      <c r="I175" s="903"/>
      <c r="J175" s="904"/>
      <c r="K175" s="290"/>
    </row>
    <row r="176" spans="3:15" s="281" customFormat="1" ht="14.1" customHeight="1" x14ac:dyDescent="0.2">
      <c r="C176" s="287"/>
      <c r="D176" s="951"/>
      <c r="E176" s="952"/>
      <c r="F176" s="953"/>
      <c r="G176" s="905" t="s">
        <v>181</v>
      </c>
      <c r="H176" s="906"/>
      <c r="I176" s="906"/>
      <c r="J176" s="907"/>
      <c r="K176" s="290"/>
    </row>
    <row r="177" spans="3:11" s="281" customFormat="1" ht="5.0999999999999996" customHeight="1" x14ac:dyDescent="0.2">
      <c r="C177" s="391"/>
      <c r="D177" s="392"/>
      <c r="E177" s="392"/>
      <c r="F177" s="392"/>
      <c r="G177" s="393"/>
      <c r="H177" s="394"/>
      <c r="I177" s="392"/>
      <c r="J177" s="392"/>
      <c r="K177" s="395"/>
    </row>
    <row r="178" spans="3:11" s="281" customFormat="1" ht="5.0999999999999996" customHeight="1" x14ac:dyDescent="0.2">
      <c r="C178" s="282"/>
      <c r="D178" s="283"/>
      <c r="E178" s="283"/>
      <c r="F178" s="283"/>
      <c r="G178" s="284"/>
      <c r="H178" s="285"/>
      <c r="I178" s="283"/>
      <c r="J178" s="283"/>
      <c r="K178" s="286"/>
    </row>
    <row r="179" spans="3:11" s="281" customFormat="1" ht="24.95" customHeight="1" x14ac:dyDescent="0.2">
      <c r="C179" s="287"/>
      <c r="D179" s="1014"/>
      <c r="E179" s="1015"/>
      <c r="F179" s="1018" t="s">
        <v>41</v>
      </c>
      <c r="G179" s="1019"/>
      <c r="H179" s="1020"/>
      <c r="I179" s="1024" t="s">
        <v>127</v>
      </c>
      <c r="J179" s="1025"/>
      <c r="K179" s="290"/>
    </row>
    <row r="180" spans="3:11" s="281" customFormat="1" ht="24.95" customHeight="1" x14ac:dyDescent="0.2">
      <c r="C180" s="287"/>
      <c r="D180" s="1016"/>
      <c r="E180" s="1017"/>
      <c r="F180" s="1021"/>
      <c r="G180" s="1022"/>
      <c r="H180" s="1023"/>
      <c r="I180" s="1003" t="s">
        <v>128</v>
      </c>
      <c r="J180" s="1004"/>
      <c r="K180" s="290"/>
    </row>
    <row r="181" spans="3:11" s="281" customFormat="1" ht="20.100000000000001" customHeight="1" x14ac:dyDescent="0.2">
      <c r="C181" s="287"/>
      <c r="D181" s="922" t="s">
        <v>179</v>
      </c>
      <c r="E181" s="923"/>
      <c r="F181" s="923"/>
      <c r="G181" s="923"/>
      <c r="H181" s="924"/>
      <c r="I181" s="1003" t="s">
        <v>437</v>
      </c>
      <c r="J181" s="1004"/>
      <c r="K181" s="290"/>
    </row>
    <row r="182" spans="3:11" s="281" customFormat="1" ht="20.100000000000001" customHeight="1" x14ac:dyDescent="0.2">
      <c r="C182" s="287"/>
      <c r="D182" s="1005" t="s">
        <v>162</v>
      </c>
      <c r="E182" s="1006"/>
      <c r="F182" s="1006"/>
      <c r="G182" s="1006"/>
      <c r="H182" s="1006"/>
      <c r="I182" s="1006"/>
      <c r="J182" s="1007"/>
      <c r="K182" s="290"/>
    </row>
    <row r="183" spans="3:11" s="281" customFormat="1" ht="5.0999999999999996" customHeight="1" x14ac:dyDescent="0.2">
      <c r="C183" s="287"/>
      <c r="D183" s="294"/>
      <c r="E183" s="294"/>
      <c r="F183" s="294"/>
      <c r="G183" s="295"/>
      <c r="H183" s="295"/>
      <c r="I183" s="294"/>
      <c r="J183" s="294"/>
      <c r="K183" s="290"/>
    </row>
    <row r="184" spans="3:11" s="302" customFormat="1" ht="20.100000000000001" customHeight="1" x14ac:dyDescent="0.2">
      <c r="C184" s="296"/>
      <c r="D184" s="297" t="s">
        <v>129</v>
      </c>
      <c r="E184" s="1008" t="s">
        <v>130</v>
      </c>
      <c r="F184" s="1009"/>
      <c r="G184" s="1009"/>
      <c r="H184" s="1009"/>
      <c r="I184" s="1009"/>
      <c r="J184" s="1010"/>
      <c r="K184" s="301"/>
    </row>
    <row r="185" spans="3:11" s="281" customFormat="1" ht="20.100000000000001" customHeight="1" x14ac:dyDescent="0.2">
      <c r="C185" s="287"/>
      <c r="D185" s="303">
        <v>3</v>
      </c>
      <c r="E185" s="1011" t="s">
        <v>180</v>
      </c>
      <c r="F185" s="1012"/>
      <c r="G185" s="1012"/>
      <c r="H185" s="1012"/>
      <c r="I185" s="1012"/>
      <c r="J185" s="1013"/>
      <c r="K185" s="290"/>
    </row>
    <row r="186" spans="3:11" s="302" customFormat="1" ht="20.100000000000001" customHeight="1" x14ac:dyDescent="0.2">
      <c r="C186" s="296"/>
      <c r="D186" s="297" t="s">
        <v>132</v>
      </c>
      <c r="E186" s="298" t="s">
        <v>133</v>
      </c>
      <c r="F186" s="299"/>
      <c r="G186" s="299"/>
      <c r="H186" s="299"/>
      <c r="I186" s="299"/>
      <c r="J186" s="482" t="s">
        <v>45</v>
      </c>
      <c r="K186" s="301"/>
    </row>
    <row r="187" spans="3:11" s="281" customFormat="1" ht="20.100000000000001" customHeight="1" x14ac:dyDescent="0.2">
      <c r="C187" s="287"/>
      <c r="D187" s="452">
        <v>3.05</v>
      </c>
      <c r="E187" s="304" t="s">
        <v>193</v>
      </c>
      <c r="F187" s="305"/>
      <c r="G187" s="305"/>
      <c r="H187" s="305"/>
      <c r="I187" s="305"/>
      <c r="J187" s="480">
        <v>3.01</v>
      </c>
      <c r="K187" s="290"/>
    </row>
    <row r="188" spans="3:11" s="302" customFormat="1" ht="20.100000000000001" customHeight="1" x14ac:dyDescent="0.2">
      <c r="C188" s="296"/>
      <c r="D188" s="307" t="s">
        <v>134</v>
      </c>
      <c r="E188" s="934" t="s">
        <v>135</v>
      </c>
      <c r="F188" s="935"/>
      <c r="G188" s="935"/>
      <c r="H188" s="935"/>
      <c r="I188" s="936"/>
      <c r="J188" s="1000" t="s">
        <v>136</v>
      </c>
      <c r="K188" s="301"/>
    </row>
    <row r="189" spans="3:11" s="281" customFormat="1" ht="20.100000000000001" customHeight="1" x14ac:dyDescent="0.2">
      <c r="C189" s="287"/>
      <c r="D189" s="309" t="s">
        <v>194</v>
      </c>
      <c r="E189" s="937"/>
      <c r="F189" s="938"/>
      <c r="G189" s="938"/>
      <c r="H189" s="938"/>
      <c r="I189" s="939"/>
      <c r="J189" s="1001"/>
      <c r="K189" s="290"/>
    </row>
    <row r="190" spans="3:11" s="302" customFormat="1" ht="20.100000000000001" customHeight="1" x14ac:dyDescent="0.2">
      <c r="C190" s="296"/>
      <c r="D190" s="307" t="s">
        <v>137</v>
      </c>
      <c r="E190" s="925" t="s">
        <v>18</v>
      </c>
      <c r="F190" s="926"/>
      <c r="G190" s="926"/>
      <c r="H190" s="926"/>
      <c r="I190" s="927"/>
      <c r="J190" s="917" t="str">
        <f>+VLOOKUP(J187,PRESUPUESTO!$A$18:$E$36,5,FALSE)</f>
        <v>Metro Cúbico</v>
      </c>
      <c r="K190" s="301"/>
    </row>
    <row r="191" spans="3:11" s="281" customFormat="1" ht="20.100000000000001" customHeight="1" x14ac:dyDescent="0.2">
      <c r="C191" s="287"/>
      <c r="D191" s="309" t="s">
        <v>194</v>
      </c>
      <c r="E191" s="928"/>
      <c r="F191" s="929"/>
      <c r="G191" s="929"/>
      <c r="H191" s="929"/>
      <c r="I191" s="930"/>
      <c r="J191" s="918"/>
      <c r="K191" s="290"/>
    </row>
    <row r="192" spans="3:11" s="281" customFormat="1" ht="5.0999999999999996" customHeight="1" x14ac:dyDescent="0.2">
      <c r="C192" s="287"/>
      <c r="D192" s="1002"/>
      <c r="E192" s="1002"/>
      <c r="F192" s="1002"/>
      <c r="G192" s="1002"/>
      <c r="H192" s="1002"/>
      <c r="I192" s="1002"/>
      <c r="J192" s="1002"/>
      <c r="K192" s="290"/>
    </row>
    <row r="193" spans="3:11" s="281" customFormat="1" ht="19.899999999999999" customHeight="1" x14ac:dyDescent="0.2">
      <c r="C193" s="287"/>
      <c r="D193" s="992" t="s">
        <v>163</v>
      </c>
      <c r="E193" s="993"/>
      <c r="F193" s="993"/>
      <c r="G193" s="993"/>
      <c r="H193" s="993"/>
      <c r="I193" s="993"/>
      <c r="J193" s="994"/>
      <c r="K193" s="290"/>
    </row>
    <row r="194" spans="3:11" s="281" customFormat="1" ht="20.100000000000001" customHeight="1" x14ac:dyDescent="0.2">
      <c r="C194" s="287"/>
      <c r="D194" s="996" t="s">
        <v>139</v>
      </c>
      <c r="E194" s="997"/>
      <c r="F194" s="997"/>
      <c r="G194" s="396" t="s">
        <v>136</v>
      </c>
      <c r="H194" s="396" t="s">
        <v>164</v>
      </c>
      <c r="I194" s="397" t="s">
        <v>140</v>
      </c>
      <c r="J194" s="398" t="s">
        <v>142</v>
      </c>
      <c r="K194" s="290"/>
    </row>
    <row r="195" spans="3:11" s="281" customFormat="1" ht="18" customHeight="1" x14ac:dyDescent="0.2">
      <c r="C195" s="287"/>
      <c r="D195" s="998" t="s">
        <v>195</v>
      </c>
      <c r="E195" s="999"/>
      <c r="F195" s="999"/>
      <c r="G195" s="415" t="s">
        <v>172</v>
      </c>
      <c r="H195" s="860">
        <v>556652.92000000004</v>
      </c>
      <c r="I195" s="457">
        <v>1.03</v>
      </c>
      <c r="J195" s="417">
        <f>ROUND((+IF(D195="","",H195*I195)),2)</f>
        <v>573352.51</v>
      </c>
      <c r="K195" s="290"/>
    </row>
    <row r="196" spans="3:11" s="281" customFormat="1" ht="28.15" customHeight="1" x14ac:dyDescent="0.2">
      <c r="C196" s="287"/>
      <c r="D196" s="988" t="s">
        <v>196</v>
      </c>
      <c r="E196" s="989"/>
      <c r="F196" s="989"/>
      <c r="G196" s="418" t="s">
        <v>197</v>
      </c>
      <c r="H196" s="419">
        <v>186239.35</v>
      </c>
      <c r="I196" s="458">
        <v>0.2</v>
      </c>
      <c r="J196" s="319">
        <f t="shared" ref="J196:J201" si="1">+IF(D196="","",H196*I196)</f>
        <v>37247.870000000003</v>
      </c>
      <c r="K196" s="290"/>
    </row>
    <row r="197" spans="3:11" s="281" customFormat="1" ht="18" customHeight="1" x14ac:dyDescent="0.2">
      <c r="C197" s="287"/>
      <c r="D197" s="988"/>
      <c r="E197" s="989"/>
      <c r="F197" s="989"/>
      <c r="G197" s="418" t="s">
        <v>146</v>
      </c>
      <c r="H197" s="419" t="s">
        <v>146</v>
      </c>
      <c r="I197" s="458"/>
      <c r="J197" s="319" t="str">
        <f t="shared" si="1"/>
        <v/>
      </c>
      <c r="K197" s="290"/>
    </row>
    <row r="198" spans="3:11" s="281" customFormat="1" ht="18" customHeight="1" x14ac:dyDescent="0.2">
      <c r="C198" s="287"/>
      <c r="D198" s="988"/>
      <c r="E198" s="989"/>
      <c r="F198" s="989"/>
      <c r="G198" s="418" t="s">
        <v>146</v>
      </c>
      <c r="H198" s="419" t="s">
        <v>146</v>
      </c>
      <c r="I198" s="458"/>
      <c r="J198" s="319" t="str">
        <f t="shared" si="1"/>
        <v/>
      </c>
      <c r="K198" s="290"/>
    </row>
    <row r="199" spans="3:11" s="281" customFormat="1" ht="18" customHeight="1" x14ac:dyDescent="0.2">
      <c r="C199" s="287"/>
      <c r="D199" s="988"/>
      <c r="E199" s="989"/>
      <c r="F199" s="989"/>
      <c r="G199" s="418" t="s">
        <v>146</v>
      </c>
      <c r="H199" s="419" t="s">
        <v>146</v>
      </c>
      <c r="I199" s="458"/>
      <c r="J199" s="319" t="str">
        <f t="shared" si="1"/>
        <v/>
      </c>
      <c r="K199" s="290"/>
    </row>
    <row r="200" spans="3:11" s="281" customFormat="1" ht="18" customHeight="1" x14ac:dyDescent="0.2">
      <c r="C200" s="287"/>
      <c r="D200" s="988"/>
      <c r="E200" s="989"/>
      <c r="F200" s="989"/>
      <c r="G200" s="418" t="s">
        <v>146</v>
      </c>
      <c r="H200" s="419" t="s">
        <v>146</v>
      </c>
      <c r="I200" s="458"/>
      <c r="J200" s="319" t="str">
        <f t="shared" si="1"/>
        <v/>
      </c>
      <c r="K200" s="290"/>
    </row>
    <row r="201" spans="3:11" s="281" customFormat="1" ht="18" customHeight="1" x14ac:dyDescent="0.2">
      <c r="C201" s="287"/>
      <c r="D201" s="990"/>
      <c r="E201" s="991"/>
      <c r="F201" s="991"/>
      <c r="G201" s="420" t="s">
        <v>146</v>
      </c>
      <c r="H201" s="421" t="s">
        <v>146</v>
      </c>
      <c r="I201" s="459"/>
      <c r="J201" s="325" t="str">
        <f t="shared" si="1"/>
        <v/>
      </c>
      <c r="K201" s="290"/>
    </row>
    <row r="202" spans="3:11" s="281" customFormat="1" ht="20.100000000000001" customHeight="1" x14ac:dyDescent="0.2">
      <c r="C202" s="287"/>
      <c r="G202" s="982" t="s">
        <v>166</v>
      </c>
      <c r="H202" s="982"/>
      <c r="I202" s="983"/>
      <c r="J202" s="342">
        <f>+ROUND(SUM(J195:J201),2)</f>
        <v>610600.38</v>
      </c>
      <c r="K202" s="290"/>
    </row>
    <row r="203" spans="3:11" s="281" customFormat="1" ht="4.1500000000000004" customHeight="1" x14ac:dyDescent="0.2">
      <c r="C203" s="287"/>
      <c r="G203" s="410"/>
      <c r="H203" s="410"/>
      <c r="I203" s="411"/>
      <c r="J203" s="412"/>
      <c r="K203" s="290"/>
    </row>
    <row r="204" spans="3:11" s="281" customFormat="1" ht="20.100000000000001" customHeight="1" x14ac:dyDescent="0.2">
      <c r="C204" s="287"/>
      <c r="D204" s="992" t="s">
        <v>138</v>
      </c>
      <c r="E204" s="993"/>
      <c r="F204" s="993"/>
      <c r="G204" s="993"/>
      <c r="H204" s="993"/>
      <c r="I204" s="993"/>
      <c r="J204" s="994"/>
      <c r="K204" s="290"/>
    </row>
    <row r="205" spans="3:11" s="281" customFormat="1" ht="20.100000000000001" customHeight="1" x14ac:dyDescent="0.2">
      <c r="C205" s="287"/>
      <c r="D205" s="995" t="s">
        <v>139</v>
      </c>
      <c r="E205" s="995"/>
      <c r="F205" s="995"/>
      <c r="G205" s="314" t="s">
        <v>136</v>
      </c>
      <c r="H205" s="314" t="s">
        <v>141</v>
      </c>
      <c r="I205" s="315" t="s">
        <v>140</v>
      </c>
      <c r="J205" s="315" t="s">
        <v>142</v>
      </c>
      <c r="K205" s="290"/>
    </row>
    <row r="206" spans="3:11" s="281" customFormat="1" ht="18" customHeight="1" x14ac:dyDescent="0.2">
      <c r="C206" s="287"/>
      <c r="D206" s="975" t="s">
        <v>143</v>
      </c>
      <c r="E206" s="976"/>
      <c r="F206" s="976"/>
      <c r="G206" s="441" t="s">
        <v>144</v>
      </c>
      <c r="H206" s="460">
        <v>184115.56</v>
      </c>
      <c r="I206" s="451">
        <v>0.05</v>
      </c>
      <c r="J206" s="319">
        <f>+IF(D206="","",H206*I206)</f>
        <v>9205.7780000000002</v>
      </c>
      <c r="K206" s="290"/>
    </row>
    <row r="207" spans="3:11" s="281" customFormat="1" ht="18" customHeight="1" x14ac:dyDescent="0.2">
      <c r="C207" s="287"/>
      <c r="D207" s="977" t="s">
        <v>198</v>
      </c>
      <c r="E207" s="978"/>
      <c r="F207" s="979"/>
      <c r="G207" s="441" t="s">
        <v>168</v>
      </c>
      <c r="H207" s="442">
        <v>3936</v>
      </c>
      <c r="I207" s="453">
        <v>4</v>
      </c>
      <c r="J207" s="319">
        <f>+IF(D207="","",H207*I207)</f>
        <v>15744</v>
      </c>
      <c r="K207" s="290"/>
    </row>
    <row r="208" spans="3:11" s="281" customFormat="1" ht="18" customHeight="1" x14ac:dyDescent="0.2">
      <c r="C208" s="287"/>
      <c r="D208" s="980" t="s">
        <v>199</v>
      </c>
      <c r="E208" s="981"/>
      <c r="F208" s="981"/>
      <c r="G208" s="323" t="s">
        <v>167</v>
      </c>
      <c r="H208" s="443">
        <v>89075</v>
      </c>
      <c r="I208" s="324">
        <v>0.4</v>
      </c>
      <c r="J208" s="425">
        <f>+IF(D208="","",H208*I208)</f>
        <v>35630</v>
      </c>
      <c r="K208" s="290"/>
    </row>
    <row r="209" spans="3:15" s="281" customFormat="1" ht="20.100000000000001" customHeight="1" x14ac:dyDescent="0.2">
      <c r="C209" s="287"/>
      <c r="G209" s="982" t="s">
        <v>147</v>
      </c>
      <c r="H209" s="982"/>
      <c r="I209" s="983"/>
      <c r="J209" s="328">
        <f>ROUND(+SUM(J206:J208),2)</f>
        <v>60579.78</v>
      </c>
      <c r="K209" s="290"/>
    </row>
    <row r="210" spans="3:15" s="281" customFormat="1" ht="5.0999999999999996" customHeight="1" x14ac:dyDescent="0.2">
      <c r="C210" s="287"/>
      <c r="D210" s="984"/>
      <c r="E210" s="984"/>
      <c r="F210" s="984"/>
      <c r="G210" s="984"/>
      <c r="H210" s="984"/>
      <c r="I210" s="984"/>
      <c r="J210" s="984"/>
      <c r="K210" s="290"/>
    </row>
    <row r="211" spans="3:15" s="281" customFormat="1" ht="20.100000000000001" customHeight="1" x14ac:dyDescent="0.2">
      <c r="C211" s="287"/>
      <c r="D211" s="985" t="s">
        <v>148</v>
      </c>
      <c r="E211" s="986"/>
      <c r="F211" s="986"/>
      <c r="G211" s="986"/>
      <c r="H211" s="986"/>
      <c r="I211" s="986"/>
      <c r="J211" s="987"/>
      <c r="K211" s="290"/>
      <c r="L211" s="331"/>
    </row>
    <row r="212" spans="3:15" s="350" customFormat="1" ht="20.100000000000001" customHeight="1" x14ac:dyDescent="0.2">
      <c r="C212" s="332"/>
      <c r="D212" s="967" t="s">
        <v>139</v>
      </c>
      <c r="E212" s="968"/>
      <c r="F212" s="968"/>
      <c r="G212" s="333" t="s">
        <v>136</v>
      </c>
      <c r="H212" s="335" t="s">
        <v>141</v>
      </c>
      <c r="I212" s="334" t="s">
        <v>140</v>
      </c>
      <c r="J212" s="336" t="s">
        <v>142</v>
      </c>
      <c r="K212" s="337"/>
      <c r="L212" s="338"/>
    </row>
    <row r="213" spans="3:15" s="281" customFormat="1" ht="18" customHeight="1" x14ac:dyDescent="0.2">
      <c r="C213" s="287"/>
      <c r="D213" s="969" t="s">
        <v>174</v>
      </c>
      <c r="E213" s="970"/>
      <c r="F213" s="970"/>
      <c r="G213" s="339" t="s">
        <v>149</v>
      </c>
      <c r="H213" s="461">
        <v>40914.57</v>
      </c>
      <c r="I213" s="861">
        <v>4.5</v>
      </c>
      <c r="J213" s="341">
        <f>(+IF(D213="","",(H213*I213)))</f>
        <v>184115.565</v>
      </c>
      <c r="K213" s="290"/>
      <c r="L213" s="331"/>
    </row>
    <row r="214" spans="3:15" s="281" customFormat="1" ht="18" customHeight="1" x14ac:dyDescent="0.2">
      <c r="C214" s="287"/>
      <c r="D214" s="969"/>
      <c r="E214" s="970"/>
      <c r="F214" s="970"/>
      <c r="G214" s="339"/>
      <c r="H214" s="461"/>
      <c r="I214" s="340"/>
      <c r="J214" s="341" t="str">
        <f>(+IF(D214="","",(H214*I214)))</f>
        <v/>
      </c>
      <c r="K214" s="290"/>
      <c r="L214" s="331"/>
    </row>
    <row r="215" spans="3:15" s="281" customFormat="1" ht="18" customHeight="1" x14ac:dyDescent="0.2">
      <c r="C215" s="287"/>
      <c r="D215" s="969"/>
      <c r="E215" s="970"/>
      <c r="F215" s="970"/>
      <c r="G215" s="339"/>
      <c r="H215" s="461"/>
      <c r="I215" s="340"/>
      <c r="J215" s="341" t="str">
        <f>(+IF(D215="","",(H215*I215)))</f>
        <v/>
      </c>
      <c r="K215" s="290"/>
      <c r="L215" s="331"/>
    </row>
    <row r="216" spans="3:15" s="281" customFormat="1" ht="18" customHeight="1" x14ac:dyDescent="0.2">
      <c r="C216" s="287"/>
      <c r="D216" s="971"/>
      <c r="E216" s="972"/>
      <c r="F216" s="972"/>
      <c r="G216" s="355"/>
      <c r="H216" s="473"/>
      <c r="I216" s="356"/>
      <c r="J216" s="357"/>
      <c r="K216" s="290"/>
      <c r="L216" s="331"/>
    </row>
    <row r="217" spans="3:15" s="281" customFormat="1" ht="20.100000000000001" customHeight="1" x14ac:dyDescent="0.2">
      <c r="C217" s="287"/>
      <c r="G217" s="973" t="s">
        <v>150</v>
      </c>
      <c r="H217" s="973"/>
      <c r="I217" s="974"/>
      <c r="J217" s="342">
        <f>+ROUND(SUM(J213:J216),2)</f>
        <v>184115.57</v>
      </c>
      <c r="K217" s="290"/>
      <c r="L217" s="331"/>
    </row>
    <row r="218" spans="3:15" s="281" customFormat="1" ht="5.0999999999999996" customHeight="1" x14ac:dyDescent="0.2">
      <c r="C218" s="287"/>
      <c r="G218" s="343"/>
      <c r="H218" s="344"/>
      <c r="K218" s="290"/>
    </row>
    <row r="219" spans="3:15" s="281" customFormat="1" ht="20.100000000000001" customHeight="1" x14ac:dyDescent="0.2">
      <c r="C219" s="287"/>
      <c r="D219" s="957" t="s">
        <v>155</v>
      </c>
      <c r="E219" s="958"/>
      <c r="F219" s="958"/>
      <c r="G219" s="958"/>
      <c r="H219" s="958"/>
      <c r="I219" s="959"/>
      <c r="J219" s="462">
        <f>ROUND((SUM(+J202+J209+J217)),2)</f>
        <v>855295.73</v>
      </c>
      <c r="K219" s="290"/>
      <c r="O219" s="427"/>
    </row>
    <row r="220" spans="3:15" s="281" customFormat="1" ht="5.0999999999999996" customHeight="1" x14ac:dyDescent="0.2">
      <c r="C220" s="287"/>
      <c r="G220" s="343"/>
      <c r="H220" s="344"/>
      <c r="K220" s="290"/>
      <c r="O220" s="427"/>
    </row>
    <row r="221" spans="3:15" s="370" customFormat="1" ht="20.100000000000001" customHeight="1" x14ac:dyDescent="0.2">
      <c r="C221" s="361"/>
      <c r="D221" s="960" t="s">
        <v>156</v>
      </c>
      <c r="E221" s="961"/>
      <c r="F221" s="962"/>
      <c r="G221" s="365"/>
      <c r="H221" s="367"/>
      <c r="I221" s="366">
        <v>0</v>
      </c>
      <c r="J221" s="368">
        <f>+J219*I221</f>
        <v>0</v>
      </c>
      <c r="K221" s="369"/>
      <c r="O221" s="428"/>
    </row>
    <row r="222" spans="3:15" s="281" customFormat="1" ht="20.100000000000001" customHeight="1" x14ac:dyDescent="0.2">
      <c r="C222" s="287"/>
      <c r="D222" s="957" t="s">
        <v>157</v>
      </c>
      <c r="E222" s="958"/>
      <c r="F222" s="958"/>
      <c r="G222" s="958"/>
      <c r="H222" s="958"/>
      <c r="I222" s="959"/>
      <c r="J222" s="462">
        <f>+J221+J219</f>
        <v>855295.73</v>
      </c>
      <c r="K222" s="290"/>
      <c r="O222" s="427"/>
    </row>
    <row r="223" spans="3:15" s="281" customFormat="1" ht="5.0999999999999996" customHeight="1" x14ac:dyDescent="0.2">
      <c r="C223" s="287"/>
      <c r="G223" s="343"/>
      <c r="H223" s="344"/>
      <c r="K223" s="290"/>
      <c r="O223" s="427"/>
    </row>
    <row r="224" spans="3:15" s="370" customFormat="1" ht="20.100000000000001" customHeight="1" x14ac:dyDescent="0.2">
      <c r="C224" s="361"/>
      <c r="D224" s="963" t="s">
        <v>108</v>
      </c>
      <c r="E224" s="964"/>
      <c r="F224" s="964"/>
      <c r="G224" s="374"/>
      <c r="H224" s="376"/>
      <c r="I224" s="375">
        <f>+[113]PRESUPUESTO!$E$1934</f>
        <v>0</v>
      </c>
      <c r="J224" s="377">
        <f>+J219*I224</f>
        <v>0</v>
      </c>
      <c r="K224" s="369"/>
      <c r="O224" s="428"/>
    </row>
    <row r="225" spans="3:15" s="370" customFormat="1" ht="20.100000000000001" customHeight="1" x14ac:dyDescent="0.2">
      <c r="C225" s="361"/>
      <c r="D225" s="965" t="s">
        <v>110</v>
      </c>
      <c r="E225" s="966"/>
      <c r="F225" s="966"/>
      <c r="G225" s="374"/>
      <c r="H225" s="376"/>
      <c r="I225" s="379">
        <f>+[113]PRESUPUESTO!$E$1935</f>
        <v>0</v>
      </c>
      <c r="J225" s="380">
        <f>+J219*I225</f>
        <v>0</v>
      </c>
      <c r="K225" s="369"/>
      <c r="O225" s="428"/>
    </row>
    <row r="226" spans="3:15" s="370" customFormat="1" ht="20.100000000000001" customHeight="1" x14ac:dyDescent="0.2">
      <c r="C226" s="361"/>
      <c r="D226" s="965" t="s">
        <v>109</v>
      </c>
      <c r="E226" s="966"/>
      <c r="F226" s="966"/>
      <c r="G226" s="381"/>
      <c r="H226" s="382"/>
      <c r="I226" s="379">
        <f>+[113]PRESUPUESTO!$E$1936</f>
        <v>0</v>
      </c>
      <c r="J226" s="380">
        <f>+J219*I226</f>
        <v>0</v>
      </c>
      <c r="K226" s="369"/>
      <c r="O226" s="428"/>
    </row>
    <row r="227" spans="3:15" s="281" customFormat="1" ht="20.100000000000001" customHeight="1" x14ac:dyDescent="0.2">
      <c r="C227" s="287"/>
      <c r="D227" s="946" t="s">
        <v>158</v>
      </c>
      <c r="E227" s="947"/>
      <c r="F227" s="947"/>
      <c r="G227" s="947"/>
      <c r="H227" s="947"/>
      <c r="I227" s="947"/>
      <c r="J227" s="463">
        <f>SUM(J224:J226)</f>
        <v>0</v>
      </c>
      <c r="K227" s="290"/>
      <c r="O227" s="427"/>
    </row>
    <row r="228" spans="3:15" s="281" customFormat="1" ht="5.0999999999999996" customHeight="1" x14ac:dyDescent="0.2">
      <c r="C228" s="287"/>
      <c r="D228" s="903"/>
      <c r="E228" s="903"/>
      <c r="F228" s="903"/>
      <c r="G228" s="903"/>
      <c r="H228" s="903"/>
      <c r="I228" s="903"/>
      <c r="J228" s="903"/>
      <c r="K228" s="290"/>
      <c r="O228" s="427"/>
    </row>
    <row r="229" spans="3:15" s="281" customFormat="1" ht="20.100000000000001" customHeight="1" x14ac:dyDescent="0.2">
      <c r="C229" s="287"/>
      <c r="D229" s="948" t="s">
        <v>159</v>
      </c>
      <c r="E229" s="949"/>
      <c r="F229" s="949"/>
      <c r="G229" s="949"/>
      <c r="H229" s="949"/>
      <c r="I229" s="950"/>
      <c r="J229" s="464">
        <f>SUM(J222+J227)</f>
        <v>855295.73</v>
      </c>
      <c r="K229" s="290"/>
      <c r="M229" s="281">
        <v>3.01</v>
      </c>
      <c r="N229" s="281">
        <v>855295.73</v>
      </c>
      <c r="O229" s="427"/>
    </row>
    <row r="230" spans="3:15" s="281" customFormat="1" ht="5.0999999999999996" customHeight="1" x14ac:dyDescent="0.2">
      <c r="C230" s="287"/>
      <c r="D230" s="903"/>
      <c r="E230" s="903"/>
      <c r="F230" s="903"/>
      <c r="G230" s="903"/>
      <c r="H230" s="903"/>
      <c r="I230" s="903"/>
      <c r="J230" s="903"/>
      <c r="K230" s="290"/>
    </row>
    <row r="231" spans="3:15" s="281" customFormat="1" ht="14.1" customHeight="1" x14ac:dyDescent="0.2">
      <c r="C231" s="287"/>
      <c r="D231" s="940" t="s">
        <v>160</v>
      </c>
      <c r="E231" s="941"/>
      <c r="F231" s="942"/>
      <c r="G231" s="899"/>
      <c r="H231" s="900"/>
      <c r="I231" s="900"/>
      <c r="J231" s="901"/>
      <c r="K231" s="290"/>
    </row>
    <row r="232" spans="3:15" s="281" customFormat="1" ht="14.1" customHeight="1" x14ac:dyDescent="0.2">
      <c r="C232" s="287"/>
      <c r="D232" s="943"/>
      <c r="E232" s="944"/>
      <c r="F232" s="945"/>
      <c r="G232" s="885"/>
      <c r="H232" s="886"/>
      <c r="I232" s="886"/>
      <c r="J232" s="887"/>
      <c r="K232" s="290"/>
    </row>
    <row r="233" spans="3:15" s="281" customFormat="1" ht="14.1" customHeight="1" x14ac:dyDescent="0.2">
      <c r="C233" s="287"/>
      <c r="D233" s="943"/>
      <c r="E233" s="944"/>
      <c r="F233" s="945"/>
      <c r="G233" s="902" t="s">
        <v>161</v>
      </c>
      <c r="H233" s="903"/>
      <c r="I233" s="903"/>
      <c r="J233" s="904"/>
      <c r="K233" s="290"/>
    </row>
    <row r="234" spans="3:15" s="281" customFormat="1" ht="14.1" customHeight="1" x14ac:dyDescent="0.2">
      <c r="C234" s="287"/>
      <c r="D234" s="943"/>
      <c r="E234" s="944"/>
      <c r="F234" s="945"/>
      <c r="G234" s="902" t="s">
        <v>333</v>
      </c>
      <c r="H234" s="903"/>
      <c r="I234" s="903"/>
      <c r="J234" s="904"/>
      <c r="K234" s="290"/>
    </row>
    <row r="235" spans="3:15" s="281" customFormat="1" ht="14.1" customHeight="1" x14ac:dyDescent="0.2">
      <c r="C235" s="287"/>
      <c r="D235" s="943"/>
      <c r="E235" s="944"/>
      <c r="F235" s="945"/>
      <c r="G235" s="902" t="s">
        <v>70</v>
      </c>
      <c r="H235" s="903"/>
      <c r="I235" s="903"/>
      <c r="J235" s="904"/>
      <c r="K235" s="290"/>
    </row>
    <row r="236" spans="3:15" s="281" customFormat="1" ht="14.1" customHeight="1" x14ac:dyDescent="0.2">
      <c r="C236" s="287"/>
      <c r="D236" s="954"/>
      <c r="E236" s="955"/>
      <c r="F236" s="956"/>
      <c r="G236" s="902" t="s">
        <v>161</v>
      </c>
      <c r="H236" s="903"/>
      <c r="I236" s="903"/>
      <c r="J236" s="904"/>
      <c r="K236" s="290"/>
    </row>
    <row r="237" spans="3:15" s="281" customFormat="1" ht="14.1" customHeight="1" x14ac:dyDescent="0.2">
      <c r="C237" s="287"/>
      <c r="D237" s="951"/>
      <c r="E237" s="952"/>
      <c r="F237" s="953"/>
      <c r="G237" s="905" t="s">
        <v>181</v>
      </c>
      <c r="H237" s="906"/>
      <c r="I237" s="906"/>
      <c r="J237" s="907"/>
      <c r="K237" s="290"/>
    </row>
    <row r="238" spans="3:15" s="281" customFormat="1" ht="5.0999999999999996" customHeight="1" x14ac:dyDescent="0.2">
      <c r="C238" s="391"/>
      <c r="D238" s="392"/>
      <c r="E238" s="392"/>
      <c r="F238" s="392"/>
      <c r="G238" s="393"/>
      <c r="H238" s="394"/>
      <c r="I238" s="392"/>
      <c r="J238" s="392"/>
      <c r="K238" s="395"/>
    </row>
    <row r="239" spans="3:15" s="281" customFormat="1" ht="5.0999999999999996" customHeight="1" x14ac:dyDescent="0.2">
      <c r="C239" s="282"/>
      <c r="D239" s="283"/>
      <c r="E239" s="283"/>
      <c r="F239" s="283"/>
      <c r="G239" s="284"/>
      <c r="H239" s="283"/>
      <c r="I239" s="285"/>
      <c r="J239" s="283"/>
      <c r="K239" s="286"/>
    </row>
    <row r="240" spans="3:15" s="281" customFormat="1" ht="24.95" customHeight="1" x14ac:dyDescent="0.2">
      <c r="C240" s="287"/>
      <c r="D240" s="455"/>
      <c r="E240" s="456"/>
      <c r="F240" s="288" t="s">
        <v>41</v>
      </c>
      <c r="G240" s="289"/>
      <c r="H240" s="919" t="s">
        <v>127</v>
      </c>
      <c r="I240" s="920"/>
      <c r="J240" s="921"/>
      <c r="K240" s="290"/>
    </row>
    <row r="241" spans="3:11" s="281" customFormat="1" ht="24.95" customHeight="1" x14ac:dyDescent="0.2">
      <c r="C241" s="287"/>
      <c r="D241" s="468"/>
      <c r="E241" s="469"/>
      <c r="F241" s="291"/>
      <c r="G241" s="292"/>
      <c r="H241" s="914" t="s">
        <v>128</v>
      </c>
      <c r="I241" s="915"/>
      <c r="J241" s="916"/>
      <c r="K241" s="290"/>
    </row>
    <row r="242" spans="3:11" s="281" customFormat="1" ht="30" customHeight="1" x14ac:dyDescent="0.2">
      <c r="C242" s="287"/>
      <c r="D242" s="922" t="s">
        <v>179</v>
      </c>
      <c r="E242" s="923"/>
      <c r="F242" s="923"/>
      <c r="G242" s="924"/>
      <c r="H242" s="911" t="s">
        <v>437</v>
      </c>
      <c r="I242" s="912"/>
      <c r="J242" s="913"/>
      <c r="K242" s="290"/>
    </row>
    <row r="243" spans="3:11" s="281" customFormat="1" ht="20.100000000000001" customHeight="1" x14ac:dyDescent="0.2">
      <c r="C243" s="287"/>
      <c r="D243" s="922" t="s">
        <v>162</v>
      </c>
      <c r="E243" s="923"/>
      <c r="F243" s="923"/>
      <c r="G243" s="923"/>
      <c r="H243" s="923"/>
      <c r="I243" s="923"/>
      <c r="J243" s="924"/>
      <c r="K243" s="290"/>
    </row>
    <row r="244" spans="3:11" s="281" customFormat="1" ht="5.0999999999999996" customHeight="1" x14ac:dyDescent="0.2">
      <c r="C244" s="287"/>
      <c r="D244" s="294"/>
      <c r="E244" s="294"/>
      <c r="F244" s="294"/>
      <c r="G244" s="295"/>
      <c r="H244" s="294"/>
      <c r="I244" s="295"/>
      <c r="J244" s="294"/>
      <c r="K244" s="290"/>
    </row>
    <row r="245" spans="3:11" s="302" customFormat="1" ht="20.100000000000001" customHeight="1" x14ac:dyDescent="0.2">
      <c r="C245" s="296"/>
      <c r="D245" s="297" t="s">
        <v>129</v>
      </c>
      <c r="E245" s="298" t="s">
        <v>130</v>
      </c>
      <c r="F245" s="299"/>
      <c r="G245" s="299"/>
      <c r="H245" s="299"/>
      <c r="I245" s="299"/>
      <c r="J245" s="300"/>
      <c r="K245" s="301"/>
    </row>
    <row r="246" spans="3:11" s="281" customFormat="1" ht="20.100000000000001" customHeight="1" x14ac:dyDescent="0.2">
      <c r="C246" s="287"/>
      <c r="D246" s="303">
        <v>3</v>
      </c>
      <c r="E246" s="304" t="s">
        <v>180</v>
      </c>
      <c r="F246" s="305"/>
      <c r="G246" s="305"/>
      <c r="H246" s="305"/>
      <c r="I246" s="305"/>
      <c r="J246" s="306"/>
      <c r="K246" s="290"/>
    </row>
    <row r="247" spans="3:11" s="302" customFormat="1" ht="20.100000000000001" customHeight="1" x14ac:dyDescent="0.2">
      <c r="C247" s="296"/>
      <c r="D247" s="297" t="s">
        <v>132</v>
      </c>
      <c r="E247" s="298" t="s">
        <v>133</v>
      </c>
      <c r="F247" s="299"/>
      <c r="G247" s="299"/>
      <c r="H247" s="299"/>
      <c r="I247" s="299"/>
      <c r="J247" s="479" t="s">
        <v>45</v>
      </c>
      <c r="K247" s="301"/>
    </row>
    <row r="248" spans="3:11" s="281" customFormat="1" ht="20.100000000000001" customHeight="1" x14ac:dyDescent="0.2">
      <c r="C248" s="287"/>
      <c r="D248" s="452">
        <v>3.03</v>
      </c>
      <c r="E248" s="304" t="s">
        <v>200</v>
      </c>
      <c r="F248" s="305"/>
      <c r="G248" s="305"/>
      <c r="H248" s="305"/>
      <c r="I248" s="305"/>
      <c r="J248" s="480">
        <v>3.02</v>
      </c>
      <c r="K248" s="290"/>
    </row>
    <row r="249" spans="3:11" s="302" customFormat="1" ht="20.100000000000001" customHeight="1" x14ac:dyDescent="0.2">
      <c r="C249" s="296"/>
      <c r="D249" s="307" t="s">
        <v>134</v>
      </c>
      <c r="E249" s="934" t="s">
        <v>135</v>
      </c>
      <c r="F249" s="935"/>
      <c r="G249" s="935"/>
      <c r="H249" s="935"/>
      <c r="I249" s="936"/>
      <c r="J249" s="308" t="s">
        <v>136</v>
      </c>
      <c r="K249" s="301"/>
    </row>
    <row r="250" spans="3:11" s="281" customFormat="1" ht="20.100000000000001" customHeight="1" x14ac:dyDescent="0.2">
      <c r="C250" s="287"/>
      <c r="D250" s="309" t="s">
        <v>17</v>
      </c>
      <c r="E250" s="937"/>
      <c r="F250" s="938"/>
      <c r="G250" s="938"/>
      <c r="H250" s="938"/>
      <c r="I250" s="939"/>
      <c r="J250" s="310"/>
      <c r="K250" s="290"/>
    </row>
    <row r="251" spans="3:11" s="302" customFormat="1" ht="20.100000000000001" customHeight="1" x14ac:dyDescent="0.2">
      <c r="C251" s="296"/>
      <c r="D251" s="307" t="s">
        <v>137</v>
      </c>
      <c r="E251" s="925" t="s">
        <v>19</v>
      </c>
      <c r="F251" s="926"/>
      <c r="G251" s="926"/>
      <c r="H251" s="926"/>
      <c r="I251" s="927"/>
      <c r="J251" s="917" t="str">
        <f>+VLOOKUP(J248,PRESUPUESTO!$A$18:$E$36,5,FALSE)</f>
        <v>Metro Cúbico</v>
      </c>
      <c r="K251" s="301"/>
    </row>
    <row r="252" spans="3:11" s="281" customFormat="1" ht="20.100000000000001" customHeight="1" x14ac:dyDescent="0.2">
      <c r="C252" s="287"/>
      <c r="D252" s="309" t="s">
        <v>17</v>
      </c>
      <c r="E252" s="928"/>
      <c r="F252" s="929"/>
      <c r="G252" s="929"/>
      <c r="H252" s="929"/>
      <c r="I252" s="930"/>
      <c r="J252" s="918"/>
      <c r="K252" s="290"/>
    </row>
    <row r="253" spans="3:11" s="281" customFormat="1" ht="5.0999999999999996" customHeight="1" x14ac:dyDescent="0.2">
      <c r="C253" s="287"/>
      <c r="D253" s="280"/>
      <c r="E253" s="280"/>
      <c r="F253" s="280"/>
      <c r="G253" s="280"/>
      <c r="H253" s="280"/>
      <c r="I253" s="280"/>
      <c r="J253" s="280"/>
      <c r="K253" s="290"/>
    </row>
    <row r="254" spans="3:11" s="281" customFormat="1" ht="20.100000000000001" customHeight="1" x14ac:dyDescent="0.2">
      <c r="C254" s="287"/>
      <c r="D254" s="311" t="s">
        <v>163</v>
      </c>
      <c r="E254" s="312"/>
      <c r="F254" s="312"/>
      <c r="G254" s="312"/>
      <c r="H254" s="312"/>
      <c r="I254" s="312"/>
      <c r="J254" s="313"/>
      <c r="K254" s="290"/>
    </row>
    <row r="255" spans="3:11" s="281" customFormat="1" ht="20.100000000000001" customHeight="1" x14ac:dyDescent="0.2">
      <c r="C255" s="287"/>
      <c r="D255" s="345" t="s">
        <v>139</v>
      </c>
      <c r="E255" s="346"/>
      <c r="F255" s="346"/>
      <c r="G255" s="396" t="s">
        <v>136</v>
      </c>
      <c r="H255" s="397" t="s">
        <v>140</v>
      </c>
      <c r="I255" s="396" t="s">
        <v>164</v>
      </c>
      <c r="J255" s="398" t="s">
        <v>142</v>
      </c>
      <c r="K255" s="290"/>
    </row>
    <row r="256" spans="3:11" s="281" customFormat="1" ht="18" customHeight="1" x14ac:dyDescent="0.2">
      <c r="C256" s="287"/>
      <c r="D256" s="908" t="s">
        <v>195</v>
      </c>
      <c r="E256" s="909"/>
      <c r="F256" s="910"/>
      <c r="G256" s="399" t="s">
        <v>172</v>
      </c>
      <c r="H256" s="457">
        <v>0.45</v>
      </c>
      <c r="I256" s="400">
        <v>556652.92000000004</v>
      </c>
      <c r="J256" s="417">
        <f>ROUND((+IF(D256="","",I256*H256)),2)</f>
        <v>250493.81</v>
      </c>
      <c r="K256" s="290"/>
    </row>
    <row r="257" spans="3:11" s="281" customFormat="1" ht="18" customHeight="1" x14ac:dyDescent="0.2">
      <c r="C257" s="287"/>
      <c r="D257" s="908" t="s">
        <v>201</v>
      </c>
      <c r="E257" s="909"/>
      <c r="F257" s="910"/>
      <c r="G257" s="413" t="s">
        <v>202</v>
      </c>
      <c r="H257" s="458">
        <v>5</v>
      </c>
      <c r="I257" s="414">
        <v>1000</v>
      </c>
      <c r="J257" s="319">
        <f t="shared" ref="J257:J263" si="2">+IF(D257="","",I257*H257)</f>
        <v>5000</v>
      </c>
      <c r="K257" s="290"/>
    </row>
    <row r="258" spans="3:11" s="281" customFormat="1" ht="25.9" customHeight="1" x14ac:dyDescent="0.2">
      <c r="C258" s="287"/>
      <c r="D258" s="908" t="s">
        <v>196</v>
      </c>
      <c r="E258" s="909"/>
      <c r="F258" s="910"/>
      <c r="G258" s="413" t="s">
        <v>197</v>
      </c>
      <c r="H258" s="458">
        <v>0.2</v>
      </c>
      <c r="I258" s="414">
        <v>186239.35</v>
      </c>
      <c r="J258" s="319">
        <f t="shared" si="2"/>
        <v>37247.870000000003</v>
      </c>
      <c r="K258" s="290"/>
    </row>
    <row r="259" spans="3:11" s="281" customFormat="1" ht="18" customHeight="1" x14ac:dyDescent="0.2">
      <c r="C259" s="287"/>
      <c r="D259" s="908" t="s">
        <v>203</v>
      </c>
      <c r="E259" s="909"/>
      <c r="F259" s="910"/>
      <c r="G259" s="413" t="s">
        <v>168</v>
      </c>
      <c r="H259" s="458">
        <v>0.42</v>
      </c>
      <c r="I259" s="414">
        <v>5950</v>
      </c>
      <c r="J259" s="319">
        <f t="shared" si="2"/>
        <v>2499</v>
      </c>
      <c r="K259" s="290"/>
    </row>
    <row r="260" spans="3:11" s="281" customFormat="1" ht="18" customHeight="1" x14ac:dyDescent="0.2">
      <c r="C260" s="287"/>
      <c r="D260" s="908" t="s">
        <v>204</v>
      </c>
      <c r="E260" s="909"/>
      <c r="F260" s="910"/>
      <c r="G260" s="413" t="s">
        <v>168</v>
      </c>
      <c r="H260" s="458">
        <v>0.93</v>
      </c>
      <c r="I260" s="414">
        <v>11503.33</v>
      </c>
      <c r="J260" s="319">
        <f t="shared" si="2"/>
        <v>10698.0969</v>
      </c>
      <c r="K260" s="290"/>
    </row>
    <row r="261" spans="3:11" s="281" customFormat="1" ht="18" customHeight="1" x14ac:dyDescent="0.2">
      <c r="C261" s="287"/>
      <c r="D261" s="908" t="s">
        <v>205</v>
      </c>
      <c r="E261" s="909"/>
      <c r="F261" s="910"/>
      <c r="G261" s="413" t="s">
        <v>168</v>
      </c>
      <c r="H261" s="458">
        <v>0.55000000000000004</v>
      </c>
      <c r="I261" s="414">
        <v>7000</v>
      </c>
      <c r="J261" s="319">
        <f t="shared" si="2"/>
        <v>3850.0000000000005</v>
      </c>
      <c r="K261" s="290"/>
    </row>
    <row r="262" spans="3:11" s="281" customFormat="1" ht="18" customHeight="1" x14ac:dyDescent="0.2">
      <c r="C262" s="287"/>
      <c r="D262" s="908" t="s">
        <v>206</v>
      </c>
      <c r="E262" s="909"/>
      <c r="F262" s="910"/>
      <c r="G262" s="413" t="s">
        <v>207</v>
      </c>
      <c r="H262" s="458">
        <v>0.45</v>
      </c>
      <c r="I262" s="414">
        <v>5443</v>
      </c>
      <c r="J262" s="319">
        <f t="shared" si="2"/>
        <v>2449.35</v>
      </c>
      <c r="K262" s="290"/>
    </row>
    <row r="263" spans="3:11" s="281" customFormat="1" ht="18" customHeight="1" x14ac:dyDescent="0.2">
      <c r="C263" s="287"/>
      <c r="D263" s="908" t="s">
        <v>208</v>
      </c>
      <c r="E263" s="909"/>
      <c r="F263" s="910"/>
      <c r="G263" s="406" t="s">
        <v>172</v>
      </c>
      <c r="H263" s="459">
        <v>0.65</v>
      </c>
      <c r="I263" s="407">
        <v>83895</v>
      </c>
      <c r="J263" s="325">
        <f t="shared" si="2"/>
        <v>54531.75</v>
      </c>
      <c r="K263" s="290"/>
    </row>
    <row r="264" spans="3:11" s="281" customFormat="1" ht="20.100000000000001" customHeight="1" x14ac:dyDescent="0.2">
      <c r="C264" s="287"/>
      <c r="G264" s="408" t="s">
        <v>166</v>
      </c>
      <c r="H264" s="409"/>
      <c r="I264" s="408"/>
      <c r="J264" s="342">
        <f>+ROUND(SUM(J256:J263),2)</f>
        <v>366769.88</v>
      </c>
      <c r="K264" s="290"/>
    </row>
    <row r="265" spans="3:11" s="281" customFormat="1" ht="4.9000000000000004" customHeight="1" x14ac:dyDescent="0.2">
      <c r="C265" s="287"/>
      <c r="D265" s="280"/>
      <c r="E265" s="280"/>
      <c r="F265" s="280"/>
      <c r="G265" s="280"/>
      <c r="H265" s="280"/>
      <c r="I265" s="280"/>
      <c r="J265" s="280"/>
      <c r="K265" s="290"/>
    </row>
    <row r="266" spans="3:11" s="281" customFormat="1" ht="20.100000000000001" customHeight="1" x14ac:dyDescent="0.2">
      <c r="C266" s="287"/>
      <c r="D266" s="311" t="s">
        <v>138</v>
      </c>
      <c r="E266" s="312"/>
      <c r="F266" s="312"/>
      <c r="G266" s="312"/>
      <c r="H266" s="312"/>
      <c r="I266" s="312"/>
      <c r="J266" s="313"/>
      <c r="K266" s="290"/>
    </row>
    <row r="267" spans="3:11" s="281" customFormat="1" ht="20.100000000000001" customHeight="1" x14ac:dyDescent="0.2">
      <c r="C267" s="287"/>
      <c r="D267" s="422" t="s">
        <v>139</v>
      </c>
      <c r="E267" s="422"/>
      <c r="F267" s="422"/>
      <c r="G267" s="314" t="s">
        <v>136</v>
      </c>
      <c r="H267" s="444" t="s">
        <v>140</v>
      </c>
      <c r="I267" s="314" t="s">
        <v>141</v>
      </c>
      <c r="J267" s="315" t="s">
        <v>142</v>
      </c>
      <c r="K267" s="290"/>
    </row>
    <row r="268" spans="3:11" s="281" customFormat="1" ht="18" customHeight="1" x14ac:dyDescent="0.2">
      <c r="C268" s="287"/>
      <c r="D268" s="908" t="s">
        <v>143</v>
      </c>
      <c r="E268" s="909"/>
      <c r="F268" s="910"/>
      <c r="G268" s="448" t="s">
        <v>144</v>
      </c>
      <c r="H268" s="447">
        <v>0.05</v>
      </c>
      <c r="I268" s="442">
        <v>225030.13</v>
      </c>
      <c r="J268" s="401">
        <f>+IF(D268="","",I268*H268)</f>
        <v>11251.506500000001</v>
      </c>
      <c r="K268" s="290"/>
    </row>
    <row r="269" spans="3:11" s="281" customFormat="1" ht="15.75" x14ac:dyDescent="0.2">
      <c r="C269" s="287"/>
      <c r="D269" s="445"/>
      <c r="E269" s="446"/>
      <c r="F269" s="446"/>
      <c r="G269" s="448" t="s">
        <v>146</v>
      </c>
      <c r="H269" s="449"/>
      <c r="I269" s="442" t="s">
        <v>146</v>
      </c>
      <c r="J269" s="319" t="str">
        <f>+IF(D269="","",I269*H269)</f>
        <v/>
      </c>
      <c r="K269" s="290"/>
    </row>
    <row r="270" spans="3:11" s="281" customFormat="1" ht="18" customHeight="1" x14ac:dyDescent="0.2">
      <c r="C270" s="287"/>
      <c r="D270" s="445"/>
      <c r="E270" s="446"/>
      <c r="F270" s="446"/>
      <c r="G270" s="448" t="s">
        <v>146</v>
      </c>
      <c r="H270" s="453"/>
      <c r="I270" s="442" t="s">
        <v>146</v>
      </c>
      <c r="J270" s="319" t="str">
        <f>+IF(D270="","",I270*H270)</f>
        <v/>
      </c>
      <c r="K270" s="290"/>
    </row>
    <row r="271" spans="3:11" s="281" customFormat="1" ht="15.75" x14ac:dyDescent="0.2">
      <c r="C271" s="287"/>
      <c r="D271" s="320"/>
      <c r="E271" s="321"/>
      <c r="F271" s="322"/>
      <c r="G271" s="448" t="s">
        <v>146</v>
      </c>
      <c r="H271" s="450"/>
      <c r="I271" s="442" t="s">
        <v>146</v>
      </c>
      <c r="J271" s="325" t="str">
        <f>+IF(D271="","",I271*H271)</f>
        <v/>
      </c>
      <c r="K271" s="290"/>
    </row>
    <row r="272" spans="3:11" s="281" customFormat="1" ht="20.100000000000001" customHeight="1" x14ac:dyDescent="0.2">
      <c r="C272" s="287"/>
      <c r="G272" s="326" t="s">
        <v>147</v>
      </c>
      <c r="H272" s="327"/>
      <c r="I272" s="326"/>
      <c r="J272" s="328">
        <f>ROUND(+SUM(J268:J271),2)</f>
        <v>11251.51</v>
      </c>
      <c r="K272" s="290"/>
    </row>
    <row r="273" spans="3:15" s="281" customFormat="1" ht="5.0999999999999996" customHeight="1" x14ac:dyDescent="0.2">
      <c r="C273" s="287"/>
      <c r="D273" s="426"/>
      <c r="E273" s="426"/>
      <c r="F273" s="426"/>
      <c r="G273" s="426"/>
      <c r="H273" s="426"/>
      <c r="I273" s="426"/>
      <c r="J273" s="426"/>
      <c r="K273" s="290"/>
    </row>
    <row r="274" spans="3:15" s="281" customFormat="1" ht="20.100000000000001" customHeight="1" x14ac:dyDescent="0.2">
      <c r="C274" s="287"/>
      <c r="D274" s="345" t="s">
        <v>148</v>
      </c>
      <c r="E274" s="346"/>
      <c r="F274" s="346"/>
      <c r="G274" s="346"/>
      <c r="H274" s="346"/>
      <c r="I274" s="346"/>
      <c r="J274" s="347"/>
      <c r="K274" s="290"/>
      <c r="L274" s="331"/>
    </row>
    <row r="275" spans="3:15" s="350" customFormat="1" ht="20.100000000000001" customHeight="1" x14ac:dyDescent="0.2">
      <c r="C275" s="332"/>
      <c r="D275" s="348" t="s">
        <v>139</v>
      </c>
      <c r="E275" s="349"/>
      <c r="F275" s="349"/>
      <c r="G275" s="333" t="s">
        <v>136</v>
      </c>
      <c r="H275" s="334" t="s">
        <v>140</v>
      </c>
      <c r="I275" s="335" t="s">
        <v>141</v>
      </c>
      <c r="J275" s="336" t="s">
        <v>142</v>
      </c>
      <c r="K275" s="337"/>
      <c r="L275" s="338"/>
    </row>
    <row r="276" spans="3:15" s="281" customFormat="1" ht="18" customHeight="1" x14ac:dyDescent="0.2">
      <c r="C276" s="287"/>
      <c r="D276" s="908" t="s">
        <v>174</v>
      </c>
      <c r="E276" s="909"/>
      <c r="F276" s="910"/>
      <c r="G276" s="339" t="s">
        <v>149</v>
      </c>
      <c r="H276" s="340">
        <v>5.5</v>
      </c>
      <c r="I276" s="461">
        <v>40914.57</v>
      </c>
      <c r="J276" s="341">
        <f>(+IF(D276="","",(I276*H276)))</f>
        <v>225030.13500000001</v>
      </c>
      <c r="K276" s="290"/>
      <c r="L276" s="331"/>
    </row>
    <row r="277" spans="3:15" s="281" customFormat="1" ht="18" customHeight="1" x14ac:dyDescent="0.2">
      <c r="C277" s="287"/>
      <c r="D277" s="351"/>
      <c r="E277" s="352"/>
      <c r="F277" s="352"/>
      <c r="G277" s="339"/>
      <c r="H277" s="340"/>
      <c r="I277" s="461"/>
      <c r="J277" s="341" t="str">
        <f>(+IF(D277="","",(I277*H277)))</f>
        <v/>
      </c>
      <c r="K277" s="290"/>
      <c r="L277" s="331"/>
    </row>
    <row r="278" spans="3:15" s="281" customFormat="1" ht="18" customHeight="1" x14ac:dyDescent="0.2">
      <c r="C278" s="287"/>
      <c r="D278" s="351"/>
      <c r="E278" s="352"/>
      <c r="F278" s="352"/>
      <c r="G278" s="339"/>
      <c r="H278" s="340"/>
      <c r="I278" s="461"/>
      <c r="J278" s="341" t="str">
        <f>(+IF(D278="","",(I278*H278)))</f>
        <v/>
      </c>
      <c r="K278" s="290"/>
      <c r="L278" s="331"/>
    </row>
    <row r="279" spans="3:15" s="281" customFormat="1" ht="18" customHeight="1" x14ac:dyDescent="0.2">
      <c r="C279" s="287"/>
      <c r="D279" s="353"/>
      <c r="E279" s="354"/>
      <c r="F279" s="354"/>
      <c r="G279" s="355"/>
      <c r="H279" s="356"/>
      <c r="I279" s="473"/>
      <c r="J279" s="357"/>
      <c r="K279" s="290"/>
      <c r="L279" s="331"/>
    </row>
    <row r="280" spans="3:15" s="281" customFormat="1" ht="20.100000000000001" customHeight="1" x14ac:dyDescent="0.2">
      <c r="C280" s="287"/>
      <c r="G280" s="326" t="s">
        <v>150</v>
      </c>
      <c r="H280" s="327"/>
      <c r="I280" s="326"/>
      <c r="J280" s="342">
        <f>+ROUND(SUM(J276:J279),2)</f>
        <v>225030.14</v>
      </c>
      <c r="K280" s="290"/>
      <c r="L280" s="331"/>
    </row>
    <row r="281" spans="3:15" s="281" customFormat="1" ht="5.0999999999999996" customHeight="1" x14ac:dyDescent="0.2">
      <c r="C281" s="287"/>
      <c r="G281" s="343"/>
      <c r="I281" s="344"/>
      <c r="K281" s="290"/>
    </row>
    <row r="282" spans="3:15" s="281" customFormat="1" ht="20.100000000000001" customHeight="1" x14ac:dyDescent="0.2">
      <c r="C282" s="287"/>
      <c r="D282" s="358" t="s">
        <v>155</v>
      </c>
      <c r="E282" s="359"/>
      <c r="F282" s="359"/>
      <c r="G282" s="359"/>
      <c r="H282" s="360"/>
      <c r="I282" s="359"/>
      <c r="J282" s="462">
        <f>ROUND((SUM(+J264+J272+J280)),2)</f>
        <v>603051.53</v>
      </c>
      <c r="K282" s="290"/>
      <c r="O282" s="427"/>
    </row>
    <row r="283" spans="3:15" s="281" customFormat="1" ht="5.0999999999999996" customHeight="1" x14ac:dyDescent="0.2">
      <c r="C283" s="287"/>
      <c r="G283" s="343"/>
      <c r="I283" s="344"/>
      <c r="K283" s="290"/>
      <c r="O283" s="427"/>
    </row>
    <row r="284" spans="3:15" s="370" customFormat="1" ht="20.100000000000001" customHeight="1" x14ac:dyDescent="0.2">
      <c r="C284" s="361"/>
      <c r="D284" s="362" t="s">
        <v>156</v>
      </c>
      <c r="E284" s="363"/>
      <c r="F284" s="364"/>
      <c r="G284" s="365"/>
      <c r="H284" s="366">
        <v>0</v>
      </c>
      <c r="I284" s="367"/>
      <c r="J284" s="368">
        <f>+J282*H284</f>
        <v>0</v>
      </c>
      <c r="K284" s="369"/>
      <c r="O284" s="428"/>
    </row>
    <row r="285" spans="3:15" s="281" customFormat="1" ht="20.100000000000001" customHeight="1" x14ac:dyDescent="0.2">
      <c r="C285" s="287"/>
      <c r="D285" s="358" t="s">
        <v>157</v>
      </c>
      <c r="E285" s="359"/>
      <c r="F285" s="359"/>
      <c r="G285" s="359"/>
      <c r="H285" s="360"/>
      <c r="I285" s="359"/>
      <c r="J285" s="462">
        <f>+J284+J282</f>
        <v>603051.53</v>
      </c>
      <c r="K285" s="290"/>
      <c r="O285" s="427"/>
    </row>
    <row r="286" spans="3:15" s="281" customFormat="1" ht="5.0999999999999996" customHeight="1" x14ac:dyDescent="0.2">
      <c r="C286" s="287"/>
      <c r="G286" s="343"/>
      <c r="I286" s="344"/>
      <c r="K286" s="290"/>
      <c r="O286" s="427"/>
    </row>
    <row r="287" spans="3:15" s="370" customFormat="1" ht="20.100000000000001" customHeight="1" x14ac:dyDescent="0.2">
      <c r="C287" s="361"/>
      <c r="D287" s="371" t="s">
        <v>108</v>
      </c>
      <c r="E287" s="372"/>
      <c r="F287" s="373"/>
      <c r="G287" s="374"/>
      <c r="H287" s="375">
        <f>+[113]PRESUPUESTO!$E$1934</f>
        <v>0</v>
      </c>
      <c r="I287" s="376"/>
      <c r="J287" s="377">
        <f>+J282*H287</f>
        <v>0</v>
      </c>
      <c r="K287" s="369"/>
      <c r="O287" s="428"/>
    </row>
    <row r="288" spans="3:15" s="370" customFormat="1" ht="20.100000000000001" customHeight="1" x14ac:dyDescent="0.2">
      <c r="C288" s="361"/>
      <c r="D288" s="431" t="s">
        <v>110</v>
      </c>
      <c r="E288" s="432"/>
      <c r="F288" s="432"/>
      <c r="G288" s="374"/>
      <c r="H288" s="379">
        <f>+[113]PRESUPUESTO!$E$1935</f>
        <v>0</v>
      </c>
      <c r="I288" s="376"/>
      <c r="J288" s="380">
        <f>+J282*H288</f>
        <v>0</v>
      </c>
      <c r="K288" s="369"/>
      <c r="O288" s="428"/>
    </row>
    <row r="289" spans="3:15" s="370" customFormat="1" ht="20.100000000000001" customHeight="1" x14ac:dyDescent="0.2">
      <c r="C289" s="361"/>
      <c r="D289" s="431" t="s">
        <v>109</v>
      </c>
      <c r="E289" s="432"/>
      <c r="F289" s="432"/>
      <c r="G289" s="381"/>
      <c r="H289" s="379">
        <f>+[113]PRESUPUESTO!$E$1936</f>
        <v>0</v>
      </c>
      <c r="I289" s="382"/>
      <c r="J289" s="380">
        <f>+J282*H289</f>
        <v>0</v>
      </c>
      <c r="K289" s="369"/>
      <c r="O289" s="428"/>
    </row>
    <row r="290" spans="3:15" s="281" customFormat="1" ht="20.100000000000001" customHeight="1" x14ac:dyDescent="0.2">
      <c r="C290" s="287"/>
      <c r="D290" s="433" t="s">
        <v>158</v>
      </c>
      <c r="E290" s="434"/>
      <c r="F290" s="434"/>
      <c r="G290" s="434"/>
      <c r="H290" s="434"/>
      <c r="I290" s="434"/>
      <c r="J290" s="463">
        <f>SUM(J287:J289)</f>
        <v>0</v>
      </c>
      <c r="K290" s="290"/>
      <c r="O290" s="427"/>
    </row>
    <row r="291" spans="3:15" s="281" customFormat="1" ht="5.0999999999999996" customHeight="1" x14ac:dyDescent="0.2">
      <c r="C291" s="287"/>
      <c r="D291" s="365"/>
      <c r="E291" s="365"/>
      <c r="F291" s="365"/>
      <c r="G291" s="365"/>
      <c r="H291" s="365"/>
      <c r="I291" s="365"/>
      <c r="J291" s="365"/>
      <c r="K291" s="290"/>
      <c r="O291" s="427"/>
    </row>
    <row r="292" spans="3:15" s="281" customFormat="1" ht="20.100000000000001" customHeight="1" x14ac:dyDescent="0.2">
      <c r="C292" s="287"/>
      <c r="D292" s="383" t="s">
        <v>159</v>
      </c>
      <c r="E292" s="384"/>
      <c r="F292" s="384"/>
      <c r="G292" s="384"/>
      <c r="H292" s="385"/>
      <c r="I292" s="384"/>
      <c r="J292" s="464">
        <f>SUM(J285+J290)</f>
        <v>603051.53</v>
      </c>
      <c r="K292" s="290"/>
      <c r="M292" s="281">
        <v>3.02</v>
      </c>
      <c r="N292" s="281">
        <v>603051.53</v>
      </c>
      <c r="O292" s="427"/>
    </row>
    <row r="293" spans="3:15" s="281" customFormat="1" ht="5.0999999999999996" customHeight="1" x14ac:dyDescent="0.2">
      <c r="C293" s="287"/>
      <c r="D293" s="365"/>
      <c r="E293" s="365"/>
      <c r="F293" s="365"/>
      <c r="G293" s="365"/>
      <c r="H293" s="365"/>
      <c r="I293" s="365"/>
      <c r="J293" s="365"/>
      <c r="K293" s="290"/>
    </row>
    <row r="294" spans="3:15" s="281" customFormat="1" ht="14.1" customHeight="1" x14ac:dyDescent="0.2">
      <c r="C294" s="287"/>
      <c r="D294" s="386" t="s">
        <v>160</v>
      </c>
      <c r="E294" s="387"/>
      <c r="F294" s="388"/>
      <c r="G294" s="899"/>
      <c r="H294" s="900"/>
      <c r="I294" s="900"/>
      <c r="J294" s="901"/>
      <c r="K294" s="290"/>
    </row>
    <row r="295" spans="3:15" s="281" customFormat="1" ht="14.1" customHeight="1" x14ac:dyDescent="0.2">
      <c r="C295" s="287"/>
      <c r="D295" s="389"/>
      <c r="E295" s="378"/>
      <c r="F295" s="435"/>
      <c r="G295" s="885"/>
      <c r="H295" s="886"/>
      <c r="I295" s="886"/>
      <c r="J295" s="887"/>
      <c r="K295" s="290"/>
    </row>
    <row r="296" spans="3:15" s="281" customFormat="1" ht="14.1" customHeight="1" x14ac:dyDescent="0.2">
      <c r="C296" s="287"/>
      <c r="D296" s="389"/>
      <c r="E296" s="378"/>
      <c r="F296" s="435"/>
      <c r="G296" s="902" t="s">
        <v>161</v>
      </c>
      <c r="H296" s="903"/>
      <c r="I296" s="903"/>
      <c r="J296" s="904"/>
      <c r="K296" s="290"/>
    </row>
    <row r="297" spans="3:15" s="281" customFormat="1" ht="14.1" customHeight="1" x14ac:dyDescent="0.2">
      <c r="C297" s="287"/>
      <c r="D297" s="389"/>
      <c r="E297" s="378"/>
      <c r="F297" s="435"/>
      <c r="G297" s="902" t="s">
        <v>333</v>
      </c>
      <c r="H297" s="903"/>
      <c r="I297" s="903"/>
      <c r="J297" s="904"/>
      <c r="K297" s="290"/>
    </row>
    <row r="298" spans="3:15" s="281" customFormat="1" ht="14.1" customHeight="1" x14ac:dyDescent="0.2">
      <c r="C298" s="287"/>
      <c r="D298" s="389"/>
      <c r="E298" s="378"/>
      <c r="F298" s="435"/>
      <c r="G298" s="902" t="s">
        <v>70</v>
      </c>
      <c r="H298" s="903"/>
      <c r="I298" s="903"/>
      <c r="J298" s="904"/>
      <c r="K298" s="290"/>
    </row>
    <row r="299" spans="3:15" s="281" customFormat="1" ht="14.1" customHeight="1" x14ac:dyDescent="0.2">
      <c r="C299" s="287"/>
      <c r="D299" s="436"/>
      <c r="E299" s="437"/>
      <c r="F299" s="438"/>
      <c r="G299" s="902" t="s">
        <v>161</v>
      </c>
      <c r="H299" s="903"/>
      <c r="I299" s="903"/>
      <c r="J299" s="904"/>
      <c r="K299" s="290"/>
    </row>
    <row r="300" spans="3:15" s="281" customFormat="1" ht="14.1" customHeight="1" x14ac:dyDescent="0.2">
      <c r="C300" s="287"/>
      <c r="D300" s="390"/>
      <c r="E300" s="439"/>
      <c r="F300" s="440"/>
      <c r="G300" s="905" t="s">
        <v>181</v>
      </c>
      <c r="H300" s="906"/>
      <c r="I300" s="906"/>
      <c r="J300" s="907"/>
      <c r="K300" s="290"/>
    </row>
    <row r="301" spans="3:15" s="281" customFormat="1" ht="5.0999999999999996" customHeight="1" x14ac:dyDescent="0.2">
      <c r="C301" s="391"/>
      <c r="D301" s="392"/>
      <c r="E301" s="392"/>
      <c r="F301" s="392"/>
      <c r="G301" s="393"/>
      <c r="H301" s="392"/>
      <c r="I301" s="394"/>
      <c r="J301" s="392"/>
      <c r="K301" s="395"/>
    </row>
    <row r="302" spans="3:15" s="281" customFormat="1" ht="5.0999999999999996" customHeight="1" x14ac:dyDescent="0.2">
      <c r="C302" s="282"/>
      <c r="D302" s="283"/>
      <c r="E302" s="283"/>
      <c r="F302" s="283"/>
      <c r="G302" s="284"/>
      <c r="H302" s="283"/>
      <c r="I302" s="285"/>
      <c r="J302" s="283"/>
      <c r="K302" s="286"/>
    </row>
    <row r="303" spans="3:15" s="281" customFormat="1" ht="24.95" customHeight="1" x14ac:dyDescent="0.2">
      <c r="C303" s="287"/>
      <c r="D303" s="455"/>
      <c r="E303" s="456"/>
      <c r="F303" s="288" t="s">
        <v>41</v>
      </c>
      <c r="G303" s="289"/>
      <c r="H303" s="919" t="s">
        <v>127</v>
      </c>
      <c r="I303" s="920"/>
      <c r="J303" s="921"/>
      <c r="K303" s="290"/>
    </row>
    <row r="304" spans="3:15" s="281" customFormat="1" ht="24.95" customHeight="1" x14ac:dyDescent="0.2">
      <c r="C304" s="287"/>
      <c r="D304" s="468"/>
      <c r="E304" s="469"/>
      <c r="F304" s="291"/>
      <c r="G304" s="292"/>
      <c r="H304" s="914" t="s">
        <v>128</v>
      </c>
      <c r="I304" s="915"/>
      <c r="J304" s="916"/>
      <c r="K304" s="290"/>
    </row>
    <row r="305" spans="3:11" s="281" customFormat="1" ht="23.45" customHeight="1" x14ac:dyDescent="0.2">
      <c r="C305" s="287"/>
      <c r="D305" s="922" t="s">
        <v>179</v>
      </c>
      <c r="E305" s="923"/>
      <c r="F305" s="923"/>
      <c r="G305" s="924"/>
      <c r="H305" s="911" t="s">
        <v>437</v>
      </c>
      <c r="I305" s="912"/>
      <c r="J305" s="913"/>
      <c r="K305" s="290"/>
    </row>
    <row r="306" spans="3:11" s="281" customFormat="1" ht="20.100000000000001" customHeight="1" x14ac:dyDescent="0.2">
      <c r="C306" s="287"/>
      <c r="D306" s="922" t="s">
        <v>162</v>
      </c>
      <c r="E306" s="923"/>
      <c r="F306" s="923"/>
      <c r="G306" s="923"/>
      <c r="H306" s="923"/>
      <c r="I306" s="923"/>
      <c r="J306" s="924"/>
      <c r="K306" s="290"/>
    </row>
    <row r="307" spans="3:11" s="281" customFormat="1" ht="5.0999999999999996" customHeight="1" x14ac:dyDescent="0.2">
      <c r="C307" s="287"/>
      <c r="D307" s="294"/>
      <c r="E307" s="294"/>
      <c r="F307" s="294"/>
      <c r="G307" s="295"/>
      <c r="H307" s="294"/>
      <c r="I307" s="295"/>
      <c r="J307" s="294"/>
      <c r="K307" s="290"/>
    </row>
    <row r="308" spans="3:11" s="302" customFormat="1" ht="20.100000000000001" customHeight="1" x14ac:dyDescent="0.2">
      <c r="C308" s="296"/>
      <c r="D308" s="297" t="s">
        <v>129</v>
      </c>
      <c r="E308" s="298" t="s">
        <v>130</v>
      </c>
      <c r="F308" s="299"/>
      <c r="G308" s="299"/>
      <c r="H308" s="299"/>
      <c r="I308" s="299"/>
      <c r="J308" s="300"/>
      <c r="K308" s="301"/>
    </row>
    <row r="309" spans="3:11" s="281" customFormat="1" ht="20.100000000000001" customHeight="1" x14ac:dyDescent="0.2">
      <c r="C309" s="287"/>
      <c r="D309" s="303">
        <v>2</v>
      </c>
      <c r="E309" s="304" t="s">
        <v>131</v>
      </c>
      <c r="F309" s="305"/>
      <c r="G309" s="305"/>
      <c r="H309" s="305"/>
      <c r="I309" s="305"/>
      <c r="J309" s="306"/>
      <c r="K309" s="290"/>
    </row>
    <row r="310" spans="3:11" s="302" customFormat="1" ht="20.100000000000001" customHeight="1" x14ac:dyDescent="0.2">
      <c r="C310" s="296"/>
      <c r="D310" s="297" t="s">
        <v>132</v>
      </c>
      <c r="E310" s="298" t="s">
        <v>133</v>
      </c>
      <c r="F310" s="299"/>
      <c r="G310" s="299"/>
      <c r="H310" s="299"/>
      <c r="I310" s="299"/>
      <c r="J310" s="479" t="s">
        <v>45</v>
      </c>
      <c r="K310" s="301"/>
    </row>
    <row r="311" spans="3:11" s="281" customFormat="1" ht="20.100000000000001" customHeight="1" x14ac:dyDescent="0.2">
      <c r="C311" s="287"/>
      <c r="D311" s="303">
        <v>2.02</v>
      </c>
      <c r="E311" s="304" t="s">
        <v>175</v>
      </c>
      <c r="F311" s="305"/>
      <c r="G311" s="305"/>
      <c r="H311" s="305"/>
      <c r="I311" s="305"/>
      <c r="J311" s="480">
        <v>3.03</v>
      </c>
      <c r="K311" s="290"/>
    </row>
    <row r="312" spans="3:11" s="302" customFormat="1" ht="20.100000000000001" customHeight="1" x14ac:dyDescent="0.2">
      <c r="C312" s="296"/>
      <c r="D312" s="307" t="s">
        <v>134</v>
      </c>
      <c r="E312" s="934" t="s">
        <v>135</v>
      </c>
      <c r="F312" s="935"/>
      <c r="G312" s="935"/>
      <c r="H312" s="935"/>
      <c r="I312" s="936"/>
      <c r="J312" s="308" t="s">
        <v>136</v>
      </c>
      <c r="K312" s="301"/>
    </row>
    <row r="313" spans="3:11" s="281" customFormat="1" ht="20.100000000000001" customHeight="1" x14ac:dyDescent="0.2">
      <c r="C313" s="287"/>
      <c r="D313" s="309" t="s">
        <v>209</v>
      </c>
      <c r="E313" s="937"/>
      <c r="F313" s="938"/>
      <c r="G313" s="938"/>
      <c r="H313" s="938"/>
      <c r="I313" s="939"/>
      <c r="J313" s="310"/>
      <c r="K313" s="290"/>
    </row>
    <row r="314" spans="3:11" s="302" customFormat="1" ht="20.100000000000001" customHeight="1" x14ac:dyDescent="0.2">
      <c r="C314" s="296"/>
      <c r="D314" s="307" t="s">
        <v>137</v>
      </c>
      <c r="E314" s="925" t="s">
        <v>20</v>
      </c>
      <c r="F314" s="926"/>
      <c r="G314" s="926"/>
      <c r="H314" s="926"/>
      <c r="I314" s="927"/>
      <c r="J314" s="917" t="str">
        <f>+VLOOKUP(J311,PRESUPUESTO!$A$18:$E$36,5,FALSE)</f>
        <v>Metro Cúbico</v>
      </c>
      <c r="K314" s="301"/>
    </row>
    <row r="315" spans="3:11" s="281" customFormat="1" ht="20.100000000000001" customHeight="1" x14ac:dyDescent="0.2">
      <c r="C315" s="287"/>
      <c r="D315" s="309" t="s">
        <v>209</v>
      </c>
      <c r="E315" s="928"/>
      <c r="F315" s="929"/>
      <c r="G315" s="929"/>
      <c r="H315" s="929"/>
      <c r="I315" s="930"/>
      <c r="J315" s="918"/>
      <c r="K315" s="290"/>
    </row>
    <row r="316" spans="3:11" s="281" customFormat="1" ht="5.0999999999999996" customHeight="1" x14ac:dyDescent="0.2">
      <c r="C316" s="287"/>
      <c r="D316" s="280"/>
      <c r="E316" s="280"/>
      <c r="F316" s="280"/>
      <c r="G316" s="280"/>
      <c r="H316" s="280"/>
      <c r="I316" s="280"/>
      <c r="J316" s="280"/>
      <c r="K316" s="290"/>
    </row>
    <row r="317" spans="3:11" s="281" customFormat="1" ht="20.100000000000001" customHeight="1" x14ac:dyDescent="0.2">
      <c r="C317" s="287"/>
      <c r="D317" s="311" t="s">
        <v>163</v>
      </c>
      <c r="E317" s="312"/>
      <c r="F317" s="312"/>
      <c r="G317" s="312"/>
      <c r="H317" s="312"/>
      <c r="I317" s="312"/>
      <c r="J317" s="313"/>
      <c r="K317" s="290"/>
    </row>
    <row r="318" spans="3:11" s="281" customFormat="1" ht="20.100000000000001" customHeight="1" x14ac:dyDescent="0.2">
      <c r="C318" s="287"/>
      <c r="D318" s="345" t="s">
        <v>139</v>
      </c>
      <c r="E318" s="346"/>
      <c r="F318" s="346"/>
      <c r="G318" s="396" t="s">
        <v>136</v>
      </c>
      <c r="H318" s="397" t="s">
        <v>140</v>
      </c>
      <c r="I318" s="396" t="s">
        <v>164</v>
      </c>
      <c r="J318" s="398" t="s">
        <v>142</v>
      </c>
      <c r="K318" s="290"/>
    </row>
    <row r="319" spans="3:11" s="281" customFormat="1" ht="18" customHeight="1" x14ac:dyDescent="0.2">
      <c r="C319" s="287"/>
      <c r="D319" s="908" t="s">
        <v>210</v>
      </c>
      <c r="E319" s="909"/>
      <c r="F319" s="910"/>
      <c r="G319" s="415" t="s">
        <v>168</v>
      </c>
      <c r="H319" s="457">
        <v>3.5</v>
      </c>
      <c r="I319" s="416">
        <v>7933.33</v>
      </c>
      <c r="J319" s="401">
        <f>ROUND((+IF(D319="","",I319*H319)),2)</f>
        <v>27766.66</v>
      </c>
      <c r="K319" s="290"/>
    </row>
    <row r="320" spans="3:11" s="281" customFormat="1" ht="18" customHeight="1" x14ac:dyDescent="0.2">
      <c r="C320" s="287"/>
      <c r="D320" s="908" t="s">
        <v>211</v>
      </c>
      <c r="E320" s="909"/>
      <c r="F320" s="910"/>
      <c r="G320" s="418" t="s">
        <v>165</v>
      </c>
      <c r="H320" s="458">
        <v>1.3</v>
      </c>
      <c r="I320" s="419">
        <v>7250</v>
      </c>
      <c r="J320" s="319">
        <f>ROUND((+IF(D320="","",I320*H320)),2)</f>
        <v>9425</v>
      </c>
      <c r="K320" s="290"/>
    </row>
    <row r="321" spans="3:16" s="281" customFormat="1" ht="18" customHeight="1" x14ac:dyDescent="0.2">
      <c r="C321" s="287"/>
      <c r="D321" s="908" t="s">
        <v>195</v>
      </c>
      <c r="E321" s="909"/>
      <c r="F321" s="910"/>
      <c r="G321" s="418" t="s">
        <v>172</v>
      </c>
      <c r="H321" s="458">
        <v>1.05</v>
      </c>
      <c r="I321" s="419">
        <v>556652.92000000004</v>
      </c>
      <c r="J321" s="319">
        <f>+IF(D321="","",I321*H321)</f>
        <v>584485.56600000011</v>
      </c>
      <c r="K321" s="290"/>
    </row>
    <row r="322" spans="3:16" s="281" customFormat="1" ht="18" customHeight="1" x14ac:dyDescent="0.2">
      <c r="C322" s="287"/>
      <c r="D322" s="908" t="s">
        <v>206</v>
      </c>
      <c r="E322" s="909"/>
      <c r="F322" s="910"/>
      <c r="G322" s="418" t="s">
        <v>207</v>
      </c>
      <c r="H322" s="458">
        <v>1</v>
      </c>
      <c r="I322" s="419">
        <v>5443</v>
      </c>
      <c r="J322" s="319">
        <f>+IF(D322="","",I322*H322)</f>
        <v>5443</v>
      </c>
      <c r="K322" s="290"/>
    </row>
    <row r="323" spans="3:16" s="281" customFormat="1" ht="18" customHeight="1" x14ac:dyDescent="0.2">
      <c r="C323" s="287"/>
      <c r="D323" s="402"/>
      <c r="E323" s="403"/>
      <c r="F323" s="403"/>
      <c r="G323" s="418" t="s">
        <v>146</v>
      </c>
      <c r="H323" s="458"/>
      <c r="I323" s="419" t="s">
        <v>146</v>
      </c>
      <c r="J323" s="319" t="str">
        <f>+IF(D323="","",I323*H323)</f>
        <v/>
      </c>
      <c r="K323" s="290"/>
    </row>
    <row r="324" spans="3:16" s="281" customFormat="1" ht="18" customHeight="1" x14ac:dyDescent="0.2">
      <c r="C324" s="287"/>
      <c r="D324" s="402"/>
      <c r="E324" s="403"/>
      <c r="F324" s="403"/>
      <c r="G324" s="418" t="s">
        <v>146</v>
      </c>
      <c r="H324" s="458"/>
      <c r="I324" s="419" t="s">
        <v>146</v>
      </c>
      <c r="J324" s="319" t="str">
        <f>+IF(D324="","",I324*H324)</f>
        <v/>
      </c>
      <c r="K324" s="290"/>
    </row>
    <row r="325" spans="3:16" s="281" customFormat="1" ht="18" customHeight="1" x14ac:dyDescent="0.2">
      <c r="C325" s="287"/>
      <c r="D325" s="404"/>
      <c r="E325" s="405"/>
      <c r="F325" s="405"/>
      <c r="G325" s="420" t="s">
        <v>146</v>
      </c>
      <c r="H325" s="459"/>
      <c r="I325" s="421" t="s">
        <v>146</v>
      </c>
      <c r="J325" s="325" t="str">
        <f>+IF(D325="","",I325*H325)</f>
        <v/>
      </c>
      <c r="K325" s="290"/>
    </row>
    <row r="326" spans="3:16" s="281" customFormat="1" ht="20.100000000000001" customHeight="1" x14ac:dyDescent="0.2">
      <c r="C326" s="287"/>
      <c r="G326" s="408" t="s">
        <v>166</v>
      </c>
      <c r="H326" s="409"/>
      <c r="I326" s="408"/>
      <c r="J326" s="342">
        <f>+ROUND(SUM(J319:J325),2)</f>
        <v>627120.23</v>
      </c>
      <c r="K326" s="290"/>
      <c r="N326" s="329">
        <v>624011.13</v>
      </c>
      <c r="O326" s="329">
        <f>+J326-N326</f>
        <v>3109.0999999999767</v>
      </c>
      <c r="P326" s="330">
        <f>1-(+N326/J326)</f>
        <v>4.9577415163276628E-3</v>
      </c>
    </row>
    <row r="327" spans="3:16" s="281" customFormat="1" ht="20.100000000000001" customHeight="1" x14ac:dyDescent="0.2">
      <c r="C327" s="287"/>
      <c r="D327" s="311" t="s">
        <v>138</v>
      </c>
      <c r="E327" s="312"/>
      <c r="F327" s="312"/>
      <c r="G327" s="312"/>
      <c r="H327" s="312"/>
      <c r="I327" s="312"/>
      <c r="J327" s="313"/>
      <c r="K327" s="290"/>
    </row>
    <row r="328" spans="3:16" s="281" customFormat="1" ht="20.100000000000001" customHeight="1" x14ac:dyDescent="0.2">
      <c r="C328" s="287"/>
      <c r="D328" s="422" t="s">
        <v>139</v>
      </c>
      <c r="E328" s="422"/>
      <c r="F328" s="422"/>
      <c r="G328" s="314" t="s">
        <v>136</v>
      </c>
      <c r="H328" s="315" t="s">
        <v>140</v>
      </c>
      <c r="I328" s="314" t="s">
        <v>141</v>
      </c>
      <c r="J328" s="315" t="s">
        <v>142</v>
      </c>
      <c r="K328" s="290"/>
    </row>
    <row r="329" spans="3:16" s="281" customFormat="1" ht="18" customHeight="1" x14ac:dyDescent="0.2">
      <c r="C329" s="287"/>
      <c r="D329" s="908" t="s">
        <v>143</v>
      </c>
      <c r="E329" s="909"/>
      <c r="F329" s="910"/>
      <c r="G329" s="454" t="s">
        <v>144</v>
      </c>
      <c r="H329" s="451">
        <v>0.05</v>
      </c>
      <c r="I329" s="460">
        <v>245487.41</v>
      </c>
      <c r="J329" s="417">
        <f>+IF(D329="","",I329*H329)</f>
        <v>12274.370500000001</v>
      </c>
      <c r="K329" s="290"/>
    </row>
    <row r="330" spans="3:16" s="281" customFormat="1" ht="18" customHeight="1" x14ac:dyDescent="0.2">
      <c r="C330" s="287"/>
      <c r="D330" s="908" t="s">
        <v>199</v>
      </c>
      <c r="E330" s="909"/>
      <c r="F330" s="910"/>
      <c r="G330" s="323" t="s">
        <v>167</v>
      </c>
      <c r="H330" s="324">
        <v>3.1E-2</v>
      </c>
      <c r="I330" s="443">
        <v>89075</v>
      </c>
      <c r="J330" s="325">
        <f>+IF(D330="","",I330*H330)</f>
        <v>2761.3249999999998</v>
      </c>
      <c r="K330" s="290"/>
    </row>
    <row r="331" spans="3:16" s="281" customFormat="1" ht="20.100000000000001" customHeight="1" x14ac:dyDescent="0.2">
      <c r="C331" s="287"/>
      <c r="G331" s="408" t="s">
        <v>147</v>
      </c>
      <c r="H331" s="409"/>
      <c r="I331" s="408"/>
      <c r="J331" s="328">
        <f>ROUND(+SUM(J329:J330),2)</f>
        <v>15035.7</v>
      </c>
      <c r="K331" s="290"/>
      <c r="N331" s="329">
        <v>12265.19</v>
      </c>
      <c r="O331" s="329">
        <f>+J331-N331</f>
        <v>2770.51</v>
      </c>
      <c r="P331" s="330">
        <f>1-(+N331/J331)</f>
        <v>0.18426212281436849</v>
      </c>
    </row>
    <row r="332" spans="3:16" s="281" customFormat="1" ht="5.0999999999999996" customHeight="1" x14ac:dyDescent="0.2">
      <c r="C332" s="287"/>
      <c r="D332" s="426"/>
      <c r="E332" s="426"/>
      <c r="F332" s="426"/>
      <c r="G332" s="426"/>
      <c r="H332" s="426"/>
      <c r="I332" s="426"/>
      <c r="J332" s="426"/>
      <c r="K332" s="290"/>
    </row>
    <row r="333" spans="3:16" s="281" customFormat="1" ht="20.100000000000001" customHeight="1" x14ac:dyDescent="0.2">
      <c r="C333" s="287"/>
      <c r="D333" s="345" t="s">
        <v>148</v>
      </c>
      <c r="E333" s="346"/>
      <c r="F333" s="346"/>
      <c r="G333" s="346"/>
      <c r="H333" s="346"/>
      <c r="I333" s="346"/>
      <c r="J333" s="347"/>
      <c r="K333" s="290"/>
      <c r="L333" s="331"/>
    </row>
    <row r="334" spans="3:16" s="350" customFormat="1" ht="20.100000000000001" customHeight="1" x14ac:dyDescent="0.2">
      <c r="C334" s="332"/>
      <c r="D334" s="348" t="s">
        <v>139</v>
      </c>
      <c r="E334" s="349"/>
      <c r="F334" s="349"/>
      <c r="G334" s="333" t="s">
        <v>136</v>
      </c>
      <c r="H334" s="334" t="s">
        <v>140</v>
      </c>
      <c r="I334" s="335" t="s">
        <v>141</v>
      </c>
      <c r="J334" s="336" t="s">
        <v>142</v>
      </c>
      <c r="K334" s="337"/>
      <c r="L334" s="338"/>
    </row>
    <row r="335" spans="3:16" s="281" customFormat="1" ht="18" customHeight="1" x14ac:dyDescent="0.2">
      <c r="C335" s="287"/>
      <c r="D335" s="908" t="s">
        <v>174</v>
      </c>
      <c r="E335" s="909"/>
      <c r="F335" s="910"/>
      <c r="G335" s="339" t="s">
        <v>149</v>
      </c>
      <c r="H335" s="340">
        <v>6</v>
      </c>
      <c r="I335" s="461">
        <v>40914.57</v>
      </c>
      <c r="J335" s="341">
        <f>(+IF(D335="","",(I335*H335)))</f>
        <v>245487.41999999998</v>
      </c>
      <c r="K335" s="290"/>
      <c r="L335" s="331"/>
    </row>
    <row r="336" spans="3:16" s="281" customFormat="1" ht="18" customHeight="1" x14ac:dyDescent="0.2">
      <c r="C336" s="287"/>
      <c r="D336" s="351"/>
      <c r="E336" s="352"/>
      <c r="F336" s="352"/>
      <c r="G336" s="339"/>
      <c r="H336" s="340"/>
      <c r="I336" s="461"/>
      <c r="J336" s="341" t="str">
        <f>(+IF(D336="","",(I336*H336)))</f>
        <v/>
      </c>
      <c r="K336" s="290"/>
      <c r="L336" s="331"/>
    </row>
    <row r="337" spans="3:17" s="281" customFormat="1" ht="18" customHeight="1" x14ac:dyDescent="0.2">
      <c r="C337" s="287"/>
      <c r="D337" s="351"/>
      <c r="E337" s="352"/>
      <c r="F337" s="352"/>
      <c r="G337" s="339"/>
      <c r="H337" s="340"/>
      <c r="I337" s="461"/>
      <c r="J337" s="341" t="str">
        <f>(+IF(D337="","",(I337*H337)))</f>
        <v/>
      </c>
      <c r="K337" s="290"/>
      <c r="L337" s="331"/>
    </row>
    <row r="338" spans="3:17" s="281" customFormat="1" ht="18" customHeight="1" x14ac:dyDescent="0.2">
      <c r="C338" s="287"/>
      <c r="D338" s="353"/>
      <c r="E338" s="354"/>
      <c r="F338" s="354"/>
      <c r="G338" s="355"/>
      <c r="H338" s="356"/>
      <c r="I338" s="473"/>
      <c r="J338" s="357"/>
      <c r="K338" s="290"/>
      <c r="L338" s="331"/>
    </row>
    <row r="339" spans="3:17" s="281" customFormat="1" ht="20.100000000000001" customHeight="1" x14ac:dyDescent="0.2">
      <c r="C339" s="287"/>
      <c r="G339" s="326" t="s">
        <v>150</v>
      </c>
      <c r="H339" s="327"/>
      <c r="I339" s="326"/>
      <c r="J339" s="342">
        <f>+ROUND(SUM(J335:J338),2)</f>
        <v>245487.42</v>
      </c>
      <c r="K339" s="290"/>
      <c r="L339" s="331"/>
      <c r="N339" s="329">
        <v>191455</v>
      </c>
      <c r="O339" s="329">
        <f>+J339-N339</f>
        <v>54032.420000000013</v>
      </c>
      <c r="P339" s="330">
        <f>1-(+N339/J339)</f>
        <v>0.22010260240626589</v>
      </c>
    </row>
    <row r="340" spans="3:17" s="281" customFormat="1" ht="5.0999999999999996" customHeight="1" x14ac:dyDescent="0.2">
      <c r="C340" s="287"/>
      <c r="G340" s="343"/>
      <c r="I340" s="344"/>
      <c r="K340" s="290"/>
    </row>
    <row r="341" spans="3:17" s="281" customFormat="1" ht="20.100000000000001" customHeight="1" x14ac:dyDescent="0.2">
      <c r="C341" s="287"/>
      <c r="D341" s="358" t="s">
        <v>155</v>
      </c>
      <c r="E341" s="359"/>
      <c r="F341" s="359"/>
      <c r="G341" s="359"/>
      <c r="H341" s="360"/>
      <c r="I341" s="359"/>
      <c r="J341" s="462">
        <f>ROUND((SUM(+J326+J331+J339)),2)</f>
        <v>887643.35</v>
      </c>
      <c r="K341" s="290"/>
      <c r="O341" s="427"/>
    </row>
    <row r="342" spans="3:17" s="281" customFormat="1" ht="5.0999999999999996" customHeight="1" x14ac:dyDescent="0.2">
      <c r="C342" s="287"/>
      <c r="G342" s="343"/>
      <c r="I342" s="344"/>
      <c r="K342" s="290"/>
      <c r="O342" s="427"/>
    </row>
    <row r="343" spans="3:17" s="370" customFormat="1" ht="20.100000000000001" customHeight="1" x14ac:dyDescent="0.2">
      <c r="C343" s="361"/>
      <c r="D343" s="362" t="s">
        <v>156</v>
      </c>
      <c r="E343" s="363"/>
      <c r="F343" s="364"/>
      <c r="G343" s="365"/>
      <c r="H343" s="366">
        <v>0</v>
      </c>
      <c r="I343" s="367"/>
      <c r="J343" s="368">
        <f>+J341*H343</f>
        <v>0</v>
      </c>
      <c r="K343" s="369"/>
      <c r="O343" s="428"/>
    </row>
    <row r="344" spans="3:17" s="281" customFormat="1" ht="20.100000000000001" customHeight="1" x14ac:dyDescent="0.2">
      <c r="C344" s="287"/>
      <c r="D344" s="358" t="s">
        <v>157</v>
      </c>
      <c r="E344" s="359"/>
      <c r="F344" s="359"/>
      <c r="G344" s="359"/>
      <c r="H344" s="360"/>
      <c r="I344" s="359"/>
      <c r="J344" s="462">
        <f>+J343+J341</f>
        <v>887643.35</v>
      </c>
      <c r="K344" s="290"/>
      <c r="O344" s="427"/>
    </row>
    <row r="345" spans="3:17" s="281" customFormat="1" ht="5.0999999999999996" customHeight="1" x14ac:dyDescent="0.2">
      <c r="C345" s="287"/>
      <c r="G345" s="343"/>
      <c r="I345" s="344"/>
      <c r="K345" s="290"/>
      <c r="O345" s="427"/>
    </row>
    <row r="346" spans="3:17" s="370" customFormat="1" ht="20.100000000000001" customHeight="1" x14ac:dyDescent="0.2">
      <c r="C346" s="361"/>
      <c r="D346" s="429" t="s">
        <v>108</v>
      </c>
      <c r="E346" s="430"/>
      <c r="F346" s="430"/>
      <c r="G346" s="374"/>
      <c r="H346" s="375">
        <f>+[113]PRESUPUESTO!$E$1934</f>
        <v>0</v>
      </c>
      <c r="I346" s="376"/>
      <c r="J346" s="377">
        <f>+J341*H346</f>
        <v>0</v>
      </c>
      <c r="K346" s="369"/>
      <c r="O346" s="428"/>
    </row>
    <row r="347" spans="3:17" s="370" customFormat="1" ht="20.100000000000001" customHeight="1" x14ac:dyDescent="0.2">
      <c r="C347" s="361"/>
      <c r="D347" s="431" t="s">
        <v>110</v>
      </c>
      <c r="E347" s="432"/>
      <c r="F347" s="432"/>
      <c r="G347" s="374"/>
      <c r="H347" s="379">
        <f>+[113]PRESUPUESTO!$E$1935</f>
        <v>0</v>
      </c>
      <c r="I347" s="376"/>
      <c r="J347" s="380">
        <f>+J341*H347</f>
        <v>0</v>
      </c>
      <c r="K347" s="369"/>
      <c r="O347" s="428"/>
    </row>
    <row r="348" spans="3:17" s="370" customFormat="1" ht="20.100000000000001" customHeight="1" x14ac:dyDescent="0.2">
      <c r="C348" s="361"/>
      <c r="D348" s="431" t="s">
        <v>109</v>
      </c>
      <c r="E348" s="432"/>
      <c r="F348" s="432"/>
      <c r="G348" s="381"/>
      <c r="H348" s="379">
        <f>+[113]PRESUPUESTO!$E$1936</f>
        <v>0</v>
      </c>
      <c r="I348" s="382"/>
      <c r="J348" s="380">
        <f>+J341*H348</f>
        <v>0</v>
      </c>
      <c r="K348" s="369"/>
      <c r="O348" s="428"/>
    </row>
    <row r="349" spans="3:17" s="281" customFormat="1" ht="20.100000000000001" customHeight="1" x14ac:dyDescent="0.2">
      <c r="C349" s="287"/>
      <c r="D349" s="433" t="s">
        <v>158</v>
      </c>
      <c r="E349" s="434"/>
      <c r="F349" s="434"/>
      <c r="G349" s="434"/>
      <c r="H349" s="434"/>
      <c r="I349" s="434"/>
      <c r="J349" s="463">
        <f>SUM(J346:J348)</f>
        <v>0</v>
      </c>
      <c r="K349" s="290"/>
      <c r="O349" s="427"/>
    </row>
    <row r="350" spans="3:17" s="281" customFormat="1" ht="5.0999999999999996" customHeight="1" x14ac:dyDescent="0.2">
      <c r="C350" s="287"/>
      <c r="D350" s="365"/>
      <c r="E350" s="365"/>
      <c r="F350" s="365"/>
      <c r="G350" s="365"/>
      <c r="H350" s="365"/>
      <c r="I350" s="365"/>
      <c r="J350" s="365"/>
      <c r="K350" s="290"/>
      <c r="O350" s="427"/>
    </row>
    <row r="351" spans="3:17" s="281" customFormat="1" ht="20.100000000000001" customHeight="1" x14ac:dyDescent="0.2">
      <c r="C351" s="287"/>
      <c r="D351" s="383" t="s">
        <v>159</v>
      </c>
      <c r="E351" s="384"/>
      <c r="F351" s="384"/>
      <c r="G351" s="384"/>
      <c r="H351" s="385"/>
      <c r="I351" s="384"/>
      <c r="J351" s="464">
        <f>SUM(J344+J349)</f>
        <v>887643.35</v>
      </c>
      <c r="K351" s="290"/>
      <c r="M351" s="281">
        <v>3.03</v>
      </c>
      <c r="N351" s="329">
        <v>829581.32</v>
      </c>
      <c r="O351" s="329">
        <f>+J351-N351</f>
        <v>58062.030000000028</v>
      </c>
      <c r="P351" s="330">
        <f>1-(+N351/J351)</f>
        <v>6.5411440304261825E-2</v>
      </c>
      <c r="Q351" s="281">
        <v>887643.35</v>
      </c>
    </row>
    <row r="352" spans="3:17" s="281" customFormat="1" ht="5.0999999999999996" customHeight="1" x14ac:dyDescent="0.2">
      <c r="C352" s="287"/>
      <c r="D352" s="365"/>
      <c r="E352" s="365"/>
      <c r="F352" s="365"/>
      <c r="G352" s="365"/>
      <c r="H352" s="365"/>
      <c r="I352" s="365"/>
      <c r="J352" s="365"/>
      <c r="K352" s="290"/>
    </row>
    <row r="353" spans="3:11" s="281" customFormat="1" ht="15.75" x14ac:dyDescent="0.2">
      <c r="C353" s="287"/>
      <c r="D353" s="386" t="s">
        <v>160</v>
      </c>
      <c r="E353" s="387"/>
      <c r="F353" s="388"/>
      <c r="G353" s="899"/>
      <c r="H353" s="900"/>
      <c r="I353" s="900"/>
      <c r="J353" s="901"/>
      <c r="K353" s="290"/>
    </row>
    <row r="354" spans="3:11" s="281" customFormat="1" ht="14.1" customHeight="1" x14ac:dyDescent="0.2">
      <c r="C354" s="287"/>
      <c r="D354" s="389"/>
      <c r="E354" s="378"/>
      <c r="F354" s="435"/>
      <c r="G354" s="885"/>
      <c r="H354" s="886"/>
      <c r="I354" s="886"/>
      <c r="J354" s="887"/>
      <c r="K354" s="290"/>
    </row>
    <row r="355" spans="3:11" s="281" customFormat="1" ht="14.1" customHeight="1" x14ac:dyDescent="0.2">
      <c r="C355" s="287"/>
      <c r="D355" s="389"/>
      <c r="E355" s="378"/>
      <c r="F355" s="435"/>
      <c r="G355" s="902" t="s">
        <v>161</v>
      </c>
      <c r="H355" s="903"/>
      <c r="I355" s="903"/>
      <c r="J355" s="904"/>
      <c r="K355" s="290"/>
    </row>
    <row r="356" spans="3:11" s="281" customFormat="1" ht="14.1" customHeight="1" x14ac:dyDescent="0.2">
      <c r="C356" s="287"/>
      <c r="D356" s="389"/>
      <c r="E356" s="378"/>
      <c r="F356" s="435"/>
      <c r="G356" s="902" t="s">
        <v>333</v>
      </c>
      <c r="H356" s="903"/>
      <c r="I356" s="903"/>
      <c r="J356" s="904"/>
      <c r="K356" s="290"/>
    </row>
    <row r="357" spans="3:11" s="281" customFormat="1" ht="14.1" customHeight="1" x14ac:dyDescent="0.2">
      <c r="C357" s="287"/>
      <c r="D357" s="389"/>
      <c r="E357" s="378"/>
      <c r="F357" s="435"/>
      <c r="G357" s="902" t="s">
        <v>70</v>
      </c>
      <c r="H357" s="903"/>
      <c r="I357" s="903"/>
      <c r="J357" s="904"/>
      <c r="K357" s="290"/>
    </row>
    <row r="358" spans="3:11" s="281" customFormat="1" ht="14.1" customHeight="1" x14ac:dyDescent="0.2">
      <c r="C358" s="287"/>
      <c r="D358" s="436"/>
      <c r="E358" s="437"/>
      <c r="F358" s="438"/>
      <c r="G358" s="902" t="s">
        <v>161</v>
      </c>
      <c r="H358" s="903"/>
      <c r="I358" s="903"/>
      <c r="J358" s="904"/>
      <c r="K358" s="290"/>
    </row>
    <row r="359" spans="3:11" s="281" customFormat="1" ht="14.1" customHeight="1" x14ac:dyDescent="0.2">
      <c r="C359" s="287"/>
      <c r="D359" s="390"/>
      <c r="E359" s="439"/>
      <c r="F359" s="440"/>
      <c r="G359" s="905" t="s">
        <v>181</v>
      </c>
      <c r="H359" s="906"/>
      <c r="I359" s="906"/>
      <c r="J359" s="907"/>
      <c r="K359" s="290"/>
    </row>
    <row r="360" spans="3:11" s="281" customFormat="1" ht="5.0999999999999996" customHeight="1" x14ac:dyDescent="0.2">
      <c r="C360" s="391"/>
      <c r="D360" s="392"/>
      <c r="E360" s="392"/>
      <c r="F360" s="392"/>
      <c r="G360" s="393"/>
      <c r="H360" s="392"/>
      <c r="I360" s="394"/>
      <c r="J360" s="392"/>
      <c r="K360" s="395"/>
    </row>
    <row r="361" spans="3:11" s="281" customFormat="1" ht="5.0999999999999996" customHeight="1" x14ac:dyDescent="0.2">
      <c r="C361" s="282"/>
      <c r="D361" s="283"/>
      <c r="E361" s="283"/>
      <c r="F361" s="283"/>
      <c r="G361" s="284"/>
      <c r="H361" s="283"/>
      <c r="I361" s="285"/>
      <c r="J361" s="283"/>
      <c r="K361" s="286"/>
    </row>
    <row r="362" spans="3:11" s="281" customFormat="1" ht="24.95" customHeight="1" x14ac:dyDescent="0.2">
      <c r="C362" s="287"/>
      <c r="D362" s="455"/>
      <c r="E362" s="456"/>
      <c r="F362" s="288" t="s">
        <v>41</v>
      </c>
      <c r="G362" s="289"/>
      <c r="H362" s="919" t="s">
        <v>127</v>
      </c>
      <c r="I362" s="920"/>
      <c r="J362" s="921"/>
      <c r="K362" s="290"/>
    </row>
    <row r="363" spans="3:11" s="281" customFormat="1" ht="24.95" customHeight="1" x14ac:dyDescent="0.2">
      <c r="C363" s="287"/>
      <c r="D363" s="468"/>
      <c r="E363" s="469"/>
      <c r="F363" s="291"/>
      <c r="G363" s="292"/>
      <c r="H363" s="914" t="s">
        <v>128</v>
      </c>
      <c r="I363" s="915"/>
      <c r="J363" s="916"/>
      <c r="K363" s="290"/>
    </row>
    <row r="364" spans="3:11" s="281" customFormat="1" ht="20.100000000000001" customHeight="1" x14ac:dyDescent="0.2">
      <c r="C364" s="287"/>
      <c r="D364" s="922" t="s">
        <v>179</v>
      </c>
      <c r="E364" s="923"/>
      <c r="F364" s="923"/>
      <c r="G364" s="924"/>
      <c r="H364" s="911" t="s">
        <v>437</v>
      </c>
      <c r="I364" s="912"/>
      <c r="J364" s="913"/>
      <c r="K364" s="290"/>
    </row>
    <row r="365" spans="3:11" s="281" customFormat="1" ht="20.100000000000001" customHeight="1" x14ac:dyDescent="0.2">
      <c r="C365" s="287"/>
      <c r="D365" s="922" t="s">
        <v>162</v>
      </c>
      <c r="E365" s="923"/>
      <c r="F365" s="923"/>
      <c r="G365" s="923"/>
      <c r="H365" s="923"/>
      <c r="I365" s="923"/>
      <c r="J365" s="924"/>
      <c r="K365" s="290"/>
    </row>
    <row r="366" spans="3:11" s="281" customFormat="1" ht="5.0999999999999996" customHeight="1" x14ac:dyDescent="0.2">
      <c r="C366" s="287"/>
      <c r="D366" s="294"/>
      <c r="E366" s="294"/>
      <c r="F366" s="294"/>
      <c r="G366" s="295"/>
      <c r="H366" s="294"/>
      <c r="I366" s="295"/>
      <c r="J366" s="294"/>
      <c r="K366" s="290"/>
    </row>
    <row r="367" spans="3:11" s="302" customFormat="1" ht="20.100000000000001" customHeight="1" x14ac:dyDescent="0.2">
      <c r="C367" s="296"/>
      <c r="D367" s="297" t="s">
        <v>129</v>
      </c>
      <c r="E367" s="298" t="s">
        <v>130</v>
      </c>
      <c r="F367" s="299"/>
      <c r="G367" s="299"/>
      <c r="H367" s="299"/>
      <c r="I367" s="299"/>
      <c r="J367" s="300"/>
      <c r="K367" s="301"/>
    </row>
    <row r="368" spans="3:11" s="281" customFormat="1" ht="20.100000000000001" customHeight="1" x14ac:dyDescent="0.2">
      <c r="C368" s="287"/>
      <c r="D368" s="303">
        <v>2</v>
      </c>
      <c r="E368" s="304" t="s">
        <v>131</v>
      </c>
      <c r="F368" s="305"/>
      <c r="G368" s="305"/>
      <c r="H368" s="305"/>
      <c r="I368" s="305"/>
      <c r="J368" s="306"/>
      <c r="K368" s="290"/>
    </row>
    <row r="369" spans="3:11" s="302" customFormat="1" ht="20.100000000000001" customHeight="1" x14ac:dyDescent="0.2">
      <c r="C369" s="296"/>
      <c r="D369" s="297" t="s">
        <v>132</v>
      </c>
      <c r="E369" s="298" t="s">
        <v>133</v>
      </c>
      <c r="F369" s="299"/>
      <c r="G369" s="299"/>
      <c r="H369" s="299"/>
      <c r="I369" s="299"/>
      <c r="J369" s="481" t="s">
        <v>45</v>
      </c>
      <c r="K369" s="301"/>
    </row>
    <row r="370" spans="3:11" s="281" customFormat="1" ht="20.100000000000001" customHeight="1" x14ac:dyDescent="0.2">
      <c r="C370" s="287"/>
      <c r="D370" s="303">
        <v>2.02</v>
      </c>
      <c r="E370" s="304" t="s">
        <v>175</v>
      </c>
      <c r="F370" s="305"/>
      <c r="G370" s="305"/>
      <c r="H370" s="305"/>
      <c r="I370" s="305"/>
      <c r="J370" s="480">
        <v>3.04</v>
      </c>
      <c r="K370" s="290"/>
    </row>
    <row r="371" spans="3:11" s="302" customFormat="1" ht="20.100000000000001" customHeight="1" x14ac:dyDescent="0.2">
      <c r="C371" s="296"/>
      <c r="D371" s="307" t="s">
        <v>134</v>
      </c>
      <c r="E371" s="934" t="s">
        <v>135</v>
      </c>
      <c r="F371" s="935"/>
      <c r="G371" s="935"/>
      <c r="H371" s="935"/>
      <c r="I371" s="936"/>
      <c r="J371" s="308" t="s">
        <v>136</v>
      </c>
      <c r="K371" s="301"/>
    </row>
    <row r="372" spans="3:11" s="281" customFormat="1" ht="20.100000000000001" customHeight="1" x14ac:dyDescent="0.2">
      <c r="C372" s="287"/>
      <c r="D372" s="309" t="s">
        <v>212</v>
      </c>
      <c r="E372" s="937"/>
      <c r="F372" s="938"/>
      <c r="G372" s="938"/>
      <c r="H372" s="938"/>
      <c r="I372" s="939"/>
      <c r="J372" s="310"/>
      <c r="K372" s="290"/>
    </row>
    <row r="373" spans="3:11" s="302" customFormat="1" ht="20.100000000000001" customHeight="1" x14ac:dyDescent="0.2">
      <c r="C373" s="296"/>
      <c r="D373" s="307" t="s">
        <v>137</v>
      </c>
      <c r="E373" s="925" t="s">
        <v>21</v>
      </c>
      <c r="F373" s="926"/>
      <c r="G373" s="926"/>
      <c r="H373" s="926"/>
      <c r="I373" s="927"/>
      <c r="J373" s="917" t="str">
        <f>+VLOOKUP(J370,PRESUPUESTO!$A$18:$E$36,5,FALSE)</f>
        <v>Kilogramo</v>
      </c>
      <c r="K373" s="301"/>
    </row>
    <row r="374" spans="3:11" s="281" customFormat="1" ht="20.100000000000001" customHeight="1" x14ac:dyDescent="0.2">
      <c r="C374" s="287"/>
      <c r="D374" s="309" t="s">
        <v>212</v>
      </c>
      <c r="E374" s="928"/>
      <c r="F374" s="929"/>
      <c r="G374" s="929"/>
      <c r="H374" s="929"/>
      <c r="I374" s="930"/>
      <c r="J374" s="918"/>
      <c r="K374" s="290"/>
    </row>
    <row r="375" spans="3:11" s="281" customFormat="1" ht="5.0999999999999996" customHeight="1" x14ac:dyDescent="0.2">
      <c r="C375" s="287"/>
      <c r="D375" s="280"/>
      <c r="E375" s="280"/>
      <c r="F375" s="280"/>
      <c r="G375" s="280"/>
      <c r="H375" s="280"/>
      <c r="I375" s="280"/>
      <c r="J375" s="280"/>
      <c r="K375" s="290"/>
    </row>
    <row r="376" spans="3:11" s="281" customFormat="1" ht="20.100000000000001" customHeight="1" x14ac:dyDescent="0.2">
      <c r="C376" s="287"/>
      <c r="D376" s="311" t="s">
        <v>163</v>
      </c>
      <c r="E376" s="312"/>
      <c r="F376" s="312"/>
      <c r="G376" s="312"/>
      <c r="H376" s="312"/>
      <c r="I376" s="312"/>
      <c r="J376" s="313"/>
      <c r="K376" s="290"/>
    </row>
    <row r="377" spans="3:11" s="281" customFormat="1" ht="20.100000000000001" customHeight="1" x14ac:dyDescent="0.2">
      <c r="C377" s="287"/>
      <c r="D377" s="345" t="s">
        <v>139</v>
      </c>
      <c r="E377" s="346"/>
      <c r="F377" s="346"/>
      <c r="G377" s="396" t="s">
        <v>136</v>
      </c>
      <c r="H377" s="397" t="s">
        <v>140</v>
      </c>
      <c r="I377" s="396" t="s">
        <v>164</v>
      </c>
      <c r="J377" s="398" t="s">
        <v>142</v>
      </c>
      <c r="K377" s="290"/>
    </row>
    <row r="378" spans="3:11" s="281" customFormat="1" ht="18" customHeight="1" x14ac:dyDescent="0.2">
      <c r="C378" s="287"/>
      <c r="D378" s="908" t="s">
        <v>173</v>
      </c>
      <c r="E378" s="909"/>
      <c r="F378" s="910"/>
      <c r="G378" s="415" t="s">
        <v>171</v>
      </c>
      <c r="H378" s="477">
        <v>1.05</v>
      </c>
      <c r="I378" s="416">
        <v>4558.67</v>
      </c>
      <c r="J378" s="417">
        <f>ROUND((+IF(D378="","",I378*H378)),2)</f>
        <v>4786.6000000000004</v>
      </c>
      <c r="K378" s="290"/>
    </row>
    <row r="379" spans="3:11" s="281" customFormat="1" ht="18" customHeight="1" x14ac:dyDescent="0.2">
      <c r="C379" s="287"/>
      <c r="D379" s="908" t="s">
        <v>213</v>
      </c>
      <c r="E379" s="909"/>
      <c r="F379" s="910"/>
      <c r="G379" s="418" t="s">
        <v>171</v>
      </c>
      <c r="H379" s="458">
        <v>0.03</v>
      </c>
      <c r="I379" s="419">
        <v>6328</v>
      </c>
      <c r="J379" s="478">
        <f>ROUND((+IF(D379="","",I379*H379)),2)</f>
        <v>189.84</v>
      </c>
      <c r="K379" s="290"/>
    </row>
    <row r="380" spans="3:11" s="281" customFormat="1" ht="18" customHeight="1" x14ac:dyDescent="0.2">
      <c r="C380" s="287"/>
      <c r="D380" s="908" t="s">
        <v>214</v>
      </c>
      <c r="E380" s="909"/>
      <c r="F380" s="910"/>
      <c r="G380" s="418" t="s">
        <v>165</v>
      </c>
      <c r="H380" s="458">
        <v>0.03</v>
      </c>
      <c r="I380" s="419">
        <v>4033.33</v>
      </c>
      <c r="J380" s="319">
        <f>ROUND((+IF(D380="","",I380*H380)),2)</f>
        <v>121</v>
      </c>
      <c r="K380" s="290"/>
    </row>
    <row r="381" spans="3:11" s="281" customFormat="1" ht="18" customHeight="1" x14ac:dyDescent="0.2">
      <c r="C381" s="287"/>
      <c r="D381" s="402"/>
      <c r="E381" s="403"/>
      <c r="F381" s="403"/>
      <c r="G381" s="418" t="s">
        <v>146</v>
      </c>
      <c r="H381" s="458"/>
      <c r="I381" s="419" t="s">
        <v>146</v>
      </c>
      <c r="J381" s="319" t="str">
        <f>+IF(D381="","",I381*H381)</f>
        <v/>
      </c>
      <c r="K381" s="290"/>
    </row>
    <row r="382" spans="3:11" s="281" customFormat="1" ht="18" customHeight="1" x14ac:dyDescent="0.2">
      <c r="C382" s="287"/>
      <c r="D382" s="402"/>
      <c r="E382" s="403"/>
      <c r="F382" s="403"/>
      <c r="G382" s="418" t="s">
        <v>146</v>
      </c>
      <c r="H382" s="458"/>
      <c r="I382" s="419" t="s">
        <v>146</v>
      </c>
      <c r="J382" s="319" t="str">
        <f>+IF(D382="","",I382*H382)</f>
        <v/>
      </c>
      <c r="K382" s="290"/>
    </row>
    <row r="383" spans="3:11" s="281" customFormat="1" ht="18" customHeight="1" x14ac:dyDescent="0.2">
      <c r="C383" s="287"/>
      <c r="D383" s="402"/>
      <c r="E383" s="403"/>
      <c r="F383" s="403"/>
      <c r="G383" s="418" t="s">
        <v>146</v>
      </c>
      <c r="H383" s="458"/>
      <c r="I383" s="419" t="s">
        <v>146</v>
      </c>
      <c r="J383" s="319" t="str">
        <f>+IF(D383="","",I383*H383)</f>
        <v/>
      </c>
      <c r="K383" s="290"/>
    </row>
    <row r="384" spans="3:11" s="281" customFormat="1" ht="18" customHeight="1" x14ac:dyDescent="0.2">
      <c r="C384" s="287"/>
      <c r="D384" s="404"/>
      <c r="E384" s="405"/>
      <c r="F384" s="405"/>
      <c r="G384" s="420" t="s">
        <v>146</v>
      </c>
      <c r="H384" s="459"/>
      <c r="I384" s="421" t="s">
        <v>146</v>
      </c>
      <c r="J384" s="325" t="str">
        <f>+IF(D384="","",I384*H384)</f>
        <v/>
      </c>
      <c r="K384" s="290"/>
    </row>
    <row r="385" spans="3:16" s="281" customFormat="1" ht="20.100000000000001" customHeight="1" x14ac:dyDescent="0.2">
      <c r="C385" s="287"/>
      <c r="G385" s="408" t="s">
        <v>166</v>
      </c>
      <c r="H385" s="409"/>
      <c r="I385" s="408"/>
      <c r="J385" s="342">
        <f>+ROUND(SUM(J378:J384),2)</f>
        <v>5097.4399999999996</v>
      </c>
      <c r="K385" s="290"/>
      <c r="N385" s="329">
        <v>5579.2</v>
      </c>
      <c r="O385" s="329">
        <f>+J385-N385</f>
        <v>-481.76000000000022</v>
      </c>
      <c r="P385" s="330">
        <f>1-(+N385/J385)</f>
        <v>-9.4510185504880884E-2</v>
      </c>
    </row>
    <row r="386" spans="3:16" s="281" customFormat="1" ht="4.9000000000000004" customHeight="1" x14ac:dyDescent="0.2">
      <c r="C386" s="287"/>
      <c r="D386" s="280"/>
      <c r="E386" s="280"/>
      <c r="F386" s="280"/>
      <c r="G386" s="280"/>
      <c r="H386" s="280"/>
      <c r="I386" s="280"/>
      <c r="J386" s="280"/>
      <c r="K386" s="290"/>
    </row>
    <row r="387" spans="3:16" s="281" customFormat="1" ht="20.100000000000001" customHeight="1" x14ac:dyDescent="0.2">
      <c r="C387" s="287"/>
      <c r="D387" s="311" t="s">
        <v>138</v>
      </c>
      <c r="E387" s="312"/>
      <c r="F387" s="312"/>
      <c r="G387" s="312"/>
      <c r="H387" s="312"/>
      <c r="I387" s="312"/>
      <c r="J387" s="313"/>
      <c r="K387" s="290"/>
    </row>
    <row r="388" spans="3:16" s="281" customFormat="1" ht="20.100000000000001" customHeight="1" x14ac:dyDescent="0.2">
      <c r="C388" s="287"/>
      <c r="D388" s="422" t="s">
        <v>139</v>
      </c>
      <c r="E388" s="422"/>
      <c r="F388" s="422"/>
      <c r="G388" s="314" t="s">
        <v>136</v>
      </c>
      <c r="H388" s="444" t="s">
        <v>140</v>
      </c>
      <c r="I388" s="314" t="s">
        <v>141</v>
      </c>
      <c r="J388" s="315" t="s">
        <v>142</v>
      </c>
      <c r="K388" s="290"/>
    </row>
    <row r="389" spans="3:16" s="281" customFormat="1" ht="18" customHeight="1" x14ac:dyDescent="0.2">
      <c r="C389" s="287"/>
      <c r="D389" s="908" t="s">
        <v>143</v>
      </c>
      <c r="E389" s="909"/>
      <c r="F389" s="910"/>
      <c r="G389" s="441" t="s">
        <v>144</v>
      </c>
      <c r="H389" s="447">
        <v>0.05</v>
      </c>
      <c r="I389" s="442">
        <v>2454.87</v>
      </c>
      <c r="J389" s="401">
        <f>+IF(D389="","",I389*H389)</f>
        <v>122.7435</v>
      </c>
      <c r="K389" s="290"/>
    </row>
    <row r="390" spans="3:16" s="281" customFormat="1" ht="15.75" x14ac:dyDescent="0.2">
      <c r="C390" s="287"/>
      <c r="D390" s="445"/>
      <c r="E390" s="446"/>
      <c r="F390" s="446"/>
      <c r="G390" s="448" t="s">
        <v>146</v>
      </c>
      <c r="H390" s="449"/>
      <c r="I390" s="442" t="s">
        <v>146</v>
      </c>
      <c r="J390" s="319" t="str">
        <f>+IF(D390="","",I390*H390)</f>
        <v/>
      </c>
      <c r="K390" s="290"/>
    </row>
    <row r="391" spans="3:16" s="281" customFormat="1" ht="15.75" x14ac:dyDescent="0.2">
      <c r="C391" s="287"/>
      <c r="D391" s="320"/>
      <c r="E391" s="321"/>
      <c r="F391" s="322"/>
      <c r="G391" s="448" t="s">
        <v>146</v>
      </c>
      <c r="H391" s="450"/>
      <c r="I391" s="442" t="s">
        <v>146</v>
      </c>
      <c r="J391" s="325" t="str">
        <f>+IF(D391="","",I391*H391)</f>
        <v/>
      </c>
      <c r="K391" s="290"/>
    </row>
    <row r="392" spans="3:16" s="281" customFormat="1" ht="20.100000000000001" customHeight="1" x14ac:dyDescent="0.2">
      <c r="C392" s="287"/>
      <c r="G392" s="326" t="s">
        <v>147</v>
      </c>
      <c r="H392" s="327"/>
      <c r="I392" s="326"/>
      <c r="J392" s="328">
        <f>ROUND(+SUM(J389:J391),2)</f>
        <v>122.74</v>
      </c>
      <c r="K392" s="290"/>
      <c r="N392" s="329">
        <v>95.57</v>
      </c>
      <c r="O392" s="329">
        <f>+J392-N392</f>
        <v>27.17</v>
      </c>
      <c r="P392" s="330">
        <f>1-(+N392/J392)</f>
        <v>0.22136222910216719</v>
      </c>
    </row>
    <row r="393" spans="3:16" s="281" customFormat="1" ht="5.0999999999999996" customHeight="1" x14ac:dyDescent="0.2">
      <c r="C393" s="287"/>
      <c r="D393" s="426"/>
      <c r="E393" s="426"/>
      <c r="F393" s="426"/>
      <c r="G393" s="426"/>
      <c r="H393" s="426"/>
      <c r="I393" s="426"/>
      <c r="J393" s="426"/>
      <c r="K393" s="290"/>
    </row>
    <row r="394" spans="3:16" s="281" customFormat="1" ht="20.100000000000001" customHeight="1" x14ac:dyDescent="0.2">
      <c r="C394" s="287"/>
      <c r="D394" s="345" t="s">
        <v>148</v>
      </c>
      <c r="E394" s="346"/>
      <c r="F394" s="346"/>
      <c r="G394" s="346"/>
      <c r="H394" s="346"/>
      <c r="I394" s="346"/>
      <c r="J394" s="347"/>
      <c r="K394" s="290"/>
      <c r="L394" s="331"/>
    </row>
    <row r="395" spans="3:16" s="350" customFormat="1" ht="20.100000000000001" customHeight="1" x14ac:dyDescent="0.2">
      <c r="C395" s="332"/>
      <c r="D395" s="348" t="s">
        <v>139</v>
      </c>
      <c r="E395" s="349"/>
      <c r="F395" s="349"/>
      <c r="G395" s="333" t="s">
        <v>136</v>
      </c>
      <c r="H395" s="334" t="s">
        <v>140</v>
      </c>
      <c r="I395" s="335" t="s">
        <v>141</v>
      </c>
      <c r="J395" s="336" t="s">
        <v>142</v>
      </c>
      <c r="K395" s="337"/>
      <c r="L395" s="338"/>
    </row>
    <row r="396" spans="3:16" s="281" customFormat="1" ht="18" customHeight="1" x14ac:dyDescent="0.2">
      <c r="C396" s="287"/>
      <c r="D396" s="908" t="s">
        <v>174</v>
      </c>
      <c r="E396" s="909"/>
      <c r="F396" s="910"/>
      <c r="G396" s="339" t="s">
        <v>149</v>
      </c>
      <c r="H396" s="340">
        <v>0.06</v>
      </c>
      <c r="I396" s="461">
        <v>40914.569044249998</v>
      </c>
      <c r="J396" s="341">
        <f>(+IF(D396="","",(I396*H396)))</f>
        <v>2454.874142655</v>
      </c>
      <c r="K396" s="290"/>
      <c r="L396" s="331"/>
    </row>
    <row r="397" spans="3:16" s="281" customFormat="1" ht="18" customHeight="1" x14ac:dyDescent="0.2">
      <c r="C397" s="287"/>
      <c r="D397" s="351"/>
      <c r="E397" s="352"/>
      <c r="F397" s="352"/>
      <c r="G397" s="339"/>
      <c r="H397" s="340"/>
      <c r="I397" s="461"/>
      <c r="J397" s="341" t="str">
        <f>(+IF(D397="","",(I397*H397)))</f>
        <v/>
      </c>
      <c r="K397" s="290"/>
      <c r="L397" s="331"/>
    </row>
    <row r="398" spans="3:16" s="281" customFormat="1" ht="18" customHeight="1" x14ac:dyDescent="0.2">
      <c r="C398" s="287"/>
      <c r="D398" s="351"/>
      <c r="E398" s="352"/>
      <c r="F398" s="352"/>
      <c r="G398" s="339"/>
      <c r="H398" s="340"/>
      <c r="I398" s="461"/>
      <c r="J398" s="341" t="str">
        <f>(+IF(D398="","",(I398*H398)))</f>
        <v/>
      </c>
      <c r="K398" s="290"/>
      <c r="L398" s="331"/>
    </row>
    <row r="399" spans="3:16" s="281" customFormat="1" ht="18" customHeight="1" x14ac:dyDescent="0.2">
      <c r="C399" s="287"/>
      <c r="D399" s="353"/>
      <c r="E399" s="354"/>
      <c r="F399" s="354"/>
      <c r="G399" s="355"/>
      <c r="H399" s="356"/>
      <c r="I399" s="473"/>
      <c r="J399" s="357"/>
      <c r="K399" s="290"/>
      <c r="L399" s="331"/>
    </row>
    <row r="400" spans="3:16" s="281" customFormat="1" ht="20.100000000000001" customHeight="1" x14ac:dyDescent="0.2">
      <c r="C400" s="287"/>
      <c r="G400" s="326" t="s">
        <v>150</v>
      </c>
      <c r="H400" s="327"/>
      <c r="I400" s="326"/>
      <c r="J400" s="342">
        <f>+ROUND(SUM(J396:J399),2)</f>
        <v>2454.87</v>
      </c>
      <c r="K400" s="290"/>
      <c r="L400" s="331"/>
      <c r="N400" s="329">
        <v>1327.35</v>
      </c>
      <c r="O400" s="329">
        <f>+J400-N400</f>
        <v>1127.52</v>
      </c>
      <c r="P400" s="330">
        <f>1-(+N400/J400)</f>
        <v>0.45929927042979879</v>
      </c>
    </row>
    <row r="401" spans="3:16" s="281" customFormat="1" ht="5.0999999999999996" customHeight="1" x14ac:dyDescent="0.2">
      <c r="C401" s="287"/>
      <c r="G401" s="343"/>
      <c r="I401" s="344"/>
      <c r="K401" s="290"/>
      <c r="O401" s="427"/>
    </row>
    <row r="402" spans="3:16" s="281" customFormat="1" ht="20.100000000000001" customHeight="1" x14ac:dyDescent="0.2">
      <c r="C402" s="287"/>
      <c r="D402" s="358" t="s">
        <v>155</v>
      </c>
      <c r="E402" s="359"/>
      <c r="F402" s="359"/>
      <c r="G402" s="359"/>
      <c r="H402" s="360"/>
      <c r="I402" s="359"/>
      <c r="J402" s="462">
        <f>ROUND((SUM(+J385+J392+J400)),2)</f>
        <v>7675.05</v>
      </c>
      <c r="K402" s="290"/>
      <c r="O402" s="427"/>
    </row>
    <row r="403" spans="3:16" s="281" customFormat="1" ht="5.0999999999999996" customHeight="1" x14ac:dyDescent="0.2">
      <c r="C403" s="287"/>
      <c r="G403" s="343"/>
      <c r="I403" s="344"/>
      <c r="K403" s="290"/>
      <c r="O403" s="427"/>
    </row>
    <row r="404" spans="3:16" s="370" customFormat="1" ht="20.100000000000001" customHeight="1" x14ac:dyDescent="0.2">
      <c r="C404" s="361"/>
      <c r="D404" s="362" t="s">
        <v>156</v>
      </c>
      <c r="E404" s="363"/>
      <c r="F404" s="364"/>
      <c r="G404" s="365"/>
      <c r="H404" s="366">
        <v>0</v>
      </c>
      <c r="I404" s="367"/>
      <c r="J404" s="368">
        <f>+J402*H404</f>
        <v>0</v>
      </c>
      <c r="K404" s="369"/>
      <c r="O404" s="428"/>
    </row>
    <row r="405" spans="3:16" s="281" customFormat="1" ht="20.100000000000001" customHeight="1" x14ac:dyDescent="0.2">
      <c r="C405" s="287"/>
      <c r="D405" s="358" t="s">
        <v>157</v>
      </c>
      <c r="E405" s="359"/>
      <c r="F405" s="359"/>
      <c r="G405" s="359"/>
      <c r="H405" s="360"/>
      <c r="I405" s="359"/>
      <c r="J405" s="462">
        <f>+J404+J402</f>
        <v>7675.05</v>
      </c>
      <c r="K405" s="290"/>
      <c r="M405" s="281">
        <v>7675.05</v>
      </c>
      <c r="O405" s="427"/>
    </row>
    <row r="406" spans="3:16" s="281" customFormat="1" ht="5.0999999999999996" customHeight="1" x14ac:dyDescent="0.2">
      <c r="C406" s="287"/>
      <c r="G406" s="343"/>
      <c r="I406" s="344"/>
      <c r="K406" s="290"/>
      <c r="O406" s="427"/>
    </row>
    <row r="407" spans="3:16" s="370" customFormat="1" ht="20.100000000000001" customHeight="1" x14ac:dyDescent="0.2">
      <c r="C407" s="361"/>
      <c r="D407" s="371" t="s">
        <v>108</v>
      </c>
      <c r="E407" s="372"/>
      <c r="F407" s="373"/>
      <c r="G407" s="374"/>
      <c r="H407" s="375">
        <f>+[113]PRESUPUESTO!$E$1934</f>
        <v>0</v>
      </c>
      <c r="I407" s="376"/>
      <c r="J407" s="377">
        <f>+J402*H407</f>
        <v>0</v>
      </c>
      <c r="K407" s="369"/>
      <c r="O407" s="428"/>
    </row>
    <row r="408" spans="3:16" s="370" customFormat="1" ht="20.100000000000001" customHeight="1" x14ac:dyDescent="0.2">
      <c r="C408" s="361"/>
      <c r="D408" s="431" t="s">
        <v>110</v>
      </c>
      <c r="E408" s="432"/>
      <c r="F408" s="432"/>
      <c r="G408" s="374"/>
      <c r="H408" s="379">
        <f>+[113]PRESUPUESTO!$E$1935</f>
        <v>0</v>
      </c>
      <c r="I408" s="376"/>
      <c r="J408" s="380">
        <f>+J402*H408</f>
        <v>0</v>
      </c>
      <c r="K408" s="369"/>
      <c r="O408" s="428"/>
    </row>
    <row r="409" spans="3:16" s="370" customFormat="1" ht="20.100000000000001" customHeight="1" x14ac:dyDescent="0.2">
      <c r="C409" s="361"/>
      <c r="D409" s="431" t="s">
        <v>109</v>
      </c>
      <c r="E409" s="432"/>
      <c r="F409" s="432"/>
      <c r="G409" s="381"/>
      <c r="H409" s="379">
        <f>+[113]PRESUPUESTO!$E$1936</f>
        <v>0</v>
      </c>
      <c r="I409" s="382"/>
      <c r="J409" s="380">
        <f>+J402*H409</f>
        <v>0</v>
      </c>
      <c r="K409" s="369"/>
      <c r="O409" s="428"/>
    </row>
    <row r="410" spans="3:16" s="281" customFormat="1" ht="20.100000000000001" customHeight="1" x14ac:dyDescent="0.2">
      <c r="C410" s="287"/>
      <c r="D410" s="433" t="s">
        <v>158</v>
      </c>
      <c r="E410" s="434"/>
      <c r="F410" s="434"/>
      <c r="G410" s="434"/>
      <c r="H410" s="434"/>
      <c r="I410" s="434"/>
      <c r="J410" s="463">
        <f>SUM(J407:J409)</f>
        <v>0</v>
      </c>
      <c r="K410" s="290"/>
      <c r="O410" s="427"/>
    </row>
    <row r="411" spans="3:16" s="281" customFormat="1" ht="5.0999999999999996" customHeight="1" x14ac:dyDescent="0.2">
      <c r="C411" s="287"/>
      <c r="D411" s="365"/>
      <c r="E411" s="365"/>
      <c r="F411" s="365"/>
      <c r="G411" s="365"/>
      <c r="H411" s="365"/>
      <c r="I411" s="365"/>
      <c r="J411" s="365"/>
      <c r="K411" s="290"/>
      <c r="O411" s="427"/>
    </row>
    <row r="412" spans="3:16" s="281" customFormat="1" ht="20.100000000000001" customHeight="1" x14ac:dyDescent="0.2">
      <c r="C412" s="287"/>
      <c r="D412" s="383" t="s">
        <v>159</v>
      </c>
      <c r="E412" s="384"/>
      <c r="F412" s="384"/>
      <c r="G412" s="384"/>
      <c r="H412" s="385"/>
      <c r="I412" s="384"/>
      <c r="J412" s="464">
        <f>SUM(J405+J410)</f>
        <v>7675.05</v>
      </c>
      <c r="K412" s="290"/>
      <c r="M412" s="281">
        <v>3.04</v>
      </c>
      <c r="N412" s="329">
        <v>7002.12</v>
      </c>
      <c r="O412" s="329">
        <f>+J412-N412</f>
        <v>672.93000000000029</v>
      </c>
      <c r="P412" s="330">
        <f>1-(+N412/J412)</f>
        <v>8.7677604706158263E-2</v>
      </c>
    </row>
    <row r="413" spans="3:16" s="281" customFormat="1" ht="5.0999999999999996" customHeight="1" x14ac:dyDescent="0.2">
      <c r="C413" s="287"/>
      <c r="D413" s="365"/>
      <c r="E413" s="365"/>
      <c r="F413" s="365"/>
      <c r="G413" s="365"/>
      <c r="H413" s="365"/>
      <c r="I413" s="365"/>
      <c r="J413" s="365"/>
      <c r="K413" s="290"/>
    </row>
    <row r="414" spans="3:16" s="281" customFormat="1" ht="14.1" customHeight="1" x14ac:dyDescent="0.2">
      <c r="C414" s="287"/>
      <c r="D414" s="386" t="s">
        <v>160</v>
      </c>
      <c r="E414" s="387"/>
      <c r="F414" s="388"/>
      <c r="G414" s="899"/>
      <c r="H414" s="900"/>
      <c r="I414" s="900"/>
      <c r="J414" s="901"/>
      <c r="K414" s="290"/>
    </row>
    <row r="415" spans="3:16" s="281" customFormat="1" ht="14.1" customHeight="1" x14ac:dyDescent="0.2">
      <c r="C415" s="287"/>
      <c r="D415" s="389"/>
      <c r="E415" s="378"/>
      <c r="F415" s="435"/>
      <c r="G415" s="885"/>
      <c r="H415" s="886"/>
      <c r="I415" s="886"/>
      <c r="J415" s="887"/>
      <c r="K415" s="290"/>
    </row>
    <row r="416" spans="3:16" s="281" customFormat="1" ht="14.1" customHeight="1" x14ac:dyDescent="0.2">
      <c r="C416" s="287"/>
      <c r="D416" s="389"/>
      <c r="E416" s="378"/>
      <c r="F416" s="435"/>
      <c r="G416" s="902" t="s">
        <v>161</v>
      </c>
      <c r="H416" s="903"/>
      <c r="I416" s="903"/>
      <c r="J416" s="904"/>
      <c r="K416" s="290"/>
    </row>
    <row r="417" spans="3:11" s="281" customFormat="1" ht="14.1" customHeight="1" x14ac:dyDescent="0.2">
      <c r="C417" s="287"/>
      <c r="D417" s="389"/>
      <c r="E417" s="378"/>
      <c r="F417" s="435"/>
      <c r="G417" s="902" t="s">
        <v>333</v>
      </c>
      <c r="H417" s="903"/>
      <c r="I417" s="903"/>
      <c r="J417" s="904"/>
      <c r="K417" s="290"/>
    </row>
    <row r="418" spans="3:11" s="281" customFormat="1" ht="14.1" customHeight="1" x14ac:dyDescent="0.2">
      <c r="C418" s="287"/>
      <c r="D418" s="389"/>
      <c r="E418" s="378"/>
      <c r="F418" s="435"/>
      <c r="G418" s="902" t="s">
        <v>70</v>
      </c>
      <c r="H418" s="903"/>
      <c r="I418" s="903"/>
      <c r="J418" s="904"/>
      <c r="K418" s="290"/>
    </row>
    <row r="419" spans="3:11" s="281" customFormat="1" ht="14.1" customHeight="1" x14ac:dyDescent="0.2">
      <c r="C419" s="287"/>
      <c r="D419" s="436"/>
      <c r="E419" s="437"/>
      <c r="F419" s="438"/>
      <c r="G419" s="902" t="s">
        <v>161</v>
      </c>
      <c r="H419" s="903"/>
      <c r="I419" s="903"/>
      <c r="J419" s="904"/>
      <c r="K419" s="290"/>
    </row>
    <row r="420" spans="3:11" s="281" customFormat="1" ht="14.1" customHeight="1" x14ac:dyDescent="0.2">
      <c r="C420" s="287"/>
      <c r="D420" s="390"/>
      <c r="E420" s="439"/>
      <c r="F420" s="440"/>
      <c r="G420" s="905" t="s">
        <v>181</v>
      </c>
      <c r="H420" s="906"/>
      <c r="I420" s="906"/>
      <c r="J420" s="907"/>
      <c r="K420" s="290"/>
    </row>
    <row r="421" spans="3:11" s="281" customFormat="1" ht="5.0999999999999996" customHeight="1" x14ac:dyDescent="0.2">
      <c r="C421" s="391"/>
      <c r="D421" s="392"/>
      <c r="E421" s="392"/>
      <c r="F421" s="392"/>
      <c r="G421" s="393"/>
      <c r="H421" s="392"/>
      <c r="I421" s="394"/>
      <c r="J421" s="392"/>
      <c r="K421" s="395"/>
    </row>
    <row r="422" spans="3:11" s="281" customFormat="1" ht="5.0999999999999996" customHeight="1" x14ac:dyDescent="0.2">
      <c r="C422" s="282"/>
      <c r="D422" s="283"/>
      <c r="E422" s="283"/>
      <c r="F422" s="283"/>
      <c r="G422" s="284"/>
      <c r="H422" s="283"/>
      <c r="I422" s="285"/>
      <c r="J422" s="283"/>
      <c r="K422" s="286"/>
    </row>
    <row r="423" spans="3:11" s="281" customFormat="1" ht="24.95" customHeight="1" x14ac:dyDescent="0.2">
      <c r="C423" s="287"/>
      <c r="D423" s="455"/>
      <c r="E423" s="456"/>
      <c r="F423" s="288" t="s">
        <v>41</v>
      </c>
      <c r="G423" s="289"/>
      <c r="H423" s="919" t="s">
        <v>127</v>
      </c>
      <c r="I423" s="920"/>
      <c r="J423" s="921"/>
      <c r="K423" s="290"/>
    </row>
    <row r="424" spans="3:11" s="281" customFormat="1" ht="24.95" customHeight="1" x14ac:dyDescent="0.2">
      <c r="C424" s="287"/>
      <c r="D424" s="468"/>
      <c r="E424" s="469"/>
      <c r="F424" s="291"/>
      <c r="G424" s="292"/>
      <c r="H424" s="914" t="s">
        <v>128</v>
      </c>
      <c r="I424" s="915"/>
      <c r="J424" s="916"/>
      <c r="K424" s="290"/>
    </row>
    <row r="425" spans="3:11" s="281" customFormat="1" ht="20.100000000000001" customHeight="1" x14ac:dyDescent="0.2">
      <c r="C425" s="287"/>
      <c r="D425" s="922" t="s">
        <v>179</v>
      </c>
      <c r="E425" s="923"/>
      <c r="F425" s="923"/>
      <c r="G425" s="924"/>
      <c r="H425" s="911" t="s">
        <v>437</v>
      </c>
      <c r="I425" s="912"/>
      <c r="J425" s="913"/>
      <c r="K425" s="290"/>
    </row>
    <row r="426" spans="3:11" s="281" customFormat="1" ht="20.100000000000001" customHeight="1" x14ac:dyDescent="0.2">
      <c r="C426" s="287"/>
      <c r="D426" s="922" t="s">
        <v>162</v>
      </c>
      <c r="E426" s="923"/>
      <c r="F426" s="923"/>
      <c r="G426" s="923"/>
      <c r="H426" s="923"/>
      <c r="I426" s="923"/>
      <c r="J426" s="924"/>
      <c r="K426" s="290"/>
    </row>
    <row r="427" spans="3:11" s="281" customFormat="1" ht="5.0999999999999996" customHeight="1" x14ac:dyDescent="0.2">
      <c r="C427" s="287"/>
      <c r="D427" s="294"/>
      <c r="E427" s="294"/>
      <c r="F427" s="294"/>
      <c r="G427" s="295"/>
      <c r="H427" s="294"/>
      <c r="I427" s="295"/>
      <c r="J427" s="294"/>
      <c r="K427" s="290"/>
    </row>
    <row r="428" spans="3:11" s="302" customFormat="1" ht="20.100000000000001" customHeight="1" x14ac:dyDescent="0.2">
      <c r="C428" s="296"/>
      <c r="D428" s="297" t="s">
        <v>129</v>
      </c>
      <c r="E428" s="298" t="s">
        <v>130</v>
      </c>
      <c r="F428" s="299"/>
      <c r="G428" s="299"/>
      <c r="H428" s="299"/>
      <c r="I428" s="299"/>
      <c r="J428" s="300"/>
      <c r="K428" s="301"/>
    </row>
    <row r="429" spans="3:11" s="281" customFormat="1" ht="20.100000000000001" customHeight="1" x14ac:dyDescent="0.2">
      <c r="C429" s="287"/>
      <c r="D429" s="303">
        <v>3</v>
      </c>
      <c r="E429" s="304" t="s">
        <v>180</v>
      </c>
      <c r="F429" s="305"/>
      <c r="G429" s="305"/>
      <c r="H429" s="305"/>
      <c r="I429" s="305"/>
      <c r="J429" s="306"/>
      <c r="K429" s="290"/>
    </row>
    <row r="430" spans="3:11" s="302" customFormat="1" ht="20.100000000000001" customHeight="1" x14ac:dyDescent="0.2">
      <c r="C430" s="296"/>
      <c r="D430" s="297" t="s">
        <v>132</v>
      </c>
      <c r="E430" s="298" t="s">
        <v>133</v>
      </c>
      <c r="F430" s="299"/>
      <c r="G430" s="299"/>
      <c r="H430" s="299"/>
      <c r="I430" s="299"/>
      <c r="J430" s="479" t="s">
        <v>45</v>
      </c>
      <c r="K430" s="301"/>
    </row>
    <row r="431" spans="3:11" s="281" customFormat="1" ht="20.100000000000001" customHeight="1" x14ac:dyDescent="0.2">
      <c r="C431" s="287"/>
      <c r="D431" s="452">
        <v>3.03</v>
      </c>
      <c r="E431" s="304" t="s">
        <v>200</v>
      </c>
      <c r="F431" s="305"/>
      <c r="G431" s="305"/>
      <c r="H431" s="305"/>
      <c r="I431" s="305"/>
      <c r="J431" s="480">
        <v>4.01</v>
      </c>
      <c r="K431" s="290"/>
    </row>
    <row r="432" spans="3:11" s="302" customFormat="1" ht="20.100000000000001" customHeight="1" x14ac:dyDescent="0.2">
      <c r="C432" s="296"/>
      <c r="D432" s="307" t="s">
        <v>134</v>
      </c>
      <c r="E432" s="934" t="s">
        <v>135</v>
      </c>
      <c r="F432" s="935"/>
      <c r="G432" s="935"/>
      <c r="H432" s="935"/>
      <c r="I432" s="936"/>
      <c r="J432" s="308" t="s">
        <v>136</v>
      </c>
      <c r="K432" s="301"/>
    </row>
    <row r="433" spans="3:11" s="281" customFormat="1" ht="20.100000000000001" customHeight="1" x14ac:dyDescent="0.2">
      <c r="C433" s="287"/>
      <c r="D433" s="309" t="s">
        <v>215</v>
      </c>
      <c r="E433" s="937"/>
      <c r="F433" s="938"/>
      <c r="G433" s="938"/>
      <c r="H433" s="938"/>
      <c r="I433" s="939"/>
      <c r="J433" s="310"/>
      <c r="K433" s="290"/>
    </row>
    <row r="434" spans="3:11" s="302" customFormat="1" ht="20.100000000000001" customHeight="1" x14ac:dyDescent="0.2">
      <c r="C434" s="296"/>
      <c r="D434" s="307" t="s">
        <v>137</v>
      </c>
      <c r="E434" s="925" t="s">
        <v>25</v>
      </c>
      <c r="F434" s="926"/>
      <c r="G434" s="926"/>
      <c r="H434" s="926"/>
      <c r="I434" s="927"/>
      <c r="J434" s="917" t="str">
        <f>+VLOOKUP(J431,PRESUPUESTO!$A$18:$E$36,5,FALSE)</f>
        <v>Metro Cúbico</v>
      </c>
      <c r="K434" s="301"/>
    </row>
    <row r="435" spans="3:11" s="281" customFormat="1" ht="20.100000000000001" customHeight="1" x14ac:dyDescent="0.2">
      <c r="C435" s="287"/>
      <c r="D435" s="309" t="s">
        <v>215</v>
      </c>
      <c r="E435" s="928"/>
      <c r="F435" s="929"/>
      <c r="G435" s="929"/>
      <c r="H435" s="929"/>
      <c r="I435" s="930"/>
      <c r="J435" s="918"/>
      <c r="K435" s="290"/>
    </row>
    <row r="436" spans="3:11" s="281" customFormat="1" ht="5.0999999999999996" customHeight="1" x14ac:dyDescent="0.2">
      <c r="C436" s="287"/>
      <c r="D436" s="280"/>
      <c r="E436" s="280"/>
      <c r="F436" s="280"/>
      <c r="G436" s="280"/>
      <c r="H436" s="280"/>
      <c r="I436" s="280"/>
      <c r="J436" s="280"/>
      <c r="K436" s="290"/>
    </row>
    <row r="437" spans="3:11" s="281" customFormat="1" ht="20.100000000000001" customHeight="1" x14ac:dyDescent="0.2">
      <c r="C437" s="287"/>
      <c r="D437" s="311" t="s">
        <v>163</v>
      </c>
      <c r="E437" s="312"/>
      <c r="F437" s="312"/>
      <c r="G437" s="312"/>
      <c r="H437" s="312"/>
      <c r="I437" s="312"/>
      <c r="J437" s="313"/>
      <c r="K437" s="290"/>
    </row>
    <row r="438" spans="3:11" s="281" customFormat="1" ht="20.100000000000001" customHeight="1" x14ac:dyDescent="0.2">
      <c r="C438" s="287"/>
      <c r="D438" s="345" t="s">
        <v>139</v>
      </c>
      <c r="E438" s="346"/>
      <c r="F438" s="346"/>
      <c r="G438" s="396" t="s">
        <v>136</v>
      </c>
      <c r="H438" s="397" t="s">
        <v>140</v>
      </c>
      <c r="I438" s="396" t="s">
        <v>164</v>
      </c>
      <c r="J438" s="398" t="s">
        <v>142</v>
      </c>
      <c r="K438" s="290"/>
    </row>
    <row r="439" spans="3:11" s="281" customFormat="1" ht="18" customHeight="1" x14ac:dyDescent="0.2">
      <c r="C439" s="287"/>
      <c r="D439" s="908" t="s">
        <v>213</v>
      </c>
      <c r="E439" s="909"/>
      <c r="F439" s="910"/>
      <c r="G439" s="415" t="s">
        <v>171</v>
      </c>
      <c r="H439" s="457">
        <v>0.1</v>
      </c>
      <c r="I439" s="416">
        <v>6328</v>
      </c>
      <c r="J439" s="417">
        <f>ROUND((+IF(D439="","",I439*H439)),2)</f>
        <v>632.79999999999995</v>
      </c>
      <c r="K439" s="290"/>
    </row>
    <row r="440" spans="3:11" s="281" customFormat="1" ht="18" customHeight="1" x14ac:dyDescent="0.2">
      <c r="C440" s="287"/>
      <c r="D440" s="908" t="s">
        <v>195</v>
      </c>
      <c r="E440" s="909"/>
      <c r="F440" s="910"/>
      <c r="G440" s="418" t="s">
        <v>172</v>
      </c>
      <c r="H440" s="458">
        <v>1.05</v>
      </c>
      <c r="I440" s="419">
        <v>556652.92000000004</v>
      </c>
      <c r="J440" s="319">
        <f t="shared" ref="J440:J447" si="3">+IF(D440="","",I440*H440)</f>
        <v>584485.56600000011</v>
      </c>
      <c r="K440" s="290"/>
    </row>
    <row r="441" spans="3:11" s="281" customFormat="1" ht="18" customHeight="1" x14ac:dyDescent="0.2">
      <c r="C441" s="287"/>
      <c r="D441" s="908" t="s">
        <v>204</v>
      </c>
      <c r="E441" s="909"/>
      <c r="F441" s="910"/>
      <c r="G441" s="418" t="s">
        <v>168</v>
      </c>
      <c r="H441" s="458">
        <v>3</v>
      </c>
      <c r="I441" s="419">
        <v>11503.33</v>
      </c>
      <c r="J441" s="319">
        <f t="shared" si="3"/>
        <v>34509.99</v>
      </c>
      <c r="K441" s="290"/>
    </row>
    <row r="442" spans="3:11" s="281" customFormat="1" ht="27" customHeight="1" x14ac:dyDescent="0.2">
      <c r="C442" s="287"/>
      <c r="D442" s="908" t="s">
        <v>196</v>
      </c>
      <c r="E442" s="909"/>
      <c r="F442" s="910"/>
      <c r="G442" s="418" t="s">
        <v>197</v>
      </c>
      <c r="H442" s="458">
        <v>0.04</v>
      </c>
      <c r="I442" s="419">
        <v>186239.35</v>
      </c>
      <c r="J442" s="319">
        <f t="shared" si="3"/>
        <v>7449.5740000000005</v>
      </c>
      <c r="K442" s="290"/>
    </row>
    <row r="443" spans="3:11" s="281" customFormat="1" ht="18" customHeight="1" x14ac:dyDescent="0.2">
      <c r="C443" s="287"/>
      <c r="D443" s="908" t="s">
        <v>206</v>
      </c>
      <c r="E443" s="909"/>
      <c r="F443" s="910"/>
      <c r="G443" s="418" t="s">
        <v>207</v>
      </c>
      <c r="H443" s="458">
        <v>0.16</v>
      </c>
      <c r="I443" s="419">
        <v>5443</v>
      </c>
      <c r="J443" s="319">
        <f t="shared" si="3"/>
        <v>870.88</v>
      </c>
      <c r="K443" s="290"/>
    </row>
    <row r="444" spans="3:11" s="281" customFormat="1" ht="18" customHeight="1" x14ac:dyDescent="0.2">
      <c r="C444" s="287"/>
      <c r="D444" s="402"/>
      <c r="E444" s="403"/>
      <c r="F444" s="403"/>
      <c r="G444" s="418" t="s">
        <v>146</v>
      </c>
      <c r="H444" s="458"/>
      <c r="I444" s="419" t="s">
        <v>146</v>
      </c>
      <c r="J444" s="319" t="str">
        <f t="shared" si="3"/>
        <v/>
      </c>
      <c r="K444" s="290"/>
    </row>
    <row r="445" spans="3:11" s="281" customFormat="1" ht="18" customHeight="1" x14ac:dyDescent="0.2">
      <c r="C445" s="287"/>
      <c r="D445" s="402"/>
      <c r="E445" s="403"/>
      <c r="F445" s="403"/>
      <c r="G445" s="418" t="s">
        <v>146</v>
      </c>
      <c r="H445" s="458"/>
      <c r="I445" s="419" t="s">
        <v>146</v>
      </c>
      <c r="J445" s="319" t="str">
        <f t="shared" si="3"/>
        <v/>
      </c>
      <c r="K445" s="290"/>
    </row>
    <row r="446" spans="3:11" s="281" customFormat="1" ht="18" customHeight="1" x14ac:dyDescent="0.2">
      <c r="C446" s="287"/>
      <c r="D446" s="402"/>
      <c r="E446" s="403"/>
      <c r="F446" s="403"/>
      <c r="G446" s="418" t="s">
        <v>146</v>
      </c>
      <c r="H446" s="458"/>
      <c r="I446" s="419" t="s">
        <v>146</v>
      </c>
      <c r="J446" s="319" t="str">
        <f t="shared" si="3"/>
        <v/>
      </c>
      <c r="K446" s="290"/>
    </row>
    <row r="447" spans="3:11" s="281" customFormat="1" ht="18" customHeight="1" x14ac:dyDescent="0.2">
      <c r="C447" s="287"/>
      <c r="D447" s="404"/>
      <c r="E447" s="405"/>
      <c r="F447" s="405"/>
      <c r="G447" s="420" t="s">
        <v>146</v>
      </c>
      <c r="H447" s="459"/>
      <c r="I447" s="421" t="s">
        <v>146</v>
      </c>
      <c r="J447" s="325" t="str">
        <f t="shared" si="3"/>
        <v/>
      </c>
      <c r="K447" s="290"/>
    </row>
    <row r="448" spans="3:11" s="281" customFormat="1" ht="20.100000000000001" customHeight="1" x14ac:dyDescent="0.2">
      <c r="C448" s="287"/>
      <c r="G448" s="408" t="s">
        <v>166</v>
      </c>
      <c r="H448" s="409"/>
      <c r="I448" s="408"/>
      <c r="J448" s="342">
        <f>+ROUND(SUM(J439:J447),2)</f>
        <v>627948.81000000006</v>
      </c>
      <c r="K448" s="290"/>
    </row>
    <row r="449" spans="3:12" s="281" customFormat="1" ht="7.9" customHeight="1" x14ac:dyDescent="0.2">
      <c r="C449" s="287"/>
      <c r="G449" s="410"/>
      <c r="H449" s="411"/>
      <c r="I449" s="410"/>
      <c r="J449" s="412"/>
      <c r="K449" s="290"/>
    </row>
    <row r="450" spans="3:12" s="281" customFormat="1" ht="20.100000000000001" customHeight="1" x14ac:dyDescent="0.2">
      <c r="C450" s="287"/>
      <c r="D450" s="311" t="s">
        <v>138</v>
      </c>
      <c r="E450" s="312"/>
      <c r="F450" s="312"/>
      <c r="G450" s="312"/>
      <c r="H450" s="312"/>
      <c r="I450" s="312"/>
      <c r="J450" s="313"/>
      <c r="K450" s="290"/>
    </row>
    <row r="451" spans="3:12" s="281" customFormat="1" ht="20.100000000000001" customHeight="1" x14ac:dyDescent="0.2">
      <c r="C451" s="287"/>
      <c r="D451" s="422" t="s">
        <v>139</v>
      </c>
      <c r="E451" s="422"/>
      <c r="F451" s="422"/>
      <c r="G451" s="314" t="s">
        <v>136</v>
      </c>
      <c r="H451" s="315" t="s">
        <v>140</v>
      </c>
      <c r="I451" s="314" t="s">
        <v>141</v>
      </c>
      <c r="J451" s="315" t="s">
        <v>142</v>
      </c>
      <c r="K451" s="290"/>
    </row>
    <row r="452" spans="3:12" s="281" customFormat="1" ht="18" customHeight="1" x14ac:dyDescent="0.2">
      <c r="C452" s="287"/>
      <c r="D452" s="931" t="s">
        <v>143</v>
      </c>
      <c r="E452" s="932"/>
      <c r="F452" s="933"/>
      <c r="G452" s="441" t="s">
        <v>144</v>
      </c>
      <c r="H452" s="451">
        <v>0.05</v>
      </c>
      <c r="I452" s="460">
        <v>143200.99</v>
      </c>
      <c r="J452" s="417">
        <f>+IF(D452="","",I452*H452)</f>
        <v>7160.0495000000001</v>
      </c>
      <c r="K452" s="290"/>
    </row>
    <row r="453" spans="3:12" s="281" customFormat="1" ht="18" customHeight="1" x14ac:dyDescent="0.2">
      <c r="C453" s="287"/>
      <c r="D453" s="316"/>
      <c r="E453" s="317"/>
      <c r="F453" s="318"/>
      <c r="G453" s="441" t="s">
        <v>146</v>
      </c>
      <c r="H453" s="449"/>
      <c r="I453" s="442" t="s">
        <v>146</v>
      </c>
      <c r="J453" s="319" t="str">
        <f>+IF(D453="","",I453*H453)</f>
        <v/>
      </c>
      <c r="K453" s="290"/>
    </row>
    <row r="454" spans="3:12" s="281" customFormat="1" ht="15.75" x14ac:dyDescent="0.2">
      <c r="C454" s="287"/>
      <c r="D454" s="423"/>
      <c r="E454" s="424"/>
      <c r="F454" s="424"/>
      <c r="G454" s="323" t="s">
        <v>146</v>
      </c>
      <c r="H454" s="324"/>
      <c r="I454" s="443" t="s">
        <v>146</v>
      </c>
      <c r="J454" s="425" t="str">
        <f>+IF(D454="","",I454*H454)</f>
        <v/>
      </c>
      <c r="K454" s="290"/>
    </row>
    <row r="455" spans="3:12" s="281" customFormat="1" ht="20.100000000000001" customHeight="1" x14ac:dyDescent="0.2">
      <c r="C455" s="287"/>
      <c r="G455" s="408" t="s">
        <v>147</v>
      </c>
      <c r="H455" s="409"/>
      <c r="I455" s="408"/>
      <c r="J455" s="328">
        <f>ROUND(+SUM(J452:J454),2)</f>
        <v>7160.05</v>
      </c>
      <c r="K455" s="290"/>
    </row>
    <row r="456" spans="3:12" s="281" customFormat="1" ht="5.0999999999999996" customHeight="1" x14ac:dyDescent="0.2">
      <c r="C456" s="287"/>
      <c r="D456" s="426"/>
      <c r="E456" s="426"/>
      <c r="F456" s="426"/>
      <c r="G456" s="426"/>
      <c r="H456" s="426"/>
      <c r="I456" s="426"/>
      <c r="J456" s="426"/>
      <c r="K456" s="290"/>
    </row>
    <row r="457" spans="3:12" s="281" customFormat="1" ht="20.100000000000001" customHeight="1" x14ac:dyDescent="0.2">
      <c r="C457" s="287"/>
      <c r="D457" s="345" t="s">
        <v>148</v>
      </c>
      <c r="E457" s="346"/>
      <c r="F457" s="346"/>
      <c r="G457" s="346"/>
      <c r="H457" s="346"/>
      <c r="I457" s="346"/>
      <c r="J457" s="347"/>
      <c r="K457" s="290"/>
      <c r="L457" s="331"/>
    </row>
    <row r="458" spans="3:12" s="350" customFormat="1" ht="20.100000000000001" customHeight="1" x14ac:dyDescent="0.2">
      <c r="C458" s="332"/>
      <c r="D458" s="348" t="s">
        <v>139</v>
      </c>
      <c r="E458" s="349"/>
      <c r="F458" s="349"/>
      <c r="G458" s="333" t="s">
        <v>136</v>
      </c>
      <c r="H458" s="334" t="s">
        <v>140</v>
      </c>
      <c r="I458" s="335" t="s">
        <v>141</v>
      </c>
      <c r="J458" s="336" t="s">
        <v>142</v>
      </c>
      <c r="K458" s="337"/>
      <c r="L458" s="338"/>
    </row>
    <row r="459" spans="3:12" s="281" customFormat="1" ht="18" customHeight="1" x14ac:dyDescent="0.2">
      <c r="C459" s="287"/>
      <c r="D459" s="931" t="s">
        <v>174</v>
      </c>
      <c r="E459" s="932"/>
      <c r="F459" s="933"/>
      <c r="G459" s="339" t="s">
        <v>149</v>
      </c>
      <c r="H459" s="340">
        <v>3.5</v>
      </c>
      <c r="I459" s="461">
        <v>40914.57</v>
      </c>
      <c r="J459" s="341">
        <f>(+IF(D459="","",(I459*H459)))</f>
        <v>143200.995</v>
      </c>
      <c r="K459" s="290"/>
      <c r="L459" s="331"/>
    </row>
    <row r="460" spans="3:12" s="281" customFormat="1" ht="18" customHeight="1" x14ac:dyDescent="0.2">
      <c r="C460" s="287"/>
      <c r="D460" s="351"/>
      <c r="E460" s="352"/>
      <c r="F460" s="352"/>
      <c r="G460" s="339"/>
      <c r="H460" s="340"/>
      <c r="I460" s="461"/>
      <c r="J460" s="341" t="str">
        <f>(+IF(D460="","",(I460*H460)))</f>
        <v/>
      </c>
      <c r="K460" s="290"/>
      <c r="L460" s="331"/>
    </row>
    <row r="461" spans="3:12" s="281" customFormat="1" ht="18" customHeight="1" x14ac:dyDescent="0.2">
      <c r="C461" s="287"/>
      <c r="D461" s="351"/>
      <c r="E461" s="352"/>
      <c r="F461" s="352"/>
      <c r="G461" s="339"/>
      <c r="H461" s="340"/>
      <c r="I461" s="461"/>
      <c r="J461" s="341" t="str">
        <f>(+IF(D461="","",(I461*H461)))</f>
        <v/>
      </c>
      <c r="K461" s="290"/>
      <c r="L461" s="331"/>
    </row>
    <row r="462" spans="3:12" s="281" customFormat="1" ht="18" customHeight="1" x14ac:dyDescent="0.2">
      <c r="C462" s="287"/>
      <c r="D462" s="353"/>
      <c r="E462" s="354"/>
      <c r="F462" s="354"/>
      <c r="G462" s="355"/>
      <c r="H462" s="356"/>
      <c r="I462" s="473"/>
      <c r="J462" s="357"/>
      <c r="K462" s="290"/>
      <c r="L462" s="331"/>
    </row>
    <row r="463" spans="3:12" s="281" customFormat="1" ht="20.100000000000001" customHeight="1" x14ac:dyDescent="0.2">
      <c r="C463" s="287"/>
      <c r="G463" s="326" t="s">
        <v>150</v>
      </c>
      <c r="H463" s="327"/>
      <c r="I463" s="326"/>
      <c r="J463" s="342">
        <f>+ROUND(SUM(J459:J462),2)</f>
        <v>143201</v>
      </c>
      <c r="K463" s="290"/>
      <c r="L463" s="331"/>
    </row>
    <row r="464" spans="3:12" s="281" customFormat="1" ht="5.0999999999999996" customHeight="1" x14ac:dyDescent="0.2">
      <c r="C464" s="287"/>
      <c r="G464" s="343"/>
      <c r="I464" s="344"/>
      <c r="K464" s="290"/>
    </row>
    <row r="465" spans="3:15" s="281" customFormat="1" ht="20.100000000000001" customHeight="1" x14ac:dyDescent="0.2">
      <c r="C465" s="287"/>
      <c r="D465" s="358" t="s">
        <v>155</v>
      </c>
      <c r="E465" s="359"/>
      <c r="F465" s="359"/>
      <c r="G465" s="359"/>
      <c r="H465" s="360"/>
      <c r="I465" s="359"/>
      <c r="J465" s="462">
        <f>ROUND((SUM(+J448+J455+J463)),2)</f>
        <v>778309.86</v>
      </c>
      <c r="K465" s="290"/>
      <c r="O465" s="427"/>
    </row>
    <row r="466" spans="3:15" s="281" customFormat="1" ht="5.0999999999999996" customHeight="1" x14ac:dyDescent="0.2">
      <c r="C466" s="287"/>
      <c r="G466" s="343"/>
      <c r="I466" s="344"/>
      <c r="K466" s="290"/>
      <c r="O466" s="427"/>
    </row>
    <row r="467" spans="3:15" s="370" customFormat="1" ht="20.100000000000001" customHeight="1" x14ac:dyDescent="0.2">
      <c r="C467" s="361"/>
      <c r="D467" s="362" t="s">
        <v>156</v>
      </c>
      <c r="E467" s="363"/>
      <c r="F467" s="364"/>
      <c r="G467" s="365"/>
      <c r="H467" s="366">
        <v>0</v>
      </c>
      <c r="I467" s="367"/>
      <c r="J467" s="368">
        <f>+J465*H467</f>
        <v>0</v>
      </c>
      <c r="K467" s="369"/>
      <c r="O467" s="428"/>
    </row>
    <row r="468" spans="3:15" s="281" customFormat="1" ht="20.100000000000001" customHeight="1" x14ac:dyDescent="0.2">
      <c r="C468" s="287"/>
      <c r="D468" s="358" t="s">
        <v>157</v>
      </c>
      <c r="E468" s="359"/>
      <c r="F468" s="359"/>
      <c r="G468" s="359"/>
      <c r="H468" s="360"/>
      <c r="I468" s="359"/>
      <c r="J468" s="462">
        <f>+J467+J465</f>
        <v>778309.86</v>
      </c>
      <c r="K468" s="290"/>
      <c r="O468" s="427"/>
    </row>
    <row r="469" spans="3:15" s="281" customFormat="1" ht="5.0999999999999996" customHeight="1" x14ac:dyDescent="0.2">
      <c r="C469" s="287"/>
      <c r="G469" s="343"/>
      <c r="I469" s="344"/>
      <c r="K469" s="290"/>
      <c r="O469" s="427"/>
    </row>
    <row r="470" spans="3:15" s="370" customFormat="1" ht="20.100000000000001" customHeight="1" x14ac:dyDescent="0.2">
      <c r="C470" s="361"/>
      <c r="D470" s="429" t="s">
        <v>108</v>
      </c>
      <c r="E470" s="430"/>
      <c r="F470" s="430"/>
      <c r="G470" s="374"/>
      <c r="H470" s="375">
        <f>+[113]PRESUPUESTO!$E$1934</f>
        <v>0</v>
      </c>
      <c r="I470" s="376"/>
      <c r="J470" s="377">
        <f>+J465*H470</f>
        <v>0</v>
      </c>
      <c r="K470" s="369"/>
      <c r="O470" s="428"/>
    </row>
    <row r="471" spans="3:15" s="370" customFormat="1" ht="20.100000000000001" customHeight="1" x14ac:dyDescent="0.2">
      <c r="C471" s="361"/>
      <c r="D471" s="431" t="s">
        <v>110</v>
      </c>
      <c r="E471" s="432"/>
      <c r="F471" s="432"/>
      <c r="G471" s="374"/>
      <c r="H471" s="379">
        <f>+[113]PRESUPUESTO!$E$1935</f>
        <v>0</v>
      </c>
      <c r="I471" s="376"/>
      <c r="J471" s="380">
        <f>+J465*H471</f>
        <v>0</v>
      </c>
      <c r="K471" s="369"/>
      <c r="O471" s="428"/>
    </row>
    <row r="472" spans="3:15" s="370" customFormat="1" ht="20.100000000000001" customHeight="1" x14ac:dyDescent="0.2">
      <c r="C472" s="361"/>
      <c r="D472" s="431" t="s">
        <v>109</v>
      </c>
      <c r="E472" s="432"/>
      <c r="F472" s="432"/>
      <c r="G472" s="381"/>
      <c r="H472" s="379">
        <f>+[113]PRESUPUESTO!$E$1936</f>
        <v>0</v>
      </c>
      <c r="I472" s="382"/>
      <c r="J472" s="380">
        <f>+J465*H472</f>
        <v>0</v>
      </c>
      <c r="K472" s="369"/>
      <c r="O472" s="428"/>
    </row>
    <row r="473" spans="3:15" s="281" customFormat="1" ht="20.100000000000001" customHeight="1" x14ac:dyDescent="0.2">
      <c r="C473" s="287"/>
      <c r="D473" s="433" t="s">
        <v>158</v>
      </c>
      <c r="E473" s="434"/>
      <c r="F473" s="434"/>
      <c r="G473" s="434"/>
      <c r="H473" s="434"/>
      <c r="I473" s="434"/>
      <c r="J473" s="463">
        <f>SUM(J470:J472)</f>
        <v>0</v>
      </c>
      <c r="K473" s="290"/>
      <c r="O473" s="427"/>
    </row>
    <row r="474" spans="3:15" s="281" customFormat="1" ht="5.0999999999999996" customHeight="1" x14ac:dyDescent="0.2">
      <c r="C474" s="287"/>
      <c r="D474" s="365"/>
      <c r="E474" s="365"/>
      <c r="F474" s="365"/>
      <c r="G474" s="365"/>
      <c r="H474" s="365"/>
      <c r="I474" s="365"/>
      <c r="J474" s="365"/>
      <c r="K474" s="290"/>
      <c r="O474" s="427"/>
    </row>
    <row r="475" spans="3:15" s="281" customFormat="1" ht="20.100000000000001" customHeight="1" x14ac:dyDescent="0.2">
      <c r="C475" s="287"/>
      <c r="D475" s="383" t="s">
        <v>159</v>
      </c>
      <c r="E475" s="384"/>
      <c r="F475" s="384"/>
      <c r="G475" s="384"/>
      <c r="H475" s="385"/>
      <c r="I475" s="384"/>
      <c r="J475" s="464">
        <f>SUM(J468+J473)</f>
        <v>778309.86</v>
      </c>
      <c r="K475" s="290"/>
      <c r="M475" s="281">
        <v>4.01</v>
      </c>
      <c r="N475" s="281">
        <v>778309.86</v>
      </c>
      <c r="O475" s="427"/>
    </row>
    <row r="476" spans="3:15" s="281" customFormat="1" ht="5.0999999999999996" customHeight="1" x14ac:dyDescent="0.2">
      <c r="C476" s="287"/>
      <c r="D476" s="365"/>
      <c r="E476" s="365"/>
      <c r="F476" s="365"/>
      <c r="G476" s="365"/>
      <c r="H476" s="365"/>
      <c r="I476" s="365"/>
      <c r="J476" s="365"/>
      <c r="K476" s="290"/>
    </row>
    <row r="477" spans="3:15" s="281" customFormat="1" ht="14.1" customHeight="1" x14ac:dyDescent="0.2">
      <c r="C477" s="287"/>
      <c r="D477" s="386" t="s">
        <v>160</v>
      </c>
      <c r="E477" s="387"/>
      <c r="F477" s="388"/>
      <c r="G477" s="899"/>
      <c r="H477" s="900"/>
      <c r="I477" s="900"/>
      <c r="J477" s="901"/>
      <c r="K477" s="290"/>
    </row>
    <row r="478" spans="3:15" s="281" customFormat="1" ht="14.1" customHeight="1" x14ac:dyDescent="0.2">
      <c r="C478" s="287"/>
      <c r="D478" s="389"/>
      <c r="E478" s="378"/>
      <c r="F478" s="435"/>
      <c r="G478" s="885"/>
      <c r="H478" s="886"/>
      <c r="I478" s="886"/>
      <c r="J478" s="887"/>
      <c r="K478" s="290"/>
    </row>
    <row r="479" spans="3:15" s="281" customFormat="1" ht="14.1" customHeight="1" x14ac:dyDescent="0.2">
      <c r="C479" s="287"/>
      <c r="D479" s="389"/>
      <c r="E479" s="378"/>
      <c r="F479" s="435"/>
      <c r="G479" s="902" t="s">
        <v>161</v>
      </c>
      <c r="H479" s="903"/>
      <c r="I479" s="903"/>
      <c r="J479" s="904"/>
      <c r="K479" s="290"/>
    </row>
    <row r="480" spans="3:15" s="281" customFormat="1" ht="14.1" customHeight="1" x14ac:dyDescent="0.2">
      <c r="C480" s="287"/>
      <c r="D480" s="389"/>
      <c r="E480" s="378"/>
      <c r="F480" s="435"/>
      <c r="G480" s="902" t="s">
        <v>333</v>
      </c>
      <c r="H480" s="903"/>
      <c r="I480" s="903"/>
      <c r="J480" s="904"/>
      <c r="K480" s="290"/>
    </row>
    <row r="481" spans="3:11" s="281" customFormat="1" ht="14.1" customHeight="1" x14ac:dyDescent="0.2">
      <c r="C481" s="287"/>
      <c r="D481" s="389"/>
      <c r="E481" s="378"/>
      <c r="F481" s="435"/>
      <c r="G481" s="902" t="s">
        <v>70</v>
      </c>
      <c r="H481" s="903"/>
      <c r="I481" s="903"/>
      <c r="J481" s="904"/>
      <c r="K481" s="290"/>
    </row>
    <row r="482" spans="3:11" s="281" customFormat="1" ht="14.1" customHeight="1" x14ac:dyDescent="0.2">
      <c r="C482" s="287"/>
      <c r="D482" s="436"/>
      <c r="E482" s="437"/>
      <c r="F482" s="438"/>
      <c r="G482" s="902" t="s">
        <v>161</v>
      </c>
      <c r="H482" s="903"/>
      <c r="I482" s="903"/>
      <c r="J482" s="904"/>
      <c r="K482" s="290"/>
    </row>
    <row r="483" spans="3:11" s="281" customFormat="1" ht="14.1" customHeight="1" x14ac:dyDescent="0.2">
      <c r="C483" s="287"/>
      <c r="D483" s="390"/>
      <c r="E483" s="439"/>
      <c r="F483" s="440"/>
      <c r="G483" s="905" t="s">
        <v>181</v>
      </c>
      <c r="H483" s="906"/>
      <c r="I483" s="906"/>
      <c r="J483" s="907"/>
      <c r="K483" s="290"/>
    </row>
    <row r="484" spans="3:11" s="281" customFormat="1" ht="5.0999999999999996" customHeight="1" x14ac:dyDescent="0.2">
      <c r="C484" s="391"/>
      <c r="D484" s="392"/>
      <c r="E484" s="392"/>
      <c r="F484" s="392"/>
      <c r="G484" s="393"/>
      <c r="H484" s="392"/>
      <c r="I484" s="394"/>
      <c r="J484" s="392"/>
      <c r="K484" s="395"/>
    </row>
    <row r="485" spans="3:11" s="281" customFormat="1" ht="5.0999999999999996" customHeight="1" x14ac:dyDescent="0.2">
      <c r="C485" s="282"/>
      <c r="D485" s="283"/>
      <c r="E485" s="283"/>
      <c r="F485" s="283"/>
      <c r="G485" s="284"/>
      <c r="H485" s="283"/>
      <c r="I485" s="285"/>
      <c r="J485" s="283"/>
      <c r="K485" s="286"/>
    </row>
    <row r="486" spans="3:11" s="281" customFormat="1" ht="5.0999999999999996" customHeight="1" x14ac:dyDescent="0.2">
      <c r="C486" s="391"/>
      <c r="D486" s="392"/>
      <c r="E486" s="392"/>
      <c r="F486" s="392"/>
      <c r="G486" s="393"/>
      <c r="H486" s="392"/>
      <c r="I486" s="394"/>
      <c r="J486" s="392"/>
      <c r="K486" s="395"/>
    </row>
    <row r="487" spans="3:11" s="281" customFormat="1" ht="5.0999999999999996" customHeight="1" x14ac:dyDescent="0.2">
      <c r="C487" s="282"/>
      <c r="D487" s="283"/>
      <c r="E487" s="283"/>
      <c r="F487" s="283"/>
      <c r="G487" s="284"/>
      <c r="H487" s="283"/>
      <c r="I487" s="285"/>
      <c r="J487" s="283"/>
      <c r="K487" s="286"/>
    </row>
    <row r="488" spans="3:11" s="281" customFormat="1" ht="24.95" customHeight="1" x14ac:dyDescent="0.2">
      <c r="C488" s="287"/>
      <c r="D488" s="455"/>
      <c r="E488" s="456"/>
      <c r="F488" s="288" t="s">
        <v>41</v>
      </c>
      <c r="G488" s="289"/>
      <c r="H488" s="919" t="s">
        <v>127</v>
      </c>
      <c r="I488" s="920"/>
      <c r="J488" s="921"/>
      <c r="K488" s="290"/>
    </row>
    <row r="489" spans="3:11" s="281" customFormat="1" ht="24.95" customHeight="1" x14ac:dyDescent="0.2">
      <c r="C489" s="287"/>
      <c r="D489" s="468"/>
      <c r="E489" s="469"/>
      <c r="F489" s="291"/>
      <c r="G489" s="292"/>
      <c r="H489" s="914" t="s">
        <v>128</v>
      </c>
      <c r="I489" s="915"/>
      <c r="J489" s="916"/>
      <c r="K489" s="290"/>
    </row>
    <row r="490" spans="3:11" s="281" customFormat="1" ht="20.100000000000001" customHeight="1" x14ac:dyDescent="0.2">
      <c r="C490" s="287"/>
      <c r="D490" s="922" t="s">
        <v>179</v>
      </c>
      <c r="E490" s="923"/>
      <c r="F490" s="923"/>
      <c r="G490" s="924"/>
      <c r="H490" s="911" t="s">
        <v>437</v>
      </c>
      <c r="I490" s="912"/>
      <c r="J490" s="913"/>
      <c r="K490" s="290"/>
    </row>
    <row r="491" spans="3:11" s="281" customFormat="1" ht="20.100000000000001" customHeight="1" x14ac:dyDescent="0.2">
      <c r="C491" s="287"/>
      <c r="D491" s="922" t="s">
        <v>162</v>
      </c>
      <c r="E491" s="923"/>
      <c r="F491" s="923"/>
      <c r="G491" s="923"/>
      <c r="H491" s="923"/>
      <c r="I491" s="923"/>
      <c r="J491" s="924"/>
      <c r="K491" s="290"/>
    </row>
    <row r="492" spans="3:11" s="281" customFormat="1" ht="5.0999999999999996" customHeight="1" x14ac:dyDescent="0.2">
      <c r="C492" s="287"/>
      <c r="D492" s="294"/>
      <c r="E492" s="294"/>
      <c r="F492" s="294"/>
      <c r="G492" s="295"/>
      <c r="H492" s="294"/>
      <c r="I492" s="295"/>
      <c r="J492" s="294"/>
      <c r="K492" s="290"/>
    </row>
    <row r="493" spans="3:11" s="281" customFormat="1" ht="20.100000000000001" customHeight="1" x14ac:dyDescent="0.2">
      <c r="C493" s="287"/>
      <c r="D493" s="303">
        <v>3</v>
      </c>
      <c r="E493" s="304" t="s">
        <v>180</v>
      </c>
      <c r="F493" s="305"/>
      <c r="G493" s="305"/>
      <c r="H493" s="305"/>
      <c r="I493" s="305"/>
      <c r="J493" s="306"/>
      <c r="K493" s="290"/>
    </row>
    <row r="494" spans="3:11" s="302" customFormat="1" ht="20.100000000000001" customHeight="1" x14ac:dyDescent="0.2">
      <c r="C494" s="296"/>
      <c r="D494" s="297" t="s">
        <v>132</v>
      </c>
      <c r="E494" s="298" t="s">
        <v>133</v>
      </c>
      <c r="F494" s="299"/>
      <c r="G494" s="299"/>
      <c r="H494" s="299"/>
      <c r="I494" s="299"/>
      <c r="J494" s="479" t="s">
        <v>45</v>
      </c>
      <c r="K494" s="301"/>
    </row>
    <row r="495" spans="3:11" s="281" customFormat="1" ht="20.100000000000001" customHeight="1" x14ac:dyDescent="0.2">
      <c r="C495" s="287"/>
      <c r="D495" s="452">
        <v>3.12</v>
      </c>
      <c r="E495" s="304" t="s">
        <v>216</v>
      </c>
      <c r="F495" s="305"/>
      <c r="G495" s="305"/>
      <c r="H495" s="305"/>
      <c r="I495" s="305"/>
      <c r="J495" s="480">
        <v>5.01</v>
      </c>
      <c r="K495" s="290"/>
    </row>
    <row r="496" spans="3:11" s="302" customFormat="1" ht="20.100000000000001" customHeight="1" x14ac:dyDescent="0.2">
      <c r="C496" s="296"/>
      <c r="D496" s="307" t="s">
        <v>134</v>
      </c>
      <c r="E496" s="934" t="s">
        <v>135</v>
      </c>
      <c r="F496" s="935"/>
      <c r="G496" s="935"/>
      <c r="H496" s="935"/>
      <c r="I496" s="936"/>
      <c r="J496" s="308" t="s">
        <v>136</v>
      </c>
      <c r="K496" s="301"/>
    </row>
    <row r="497" spans="3:15" s="281" customFormat="1" ht="20.100000000000001" customHeight="1" x14ac:dyDescent="0.2">
      <c r="C497" s="287"/>
      <c r="D497" s="309" t="s">
        <v>27</v>
      </c>
      <c r="E497" s="937"/>
      <c r="F497" s="938"/>
      <c r="G497" s="938"/>
      <c r="H497" s="938"/>
      <c r="I497" s="939"/>
      <c r="J497" s="310"/>
      <c r="K497" s="290"/>
    </row>
    <row r="498" spans="3:15" s="302" customFormat="1" ht="20.100000000000001" customHeight="1" x14ac:dyDescent="0.2">
      <c r="C498" s="296"/>
      <c r="D498" s="307" t="s">
        <v>137</v>
      </c>
      <c r="E498" s="925" t="s">
        <v>28</v>
      </c>
      <c r="F498" s="926"/>
      <c r="G498" s="926"/>
      <c r="H498" s="926"/>
      <c r="I498" s="927"/>
      <c r="J498" s="917" t="str">
        <f>+VLOOKUP(J495,PRESUPUESTO!$A$18:$E$36,5,FALSE)</f>
        <v>M3-Km</v>
      </c>
      <c r="K498" s="301"/>
    </row>
    <row r="499" spans="3:15" s="281" customFormat="1" ht="20.100000000000001" customHeight="1" x14ac:dyDescent="0.2">
      <c r="C499" s="287"/>
      <c r="D499" s="309" t="s">
        <v>27</v>
      </c>
      <c r="E499" s="928"/>
      <c r="F499" s="929"/>
      <c r="G499" s="929"/>
      <c r="H499" s="929"/>
      <c r="I499" s="930"/>
      <c r="J499" s="918"/>
      <c r="K499" s="290"/>
    </row>
    <row r="500" spans="3:15" s="281" customFormat="1" ht="5.0999999999999996" customHeight="1" x14ac:dyDescent="0.2">
      <c r="C500" s="287"/>
      <c r="D500" s="280"/>
      <c r="E500" s="280"/>
      <c r="F500" s="280"/>
      <c r="G500" s="280"/>
      <c r="H500" s="280"/>
      <c r="I500" s="280"/>
      <c r="J500" s="280"/>
      <c r="K500" s="290"/>
    </row>
    <row r="501" spans="3:15" s="281" customFormat="1" ht="20.100000000000001" customHeight="1" x14ac:dyDescent="0.2">
      <c r="C501" s="287"/>
      <c r="D501" s="345" t="s">
        <v>151</v>
      </c>
      <c r="E501" s="346"/>
      <c r="F501" s="346"/>
      <c r="G501" s="346"/>
      <c r="H501" s="346"/>
      <c r="I501" s="346"/>
      <c r="J501" s="347"/>
      <c r="K501" s="290"/>
      <c r="L501" s="331"/>
    </row>
    <row r="502" spans="3:15" s="350" customFormat="1" ht="20.100000000000001" customHeight="1" x14ac:dyDescent="0.2">
      <c r="C502" s="332"/>
      <c r="D502" s="348" t="s">
        <v>139</v>
      </c>
      <c r="E502" s="349"/>
      <c r="F502" s="349"/>
      <c r="G502" s="333" t="s">
        <v>136</v>
      </c>
      <c r="H502" s="334" t="s">
        <v>140</v>
      </c>
      <c r="I502" s="335" t="s">
        <v>141</v>
      </c>
      <c r="J502" s="336" t="s">
        <v>142</v>
      </c>
      <c r="K502" s="337"/>
      <c r="L502" s="338"/>
    </row>
    <row r="503" spans="3:15" s="281" customFormat="1" ht="18" customHeight="1" x14ac:dyDescent="0.2">
      <c r="C503" s="287"/>
      <c r="D503" s="931" t="s">
        <v>217</v>
      </c>
      <c r="E503" s="932"/>
      <c r="F503" s="933"/>
      <c r="G503" s="339" t="s">
        <v>218</v>
      </c>
      <c r="H503" s="340">
        <v>1.3</v>
      </c>
      <c r="I503" s="461">
        <v>2127</v>
      </c>
      <c r="J503" s="341">
        <f>(+IF(D503="","",(I503*H503)))</f>
        <v>2765.1</v>
      </c>
      <c r="K503" s="290"/>
      <c r="L503" s="331"/>
    </row>
    <row r="504" spans="3:15" s="281" customFormat="1" ht="18" customHeight="1" x14ac:dyDescent="0.2">
      <c r="C504" s="287"/>
      <c r="D504" s="351"/>
      <c r="E504" s="352"/>
      <c r="F504" s="352"/>
      <c r="G504" s="339"/>
      <c r="H504" s="340"/>
      <c r="I504" s="461"/>
      <c r="J504" s="341" t="str">
        <f>(+IF(D504="","",(I504*H504)))</f>
        <v/>
      </c>
      <c r="K504" s="290"/>
      <c r="L504" s="331"/>
    </row>
    <row r="505" spans="3:15" s="281" customFormat="1" ht="18" customHeight="1" x14ac:dyDescent="0.2">
      <c r="C505" s="287"/>
      <c r="D505" s="351"/>
      <c r="E505" s="352"/>
      <c r="F505" s="352"/>
      <c r="G505" s="339"/>
      <c r="H505" s="340"/>
      <c r="I505" s="461"/>
      <c r="J505" s="341" t="str">
        <f>(+IF(D505="","",(I505*H505)))</f>
        <v/>
      </c>
      <c r="K505" s="290"/>
      <c r="L505" s="331"/>
    </row>
    <row r="506" spans="3:15" s="281" customFormat="1" ht="18" customHeight="1" x14ac:dyDescent="0.2">
      <c r="C506" s="287"/>
      <c r="D506" s="353"/>
      <c r="E506" s="354"/>
      <c r="F506" s="354"/>
      <c r="G506" s="355"/>
      <c r="H506" s="356"/>
      <c r="I506" s="473"/>
      <c r="J506" s="357"/>
      <c r="K506" s="290"/>
      <c r="L506" s="331"/>
    </row>
    <row r="507" spans="3:15" s="281" customFormat="1" ht="20.100000000000001" customHeight="1" x14ac:dyDescent="0.2">
      <c r="C507" s="287"/>
      <c r="G507" s="326" t="s">
        <v>154</v>
      </c>
      <c r="H507" s="327"/>
      <c r="I507" s="326"/>
      <c r="J507" s="342">
        <f>+ROUND(SUM(J503:J506),2)</f>
        <v>2765.1</v>
      </c>
      <c r="K507" s="290"/>
      <c r="L507" s="331"/>
    </row>
    <row r="508" spans="3:15" s="281" customFormat="1" ht="5.0999999999999996" customHeight="1" x14ac:dyDescent="0.2">
      <c r="C508" s="287"/>
      <c r="G508" s="343"/>
      <c r="I508" s="344"/>
      <c r="K508" s="290"/>
      <c r="O508" s="427"/>
    </row>
    <row r="509" spans="3:15" s="281" customFormat="1" ht="20.100000000000001" customHeight="1" x14ac:dyDescent="0.2">
      <c r="C509" s="287"/>
      <c r="D509" s="358" t="s">
        <v>155</v>
      </c>
      <c r="E509" s="359"/>
      <c r="F509" s="359"/>
      <c r="G509" s="359"/>
      <c r="H509" s="360"/>
      <c r="I509" s="359"/>
      <c r="J509" s="462">
        <f>ROUND((SUM(+J507)),2)</f>
        <v>2765.1</v>
      </c>
      <c r="K509" s="290"/>
      <c r="O509" s="427"/>
    </row>
    <row r="510" spans="3:15" s="281" customFormat="1" ht="5.0999999999999996" customHeight="1" x14ac:dyDescent="0.2">
      <c r="C510" s="287"/>
      <c r="G510" s="343"/>
      <c r="I510" s="344"/>
      <c r="K510" s="290"/>
      <c r="O510" s="427"/>
    </row>
    <row r="511" spans="3:15" s="370" customFormat="1" ht="20.100000000000001" customHeight="1" x14ac:dyDescent="0.2">
      <c r="C511" s="361"/>
      <c r="D511" s="362" t="s">
        <v>156</v>
      </c>
      <c r="E511" s="363"/>
      <c r="F511" s="364"/>
      <c r="G511" s="365"/>
      <c r="H511" s="366">
        <f>+[113]PRESUPUESTO!$H$70</f>
        <v>0</v>
      </c>
      <c r="I511" s="367"/>
      <c r="J511" s="368">
        <f>+J509*H511</f>
        <v>0</v>
      </c>
      <c r="K511" s="369"/>
      <c r="O511" s="428"/>
    </row>
    <row r="512" spans="3:15" s="281" customFormat="1" ht="20.100000000000001" customHeight="1" x14ac:dyDescent="0.2">
      <c r="C512" s="287"/>
      <c r="D512" s="358" t="s">
        <v>157</v>
      </c>
      <c r="E512" s="359"/>
      <c r="F512" s="359"/>
      <c r="G512" s="359"/>
      <c r="H512" s="360"/>
      <c r="I512" s="359"/>
      <c r="J512" s="462">
        <f>+J511+J509</f>
        <v>2765.1</v>
      </c>
      <c r="K512" s="290"/>
      <c r="O512" s="427"/>
    </row>
    <row r="513" spans="3:15" s="281" customFormat="1" ht="5.0999999999999996" customHeight="1" x14ac:dyDescent="0.2">
      <c r="C513" s="287"/>
      <c r="G513" s="343"/>
      <c r="I513" s="344"/>
      <c r="K513" s="290"/>
      <c r="O513" s="427"/>
    </row>
    <row r="514" spans="3:15" s="370" customFormat="1" ht="20.100000000000001" customHeight="1" x14ac:dyDescent="0.2">
      <c r="C514" s="361"/>
      <c r="D514" s="429" t="s">
        <v>108</v>
      </c>
      <c r="E514" s="430"/>
      <c r="F514" s="430"/>
      <c r="G514" s="374"/>
      <c r="H514" s="375">
        <f>+[113]PRESUPUESTO!$E$1934</f>
        <v>0</v>
      </c>
      <c r="I514" s="376"/>
      <c r="J514" s="377">
        <f>+J509*H514</f>
        <v>0</v>
      </c>
      <c r="K514" s="369"/>
      <c r="O514" s="428"/>
    </row>
    <row r="515" spans="3:15" s="370" customFormat="1" ht="20.100000000000001" customHeight="1" x14ac:dyDescent="0.2">
      <c r="C515" s="361"/>
      <c r="D515" s="431" t="s">
        <v>110</v>
      </c>
      <c r="E515" s="432"/>
      <c r="F515" s="432"/>
      <c r="G515" s="374"/>
      <c r="H515" s="379">
        <f>+[113]PRESUPUESTO!$E$1935</f>
        <v>0</v>
      </c>
      <c r="I515" s="376"/>
      <c r="J515" s="380">
        <f>+J509*H515</f>
        <v>0</v>
      </c>
      <c r="K515" s="369"/>
      <c r="O515" s="428"/>
    </row>
    <row r="516" spans="3:15" s="370" customFormat="1" ht="20.100000000000001" customHeight="1" x14ac:dyDescent="0.2">
      <c r="C516" s="361"/>
      <c r="D516" s="431" t="s">
        <v>109</v>
      </c>
      <c r="E516" s="432"/>
      <c r="F516" s="432"/>
      <c r="G516" s="381"/>
      <c r="H516" s="379">
        <f>+[113]PRESUPUESTO!$E$1936</f>
        <v>0</v>
      </c>
      <c r="I516" s="382"/>
      <c r="J516" s="380">
        <f>+J509*H516</f>
        <v>0</v>
      </c>
      <c r="K516" s="369"/>
      <c r="O516" s="428"/>
    </row>
    <row r="517" spans="3:15" s="281" customFormat="1" ht="20.100000000000001" customHeight="1" x14ac:dyDescent="0.2">
      <c r="C517" s="287"/>
      <c r="D517" s="433" t="s">
        <v>158</v>
      </c>
      <c r="E517" s="434"/>
      <c r="F517" s="434"/>
      <c r="G517" s="434"/>
      <c r="H517" s="434"/>
      <c r="I517" s="434"/>
      <c r="J517" s="463">
        <f>SUM(J514:J516)</f>
        <v>0</v>
      </c>
      <c r="K517" s="290"/>
      <c r="O517" s="427"/>
    </row>
    <row r="518" spans="3:15" s="281" customFormat="1" ht="5.0999999999999996" customHeight="1" x14ac:dyDescent="0.2">
      <c r="C518" s="287"/>
      <c r="D518" s="365"/>
      <c r="E518" s="365"/>
      <c r="F518" s="365"/>
      <c r="G518" s="365"/>
      <c r="H518" s="365"/>
      <c r="I518" s="365"/>
      <c r="J518" s="365"/>
      <c r="K518" s="290"/>
      <c r="O518" s="427"/>
    </row>
    <row r="519" spans="3:15" s="281" customFormat="1" ht="20.100000000000001" customHeight="1" x14ac:dyDescent="0.2">
      <c r="C519" s="287"/>
      <c r="D519" s="383" t="s">
        <v>159</v>
      </c>
      <c r="E519" s="384"/>
      <c r="F519" s="384"/>
      <c r="G519" s="384"/>
      <c r="H519" s="385"/>
      <c r="I519" s="384"/>
      <c r="J519" s="464">
        <f>SUM(J512+J517)</f>
        <v>2765.1</v>
      </c>
      <c r="K519" s="290"/>
      <c r="M519" s="281">
        <v>5.01</v>
      </c>
      <c r="O519" s="427"/>
    </row>
    <row r="520" spans="3:15" s="281" customFormat="1" ht="5.0999999999999996" customHeight="1" x14ac:dyDescent="0.2">
      <c r="C520" s="287"/>
      <c r="D520" s="365"/>
      <c r="E520" s="365"/>
      <c r="F520" s="365"/>
      <c r="G520" s="365"/>
      <c r="H520" s="365"/>
      <c r="I520" s="365"/>
      <c r="J520" s="365"/>
      <c r="K520" s="290"/>
    </row>
    <row r="521" spans="3:15" s="281" customFormat="1" ht="14.1" customHeight="1" x14ac:dyDescent="0.2">
      <c r="C521" s="287"/>
      <c r="D521" s="386" t="s">
        <v>160</v>
      </c>
      <c r="E521" s="387"/>
      <c r="F521" s="388"/>
      <c r="G521" s="899"/>
      <c r="H521" s="900"/>
      <c r="I521" s="900"/>
      <c r="J521" s="901"/>
      <c r="K521" s="290"/>
    </row>
    <row r="522" spans="3:15" s="281" customFormat="1" ht="14.1" customHeight="1" x14ac:dyDescent="0.2">
      <c r="C522" s="287"/>
      <c r="D522" s="389" t="s">
        <v>219</v>
      </c>
      <c r="E522" s="378"/>
      <c r="F522" s="435"/>
      <c r="G522" s="885"/>
      <c r="H522" s="886"/>
      <c r="I522" s="886"/>
      <c r="J522" s="887"/>
      <c r="K522" s="290"/>
    </row>
    <row r="523" spans="3:15" s="281" customFormat="1" ht="14.1" customHeight="1" x14ac:dyDescent="0.2">
      <c r="C523" s="287"/>
      <c r="D523" s="389" t="s">
        <v>220</v>
      </c>
      <c r="E523" s="378"/>
      <c r="F523" s="435"/>
      <c r="G523" s="902" t="s">
        <v>161</v>
      </c>
      <c r="H523" s="903"/>
      <c r="I523" s="903"/>
      <c r="J523" s="904"/>
      <c r="K523" s="290"/>
    </row>
    <row r="524" spans="3:15" s="694" customFormat="1" ht="14.1" customHeight="1" x14ac:dyDescent="0.2">
      <c r="C524" s="689"/>
      <c r="D524" s="690" t="s">
        <v>221</v>
      </c>
      <c r="E524" s="691"/>
      <c r="F524" s="692"/>
      <c r="G524" s="902" t="s">
        <v>333</v>
      </c>
      <c r="H524" s="903"/>
      <c r="I524" s="903"/>
      <c r="J524" s="904"/>
      <c r="K524" s="693"/>
    </row>
    <row r="525" spans="3:15" s="694" customFormat="1" ht="14.1" customHeight="1" x14ac:dyDescent="0.2">
      <c r="C525" s="689"/>
      <c r="D525" s="690"/>
      <c r="E525" s="691"/>
      <c r="F525" s="692"/>
      <c r="G525" s="902" t="s">
        <v>70</v>
      </c>
      <c r="H525" s="903"/>
      <c r="I525" s="903"/>
      <c r="J525" s="904"/>
      <c r="K525" s="693"/>
    </row>
    <row r="526" spans="3:15" s="694" customFormat="1" ht="14.1" customHeight="1" x14ac:dyDescent="0.2">
      <c r="C526" s="689"/>
      <c r="D526" s="695"/>
      <c r="E526" s="696"/>
      <c r="F526" s="697"/>
      <c r="G526" s="902" t="s">
        <v>161</v>
      </c>
      <c r="H526" s="903"/>
      <c r="I526" s="903"/>
      <c r="J526" s="904"/>
      <c r="K526" s="693"/>
    </row>
    <row r="527" spans="3:15" s="694" customFormat="1" ht="14.1" customHeight="1" x14ac:dyDescent="0.2">
      <c r="C527" s="689"/>
      <c r="D527" s="698"/>
      <c r="E527" s="699"/>
      <c r="F527" s="700"/>
      <c r="G527" s="905" t="s">
        <v>181</v>
      </c>
      <c r="H527" s="906"/>
      <c r="I527" s="906"/>
      <c r="J527" s="907"/>
      <c r="K527" s="693"/>
    </row>
    <row r="528" spans="3:15" s="694" customFormat="1" ht="5.0999999999999996" customHeight="1" x14ac:dyDescent="0.2">
      <c r="C528" s="701"/>
      <c r="D528" s="702"/>
      <c r="E528" s="702"/>
      <c r="F528" s="702"/>
      <c r="G528" s="703"/>
      <c r="H528" s="702"/>
      <c r="I528" s="704"/>
      <c r="J528" s="702"/>
      <c r="K528" s="705"/>
    </row>
  </sheetData>
  <mergeCells count="315">
    <mergeCell ref="D5:J5"/>
    <mergeCell ref="D4:G4"/>
    <mergeCell ref="D54:J54"/>
    <mergeCell ref="E56:J56"/>
    <mergeCell ref="E57:J57"/>
    <mergeCell ref="E60:I61"/>
    <mergeCell ref="J60:J61"/>
    <mergeCell ref="D18:F18"/>
    <mergeCell ref="D51:E52"/>
    <mergeCell ref="F51:H52"/>
    <mergeCell ref="I51:J51"/>
    <mergeCell ref="I52:J52"/>
    <mergeCell ref="D53:H53"/>
    <mergeCell ref="I53:J53"/>
    <mergeCell ref="G48:J48"/>
    <mergeCell ref="E11:I12"/>
    <mergeCell ref="E13:I14"/>
    <mergeCell ref="J13:J14"/>
    <mergeCell ref="G42:J42"/>
    <mergeCell ref="G43:J43"/>
    <mergeCell ref="G44:J44"/>
    <mergeCell ref="G45:J45"/>
    <mergeCell ref="G46:J46"/>
    <mergeCell ref="G47:J47"/>
    <mergeCell ref="D68:F68"/>
    <mergeCell ref="D69:F69"/>
    <mergeCell ref="D70:F70"/>
    <mergeCell ref="D71:F71"/>
    <mergeCell ref="D72:F72"/>
    <mergeCell ref="D73:F73"/>
    <mergeCell ref="E62:I63"/>
    <mergeCell ref="J62:J63"/>
    <mergeCell ref="D64:J64"/>
    <mergeCell ref="D65:J65"/>
    <mergeCell ref="D66:F66"/>
    <mergeCell ref="D67:F67"/>
    <mergeCell ref="G81:I81"/>
    <mergeCell ref="D82:J82"/>
    <mergeCell ref="D83:J83"/>
    <mergeCell ref="D84:F84"/>
    <mergeCell ref="D85:F85"/>
    <mergeCell ref="D86:F86"/>
    <mergeCell ref="G74:I74"/>
    <mergeCell ref="D76:J76"/>
    <mergeCell ref="D77:F77"/>
    <mergeCell ref="D78:F78"/>
    <mergeCell ref="D79:F79"/>
    <mergeCell ref="D80:F80"/>
    <mergeCell ref="D96:F96"/>
    <mergeCell ref="D97:F97"/>
    <mergeCell ref="D98:F98"/>
    <mergeCell ref="D99:I99"/>
    <mergeCell ref="D100:F100"/>
    <mergeCell ref="G100:J100"/>
    <mergeCell ref="D87:F87"/>
    <mergeCell ref="D88:F88"/>
    <mergeCell ref="G89:I89"/>
    <mergeCell ref="D91:I91"/>
    <mergeCell ref="D93:F93"/>
    <mergeCell ref="D94:I94"/>
    <mergeCell ref="D105:F105"/>
    <mergeCell ref="G105:J105"/>
    <mergeCell ref="D106:F106"/>
    <mergeCell ref="G106:J106"/>
    <mergeCell ref="D107:F107"/>
    <mergeCell ref="G107:J107"/>
    <mergeCell ref="D101:I101"/>
    <mergeCell ref="D102:F102"/>
    <mergeCell ref="G102:J102"/>
    <mergeCell ref="D103:F103"/>
    <mergeCell ref="G103:J103"/>
    <mergeCell ref="D104:F104"/>
    <mergeCell ref="G104:J104"/>
    <mergeCell ref="D114:H114"/>
    <mergeCell ref="I114:J114"/>
    <mergeCell ref="D115:J115"/>
    <mergeCell ref="E117:J117"/>
    <mergeCell ref="E118:J118"/>
    <mergeCell ref="D108:F108"/>
    <mergeCell ref="G108:J108"/>
    <mergeCell ref="D109:F109"/>
    <mergeCell ref="G109:J109"/>
    <mergeCell ref="D112:E113"/>
    <mergeCell ref="F112:H113"/>
    <mergeCell ref="I112:J112"/>
    <mergeCell ref="I113:J113"/>
    <mergeCell ref="D126:J126"/>
    <mergeCell ref="D127:F127"/>
    <mergeCell ref="D128:F128"/>
    <mergeCell ref="D129:F129"/>
    <mergeCell ref="D130:F130"/>
    <mergeCell ref="D131:F131"/>
    <mergeCell ref="E121:I122"/>
    <mergeCell ref="J121:J122"/>
    <mergeCell ref="E123:I124"/>
    <mergeCell ref="J123:J124"/>
    <mergeCell ref="D125:J125"/>
    <mergeCell ref="D139:F139"/>
    <mergeCell ref="D140:F140"/>
    <mergeCell ref="G141:I141"/>
    <mergeCell ref="D142:J142"/>
    <mergeCell ref="D143:J143"/>
    <mergeCell ref="D144:F144"/>
    <mergeCell ref="D132:F132"/>
    <mergeCell ref="D133:F133"/>
    <mergeCell ref="G134:I134"/>
    <mergeCell ref="D136:J136"/>
    <mergeCell ref="D137:F137"/>
    <mergeCell ref="D138:F138"/>
    <mergeCell ref="D152:F152"/>
    <mergeCell ref="D153:F153"/>
    <mergeCell ref="D154:F154"/>
    <mergeCell ref="D155:F155"/>
    <mergeCell ref="G156:I156"/>
    <mergeCell ref="D158:I158"/>
    <mergeCell ref="D145:F145"/>
    <mergeCell ref="D146:F146"/>
    <mergeCell ref="D147:F147"/>
    <mergeCell ref="D148:F148"/>
    <mergeCell ref="G149:I149"/>
    <mergeCell ref="D151:J151"/>
    <mergeCell ref="D167:F167"/>
    <mergeCell ref="G167:J167"/>
    <mergeCell ref="D168:I168"/>
    <mergeCell ref="D169:F169"/>
    <mergeCell ref="G169:J169"/>
    <mergeCell ref="D170:F170"/>
    <mergeCell ref="G170:J170"/>
    <mergeCell ref="D160:F160"/>
    <mergeCell ref="D161:I161"/>
    <mergeCell ref="D163:F163"/>
    <mergeCell ref="D164:F164"/>
    <mergeCell ref="D165:F165"/>
    <mergeCell ref="D166:I166"/>
    <mergeCell ref="D174:F174"/>
    <mergeCell ref="G174:J174"/>
    <mergeCell ref="D175:F175"/>
    <mergeCell ref="G175:J175"/>
    <mergeCell ref="D176:F176"/>
    <mergeCell ref="G176:J176"/>
    <mergeCell ref="D171:F171"/>
    <mergeCell ref="G171:J171"/>
    <mergeCell ref="D172:F172"/>
    <mergeCell ref="G172:J172"/>
    <mergeCell ref="D173:F173"/>
    <mergeCell ref="G173:J173"/>
    <mergeCell ref="D181:H181"/>
    <mergeCell ref="I181:J181"/>
    <mergeCell ref="D182:J182"/>
    <mergeCell ref="E184:J184"/>
    <mergeCell ref="E185:J185"/>
    <mergeCell ref="D179:E180"/>
    <mergeCell ref="F179:H180"/>
    <mergeCell ref="I179:J179"/>
    <mergeCell ref="I180:J180"/>
    <mergeCell ref="D193:J193"/>
    <mergeCell ref="D194:F194"/>
    <mergeCell ref="D195:F195"/>
    <mergeCell ref="D196:F196"/>
    <mergeCell ref="D197:F197"/>
    <mergeCell ref="D198:F198"/>
    <mergeCell ref="E188:I189"/>
    <mergeCell ref="J188:J189"/>
    <mergeCell ref="E190:I191"/>
    <mergeCell ref="J190:J191"/>
    <mergeCell ref="D192:J192"/>
    <mergeCell ref="D206:F206"/>
    <mergeCell ref="D207:F207"/>
    <mergeCell ref="D208:F208"/>
    <mergeCell ref="G209:I209"/>
    <mergeCell ref="D210:J210"/>
    <mergeCell ref="D211:J211"/>
    <mergeCell ref="D199:F199"/>
    <mergeCell ref="D200:F200"/>
    <mergeCell ref="D201:F201"/>
    <mergeCell ref="G202:I202"/>
    <mergeCell ref="D204:J204"/>
    <mergeCell ref="D205:F205"/>
    <mergeCell ref="D219:I219"/>
    <mergeCell ref="D221:F221"/>
    <mergeCell ref="D222:I222"/>
    <mergeCell ref="D224:F224"/>
    <mergeCell ref="D225:F225"/>
    <mergeCell ref="D226:F226"/>
    <mergeCell ref="D212:F212"/>
    <mergeCell ref="D213:F213"/>
    <mergeCell ref="D214:F214"/>
    <mergeCell ref="D215:F215"/>
    <mergeCell ref="D216:F216"/>
    <mergeCell ref="G217:I217"/>
    <mergeCell ref="D234:F234"/>
    <mergeCell ref="G234:J234"/>
    <mergeCell ref="D235:F235"/>
    <mergeCell ref="G235:J235"/>
    <mergeCell ref="D236:F236"/>
    <mergeCell ref="G236:J236"/>
    <mergeCell ref="J251:J252"/>
    <mergeCell ref="J314:J315"/>
    <mergeCell ref="J373:J374"/>
    <mergeCell ref="G299:J299"/>
    <mergeCell ref="G300:J300"/>
    <mergeCell ref="G353:J353"/>
    <mergeCell ref="G354:J354"/>
    <mergeCell ref="G355:J355"/>
    <mergeCell ref="G356:J356"/>
    <mergeCell ref="H303:J303"/>
    <mergeCell ref="G294:J294"/>
    <mergeCell ref="G295:J295"/>
    <mergeCell ref="G296:J296"/>
    <mergeCell ref="G297:J297"/>
    <mergeCell ref="G298:J298"/>
    <mergeCell ref="D242:G242"/>
    <mergeCell ref="H304:J304"/>
    <mergeCell ref="H305:J305"/>
    <mergeCell ref="G417:J417"/>
    <mergeCell ref="E434:I435"/>
    <mergeCell ref="E496:I497"/>
    <mergeCell ref="D237:F237"/>
    <mergeCell ref="G237:J237"/>
    <mergeCell ref="D306:J306"/>
    <mergeCell ref="D243:J243"/>
    <mergeCell ref="J434:J435"/>
    <mergeCell ref="G418:J418"/>
    <mergeCell ref="G419:J419"/>
    <mergeCell ref="H240:J240"/>
    <mergeCell ref="H241:J241"/>
    <mergeCell ref="H242:J242"/>
    <mergeCell ref="E249:I250"/>
    <mergeCell ref="E251:I252"/>
    <mergeCell ref="E312:I313"/>
    <mergeCell ref="E314:I315"/>
    <mergeCell ref="E371:I372"/>
    <mergeCell ref="H362:J362"/>
    <mergeCell ref="H363:J363"/>
    <mergeCell ref="H364:J364"/>
    <mergeCell ref="G357:J357"/>
    <mergeCell ref="G358:J358"/>
    <mergeCell ref="G359:J359"/>
    <mergeCell ref="D231:F231"/>
    <mergeCell ref="G231:J231"/>
    <mergeCell ref="D232:F232"/>
    <mergeCell ref="G232:J232"/>
    <mergeCell ref="D233:F233"/>
    <mergeCell ref="G233:J233"/>
    <mergeCell ref="D227:I227"/>
    <mergeCell ref="D228:F228"/>
    <mergeCell ref="G228:J228"/>
    <mergeCell ref="D229:I229"/>
    <mergeCell ref="D230:F230"/>
    <mergeCell ref="G230:J230"/>
    <mergeCell ref="D305:G305"/>
    <mergeCell ref="D364:G364"/>
    <mergeCell ref="D365:J365"/>
    <mergeCell ref="E373:I374"/>
    <mergeCell ref="G420:J420"/>
    <mergeCell ref="G477:J477"/>
    <mergeCell ref="D396:F396"/>
    <mergeCell ref="D389:F389"/>
    <mergeCell ref="D378:F378"/>
    <mergeCell ref="D379:F379"/>
    <mergeCell ref="D380:F380"/>
    <mergeCell ref="D335:F335"/>
    <mergeCell ref="D330:F330"/>
    <mergeCell ref="D329:F329"/>
    <mergeCell ref="D319:F319"/>
    <mergeCell ref="D320:F320"/>
    <mergeCell ref="D321:F321"/>
    <mergeCell ref="D322:F322"/>
    <mergeCell ref="G414:J414"/>
    <mergeCell ref="G415:J415"/>
    <mergeCell ref="G416:J416"/>
    <mergeCell ref="D425:G425"/>
    <mergeCell ref="H423:J423"/>
    <mergeCell ref="H424:J424"/>
    <mergeCell ref="H425:J425"/>
    <mergeCell ref="D426:J426"/>
    <mergeCell ref="D441:F441"/>
    <mergeCell ref="D440:F440"/>
    <mergeCell ref="D439:F439"/>
    <mergeCell ref="E432:I433"/>
    <mergeCell ref="G523:J523"/>
    <mergeCell ref="G524:J524"/>
    <mergeCell ref="G525:J525"/>
    <mergeCell ref="D459:F459"/>
    <mergeCell ref="D452:F452"/>
    <mergeCell ref="D443:F443"/>
    <mergeCell ref="D442:F442"/>
    <mergeCell ref="G482:J482"/>
    <mergeCell ref="G483:J483"/>
    <mergeCell ref="G478:J478"/>
    <mergeCell ref="G479:J479"/>
    <mergeCell ref="G480:J480"/>
    <mergeCell ref="G481:J481"/>
    <mergeCell ref="G526:J526"/>
    <mergeCell ref="G527:J527"/>
    <mergeCell ref="G521:J521"/>
    <mergeCell ref="G522:J522"/>
    <mergeCell ref="H490:J490"/>
    <mergeCell ref="H489:J489"/>
    <mergeCell ref="J498:J499"/>
    <mergeCell ref="H488:J488"/>
    <mergeCell ref="D490:G490"/>
    <mergeCell ref="D491:J491"/>
    <mergeCell ref="E498:I499"/>
    <mergeCell ref="D503:F503"/>
    <mergeCell ref="D276:F276"/>
    <mergeCell ref="D268:F268"/>
    <mergeCell ref="D256:F256"/>
    <mergeCell ref="D257:F257"/>
    <mergeCell ref="D258:F258"/>
    <mergeCell ref="D259:F259"/>
    <mergeCell ref="D260:F260"/>
    <mergeCell ref="D261:F261"/>
    <mergeCell ref="D262:F262"/>
    <mergeCell ref="D263:F263"/>
  </mergeCells>
  <conditionalFormatting sqref="P326">
    <cfRule type="cellIs" dxfId="11" priority="24" operator="lessThan">
      <formula>0</formula>
    </cfRule>
  </conditionalFormatting>
  <conditionalFormatting sqref="P331">
    <cfRule type="cellIs" dxfId="10" priority="23" operator="lessThan">
      <formula>0</formula>
    </cfRule>
  </conditionalFormatting>
  <conditionalFormatting sqref="P339">
    <cfRule type="cellIs" dxfId="9" priority="22" operator="lessThan">
      <formula>0</formula>
    </cfRule>
  </conditionalFormatting>
  <conditionalFormatting sqref="P351">
    <cfRule type="cellIs" dxfId="8" priority="21" operator="lessThan">
      <formula>0</formula>
    </cfRule>
  </conditionalFormatting>
  <conditionalFormatting sqref="P385">
    <cfRule type="cellIs" dxfId="7" priority="20" operator="lessThan">
      <formula>0</formula>
    </cfRule>
  </conditionalFormatting>
  <conditionalFormatting sqref="P392">
    <cfRule type="cellIs" dxfId="6" priority="19" operator="lessThan">
      <formula>0</formula>
    </cfRule>
  </conditionalFormatting>
  <conditionalFormatting sqref="P400">
    <cfRule type="cellIs" dxfId="5" priority="18" operator="lessThan">
      <formula>0</formula>
    </cfRule>
  </conditionalFormatting>
  <conditionalFormatting sqref="P412">
    <cfRule type="cellIs" dxfId="4" priority="17" operator="lessThan">
      <formula>0</formula>
    </cfRule>
  </conditionalFormatting>
  <dataValidations count="5">
    <dataValidation type="list" allowBlank="1" showInputMessage="1" showErrorMessage="1" sqref="D8 D10 D57 D59 D118 D120 D185 D187 D246 D248 D309 D311 D368 D370 D429 D431 D493 D495" xr:uid="{3765F36F-B126-4A3B-9808-C6C988277919}">
      <formula1>ITEM</formula1>
    </dataValidation>
    <dataValidation type="list" allowBlank="1" showInputMessage="1" showErrorMessage="1" sqref="D25:D27 D87:D88 D145:D148 D154:D155 D213:D216 D276:D279 D335:D338 D396:D399 D459:D462 D505:D506" xr:uid="{24DC94BB-C385-4822-A03F-BCF6A8AAE1A0}">
      <formula1>MDO_LISTA</formula1>
    </dataValidation>
    <dataValidation type="list" allowBlank="1" showInputMessage="1" showErrorMessage="1" sqref="E19:F19 D18:D19 D319:F325 D389:F391 D378:F384 D268:F271 D256:F263 D452:D454 E452:F452 E454:F454 D128:F133 E206:F206 E208:F208 D206:D208 D195:F201 E80:F80 D78:D80 D67:F73 E140:F140 D138:D140 D439:F447" xr:uid="{B12A08A8-485F-4CC7-849C-2480617BF1AF}">
      <formula1>#REF!</formula1>
    </dataValidation>
    <dataValidation type="list" allowBlank="1" showInputMessage="1" showErrorMessage="1" sqref="D24:F24 D85:F86 D153:F153 D503:D504 E504:F504" xr:uid="{2DD8346C-D478-43D3-9933-0615F0076D58}">
      <formula1>TRANSPORTE_LISTA</formula1>
    </dataValidation>
    <dataValidation type="list" allowBlank="1" showInputMessage="1" showErrorMessage="1" sqref="D329:F330" xr:uid="{7348D411-CCD7-4E86-B9C5-5461111065E0}">
      <formula1>EQUIPO_LISTA</formula1>
    </dataValidation>
  </dataValidations>
  <pageMargins left="0.7" right="0.7" top="0.75" bottom="0.75" header="0.3" footer="0.3"/>
  <pageSetup scale="63" orientation="portrait" r:id="rId1"/>
  <rowBreaks count="8" manualBreakCount="8">
    <brk id="49" max="11" man="1"/>
    <brk id="110" max="11" man="1"/>
    <brk id="178" max="11" man="1"/>
    <brk id="238" max="11" man="1"/>
    <brk id="301" max="11" man="1"/>
    <brk id="360" max="11" man="1"/>
    <brk id="421" max="11" man="1"/>
    <brk id="485" max="11" man="1"/>
  </rowBreaks>
  <colBreaks count="1" manualBreakCount="1">
    <brk id="12" max="1048575"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B92827-96A1-48AC-B418-A125F8522BF1}">
  <sheetPr>
    <tabColor rgb="FFFFFF00"/>
  </sheetPr>
  <dimension ref="B2:E46"/>
  <sheetViews>
    <sheetView view="pageBreakPreview" topLeftCell="A22" zoomScaleNormal="100" zoomScaleSheetLayoutView="100" workbookViewId="0">
      <selection activeCell="J25" sqref="J25"/>
    </sheetView>
  </sheetViews>
  <sheetFormatPr baseColWidth="10" defaultRowHeight="12.75" x14ac:dyDescent="0.2"/>
  <cols>
    <col min="1" max="1" width="3.28515625" customWidth="1"/>
    <col min="2" max="2" width="5.28515625" bestFit="1" customWidth="1"/>
    <col min="3" max="3" width="64.42578125" bestFit="1" customWidth="1"/>
    <col min="4" max="4" width="13.42578125" style="801" bestFit="1" customWidth="1"/>
    <col min="5" max="5" width="5.85546875" customWidth="1"/>
  </cols>
  <sheetData>
    <row r="2" spans="2:4" s="235" customFormat="1" ht="27.6" customHeight="1" x14ac:dyDescent="0.2">
      <c r="B2" s="1037" t="s">
        <v>415</v>
      </c>
      <c r="C2" s="1037"/>
      <c r="D2" s="1037"/>
    </row>
    <row r="4" spans="2:4" s="235" customFormat="1" x14ac:dyDescent="0.2">
      <c r="B4" s="235" t="s">
        <v>45</v>
      </c>
      <c r="C4" s="235" t="s">
        <v>368</v>
      </c>
      <c r="D4" s="802" t="s">
        <v>119</v>
      </c>
    </row>
    <row r="5" spans="2:4" s="235" customFormat="1" x14ac:dyDescent="0.2">
      <c r="B5" s="806">
        <v>1</v>
      </c>
      <c r="C5" s="806" t="s">
        <v>384</v>
      </c>
      <c r="D5" s="807">
        <f>+SUM(D6:D19)</f>
        <v>1.8571</v>
      </c>
    </row>
    <row r="6" spans="2:4" x14ac:dyDescent="0.2">
      <c r="B6" s="796">
        <f>+B5+0.01</f>
        <v>1.01</v>
      </c>
      <c r="C6" s="796" t="s">
        <v>383</v>
      </c>
      <c r="D6" s="804">
        <v>1</v>
      </c>
    </row>
    <row r="7" spans="2:4" x14ac:dyDescent="0.2">
      <c r="B7" s="796">
        <f t="shared" ref="B7:B19" si="0">+B6+0.01</f>
        <v>1.02</v>
      </c>
      <c r="C7" s="796" t="s">
        <v>369</v>
      </c>
      <c r="D7" s="804">
        <v>8.3299999999999999E-2</v>
      </c>
    </row>
    <row r="8" spans="2:4" x14ac:dyDescent="0.2">
      <c r="B8" s="796">
        <f t="shared" si="0"/>
        <v>1.03</v>
      </c>
      <c r="C8" s="796" t="s">
        <v>370</v>
      </c>
      <c r="D8" s="804">
        <v>9.8599999999999993E-2</v>
      </c>
    </row>
    <row r="9" spans="2:4" x14ac:dyDescent="0.2">
      <c r="B9" s="796">
        <f t="shared" si="0"/>
        <v>1.04</v>
      </c>
      <c r="C9" s="796" t="s">
        <v>371</v>
      </c>
      <c r="D9" s="804">
        <v>4.1700000000000001E-2</v>
      </c>
    </row>
    <row r="10" spans="2:4" x14ac:dyDescent="0.2">
      <c r="B10" s="796">
        <f t="shared" si="0"/>
        <v>1.05</v>
      </c>
      <c r="C10" s="796" t="s">
        <v>372</v>
      </c>
      <c r="D10" s="804">
        <v>0.12</v>
      </c>
    </row>
    <row r="11" spans="2:4" x14ac:dyDescent="0.2">
      <c r="B11" s="796">
        <f t="shared" si="0"/>
        <v>1.06</v>
      </c>
      <c r="C11" s="796" t="s">
        <v>373</v>
      </c>
      <c r="D11" s="804">
        <v>8.5000000000000006E-2</v>
      </c>
    </row>
    <row r="12" spans="2:4" x14ac:dyDescent="0.2">
      <c r="B12" s="796">
        <f t="shared" si="0"/>
        <v>1.07</v>
      </c>
      <c r="C12" s="796" t="s">
        <v>374</v>
      </c>
      <c r="D12" s="804">
        <v>0.04</v>
      </c>
    </row>
    <row r="13" spans="2:4" x14ac:dyDescent="0.2">
      <c r="B13" s="796">
        <f t="shared" si="0"/>
        <v>1.08</v>
      </c>
      <c r="C13" s="796" t="s">
        <v>375</v>
      </c>
      <c r="D13" s="804">
        <v>6.9599999999999995E-2</v>
      </c>
    </row>
    <row r="14" spans="2:4" x14ac:dyDescent="0.2">
      <c r="B14" s="796">
        <f t="shared" si="0"/>
        <v>1.0900000000000001</v>
      </c>
      <c r="C14" s="796" t="s">
        <v>376</v>
      </c>
      <c r="D14" s="804">
        <v>0.02</v>
      </c>
    </row>
    <row r="15" spans="2:4" x14ac:dyDescent="0.2">
      <c r="B15" s="805">
        <f t="shared" si="0"/>
        <v>1.1000000000000001</v>
      </c>
      <c r="C15" s="796" t="s">
        <v>377</v>
      </c>
      <c r="D15" s="804">
        <v>0.03</v>
      </c>
    </row>
    <row r="16" spans="2:4" x14ac:dyDescent="0.2">
      <c r="B16" s="796">
        <f t="shared" si="0"/>
        <v>1.1100000000000001</v>
      </c>
      <c r="C16" s="796" t="s">
        <v>378</v>
      </c>
      <c r="D16" s="804">
        <v>3.7999999999999999E-2</v>
      </c>
    </row>
    <row r="17" spans="2:4" x14ac:dyDescent="0.2">
      <c r="B17" s="796">
        <f t="shared" si="0"/>
        <v>1.1200000000000001</v>
      </c>
      <c r="C17" s="796" t="s">
        <v>379</v>
      </c>
      <c r="D17" s="804">
        <v>3.3399999999999999E-2</v>
      </c>
    </row>
    <row r="18" spans="2:4" x14ac:dyDescent="0.2">
      <c r="B18" s="796">
        <f t="shared" si="0"/>
        <v>1.1300000000000001</v>
      </c>
      <c r="C18" s="854" t="s">
        <v>414</v>
      </c>
      <c r="D18" s="804">
        <v>0.1171</v>
      </c>
    </row>
    <row r="19" spans="2:4" x14ac:dyDescent="0.2">
      <c r="B19" s="796">
        <f t="shared" si="0"/>
        <v>1.1400000000000001</v>
      </c>
      <c r="C19" s="796" t="s">
        <v>380</v>
      </c>
      <c r="D19" s="804">
        <v>8.0399999999999999E-2</v>
      </c>
    </row>
    <row r="20" spans="2:4" x14ac:dyDescent="0.2">
      <c r="C20" s="803"/>
    </row>
    <row r="21" spans="2:4" s="235" customFormat="1" x14ac:dyDescent="0.2">
      <c r="B21" s="806">
        <v>2</v>
      </c>
      <c r="C21" s="806" t="s">
        <v>381</v>
      </c>
      <c r="D21" s="807">
        <v>0.02</v>
      </c>
    </row>
    <row r="23" spans="2:4" s="235" customFormat="1" x14ac:dyDescent="0.2">
      <c r="B23" s="806">
        <v>3</v>
      </c>
      <c r="C23" s="806" t="s">
        <v>382</v>
      </c>
      <c r="D23" s="807">
        <f>+SUM(D24:D30)</f>
        <v>5.5000000000000007E-2</v>
      </c>
    </row>
    <row r="24" spans="2:4" x14ac:dyDescent="0.2">
      <c r="B24" s="796">
        <f>+B23+0.01</f>
        <v>3.01</v>
      </c>
      <c r="C24" s="796" t="s">
        <v>385</v>
      </c>
      <c r="D24" s="804">
        <v>5.0000000000000001E-4</v>
      </c>
    </row>
    <row r="25" spans="2:4" x14ac:dyDescent="0.2">
      <c r="B25" s="796">
        <f t="shared" ref="B25:B30" si="1">+B24+0.01</f>
        <v>3.0199999999999996</v>
      </c>
      <c r="C25" s="796" t="s">
        <v>386</v>
      </c>
      <c r="D25" s="804">
        <v>2.5000000000000001E-2</v>
      </c>
    </row>
    <row r="26" spans="2:4" x14ac:dyDescent="0.2">
      <c r="B26" s="796">
        <f t="shared" si="1"/>
        <v>3.0299999999999994</v>
      </c>
      <c r="C26" s="796" t="s">
        <v>387</v>
      </c>
      <c r="D26" s="804">
        <v>3.5000000000000001E-3</v>
      </c>
    </row>
    <row r="27" spans="2:4" x14ac:dyDescent="0.2">
      <c r="B27" s="796">
        <f t="shared" si="1"/>
        <v>3.0399999999999991</v>
      </c>
      <c r="C27" s="796" t="s">
        <v>388</v>
      </c>
      <c r="D27" s="804">
        <v>2E-3</v>
      </c>
    </row>
    <row r="28" spans="2:4" x14ac:dyDescent="0.2">
      <c r="B28" s="796">
        <f t="shared" si="1"/>
        <v>3.0499999999999989</v>
      </c>
      <c r="C28" s="796" t="s">
        <v>389</v>
      </c>
      <c r="D28" s="804">
        <v>2E-3</v>
      </c>
    </row>
    <row r="29" spans="2:4" x14ac:dyDescent="0.2">
      <c r="B29" s="796">
        <f>+B28+0.01</f>
        <v>3.0599999999999987</v>
      </c>
      <c r="C29" s="796" t="s">
        <v>390</v>
      </c>
      <c r="D29" s="804">
        <v>2E-3</v>
      </c>
    </row>
    <row r="30" spans="2:4" x14ac:dyDescent="0.2">
      <c r="B30" s="796">
        <f t="shared" si="1"/>
        <v>3.0699999999999985</v>
      </c>
      <c r="C30" s="796" t="s">
        <v>391</v>
      </c>
      <c r="D30" s="804">
        <v>0.02</v>
      </c>
    </row>
    <row r="31" spans="2:4" x14ac:dyDescent="0.2">
      <c r="C31" s="803"/>
    </row>
    <row r="32" spans="2:4" s="235" customFormat="1" x14ac:dyDescent="0.2">
      <c r="B32" s="806">
        <v>4</v>
      </c>
      <c r="C32" s="806" t="s">
        <v>392</v>
      </c>
      <c r="D32" s="807">
        <f>+SUM(D33:D35)</f>
        <v>5.0000000000000001E-3</v>
      </c>
    </row>
    <row r="33" spans="2:5" x14ac:dyDescent="0.2">
      <c r="B33" s="796">
        <f>+B32+0.01</f>
        <v>4.01</v>
      </c>
      <c r="C33" s="796" t="s">
        <v>393</v>
      </c>
      <c r="D33" s="804">
        <v>1.8E-3</v>
      </c>
    </row>
    <row r="34" spans="2:5" x14ac:dyDescent="0.2">
      <c r="B34" s="796">
        <f t="shared" ref="B34:B35" si="2">+B33+0.01</f>
        <v>4.0199999999999996</v>
      </c>
      <c r="C34" s="796" t="s">
        <v>394</v>
      </c>
      <c r="D34" s="804">
        <v>1.8E-3</v>
      </c>
    </row>
    <row r="35" spans="2:5" x14ac:dyDescent="0.2">
      <c r="B35" s="796">
        <f t="shared" si="2"/>
        <v>4.0299999999999994</v>
      </c>
      <c r="C35" s="796" t="s">
        <v>395</v>
      </c>
      <c r="D35" s="804">
        <v>1.4E-3</v>
      </c>
    </row>
    <row r="36" spans="2:5" x14ac:dyDescent="0.2">
      <c r="C36" s="803"/>
    </row>
    <row r="37" spans="2:5" s="235" customFormat="1" x14ac:dyDescent="0.2">
      <c r="B37" s="806">
        <v>5</v>
      </c>
      <c r="C37" s="806" t="s">
        <v>396</v>
      </c>
      <c r="D37" s="807">
        <v>0.16</v>
      </c>
    </row>
    <row r="38" spans="2:5" ht="13.5" thickBot="1" x14ac:dyDescent="0.25"/>
    <row r="39" spans="2:5" ht="13.5" thickBot="1" x14ac:dyDescent="0.25">
      <c r="C39" s="808" t="s">
        <v>397</v>
      </c>
      <c r="D39" s="809">
        <f>ROUND(+D37+D32+D23+D21+D5,2)</f>
        <v>2.1</v>
      </c>
    </row>
    <row r="41" spans="2:5" ht="15" x14ac:dyDescent="0.2">
      <c r="C41" s="790"/>
      <c r="D41" s="790"/>
      <c r="E41" s="786"/>
    </row>
    <row r="42" spans="2:5" ht="15" x14ac:dyDescent="0.2">
      <c r="C42" s="790"/>
      <c r="D42" s="790"/>
      <c r="E42" s="786"/>
    </row>
    <row r="43" spans="2:5" ht="15" x14ac:dyDescent="0.25">
      <c r="D43" s="791"/>
      <c r="E43" s="791"/>
    </row>
    <row r="44" spans="2:5" ht="15" x14ac:dyDescent="0.25">
      <c r="D44" s="792"/>
      <c r="E44" s="792"/>
    </row>
    <row r="45" spans="2:5" ht="15" x14ac:dyDescent="0.25">
      <c r="C45" s="852" t="s">
        <v>412</v>
      </c>
    </row>
    <row r="46" spans="2:5" ht="15" x14ac:dyDescent="0.25">
      <c r="C46" s="800" t="s">
        <v>365</v>
      </c>
    </row>
  </sheetData>
  <mergeCells count="1">
    <mergeCell ref="B2:D2"/>
  </mergeCells>
  <pageMargins left="0.7" right="0.7" top="0.75" bottom="0.75" header="0.3" footer="0.3"/>
  <pageSetup scale="96"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307F64-9CA4-45D6-B317-9804DB765660}">
  <sheetPr>
    <tabColor rgb="FFFFFF00"/>
  </sheetPr>
  <dimension ref="A1:IW38"/>
  <sheetViews>
    <sheetView view="pageBreakPreview" topLeftCell="A4" zoomScale="70" zoomScaleNormal="100" zoomScaleSheetLayoutView="70" workbookViewId="0">
      <selection activeCell="J32" sqref="J32"/>
    </sheetView>
  </sheetViews>
  <sheetFormatPr baseColWidth="10" defaultColWidth="11.42578125" defaultRowHeight="14.25" x14ac:dyDescent="0.2"/>
  <cols>
    <col min="1" max="1" width="1.7109375" style="766" customWidth="1"/>
    <col min="2" max="2" width="6.7109375" style="766" customWidth="1"/>
    <col min="3" max="3" width="55.28515625" style="766" customWidth="1"/>
    <col min="4" max="4" width="10.28515625" style="766" bestFit="1" customWidth="1"/>
    <col min="5" max="5" width="14.140625" style="766" customWidth="1"/>
    <col min="6" max="6" width="18.7109375" style="766" customWidth="1"/>
    <col min="7" max="7" width="14.28515625" style="766" customWidth="1"/>
    <col min="8" max="8" width="20.85546875" style="846" customWidth="1"/>
    <col min="9" max="9" width="15.7109375" style="766" customWidth="1"/>
    <col min="10" max="10" width="27.140625" style="766" customWidth="1"/>
    <col min="11" max="11" width="29.28515625" style="766" customWidth="1"/>
    <col min="12" max="12" width="11.42578125" style="766"/>
    <col min="13" max="13" width="24.7109375" style="782" customWidth="1"/>
    <col min="14" max="257" width="11.42578125" style="766"/>
    <col min="258" max="258" width="1.7109375" style="766" customWidth="1"/>
    <col min="259" max="259" width="6.7109375" style="766" customWidth="1"/>
    <col min="260" max="260" width="55.28515625" style="766" customWidth="1"/>
    <col min="261" max="261" width="10.85546875" style="766" customWidth="1"/>
    <col min="262" max="262" width="14.85546875" style="766" customWidth="1"/>
    <col min="263" max="263" width="22" style="766" customWidth="1"/>
    <col min="264" max="264" width="17.140625" style="766" customWidth="1"/>
    <col min="265" max="265" width="32.140625" style="766" customWidth="1"/>
    <col min="266" max="266" width="27.140625" style="766" customWidth="1"/>
    <col min="267" max="267" width="14.28515625" style="766" bestFit="1" customWidth="1"/>
    <col min="268" max="268" width="11.42578125" style="766"/>
    <col min="269" max="269" width="24.7109375" style="766" customWidth="1"/>
    <col min="270" max="513" width="11.42578125" style="766"/>
    <col min="514" max="514" width="1.7109375" style="766" customWidth="1"/>
    <col min="515" max="515" width="6.7109375" style="766" customWidth="1"/>
    <col min="516" max="516" width="55.28515625" style="766" customWidth="1"/>
    <col min="517" max="517" width="10.85546875" style="766" customWidth="1"/>
    <col min="518" max="518" width="14.85546875" style="766" customWidth="1"/>
    <col min="519" max="519" width="22" style="766" customWidth="1"/>
    <col min="520" max="520" width="17.140625" style="766" customWidth="1"/>
    <col min="521" max="521" width="32.140625" style="766" customWidth="1"/>
    <col min="522" max="522" width="27.140625" style="766" customWidth="1"/>
    <col min="523" max="523" width="14.28515625" style="766" bestFit="1" customWidth="1"/>
    <col min="524" max="524" width="11.42578125" style="766"/>
    <col min="525" max="525" width="24.7109375" style="766" customWidth="1"/>
    <col min="526" max="769" width="11.42578125" style="766"/>
    <col min="770" max="770" width="1.7109375" style="766" customWidth="1"/>
    <col min="771" max="771" width="6.7109375" style="766" customWidth="1"/>
    <col min="772" max="772" width="55.28515625" style="766" customWidth="1"/>
    <col min="773" max="773" width="10.85546875" style="766" customWidth="1"/>
    <col min="774" max="774" width="14.85546875" style="766" customWidth="1"/>
    <col min="775" max="775" width="22" style="766" customWidth="1"/>
    <col min="776" max="776" width="17.140625" style="766" customWidth="1"/>
    <col min="777" max="777" width="32.140625" style="766" customWidth="1"/>
    <col min="778" max="778" width="27.140625" style="766" customWidth="1"/>
    <col min="779" max="779" width="14.28515625" style="766" bestFit="1" customWidth="1"/>
    <col min="780" max="780" width="11.42578125" style="766"/>
    <col min="781" max="781" width="24.7109375" style="766" customWidth="1"/>
    <col min="782" max="1025" width="11.42578125" style="766"/>
    <col min="1026" max="1026" width="1.7109375" style="766" customWidth="1"/>
    <col min="1027" max="1027" width="6.7109375" style="766" customWidth="1"/>
    <col min="1028" max="1028" width="55.28515625" style="766" customWidth="1"/>
    <col min="1029" max="1029" width="10.85546875" style="766" customWidth="1"/>
    <col min="1030" max="1030" width="14.85546875" style="766" customWidth="1"/>
    <col min="1031" max="1031" width="22" style="766" customWidth="1"/>
    <col min="1032" max="1032" width="17.140625" style="766" customWidth="1"/>
    <col min="1033" max="1033" width="32.140625" style="766" customWidth="1"/>
    <col min="1034" max="1034" width="27.140625" style="766" customWidth="1"/>
    <col min="1035" max="1035" width="14.28515625" style="766" bestFit="1" customWidth="1"/>
    <col min="1036" max="1036" width="11.42578125" style="766"/>
    <col min="1037" max="1037" width="24.7109375" style="766" customWidth="1"/>
    <col min="1038" max="1281" width="11.42578125" style="766"/>
    <col min="1282" max="1282" width="1.7109375" style="766" customWidth="1"/>
    <col min="1283" max="1283" width="6.7109375" style="766" customWidth="1"/>
    <col min="1284" max="1284" width="55.28515625" style="766" customWidth="1"/>
    <col min="1285" max="1285" width="10.85546875" style="766" customWidth="1"/>
    <col min="1286" max="1286" width="14.85546875" style="766" customWidth="1"/>
    <col min="1287" max="1287" width="22" style="766" customWidth="1"/>
    <col min="1288" max="1288" width="17.140625" style="766" customWidth="1"/>
    <col min="1289" max="1289" width="32.140625" style="766" customWidth="1"/>
    <col min="1290" max="1290" width="27.140625" style="766" customWidth="1"/>
    <col min="1291" max="1291" width="14.28515625" style="766" bestFit="1" customWidth="1"/>
    <col min="1292" max="1292" width="11.42578125" style="766"/>
    <col min="1293" max="1293" width="24.7109375" style="766" customWidth="1"/>
    <col min="1294" max="1537" width="11.42578125" style="766"/>
    <col min="1538" max="1538" width="1.7109375" style="766" customWidth="1"/>
    <col min="1539" max="1539" width="6.7109375" style="766" customWidth="1"/>
    <col min="1540" max="1540" width="55.28515625" style="766" customWidth="1"/>
    <col min="1541" max="1541" width="10.85546875" style="766" customWidth="1"/>
    <col min="1542" max="1542" width="14.85546875" style="766" customWidth="1"/>
    <col min="1543" max="1543" width="22" style="766" customWidth="1"/>
    <col min="1544" max="1544" width="17.140625" style="766" customWidth="1"/>
    <col min="1545" max="1545" width="32.140625" style="766" customWidth="1"/>
    <col min="1546" max="1546" width="27.140625" style="766" customWidth="1"/>
    <col min="1547" max="1547" width="14.28515625" style="766" bestFit="1" customWidth="1"/>
    <col min="1548" max="1548" width="11.42578125" style="766"/>
    <col min="1549" max="1549" width="24.7109375" style="766" customWidth="1"/>
    <col min="1550" max="1793" width="11.42578125" style="766"/>
    <col min="1794" max="1794" width="1.7109375" style="766" customWidth="1"/>
    <col min="1795" max="1795" width="6.7109375" style="766" customWidth="1"/>
    <col min="1796" max="1796" width="55.28515625" style="766" customWidth="1"/>
    <col min="1797" max="1797" width="10.85546875" style="766" customWidth="1"/>
    <col min="1798" max="1798" width="14.85546875" style="766" customWidth="1"/>
    <col min="1799" max="1799" width="22" style="766" customWidth="1"/>
    <col min="1800" max="1800" width="17.140625" style="766" customWidth="1"/>
    <col min="1801" max="1801" width="32.140625" style="766" customWidth="1"/>
    <col min="1802" max="1802" width="27.140625" style="766" customWidth="1"/>
    <col min="1803" max="1803" width="14.28515625" style="766" bestFit="1" customWidth="1"/>
    <col min="1804" max="1804" width="11.42578125" style="766"/>
    <col min="1805" max="1805" width="24.7109375" style="766" customWidth="1"/>
    <col min="1806" max="2049" width="11.42578125" style="766"/>
    <col min="2050" max="2050" width="1.7109375" style="766" customWidth="1"/>
    <col min="2051" max="2051" width="6.7109375" style="766" customWidth="1"/>
    <col min="2052" max="2052" width="55.28515625" style="766" customWidth="1"/>
    <col min="2053" max="2053" width="10.85546875" style="766" customWidth="1"/>
    <col min="2054" max="2054" width="14.85546875" style="766" customWidth="1"/>
    <col min="2055" max="2055" width="22" style="766" customWidth="1"/>
    <col min="2056" max="2056" width="17.140625" style="766" customWidth="1"/>
    <col min="2057" max="2057" width="32.140625" style="766" customWidth="1"/>
    <col min="2058" max="2058" width="27.140625" style="766" customWidth="1"/>
    <col min="2059" max="2059" width="14.28515625" style="766" bestFit="1" customWidth="1"/>
    <col min="2060" max="2060" width="11.42578125" style="766"/>
    <col min="2061" max="2061" width="24.7109375" style="766" customWidth="1"/>
    <col min="2062" max="2305" width="11.42578125" style="766"/>
    <col min="2306" max="2306" width="1.7109375" style="766" customWidth="1"/>
    <col min="2307" max="2307" width="6.7109375" style="766" customWidth="1"/>
    <col min="2308" max="2308" width="55.28515625" style="766" customWidth="1"/>
    <col min="2309" max="2309" width="10.85546875" style="766" customWidth="1"/>
    <col min="2310" max="2310" width="14.85546875" style="766" customWidth="1"/>
    <col min="2311" max="2311" width="22" style="766" customWidth="1"/>
    <col min="2312" max="2312" width="17.140625" style="766" customWidth="1"/>
    <col min="2313" max="2313" width="32.140625" style="766" customWidth="1"/>
    <col min="2314" max="2314" width="27.140625" style="766" customWidth="1"/>
    <col min="2315" max="2315" width="14.28515625" style="766" bestFit="1" customWidth="1"/>
    <col min="2316" max="2316" width="11.42578125" style="766"/>
    <col min="2317" max="2317" width="24.7109375" style="766" customWidth="1"/>
    <col min="2318" max="2561" width="11.42578125" style="766"/>
    <col min="2562" max="2562" width="1.7109375" style="766" customWidth="1"/>
    <col min="2563" max="2563" width="6.7109375" style="766" customWidth="1"/>
    <col min="2564" max="2564" width="55.28515625" style="766" customWidth="1"/>
    <col min="2565" max="2565" width="10.85546875" style="766" customWidth="1"/>
    <col min="2566" max="2566" width="14.85546875" style="766" customWidth="1"/>
    <col min="2567" max="2567" width="22" style="766" customWidth="1"/>
    <col min="2568" max="2568" width="17.140625" style="766" customWidth="1"/>
    <col min="2569" max="2569" width="32.140625" style="766" customWidth="1"/>
    <col min="2570" max="2570" width="27.140625" style="766" customWidth="1"/>
    <col min="2571" max="2571" width="14.28515625" style="766" bestFit="1" customWidth="1"/>
    <col min="2572" max="2572" width="11.42578125" style="766"/>
    <col min="2573" max="2573" width="24.7109375" style="766" customWidth="1"/>
    <col min="2574" max="2817" width="11.42578125" style="766"/>
    <col min="2818" max="2818" width="1.7109375" style="766" customWidth="1"/>
    <col min="2819" max="2819" width="6.7109375" style="766" customWidth="1"/>
    <col min="2820" max="2820" width="55.28515625" style="766" customWidth="1"/>
    <col min="2821" max="2821" width="10.85546875" style="766" customWidth="1"/>
    <col min="2822" max="2822" width="14.85546875" style="766" customWidth="1"/>
    <col min="2823" max="2823" width="22" style="766" customWidth="1"/>
    <col min="2824" max="2824" width="17.140625" style="766" customWidth="1"/>
    <col min="2825" max="2825" width="32.140625" style="766" customWidth="1"/>
    <col min="2826" max="2826" width="27.140625" style="766" customWidth="1"/>
    <col min="2827" max="2827" width="14.28515625" style="766" bestFit="1" customWidth="1"/>
    <col min="2828" max="2828" width="11.42578125" style="766"/>
    <col min="2829" max="2829" width="24.7109375" style="766" customWidth="1"/>
    <col min="2830" max="3073" width="11.42578125" style="766"/>
    <col min="3074" max="3074" width="1.7109375" style="766" customWidth="1"/>
    <col min="3075" max="3075" width="6.7109375" style="766" customWidth="1"/>
    <col min="3076" max="3076" width="55.28515625" style="766" customWidth="1"/>
    <col min="3077" max="3077" width="10.85546875" style="766" customWidth="1"/>
    <col min="3078" max="3078" width="14.85546875" style="766" customWidth="1"/>
    <col min="3079" max="3079" width="22" style="766" customWidth="1"/>
    <col min="3080" max="3080" width="17.140625" style="766" customWidth="1"/>
    <col min="3081" max="3081" width="32.140625" style="766" customWidth="1"/>
    <col min="3082" max="3082" width="27.140625" style="766" customWidth="1"/>
    <col min="3083" max="3083" width="14.28515625" style="766" bestFit="1" customWidth="1"/>
    <col min="3084" max="3084" width="11.42578125" style="766"/>
    <col min="3085" max="3085" width="24.7109375" style="766" customWidth="1"/>
    <col min="3086" max="3329" width="11.42578125" style="766"/>
    <col min="3330" max="3330" width="1.7109375" style="766" customWidth="1"/>
    <col min="3331" max="3331" width="6.7109375" style="766" customWidth="1"/>
    <col min="3332" max="3332" width="55.28515625" style="766" customWidth="1"/>
    <col min="3333" max="3333" width="10.85546875" style="766" customWidth="1"/>
    <col min="3334" max="3334" width="14.85546875" style="766" customWidth="1"/>
    <col min="3335" max="3335" width="22" style="766" customWidth="1"/>
    <col min="3336" max="3336" width="17.140625" style="766" customWidth="1"/>
    <col min="3337" max="3337" width="32.140625" style="766" customWidth="1"/>
    <col min="3338" max="3338" width="27.140625" style="766" customWidth="1"/>
    <col min="3339" max="3339" width="14.28515625" style="766" bestFit="1" customWidth="1"/>
    <col min="3340" max="3340" width="11.42578125" style="766"/>
    <col min="3341" max="3341" width="24.7109375" style="766" customWidth="1"/>
    <col min="3342" max="3585" width="11.42578125" style="766"/>
    <col min="3586" max="3586" width="1.7109375" style="766" customWidth="1"/>
    <col min="3587" max="3587" width="6.7109375" style="766" customWidth="1"/>
    <col min="3588" max="3588" width="55.28515625" style="766" customWidth="1"/>
    <col min="3589" max="3589" width="10.85546875" style="766" customWidth="1"/>
    <col min="3590" max="3590" width="14.85546875" style="766" customWidth="1"/>
    <col min="3591" max="3591" width="22" style="766" customWidth="1"/>
    <col min="3592" max="3592" width="17.140625" style="766" customWidth="1"/>
    <col min="3593" max="3593" width="32.140625" style="766" customWidth="1"/>
    <col min="3594" max="3594" width="27.140625" style="766" customWidth="1"/>
    <col min="3595" max="3595" width="14.28515625" style="766" bestFit="1" customWidth="1"/>
    <col min="3596" max="3596" width="11.42578125" style="766"/>
    <col min="3597" max="3597" width="24.7109375" style="766" customWidth="1"/>
    <col min="3598" max="3841" width="11.42578125" style="766"/>
    <col min="3842" max="3842" width="1.7109375" style="766" customWidth="1"/>
    <col min="3843" max="3843" width="6.7109375" style="766" customWidth="1"/>
    <col min="3844" max="3844" width="55.28515625" style="766" customWidth="1"/>
    <col min="3845" max="3845" width="10.85546875" style="766" customWidth="1"/>
    <col min="3846" max="3846" width="14.85546875" style="766" customWidth="1"/>
    <col min="3847" max="3847" width="22" style="766" customWidth="1"/>
    <col min="3848" max="3848" width="17.140625" style="766" customWidth="1"/>
    <col min="3849" max="3849" width="32.140625" style="766" customWidth="1"/>
    <col min="3850" max="3850" width="27.140625" style="766" customWidth="1"/>
    <col min="3851" max="3851" width="14.28515625" style="766" bestFit="1" customWidth="1"/>
    <col min="3852" max="3852" width="11.42578125" style="766"/>
    <col min="3853" max="3853" width="24.7109375" style="766" customWidth="1"/>
    <col min="3854" max="4097" width="11.42578125" style="766"/>
    <col min="4098" max="4098" width="1.7109375" style="766" customWidth="1"/>
    <col min="4099" max="4099" width="6.7109375" style="766" customWidth="1"/>
    <col min="4100" max="4100" width="55.28515625" style="766" customWidth="1"/>
    <col min="4101" max="4101" width="10.85546875" style="766" customWidth="1"/>
    <col min="4102" max="4102" width="14.85546875" style="766" customWidth="1"/>
    <col min="4103" max="4103" width="22" style="766" customWidth="1"/>
    <col min="4104" max="4104" width="17.140625" style="766" customWidth="1"/>
    <col min="4105" max="4105" width="32.140625" style="766" customWidth="1"/>
    <col min="4106" max="4106" width="27.140625" style="766" customWidth="1"/>
    <col min="4107" max="4107" width="14.28515625" style="766" bestFit="1" customWidth="1"/>
    <col min="4108" max="4108" width="11.42578125" style="766"/>
    <col min="4109" max="4109" width="24.7109375" style="766" customWidth="1"/>
    <col min="4110" max="4353" width="11.42578125" style="766"/>
    <col min="4354" max="4354" width="1.7109375" style="766" customWidth="1"/>
    <col min="4355" max="4355" width="6.7109375" style="766" customWidth="1"/>
    <col min="4356" max="4356" width="55.28515625" style="766" customWidth="1"/>
    <col min="4357" max="4357" width="10.85546875" style="766" customWidth="1"/>
    <col min="4358" max="4358" width="14.85546875" style="766" customWidth="1"/>
    <col min="4359" max="4359" width="22" style="766" customWidth="1"/>
    <col min="4360" max="4360" width="17.140625" style="766" customWidth="1"/>
    <col min="4361" max="4361" width="32.140625" style="766" customWidth="1"/>
    <col min="4362" max="4362" width="27.140625" style="766" customWidth="1"/>
    <col min="4363" max="4363" width="14.28515625" style="766" bestFit="1" customWidth="1"/>
    <col min="4364" max="4364" width="11.42578125" style="766"/>
    <col min="4365" max="4365" width="24.7109375" style="766" customWidth="1"/>
    <col min="4366" max="4609" width="11.42578125" style="766"/>
    <col min="4610" max="4610" width="1.7109375" style="766" customWidth="1"/>
    <col min="4611" max="4611" width="6.7109375" style="766" customWidth="1"/>
    <col min="4612" max="4612" width="55.28515625" style="766" customWidth="1"/>
    <col min="4613" max="4613" width="10.85546875" style="766" customWidth="1"/>
    <col min="4614" max="4614" width="14.85546875" style="766" customWidth="1"/>
    <col min="4615" max="4615" width="22" style="766" customWidth="1"/>
    <col min="4616" max="4616" width="17.140625" style="766" customWidth="1"/>
    <col min="4617" max="4617" width="32.140625" style="766" customWidth="1"/>
    <col min="4618" max="4618" width="27.140625" style="766" customWidth="1"/>
    <col min="4619" max="4619" width="14.28515625" style="766" bestFit="1" customWidth="1"/>
    <col min="4620" max="4620" width="11.42578125" style="766"/>
    <col min="4621" max="4621" width="24.7109375" style="766" customWidth="1"/>
    <col min="4622" max="4865" width="11.42578125" style="766"/>
    <col min="4866" max="4866" width="1.7109375" style="766" customWidth="1"/>
    <col min="4867" max="4867" width="6.7109375" style="766" customWidth="1"/>
    <col min="4868" max="4868" width="55.28515625" style="766" customWidth="1"/>
    <col min="4869" max="4869" width="10.85546875" style="766" customWidth="1"/>
    <col min="4870" max="4870" width="14.85546875" style="766" customWidth="1"/>
    <col min="4871" max="4871" width="22" style="766" customWidth="1"/>
    <col min="4872" max="4872" width="17.140625" style="766" customWidth="1"/>
    <col min="4873" max="4873" width="32.140625" style="766" customWidth="1"/>
    <col min="4874" max="4874" width="27.140625" style="766" customWidth="1"/>
    <col min="4875" max="4875" width="14.28515625" style="766" bestFit="1" customWidth="1"/>
    <col min="4876" max="4876" width="11.42578125" style="766"/>
    <col min="4877" max="4877" width="24.7109375" style="766" customWidth="1"/>
    <col min="4878" max="5121" width="11.42578125" style="766"/>
    <col min="5122" max="5122" width="1.7109375" style="766" customWidth="1"/>
    <col min="5123" max="5123" width="6.7109375" style="766" customWidth="1"/>
    <col min="5124" max="5124" width="55.28515625" style="766" customWidth="1"/>
    <col min="5125" max="5125" width="10.85546875" style="766" customWidth="1"/>
    <col min="5126" max="5126" width="14.85546875" style="766" customWidth="1"/>
    <col min="5127" max="5127" width="22" style="766" customWidth="1"/>
    <col min="5128" max="5128" width="17.140625" style="766" customWidth="1"/>
    <col min="5129" max="5129" width="32.140625" style="766" customWidth="1"/>
    <col min="5130" max="5130" width="27.140625" style="766" customWidth="1"/>
    <col min="5131" max="5131" width="14.28515625" style="766" bestFit="1" customWidth="1"/>
    <col min="5132" max="5132" width="11.42578125" style="766"/>
    <col min="5133" max="5133" width="24.7109375" style="766" customWidth="1"/>
    <col min="5134" max="5377" width="11.42578125" style="766"/>
    <col min="5378" max="5378" width="1.7109375" style="766" customWidth="1"/>
    <col min="5379" max="5379" width="6.7109375" style="766" customWidth="1"/>
    <col min="5380" max="5380" width="55.28515625" style="766" customWidth="1"/>
    <col min="5381" max="5381" width="10.85546875" style="766" customWidth="1"/>
    <col min="5382" max="5382" width="14.85546875" style="766" customWidth="1"/>
    <col min="5383" max="5383" width="22" style="766" customWidth="1"/>
    <col min="5384" max="5384" width="17.140625" style="766" customWidth="1"/>
    <col min="5385" max="5385" width="32.140625" style="766" customWidth="1"/>
    <col min="5386" max="5386" width="27.140625" style="766" customWidth="1"/>
    <col min="5387" max="5387" width="14.28515625" style="766" bestFit="1" customWidth="1"/>
    <col min="5388" max="5388" width="11.42578125" style="766"/>
    <col min="5389" max="5389" width="24.7109375" style="766" customWidth="1"/>
    <col min="5390" max="5633" width="11.42578125" style="766"/>
    <col min="5634" max="5634" width="1.7109375" style="766" customWidth="1"/>
    <col min="5635" max="5635" width="6.7109375" style="766" customWidth="1"/>
    <col min="5636" max="5636" width="55.28515625" style="766" customWidth="1"/>
    <col min="5637" max="5637" width="10.85546875" style="766" customWidth="1"/>
    <col min="5638" max="5638" width="14.85546875" style="766" customWidth="1"/>
    <col min="5639" max="5639" width="22" style="766" customWidth="1"/>
    <col min="5640" max="5640" width="17.140625" style="766" customWidth="1"/>
    <col min="5641" max="5641" width="32.140625" style="766" customWidth="1"/>
    <col min="5642" max="5642" width="27.140625" style="766" customWidth="1"/>
    <col min="5643" max="5643" width="14.28515625" style="766" bestFit="1" customWidth="1"/>
    <col min="5644" max="5644" width="11.42578125" style="766"/>
    <col min="5645" max="5645" width="24.7109375" style="766" customWidth="1"/>
    <col min="5646" max="5889" width="11.42578125" style="766"/>
    <col min="5890" max="5890" width="1.7109375" style="766" customWidth="1"/>
    <col min="5891" max="5891" width="6.7109375" style="766" customWidth="1"/>
    <col min="5892" max="5892" width="55.28515625" style="766" customWidth="1"/>
    <col min="5893" max="5893" width="10.85546875" style="766" customWidth="1"/>
    <col min="5894" max="5894" width="14.85546875" style="766" customWidth="1"/>
    <col min="5895" max="5895" width="22" style="766" customWidth="1"/>
    <col min="5896" max="5896" width="17.140625" style="766" customWidth="1"/>
    <col min="5897" max="5897" width="32.140625" style="766" customWidth="1"/>
    <col min="5898" max="5898" width="27.140625" style="766" customWidth="1"/>
    <col min="5899" max="5899" width="14.28515625" style="766" bestFit="1" customWidth="1"/>
    <col min="5900" max="5900" width="11.42578125" style="766"/>
    <col min="5901" max="5901" width="24.7109375" style="766" customWidth="1"/>
    <col min="5902" max="6145" width="11.42578125" style="766"/>
    <col min="6146" max="6146" width="1.7109375" style="766" customWidth="1"/>
    <col min="6147" max="6147" width="6.7109375" style="766" customWidth="1"/>
    <col min="6148" max="6148" width="55.28515625" style="766" customWidth="1"/>
    <col min="6149" max="6149" width="10.85546875" style="766" customWidth="1"/>
    <col min="6150" max="6150" width="14.85546875" style="766" customWidth="1"/>
    <col min="6151" max="6151" width="22" style="766" customWidth="1"/>
    <col min="6152" max="6152" width="17.140625" style="766" customWidth="1"/>
    <col min="6153" max="6153" width="32.140625" style="766" customWidth="1"/>
    <col min="6154" max="6154" width="27.140625" style="766" customWidth="1"/>
    <col min="6155" max="6155" width="14.28515625" style="766" bestFit="1" customWidth="1"/>
    <col min="6156" max="6156" width="11.42578125" style="766"/>
    <col min="6157" max="6157" width="24.7109375" style="766" customWidth="1"/>
    <col min="6158" max="6401" width="11.42578125" style="766"/>
    <col min="6402" max="6402" width="1.7109375" style="766" customWidth="1"/>
    <col min="6403" max="6403" width="6.7109375" style="766" customWidth="1"/>
    <col min="6404" max="6404" width="55.28515625" style="766" customWidth="1"/>
    <col min="6405" max="6405" width="10.85546875" style="766" customWidth="1"/>
    <col min="6406" max="6406" width="14.85546875" style="766" customWidth="1"/>
    <col min="6407" max="6407" width="22" style="766" customWidth="1"/>
    <col min="6408" max="6408" width="17.140625" style="766" customWidth="1"/>
    <col min="6409" max="6409" width="32.140625" style="766" customWidth="1"/>
    <col min="6410" max="6410" width="27.140625" style="766" customWidth="1"/>
    <col min="6411" max="6411" width="14.28515625" style="766" bestFit="1" customWidth="1"/>
    <col min="6412" max="6412" width="11.42578125" style="766"/>
    <col min="6413" max="6413" width="24.7109375" style="766" customWidth="1"/>
    <col min="6414" max="6657" width="11.42578125" style="766"/>
    <col min="6658" max="6658" width="1.7109375" style="766" customWidth="1"/>
    <col min="6659" max="6659" width="6.7109375" style="766" customWidth="1"/>
    <col min="6660" max="6660" width="55.28515625" style="766" customWidth="1"/>
    <col min="6661" max="6661" width="10.85546875" style="766" customWidth="1"/>
    <col min="6662" max="6662" width="14.85546875" style="766" customWidth="1"/>
    <col min="6663" max="6663" width="22" style="766" customWidth="1"/>
    <col min="6664" max="6664" width="17.140625" style="766" customWidth="1"/>
    <col min="6665" max="6665" width="32.140625" style="766" customWidth="1"/>
    <col min="6666" max="6666" width="27.140625" style="766" customWidth="1"/>
    <col min="6667" max="6667" width="14.28515625" style="766" bestFit="1" customWidth="1"/>
    <col min="6668" max="6668" width="11.42578125" style="766"/>
    <col min="6669" max="6669" width="24.7109375" style="766" customWidth="1"/>
    <col min="6670" max="6913" width="11.42578125" style="766"/>
    <col min="6914" max="6914" width="1.7109375" style="766" customWidth="1"/>
    <col min="6915" max="6915" width="6.7109375" style="766" customWidth="1"/>
    <col min="6916" max="6916" width="55.28515625" style="766" customWidth="1"/>
    <col min="6917" max="6917" width="10.85546875" style="766" customWidth="1"/>
    <col min="6918" max="6918" width="14.85546875" style="766" customWidth="1"/>
    <col min="6919" max="6919" width="22" style="766" customWidth="1"/>
    <col min="6920" max="6920" width="17.140625" style="766" customWidth="1"/>
    <col min="6921" max="6921" width="32.140625" style="766" customWidth="1"/>
    <col min="6922" max="6922" width="27.140625" style="766" customWidth="1"/>
    <col min="6923" max="6923" width="14.28515625" style="766" bestFit="1" customWidth="1"/>
    <col min="6924" max="6924" width="11.42578125" style="766"/>
    <col min="6925" max="6925" width="24.7109375" style="766" customWidth="1"/>
    <col min="6926" max="7169" width="11.42578125" style="766"/>
    <col min="7170" max="7170" width="1.7109375" style="766" customWidth="1"/>
    <col min="7171" max="7171" width="6.7109375" style="766" customWidth="1"/>
    <col min="7172" max="7172" width="55.28515625" style="766" customWidth="1"/>
    <col min="7173" max="7173" width="10.85546875" style="766" customWidth="1"/>
    <col min="7174" max="7174" width="14.85546875" style="766" customWidth="1"/>
    <col min="7175" max="7175" width="22" style="766" customWidth="1"/>
    <col min="7176" max="7176" width="17.140625" style="766" customWidth="1"/>
    <col min="7177" max="7177" width="32.140625" style="766" customWidth="1"/>
    <col min="7178" max="7178" width="27.140625" style="766" customWidth="1"/>
    <col min="7179" max="7179" width="14.28515625" style="766" bestFit="1" customWidth="1"/>
    <col min="7180" max="7180" width="11.42578125" style="766"/>
    <col min="7181" max="7181" width="24.7109375" style="766" customWidth="1"/>
    <col min="7182" max="7425" width="11.42578125" style="766"/>
    <col min="7426" max="7426" width="1.7109375" style="766" customWidth="1"/>
    <col min="7427" max="7427" width="6.7109375" style="766" customWidth="1"/>
    <col min="7428" max="7428" width="55.28515625" style="766" customWidth="1"/>
    <col min="7429" max="7429" width="10.85546875" style="766" customWidth="1"/>
    <col min="7430" max="7430" width="14.85546875" style="766" customWidth="1"/>
    <col min="7431" max="7431" width="22" style="766" customWidth="1"/>
    <col min="7432" max="7432" width="17.140625" style="766" customWidth="1"/>
    <col min="7433" max="7433" width="32.140625" style="766" customWidth="1"/>
    <col min="7434" max="7434" width="27.140625" style="766" customWidth="1"/>
    <col min="7435" max="7435" width="14.28515625" style="766" bestFit="1" customWidth="1"/>
    <col min="7436" max="7436" width="11.42578125" style="766"/>
    <col min="7437" max="7437" width="24.7109375" style="766" customWidth="1"/>
    <col min="7438" max="7681" width="11.42578125" style="766"/>
    <col min="7682" max="7682" width="1.7109375" style="766" customWidth="1"/>
    <col min="7683" max="7683" width="6.7109375" style="766" customWidth="1"/>
    <col min="7684" max="7684" width="55.28515625" style="766" customWidth="1"/>
    <col min="7685" max="7685" width="10.85546875" style="766" customWidth="1"/>
    <col min="7686" max="7686" width="14.85546875" style="766" customWidth="1"/>
    <col min="7687" max="7687" width="22" style="766" customWidth="1"/>
    <col min="7688" max="7688" width="17.140625" style="766" customWidth="1"/>
    <col min="7689" max="7689" width="32.140625" style="766" customWidth="1"/>
    <col min="7690" max="7690" width="27.140625" style="766" customWidth="1"/>
    <col min="7691" max="7691" width="14.28515625" style="766" bestFit="1" customWidth="1"/>
    <col min="7692" max="7692" width="11.42578125" style="766"/>
    <col min="7693" max="7693" width="24.7109375" style="766" customWidth="1"/>
    <col min="7694" max="7937" width="11.42578125" style="766"/>
    <col min="7938" max="7938" width="1.7109375" style="766" customWidth="1"/>
    <col min="7939" max="7939" width="6.7109375" style="766" customWidth="1"/>
    <col min="7940" max="7940" width="55.28515625" style="766" customWidth="1"/>
    <col min="7941" max="7941" width="10.85546875" style="766" customWidth="1"/>
    <col min="7942" max="7942" width="14.85546875" style="766" customWidth="1"/>
    <col min="7943" max="7943" width="22" style="766" customWidth="1"/>
    <col min="7944" max="7944" width="17.140625" style="766" customWidth="1"/>
    <col min="7945" max="7945" width="32.140625" style="766" customWidth="1"/>
    <col min="7946" max="7946" width="27.140625" style="766" customWidth="1"/>
    <col min="7947" max="7947" width="14.28515625" style="766" bestFit="1" customWidth="1"/>
    <col min="7948" max="7948" width="11.42578125" style="766"/>
    <col min="7949" max="7949" width="24.7109375" style="766" customWidth="1"/>
    <col min="7950" max="8193" width="11.42578125" style="766"/>
    <col min="8194" max="8194" width="1.7109375" style="766" customWidth="1"/>
    <col min="8195" max="8195" width="6.7109375" style="766" customWidth="1"/>
    <col min="8196" max="8196" width="55.28515625" style="766" customWidth="1"/>
    <col min="8197" max="8197" width="10.85546875" style="766" customWidth="1"/>
    <col min="8198" max="8198" width="14.85546875" style="766" customWidth="1"/>
    <col min="8199" max="8199" width="22" style="766" customWidth="1"/>
    <col min="8200" max="8200" width="17.140625" style="766" customWidth="1"/>
    <col min="8201" max="8201" width="32.140625" style="766" customWidth="1"/>
    <col min="8202" max="8202" width="27.140625" style="766" customWidth="1"/>
    <col min="8203" max="8203" width="14.28515625" style="766" bestFit="1" customWidth="1"/>
    <col min="8204" max="8204" width="11.42578125" style="766"/>
    <col min="8205" max="8205" width="24.7109375" style="766" customWidth="1"/>
    <col min="8206" max="8449" width="11.42578125" style="766"/>
    <col min="8450" max="8450" width="1.7109375" style="766" customWidth="1"/>
    <col min="8451" max="8451" width="6.7109375" style="766" customWidth="1"/>
    <col min="8452" max="8452" width="55.28515625" style="766" customWidth="1"/>
    <col min="8453" max="8453" width="10.85546875" style="766" customWidth="1"/>
    <col min="8454" max="8454" width="14.85546875" style="766" customWidth="1"/>
    <col min="8455" max="8455" width="22" style="766" customWidth="1"/>
    <col min="8456" max="8456" width="17.140625" style="766" customWidth="1"/>
    <col min="8457" max="8457" width="32.140625" style="766" customWidth="1"/>
    <col min="8458" max="8458" width="27.140625" style="766" customWidth="1"/>
    <col min="8459" max="8459" width="14.28515625" style="766" bestFit="1" customWidth="1"/>
    <col min="8460" max="8460" width="11.42578125" style="766"/>
    <col min="8461" max="8461" width="24.7109375" style="766" customWidth="1"/>
    <col min="8462" max="8705" width="11.42578125" style="766"/>
    <col min="8706" max="8706" width="1.7109375" style="766" customWidth="1"/>
    <col min="8707" max="8707" width="6.7109375" style="766" customWidth="1"/>
    <col min="8708" max="8708" width="55.28515625" style="766" customWidth="1"/>
    <col min="8709" max="8709" width="10.85546875" style="766" customWidth="1"/>
    <col min="8710" max="8710" width="14.85546875" style="766" customWidth="1"/>
    <col min="8711" max="8711" width="22" style="766" customWidth="1"/>
    <col min="8712" max="8712" width="17.140625" style="766" customWidth="1"/>
    <col min="8713" max="8713" width="32.140625" style="766" customWidth="1"/>
    <col min="8714" max="8714" width="27.140625" style="766" customWidth="1"/>
    <col min="8715" max="8715" width="14.28515625" style="766" bestFit="1" customWidth="1"/>
    <col min="8716" max="8716" width="11.42578125" style="766"/>
    <col min="8717" max="8717" width="24.7109375" style="766" customWidth="1"/>
    <col min="8718" max="8961" width="11.42578125" style="766"/>
    <col min="8962" max="8962" width="1.7109375" style="766" customWidth="1"/>
    <col min="8963" max="8963" width="6.7109375" style="766" customWidth="1"/>
    <col min="8964" max="8964" width="55.28515625" style="766" customWidth="1"/>
    <col min="8965" max="8965" width="10.85546875" style="766" customWidth="1"/>
    <col min="8966" max="8966" width="14.85546875" style="766" customWidth="1"/>
    <col min="8967" max="8967" width="22" style="766" customWidth="1"/>
    <col min="8968" max="8968" width="17.140625" style="766" customWidth="1"/>
    <col min="8969" max="8969" width="32.140625" style="766" customWidth="1"/>
    <col min="8970" max="8970" width="27.140625" style="766" customWidth="1"/>
    <col min="8971" max="8971" width="14.28515625" style="766" bestFit="1" customWidth="1"/>
    <col min="8972" max="8972" width="11.42578125" style="766"/>
    <col min="8973" max="8973" width="24.7109375" style="766" customWidth="1"/>
    <col min="8974" max="9217" width="11.42578125" style="766"/>
    <col min="9218" max="9218" width="1.7109375" style="766" customWidth="1"/>
    <col min="9219" max="9219" width="6.7109375" style="766" customWidth="1"/>
    <col min="9220" max="9220" width="55.28515625" style="766" customWidth="1"/>
    <col min="9221" max="9221" width="10.85546875" style="766" customWidth="1"/>
    <col min="9222" max="9222" width="14.85546875" style="766" customWidth="1"/>
    <col min="9223" max="9223" width="22" style="766" customWidth="1"/>
    <col min="9224" max="9224" width="17.140625" style="766" customWidth="1"/>
    <col min="9225" max="9225" width="32.140625" style="766" customWidth="1"/>
    <col min="9226" max="9226" width="27.140625" style="766" customWidth="1"/>
    <col min="9227" max="9227" width="14.28515625" style="766" bestFit="1" customWidth="1"/>
    <col min="9228" max="9228" width="11.42578125" style="766"/>
    <col min="9229" max="9229" width="24.7109375" style="766" customWidth="1"/>
    <col min="9230" max="9473" width="11.42578125" style="766"/>
    <col min="9474" max="9474" width="1.7109375" style="766" customWidth="1"/>
    <col min="9475" max="9475" width="6.7109375" style="766" customWidth="1"/>
    <col min="9476" max="9476" width="55.28515625" style="766" customWidth="1"/>
    <col min="9477" max="9477" width="10.85546875" style="766" customWidth="1"/>
    <col min="9478" max="9478" width="14.85546875" style="766" customWidth="1"/>
    <col min="9479" max="9479" width="22" style="766" customWidth="1"/>
    <col min="9480" max="9480" width="17.140625" style="766" customWidth="1"/>
    <col min="9481" max="9481" width="32.140625" style="766" customWidth="1"/>
    <col min="9482" max="9482" width="27.140625" style="766" customWidth="1"/>
    <col min="9483" max="9483" width="14.28515625" style="766" bestFit="1" customWidth="1"/>
    <col min="9484" max="9484" width="11.42578125" style="766"/>
    <col min="9485" max="9485" width="24.7109375" style="766" customWidth="1"/>
    <col min="9486" max="9729" width="11.42578125" style="766"/>
    <col min="9730" max="9730" width="1.7109375" style="766" customWidth="1"/>
    <col min="9731" max="9731" width="6.7109375" style="766" customWidth="1"/>
    <col min="9732" max="9732" width="55.28515625" style="766" customWidth="1"/>
    <col min="9733" max="9733" width="10.85546875" style="766" customWidth="1"/>
    <col min="9734" max="9734" width="14.85546875" style="766" customWidth="1"/>
    <col min="9735" max="9735" width="22" style="766" customWidth="1"/>
    <col min="9736" max="9736" width="17.140625" style="766" customWidth="1"/>
    <col min="9737" max="9737" width="32.140625" style="766" customWidth="1"/>
    <col min="9738" max="9738" width="27.140625" style="766" customWidth="1"/>
    <col min="9739" max="9739" width="14.28515625" style="766" bestFit="1" customWidth="1"/>
    <col min="9740" max="9740" width="11.42578125" style="766"/>
    <col min="9741" max="9741" width="24.7109375" style="766" customWidth="1"/>
    <col min="9742" max="9985" width="11.42578125" style="766"/>
    <col min="9986" max="9986" width="1.7109375" style="766" customWidth="1"/>
    <col min="9987" max="9987" width="6.7109375" style="766" customWidth="1"/>
    <col min="9988" max="9988" width="55.28515625" style="766" customWidth="1"/>
    <col min="9989" max="9989" width="10.85546875" style="766" customWidth="1"/>
    <col min="9990" max="9990" width="14.85546875" style="766" customWidth="1"/>
    <col min="9991" max="9991" width="22" style="766" customWidth="1"/>
    <col min="9992" max="9992" width="17.140625" style="766" customWidth="1"/>
    <col min="9993" max="9993" width="32.140625" style="766" customWidth="1"/>
    <col min="9994" max="9994" width="27.140625" style="766" customWidth="1"/>
    <col min="9995" max="9995" width="14.28515625" style="766" bestFit="1" customWidth="1"/>
    <col min="9996" max="9996" width="11.42578125" style="766"/>
    <col min="9997" max="9997" width="24.7109375" style="766" customWidth="1"/>
    <col min="9998" max="10241" width="11.42578125" style="766"/>
    <col min="10242" max="10242" width="1.7109375" style="766" customWidth="1"/>
    <col min="10243" max="10243" width="6.7109375" style="766" customWidth="1"/>
    <col min="10244" max="10244" width="55.28515625" style="766" customWidth="1"/>
    <col min="10245" max="10245" width="10.85546875" style="766" customWidth="1"/>
    <col min="10246" max="10246" width="14.85546875" style="766" customWidth="1"/>
    <col min="10247" max="10247" width="22" style="766" customWidth="1"/>
    <col min="10248" max="10248" width="17.140625" style="766" customWidth="1"/>
    <col min="10249" max="10249" width="32.140625" style="766" customWidth="1"/>
    <col min="10250" max="10250" width="27.140625" style="766" customWidth="1"/>
    <col min="10251" max="10251" width="14.28515625" style="766" bestFit="1" customWidth="1"/>
    <col min="10252" max="10252" width="11.42578125" style="766"/>
    <col min="10253" max="10253" width="24.7109375" style="766" customWidth="1"/>
    <col min="10254" max="10497" width="11.42578125" style="766"/>
    <col min="10498" max="10498" width="1.7109375" style="766" customWidth="1"/>
    <col min="10499" max="10499" width="6.7109375" style="766" customWidth="1"/>
    <col min="10500" max="10500" width="55.28515625" style="766" customWidth="1"/>
    <col min="10501" max="10501" width="10.85546875" style="766" customWidth="1"/>
    <col min="10502" max="10502" width="14.85546875" style="766" customWidth="1"/>
    <col min="10503" max="10503" width="22" style="766" customWidth="1"/>
    <col min="10504" max="10504" width="17.140625" style="766" customWidth="1"/>
    <col min="10505" max="10505" width="32.140625" style="766" customWidth="1"/>
    <col min="10506" max="10506" width="27.140625" style="766" customWidth="1"/>
    <col min="10507" max="10507" width="14.28515625" style="766" bestFit="1" customWidth="1"/>
    <col min="10508" max="10508" width="11.42578125" style="766"/>
    <col min="10509" max="10509" width="24.7109375" style="766" customWidth="1"/>
    <col min="10510" max="10753" width="11.42578125" style="766"/>
    <col min="10754" max="10754" width="1.7109375" style="766" customWidth="1"/>
    <col min="10755" max="10755" width="6.7109375" style="766" customWidth="1"/>
    <col min="10756" max="10756" width="55.28515625" style="766" customWidth="1"/>
    <col min="10757" max="10757" width="10.85546875" style="766" customWidth="1"/>
    <col min="10758" max="10758" width="14.85546875" style="766" customWidth="1"/>
    <col min="10759" max="10759" width="22" style="766" customWidth="1"/>
    <col min="10760" max="10760" width="17.140625" style="766" customWidth="1"/>
    <col min="10761" max="10761" width="32.140625" style="766" customWidth="1"/>
    <col min="10762" max="10762" width="27.140625" style="766" customWidth="1"/>
    <col min="10763" max="10763" width="14.28515625" style="766" bestFit="1" customWidth="1"/>
    <col min="10764" max="10764" width="11.42578125" style="766"/>
    <col min="10765" max="10765" width="24.7109375" style="766" customWidth="1"/>
    <col min="10766" max="11009" width="11.42578125" style="766"/>
    <col min="11010" max="11010" width="1.7109375" style="766" customWidth="1"/>
    <col min="11011" max="11011" width="6.7109375" style="766" customWidth="1"/>
    <col min="11012" max="11012" width="55.28515625" style="766" customWidth="1"/>
    <col min="11013" max="11013" width="10.85546875" style="766" customWidth="1"/>
    <col min="11014" max="11014" width="14.85546875" style="766" customWidth="1"/>
    <col min="11015" max="11015" width="22" style="766" customWidth="1"/>
    <col min="11016" max="11016" width="17.140625" style="766" customWidth="1"/>
    <col min="11017" max="11017" width="32.140625" style="766" customWidth="1"/>
    <col min="11018" max="11018" width="27.140625" style="766" customWidth="1"/>
    <col min="11019" max="11019" width="14.28515625" style="766" bestFit="1" customWidth="1"/>
    <col min="11020" max="11020" width="11.42578125" style="766"/>
    <col min="11021" max="11021" width="24.7109375" style="766" customWidth="1"/>
    <col min="11022" max="11265" width="11.42578125" style="766"/>
    <col min="11266" max="11266" width="1.7109375" style="766" customWidth="1"/>
    <col min="11267" max="11267" width="6.7109375" style="766" customWidth="1"/>
    <col min="11268" max="11268" width="55.28515625" style="766" customWidth="1"/>
    <col min="11269" max="11269" width="10.85546875" style="766" customWidth="1"/>
    <col min="11270" max="11270" width="14.85546875" style="766" customWidth="1"/>
    <col min="11271" max="11271" width="22" style="766" customWidth="1"/>
    <col min="11272" max="11272" width="17.140625" style="766" customWidth="1"/>
    <col min="11273" max="11273" width="32.140625" style="766" customWidth="1"/>
    <col min="11274" max="11274" width="27.140625" style="766" customWidth="1"/>
    <col min="11275" max="11275" width="14.28515625" style="766" bestFit="1" customWidth="1"/>
    <col min="11276" max="11276" width="11.42578125" style="766"/>
    <col min="11277" max="11277" width="24.7109375" style="766" customWidth="1"/>
    <col min="11278" max="11521" width="11.42578125" style="766"/>
    <col min="11522" max="11522" width="1.7109375" style="766" customWidth="1"/>
    <col min="11523" max="11523" width="6.7109375" style="766" customWidth="1"/>
    <col min="11524" max="11524" width="55.28515625" style="766" customWidth="1"/>
    <col min="11525" max="11525" width="10.85546875" style="766" customWidth="1"/>
    <col min="11526" max="11526" width="14.85546875" style="766" customWidth="1"/>
    <col min="11527" max="11527" width="22" style="766" customWidth="1"/>
    <col min="11528" max="11528" width="17.140625" style="766" customWidth="1"/>
    <col min="11529" max="11529" width="32.140625" style="766" customWidth="1"/>
    <col min="11530" max="11530" width="27.140625" style="766" customWidth="1"/>
    <col min="11531" max="11531" width="14.28515625" style="766" bestFit="1" customWidth="1"/>
    <col min="11532" max="11532" width="11.42578125" style="766"/>
    <col min="11533" max="11533" width="24.7109375" style="766" customWidth="1"/>
    <col min="11534" max="11777" width="11.42578125" style="766"/>
    <col min="11778" max="11778" width="1.7109375" style="766" customWidth="1"/>
    <col min="11779" max="11779" width="6.7109375" style="766" customWidth="1"/>
    <col min="11780" max="11780" width="55.28515625" style="766" customWidth="1"/>
    <col min="11781" max="11781" width="10.85546875" style="766" customWidth="1"/>
    <col min="11782" max="11782" width="14.85546875" style="766" customWidth="1"/>
    <col min="11783" max="11783" width="22" style="766" customWidth="1"/>
    <col min="11784" max="11784" width="17.140625" style="766" customWidth="1"/>
    <col min="11785" max="11785" width="32.140625" style="766" customWidth="1"/>
    <col min="11786" max="11786" width="27.140625" style="766" customWidth="1"/>
    <col min="11787" max="11787" width="14.28515625" style="766" bestFit="1" customWidth="1"/>
    <col min="11788" max="11788" width="11.42578125" style="766"/>
    <col min="11789" max="11789" width="24.7109375" style="766" customWidth="1"/>
    <col min="11790" max="12033" width="11.42578125" style="766"/>
    <col min="12034" max="12034" width="1.7109375" style="766" customWidth="1"/>
    <col min="12035" max="12035" width="6.7109375" style="766" customWidth="1"/>
    <col min="12036" max="12036" width="55.28515625" style="766" customWidth="1"/>
    <col min="12037" max="12037" width="10.85546875" style="766" customWidth="1"/>
    <col min="12038" max="12038" width="14.85546875" style="766" customWidth="1"/>
    <col min="12039" max="12039" width="22" style="766" customWidth="1"/>
    <col min="12040" max="12040" width="17.140625" style="766" customWidth="1"/>
    <col min="12041" max="12041" width="32.140625" style="766" customWidth="1"/>
    <col min="12042" max="12042" width="27.140625" style="766" customWidth="1"/>
    <col min="12043" max="12043" width="14.28515625" style="766" bestFit="1" customWidth="1"/>
    <col min="12044" max="12044" width="11.42578125" style="766"/>
    <col min="12045" max="12045" width="24.7109375" style="766" customWidth="1"/>
    <col min="12046" max="12289" width="11.42578125" style="766"/>
    <col min="12290" max="12290" width="1.7109375" style="766" customWidth="1"/>
    <col min="12291" max="12291" width="6.7109375" style="766" customWidth="1"/>
    <col min="12292" max="12292" width="55.28515625" style="766" customWidth="1"/>
    <col min="12293" max="12293" width="10.85546875" style="766" customWidth="1"/>
    <col min="12294" max="12294" width="14.85546875" style="766" customWidth="1"/>
    <col min="12295" max="12295" width="22" style="766" customWidth="1"/>
    <col min="12296" max="12296" width="17.140625" style="766" customWidth="1"/>
    <col min="12297" max="12297" width="32.140625" style="766" customWidth="1"/>
    <col min="12298" max="12298" width="27.140625" style="766" customWidth="1"/>
    <col min="12299" max="12299" width="14.28515625" style="766" bestFit="1" customWidth="1"/>
    <col min="12300" max="12300" width="11.42578125" style="766"/>
    <col min="12301" max="12301" width="24.7109375" style="766" customWidth="1"/>
    <col min="12302" max="12545" width="11.42578125" style="766"/>
    <col min="12546" max="12546" width="1.7109375" style="766" customWidth="1"/>
    <col min="12547" max="12547" width="6.7109375" style="766" customWidth="1"/>
    <col min="12548" max="12548" width="55.28515625" style="766" customWidth="1"/>
    <col min="12549" max="12549" width="10.85546875" style="766" customWidth="1"/>
    <col min="12550" max="12550" width="14.85546875" style="766" customWidth="1"/>
    <col min="12551" max="12551" width="22" style="766" customWidth="1"/>
    <col min="12552" max="12552" width="17.140625" style="766" customWidth="1"/>
    <col min="12553" max="12553" width="32.140625" style="766" customWidth="1"/>
    <col min="12554" max="12554" width="27.140625" style="766" customWidth="1"/>
    <col min="12555" max="12555" width="14.28515625" style="766" bestFit="1" customWidth="1"/>
    <col min="12556" max="12556" width="11.42578125" style="766"/>
    <col min="12557" max="12557" width="24.7109375" style="766" customWidth="1"/>
    <col min="12558" max="12801" width="11.42578125" style="766"/>
    <col min="12802" max="12802" width="1.7109375" style="766" customWidth="1"/>
    <col min="12803" max="12803" width="6.7109375" style="766" customWidth="1"/>
    <col min="12804" max="12804" width="55.28515625" style="766" customWidth="1"/>
    <col min="12805" max="12805" width="10.85546875" style="766" customWidth="1"/>
    <col min="12806" max="12806" width="14.85546875" style="766" customWidth="1"/>
    <col min="12807" max="12807" width="22" style="766" customWidth="1"/>
    <col min="12808" max="12808" width="17.140625" style="766" customWidth="1"/>
    <col min="12809" max="12809" width="32.140625" style="766" customWidth="1"/>
    <col min="12810" max="12810" width="27.140625" style="766" customWidth="1"/>
    <col min="12811" max="12811" width="14.28515625" style="766" bestFit="1" customWidth="1"/>
    <col min="12812" max="12812" width="11.42578125" style="766"/>
    <col min="12813" max="12813" width="24.7109375" style="766" customWidth="1"/>
    <col min="12814" max="13057" width="11.42578125" style="766"/>
    <col min="13058" max="13058" width="1.7109375" style="766" customWidth="1"/>
    <col min="13059" max="13059" width="6.7109375" style="766" customWidth="1"/>
    <col min="13060" max="13060" width="55.28515625" style="766" customWidth="1"/>
    <col min="13061" max="13061" width="10.85546875" style="766" customWidth="1"/>
    <col min="13062" max="13062" width="14.85546875" style="766" customWidth="1"/>
    <col min="13063" max="13063" width="22" style="766" customWidth="1"/>
    <col min="13064" max="13064" width="17.140625" style="766" customWidth="1"/>
    <col min="13065" max="13065" width="32.140625" style="766" customWidth="1"/>
    <col min="13066" max="13066" width="27.140625" style="766" customWidth="1"/>
    <col min="13067" max="13067" width="14.28515625" style="766" bestFit="1" customWidth="1"/>
    <col min="13068" max="13068" width="11.42578125" style="766"/>
    <col min="13069" max="13069" width="24.7109375" style="766" customWidth="1"/>
    <col min="13070" max="13313" width="11.42578125" style="766"/>
    <col min="13314" max="13314" width="1.7109375" style="766" customWidth="1"/>
    <col min="13315" max="13315" width="6.7109375" style="766" customWidth="1"/>
    <col min="13316" max="13316" width="55.28515625" style="766" customWidth="1"/>
    <col min="13317" max="13317" width="10.85546875" style="766" customWidth="1"/>
    <col min="13318" max="13318" width="14.85546875" style="766" customWidth="1"/>
    <col min="13319" max="13319" width="22" style="766" customWidth="1"/>
    <col min="13320" max="13320" width="17.140625" style="766" customWidth="1"/>
    <col min="13321" max="13321" width="32.140625" style="766" customWidth="1"/>
    <col min="13322" max="13322" width="27.140625" style="766" customWidth="1"/>
    <col min="13323" max="13323" width="14.28515625" style="766" bestFit="1" customWidth="1"/>
    <col min="13324" max="13324" width="11.42578125" style="766"/>
    <col min="13325" max="13325" width="24.7109375" style="766" customWidth="1"/>
    <col min="13326" max="13569" width="11.42578125" style="766"/>
    <col min="13570" max="13570" width="1.7109375" style="766" customWidth="1"/>
    <col min="13571" max="13571" width="6.7109375" style="766" customWidth="1"/>
    <col min="13572" max="13572" width="55.28515625" style="766" customWidth="1"/>
    <col min="13573" max="13573" width="10.85546875" style="766" customWidth="1"/>
    <col min="13574" max="13574" width="14.85546875" style="766" customWidth="1"/>
    <col min="13575" max="13575" width="22" style="766" customWidth="1"/>
    <col min="13576" max="13576" width="17.140625" style="766" customWidth="1"/>
    <col min="13577" max="13577" width="32.140625" style="766" customWidth="1"/>
    <col min="13578" max="13578" width="27.140625" style="766" customWidth="1"/>
    <col min="13579" max="13579" width="14.28515625" style="766" bestFit="1" customWidth="1"/>
    <col min="13580" max="13580" width="11.42578125" style="766"/>
    <col min="13581" max="13581" width="24.7109375" style="766" customWidth="1"/>
    <col min="13582" max="13825" width="11.42578125" style="766"/>
    <col min="13826" max="13826" width="1.7109375" style="766" customWidth="1"/>
    <col min="13827" max="13827" width="6.7109375" style="766" customWidth="1"/>
    <col min="13828" max="13828" width="55.28515625" style="766" customWidth="1"/>
    <col min="13829" max="13829" width="10.85546875" style="766" customWidth="1"/>
    <col min="13830" max="13830" width="14.85546875" style="766" customWidth="1"/>
    <col min="13831" max="13831" width="22" style="766" customWidth="1"/>
    <col min="13832" max="13832" width="17.140625" style="766" customWidth="1"/>
    <col min="13833" max="13833" width="32.140625" style="766" customWidth="1"/>
    <col min="13834" max="13834" width="27.140625" style="766" customWidth="1"/>
    <col min="13835" max="13835" width="14.28515625" style="766" bestFit="1" customWidth="1"/>
    <col min="13836" max="13836" width="11.42578125" style="766"/>
    <col min="13837" max="13837" width="24.7109375" style="766" customWidth="1"/>
    <col min="13838" max="14081" width="11.42578125" style="766"/>
    <col min="14082" max="14082" width="1.7109375" style="766" customWidth="1"/>
    <col min="14083" max="14083" width="6.7109375" style="766" customWidth="1"/>
    <col min="14084" max="14084" width="55.28515625" style="766" customWidth="1"/>
    <col min="14085" max="14085" width="10.85546875" style="766" customWidth="1"/>
    <col min="14086" max="14086" width="14.85546875" style="766" customWidth="1"/>
    <col min="14087" max="14087" width="22" style="766" customWidth="1"/>
    <col min="14088" max="14088" width="17.140625" style="766" customWidth="1"/>
    <col min="14089" max="14089" width="32.140625" style="766" customWidth="1"/>
    <col min="14090" max="14090" width="27.140625" style="766" customWidth="1"/>
    <col min="14091" max="14091" width="14.28515625" style="766" bestFit="1" customWidth="1"/>
    <col min="14092" max="14092" width="11.42578125" style="766"/>
    <col min="14093" max="14093" width="24.7109375" style="766" customWidth="1"/>
    <col min="14094" max="14337" width="11.42578125" style="766"/>
    <col min="14338" max="14338" width="1.7109375" style="766" customWidth="1"/>
    <col min="14339" max="14339" width="6.7109375" style="766" customWidth="1"/>
    <col min="14340" max="14340" width="55.28515625" style="766" customWidth="1"/>
    <col min="14341" max="14341" width="10.85546875" style="766" customWidth="1"/>
    <col min="14342" max="14342" width="14.85546875" style="766" customWidth="1"/>
    <col min="14343" max="14343" width="22" style="766" customWidth="1"/>
    <col min="14344" max="14344" width="17.140625" style="766" customWidth="1"/>
    <col min="14345" max="14345" width="32.140625" style="766" customWidth="1"/>
    <col min="14346" max="14346" width="27.140625" style="766" customWidth="1"/>
    <col min="14347" max="14347" width="14.28515625" style="766" bestFit="1" customWidth="1"/>
    <col min="14348" max="14348" width="11.42578125" style="766"/>
    <col min="14349" max="14349" width="24.7109375" style="766" customWidth="1"/>
    <col min="14350" max="14593" width="11.42578125" style="766"/>
    <col min="14594" max="14594" width="1.7109375" style="766" customWidth="1"/>
    <col min="14595" max="14595" width="6.7109375" style="766" customWidth="1"/>
    <col min="14596" max="14596" width="55.28515625" style="766" customWidth="1"/>
    <col min="14597" max="14597" width="10.85546875" style="766" customWidth="1"/>
    <col min="14598" max="14598" width="14.85546875" style="766" customWidth="1"/>
    <col min="14599" max="14599" width="22" style="766" customWidth="1"/>
    <col min="14600" max="14600" width="17.140625" style="766" customWidth="1"/>
    <col min="14601" max="14601" width="32.140625" style="766" customWidth="1"/>
    <col min="14602" max="14602" width="27.140625" style="766" customWidth="1"/>
    <col min="14603" max="14603" width="14.28515625" style="766" bestFit="1" customWidth="1"/>
    <col min="14604" max="14604" width="11.42578125" style="766"/>
    <col min="14605" max="14605" width="24.7109375" style="766" customWidth="1"/>
    <col min="14606" max="14849" width="11.42578125" style="766"/>
    <col min="14850" max="14850" width="1.7109375" style="766" customWidth="1"/>
    <col min="14851" max="14851" width="6.7109375" style="766" customWidth="1"/>
    <col min="14852" max="14852" width="55.28515625" style="766" customWidth="1"/>
    <col min="14853" max="14853" width="10.85546875" style="766" customWidth="1"/>
    <col min="14854" max="14854" width="14.85546875" style="766" customWidth="1"/>
    <col min="14855" max="14855" width="22" style="766" customWidth="1"/>
    <col min="14856" max="14856" width="17.140625" style="766" customWidth="1"/>
    <col min="14857" max="14857" width="32.140625" style="766" customWidth="1"/>
    <col min="14858" max="14858" width="27.140625" style="766" customWidth="1"/>
    <col min="14859" max="14859" width="14.28515625" style="766" bestFit="1" customWidth="1"/>
    <col min="14860" max="14860" width="11.42578125" style="766"/>
    <col min="14861" max="14861" width="24.7109375" style="766" customWidth="1"/>
    <col min="14862" max="15105" width="11.42578125" style="766"/>
    <col min="15106" max="15106" width="1.7109375" style="766" customWidth="1"/>
    <col min="15107" max="15107" width="6.7109375" style="766" customWidth="1"/>
    <col min="15108" max="15108" width="55.28515625" style="766" customWidth="1"/>
    <col min="15109" max="15109" width="10.85546875" style="766" customWidth="1"/>
    <col min="15110" max="15110" width="14.85546875" style="766" customWidth="1"/>
    <col min="15111" max="15111" width="22" style="766" customWidth="1"/>
    <col min="15112" max="15112" width="17.140625" style="766" customWidth="1"/>
    <col min="15113" max="15113" width="32.140625" style="766" customWidth="1"/>
    <col min="15114" max="15114" width="27.140625" style="766" customWidth="1"/>
    <col min="15115" max="15115" width="14.28515625" style="766" bestFit="1" customWidth="1"/>
    <col min="15116" max="15116" width="11.42578125" style="766"/>
    <col min="15117" max="15117" width="24.7109375" style="766" customWidth="1"/>
    <col min="15118" max="15361" width="11.42578125" style="766"/>
    <col min="15362" max="15362" width="1.7109375" style="766" customWidth="1"/>
    <col min="15363" max="15363" width="6.7109375" style="766" customWidth="1"/>
    <col min="15364" max="15364" width="55.28515625" style="766" customWidth="1"/>
    <col min="15365" max="15365" width="10.85546875" style="766" customWidth="1"/>
    <col min="15366" max="15366" width="14.85546875" style="766" customWidth="1"/>
    <col min="15367" max="15367" width="22" style="766" customWidth="1"/>
    <col min="15368" max="15368" width="17.140625" style="766" customWidth="1"/>
    <col min="15369" max="15369" width="32.140625" style="766" customWidth="1"/>
    <col min="15370" max="15370" width="27.140625" style="766" customWidth="1"/>
    <col min="15371" max="15371" width="14.28515625" style="766" bestFit="1" customWidth="1"/>
    <col min="15372" max="15372" width="11.42578125" style="766"/>
    <col min="15373" max="15373" width="24.7109375" style="766" customWidth="1"/>
    <col min="15374" max="15617" width="11.42578125" style="766"/>
    <col min="15618" max="15618" width="1.7109375" style="766" customWidth="1"/>
    <col min="15619" max="15619" width="6.7109375" style="766" customWidth="1"/>
    <col min="15620" max="15620" width="55.28515625" style="766" customWidth="1"/>
    <col min="15621" max="15621" width="10.85546875" style="766" customWidth="1"/>
    <col min="15622" max="15622" width="14.85546875" style="766" customWidth="1"/>
    <col min="15623" max="15623" width="22" style="766" customWidth="1"/>
    <col min="15624" max="15624" width="17.140625" style="766" customWidth="1"/>
    <col min="15625" max="15625" width="32.140625" style="766" customWidth="1"/>
    <col min="15626" max="15626" width="27.140625" style="766" customWidth="1"/>
    <col min="15627" max="15627" width="14.28515625" style="766" bestFit="1" customWidth="1"/>
    <col min="15628" max="15628" width="11.42578125" style="766"/>
    <col min="15629" max="15629" width="24.7109375" style="766" customWidth="1"/>
    <col min="15630" max="15873" width="11.42578125" style="766"/>
    <col min="15874" max="15874" width="1.7109375" style="766" customWidth="1"/>
    <col min="15875" max="15875" width="6.7109375" style="766" customWidth="1"/>
    <col min="15876" max="15876" width="55.28515625" style="766" customWidth="1"/>
    <col min="15877" max="15877" width="10.85546875" style="766" customWidth="1"/>
    <col min="15878" max="15878" width="14.85546875" style="766" customWidth="1"/>
    <col min="15879" max="15879" width="22" style="766" customWidth="1"/>
    <col min="15880" max="15880" width="17.140625" style="766" customWidth="1"/>
    <col min="15881" max="15881" width="32.140625" style="766" customWidth="1"/>
    <col min="15882" max="15882" width="27.140625" style="766" customWidth="1"/>
    <col min="15883" max="15883" width="14.28515625" style="766" bestFit="1" customWidth="1"/>
    <col min="15884" max="15884" width="11.42578125" style="766"/>
    <col min="15885" max="15885" width="24.7109375" style="766" customWidth="1"/>
    <col min="15886" max="16129" width="11.42578125" style="766"/>
    <col min="16130" max="16130" width="1.7109375" style="766" customWidth="1"/>
    <col min="16131" max="16131" width="6.7109375" style="766" customWidth="1"/>
    <col min="16132" max="16132" width="55.28515625" style="766" customWidth="1"/>
    <col min="16133" max="16133" width="10.85546875" style="766" customWidth="1"/>
    <col min="16134" max="16134" width="14.85546875" style="766" customWidth="1"/>
    <col min="16135" max="16135" width="22" style="766" customWidth="1"/>
    <col min="16136" max="16136" width="17.140625" style="766" customWidth="1"/>
    <col min="16137" max="16137" width="32.140625" style="766" customWidth="1"/>
    <col min="16138" max="16138" width="27.140625" style="766" customWidth="1"/>
    <col min="16139" max="16139" width="14.28515625" style="766" bestFit="1" customWidth="1"/>
    <col min="16140" max="16140" width="11.42578125" style="766"/>
    <col min="16141" max="16141" width="24.7109375" style="766" customWidth="1"/>
    <col min="16142" max="16384" width="11.42578125" style="766"/>
  </cols>
  <sheetData>
    <row r="1" spans="2:11" ht="13.9" customHeight="1" x14ac:dyDescent="0.2">
      <c r="B1" s="1039" t="s">
        <v>335</v>
      </c>
      <c r="C1" s="1039"/>
      <c r="D1" s="1039"/>
      <c r="E1" s="1039"/>
      <c r="F1" s="1039"/>
      <c r="G1" s="1039"/>
      <c r="H1" s="1039"/>
      <c r="I1" s="1039"/>
    </row>
    <row r="2" spans="2:11" ht="13.9" customHeight="1" x14ac:dyDescent="0.2">
      <c r="B2" s="1040" t="s">
        <v>336</v>
      </c>
      <c r="C2" s="1040"/>
      <c r="D2" s="1040"/>
      <c r="E2" s="1040"/>
      <c r="F2" s="1040"/>
      <c r="G2" s="1040"/>
      <c r="H2" s="1040"/>
      <c r="I2" s="1040"/>
    </row>
    <row r="3" spans="2:11" ht="15" x14ac:dyDescent="0.2">
      <c r="B3" s="797"/>
      <c r="C3" s="767" t="s">
        <v>337</v>
      </c>
      <c r="D3" s="1041"/>
      <c r="E3" s="1042"/>
      <c r="F3" s="1042"/>
      <c r="G3" s="1042"/>
      <c r="H3" s="1042"/>
      <c r="I3" s="1043"/>
    </row>
    <row r="4" spans="2:11" ht="60" x14ac:dyDescent="0.2">
      <c r="B4" s="797" t="s">
        <v>338</v>
      </c>
      <c r="C4" s="797" t="s">
        <v>339</v>
      </c>
      <c r="D4" s="797" t="s">
        <v>140</v>
      </c>
      <c r="E4" s="797" t="s">
        <v>340</v>
      </c>
      <c r="F4" s="797" t="s">
        <v>341</v>
      </c>
      <c r="G4" s="797" t="s">
        <v>342</v>
      </c>
      <c r="H4" s="797" t="s">
        <v>343</v>
      </c>
      <c r="I4" s="797" t="s">
        <v>119</v>
      </c>
    </row>
    <row r="5" spans="2:11" ht="15" x14ac:dyDescent="0.2">
      <c r="B5" s="798">
        <v>1</v>
      </c>
      <c r="C5" s="769" t="s">
        <v>344</v>
      </c>
      <c r="D5" s="798" t="s">
        <v>345</v>
      </c>
      <c r="E5" s="798" t="s">
        <v>346</v>
      </c>
      <c r="F5" s="798" t="s">
        <v>347</v>
      </c>
      <c r="G5" s="798" t="s">
        <v>348</v>
      </c>
      <c r="H5" s="838" t="s">
        <v>349</v>
      </c>
      <c r="I5" s="798" t="s">
        <v>144</v>
      </c>
    </row>
    <row r="6" spans="2:11" ht="85.5" x14ac:dyDescent="0.2">
      <c r="B6" s="770">
        <v>1</v>
      </c>
      <c r="C6" s="771" t="s">
        <v>410</v>
      </c>
      <c r="D6" s="770">
        <v>1</v>
      </c>
      <c r="E6" s="772">
        <v>0.1</v>
      </c>
      <c r="F6" s="839">
        <v>7958476.3584636236</v>
      </c>
      <c r="G6" s="773">
        <f>+'F.mult. Inter.'!$D$39</f>
        <v>2.1</v>
      </c>
      <c r="H6" s="842">
        <f>E6*F6*G6</f>
        <v>1671280.0352773613</v>
      </c>
      <c r="I6" s="831">
        <f>+H6/$H$22</f>
        <v>3.4265830798781316E-2</v>
      </c>
      <c r="K6" s="774"/>
    </row>
    <row r="7" spans="2:11" ht="57" x14ac:dyDescent="0.2">
      <c r="B7" s="770">
        <v>2</v>
      </c>
      <c r="C7" s="771" t="s">
        <v>411</v>
      </c>
      <c r="D7" s="770">
        <v>1</v>
      </c>
      <c r="E7" s="772">
        <v>1</v>
      </c>
      <c r="F7" s="839">
        <v>3500000</v>
      </c>
      <c r="G7" s="773">
        <f>+'F.mult. Inter.'!$D$39</f>
        <v>2.1</v>
      </c>
      <c r="H7" s="842">
        <f>E7*F7*G7</f>
        <v>7350000</v>
      </c>
      <c r="I7" s="831">
        <f>+H7/$H$22</f>
        <v>0.15069518635711199</v>
      </c>
      <c r="K7" s="774"/>
    </row>
    <row r="8" spans="2:11" ht="15" x14ac:dyDescent="0.2">
      <c r="B8" s="797"/>
      <c r="C8" s="1047" t="s">
        <v>350</v>
      </c>
      <c r="D8" s="1047"/>
      <c r="E8" s="1047"/>
      <c r="F8" s="1047"/>
      <c r="G8" s="1047"/>
      <c r="H8" s="843">
        <f>SUM(H6:H7)</f>
        <v>9021280.0352773611</v>
      </c>
      <c r="I8" s="832">
        <f>+H8/$H$22</f>
        <v>0.1849610171558933</v>
      </c>
    </row>
    <row r="9" spans="2:11" ht="15" x14ac:dyDescent="0.2">
      <c r="B9" s="797"/>
      <c r="C9" s="1047" t="s">
        <v>351</v>
      </c>
      <c r="D9" s="1047"/>
      <c r="E9" s="1047"/>
      <c r="F9" s="1047"/>
      <c r="G9" s="1047"/>
      <c r="H9" s="851">
        <v>4</v>
      </c>
      <c r="I9" s="775"/>
    </row>
    <row r="10" spans="2:11" ht="15" x14ac:dyDescent="0.2">
      <c r="B10" s="797"/>
      <c r="C10" s="1047" t="s">
        <v>352</v>
      </c>
      <c r="D10" s="1047"/>
      <c r="E10" s="1047"/>
      <c r="F10" s="1047"/>
      <c r="G10" s="1047"/>
      <c r="H10" s="843">
        <f>+H8*H9</f>
        <v>36085120.141109444</v>
      </c>
      <c r="I10" s="832">
        <f>+H10/$H$22</f>
        <v>0.73984406862357321</v>
      </c>
    </row>
    <row r="11" spans="2:11" customFormat="1" ht="12.75" x14ac:dyDescent="0.2">
      <c r="B11" s="183"/>
      <c r="H11" s="844"/>
      <c r="I11" s="184"/>
    </row>
    <row r="12" spans="2:11" ht="13.9" customHeight="1" x14ac:dyDescent="0.2">
      <c r="B12" s="1044" t="s">
        <v>353</v>
      </c>
      <c r="C12" s="1045"/>
      <c r="D12" s="1045"/>
      <c r="E12" s="1045"/>
      <c r="F12" s="1045"/>
      <c r="G12" s="1045"/>
      <c r="H12" s="1045"/>
      <c r="I12" s="1046"/>
    </row>
    <row r="13" spans="2:11" ht="15" x14ac:dyDescent="0.2">
      <c r="B13" s="797"/>
      <c r="C13" s="776" t="s">
        <v>398</v>
      </c>
      <c r="D13" s="777">
        <v>0.04</v>
      </c>
      <c r="E13" s="768"/>
      <c r="F13" s="768"/>
      <c r="G13" s="768"/>
      <c r="H13" s="845">
        <f>+$J$22*D13</f>
        <v>1950958.1367964002</v>
      </c>
      <c r="I13" s="831">
        <f t="shared" ref="I13:I18" si="0">+H13/$H$22</f>
        <v>3.9999999999926192E-2</v>
      </c>
    </row>
    <row r="14" spans="2:11" ht="15" x14ac:dyDescent="0.2">
      <c r="B14" s="797"/>
      <c r="C14" s="776" t="s">
        <v>399</v>
      </c>
      <c r="D14" s="777">
        <v>0.02</v>
      </c>
      <c r="E14" s="768"/>
      <c r="F14" s="768"/>
      <c r="G14" s="768"/>
      <c r="H14" s="845">
        <f>+$J$22*D14</f>
        <v>975479.06839820009</v>
      </c>
      <c r="I14" s="831">
        <f t="shared" si="0"/>
        <v>1.9999999999963096E-2</v>
      </c>
    </row>
    <row r="15" spans="2:11" ht="15" x14ac:dyDescent="0.2">
      <c r="B15" s="797"/>
      <c r="C15" s="776" t="s">
        <v>400</v>
      </c>
      <c r="D15" s="777">
        <v>0.02</v>
      </c>
      <c r="E15" s="768"/>
      <c r="F15" s="768"/>
      <c r="G15" s="768"/>
      <c r="H15" s="845">
        <f>+$J$22*D15</f>
        <v>975479.06839820009</v>
      </c>
      <c r="I15" s="831">
        <f t="shared" si="0"/>
        <v>1.9999999999963096E-2</v>
      </c>
    </row>
    <row r="16" spans="2:11" ht="15" x14ac:dyDescent="0.2">
      <c r="B16" s="797"/>
      <c r="C16" s="810" t="s">
        <v>401</v>
      </c>
      <c r="D16" s="777">
        <v>0.02</v>
      </c>
      <c r="E16" s="768"/>
      <c r="F16" s="768"/>
      <c r="G16" s="768"/>
      <c r="H16" s="845">
        <f>+$J$22*D16</f>
        <v>975479.06839820009</v>
      </c>
      <c r="I16" s="831">
        <f t="shared" si="0"/>
        <v>1.9999999999963096E-2</v>
      </c>
    </row>
    <row r="17" spans="1:257" ht="15" x14ac:dyDescent="0.2">
      <c r="B17" s="797"/>
      <c r="C17" s="776" t="s">
        <v>402</v>
      </c>
      <c r="D17" s="777"/>
      <c r="E17" s="768"/>
      <c r="F17" s="768"/>
      <c r="G17" s="768"/>
      <c r="H17" s="845">
        <v>24000</v>
      </c>
      <c r="I17" s="831">
        <f t="shared" si="0"/>
        <v>4.920659146354677E-4</v>
      </c>
    </row>
    <row r="18" spans="1:257" ht="15" x14ac:dyDescent="0.2">
      <c r="B18" s="1048" t="s">
        <v>158</v>
      </c>
      <c r="C18" s="1048"/>
      <c r="D18" s="1048"/>
      <c r="E18" s="1048"/>
      <c r="F18" s="1048"/>
      <c r="G18" s="1048"/>
      <c r="H18" s="841">
        <f>SUM(H13:H17)</f>
        <v>4901395.3419910008</v>
      </c>
      <c r="I18" s="832">
        <f t="shared" si="0"/>
        <v>0.10049206591445095</v>
      </c>
      <c r="J18" s="779"/>
      <c r="K18" s="778"/>
    </row>
    <row r="19" spans="1:257" customFormat="1" ht="12.75" x14ac:dyDescent="0.2">
      <c r="B19" s="183"/>
      <c r="H19" s="844"/>
      <c r="I19" s="184"/>
    </row>
    <row r="20" spans="1:257" ht="15" x14ac:dyDescent="0.2">
      <c r="B20" s="1038" t="s">
        <v>404</v>
      </c>
      <c r="C20" s="1038"/>
      <c r="D20" s="1038"/>
      <c r="E20" s="1038"/>
      <c r="F20" s="1038"/>
      <c r="G20" s="1038"/>
      <c r="H20" s="840">
        <f>ROUND(+H18+H10,2)</f>
        <v>40986515.479999997</v>
      </c>
      <c r="I20" s="833">
        <f>+H20/$H$22</f>
        <v>0.84033613447445643</v>
      </c>
      <c r="J20" s="811">
        <f>+J22/1.19</f>
        <v>40986515.478915974</v>
      </c>
      <c r="M20" s="811">
        <v>41022469.869999997</v>
      </c>
    </row>
    <row r="21" spans="1:257" ht="15" x14ac:dyDescent="0.2">
      <c r="B21" s="1038" t="s">
        <v>354</v>
      </c>
      <c r="C21" s="1038"/>
      <c r="D21" s="1038"/>
      <c r="E21" s="1038"/>
      <c r="F21" s="1038"/>
      <c r="G21" s="1038"/>
      <c r="H21" s="840">
        <f>H20*0.19</f>
        <v>7787437.9411999993</v>
      </c>
      <c r="I21" s="833">
        <f>+H21/$H$22</f>
        <v>0.15966386555014672</v>
      </c>
      <c r="J21" s="795">
        <f>ROUND(+J20*0.19,2)</f>
        <v>7787437.9400000004</v>
      </c>
      <c r="K21" s="795" t="s">
        <v>406</v>
      </c>
      <c r="M21" s="795">
        <v>7794236.2800000003</v>
      </c>
    </row>
    <row r="22" spans="1:257" ht="15" x14ac:dyDescent="0.2">
      <c r="B22" s="1038" t="s">
        <v>403</v>
      </c>
      <c r="C22" s="1038"/>
      <c r="D22" s="1038"/>
      <c r="E22" s="1038"/>
      <c r="F22" s="1038"/>
      <c r="G22" s="1038"/>
      <c r="H22" s="840">
        <f>ROUND(+H21+H20,2)</f>
        <v>48773953.420000002</v>
      </c>
      <c r="I22" s="833">
        <f>+H22/$H$22</f>
        <v>1</v>
      </c>
      <c r="J22" s="794">
        <f>+PRESUPUESTO!H76</f>
        <v>48773953.419910006</v>
      </c>
      <c r="K22" s="795" t="s">
        <v>405</v>
      </c>
      <c r="L22" s="812">
        <f>+PRESUPUESTO!F76</f>
        <v>0.1</v>
      </c>
      <c r="M22" s="794">
        <f>+M21+M20</f>
        <v>48816706.149999999</v>
      </c>
    </row>
    <row r="23" spans="1:257" customFormat="1" ht="12.75" x14ac:dyDescent="0.2">
      <c r="H23" s="862"/>
    </row>
    <row r="24" spans="1:257" x14ac:dyDescent="0.2">
      <c r="H24" s="849"/>
      <c r="I24" s="779"/>
    </row>
    <row r="25" spans="1:257" x14ac:dyDescent="0.2">
      <c r="I25" s="774"/>
      <c r="J25" s="795">
        <f>+H22-J22</f>
        <v>8.999556303024292E-5</v>
      </c>
    </row>
    <row r="26" spans="1:257" ht="15.75" thickBot="1" x14ac:dyDescent="0.25">
      <c r="B26" s="780" t="s">
        <v>359</v>
      </c>
      <c r="C26" s="781" t="s">
        <v>360</v>
      </c>
      <c r="I26" s="774"/>
    </row>
    <row r="27" spans="1:257" x14ac:dyDescent="0.2">
      <c r="B27" s="783">
        <v>1</v>
      </c>
      <c r="C27" s="1050" t="s">
        <v>361</v>
      </c>
      <c r="D27" s="1050"/>
      <c r="E27" s="1050"/>
      <c r="F27" s="1050"/>
      <c r="G27" s="1051"/>
    </row>
    <row r="28" spans="1:257" ht="15" thickBot="1" x14ac:dyDescent="0.25">
      <c r="B28" s="784">
        <v>2</v>
      </c>
      <c r="C28" s="1052" t="s">
        <v>362</v>
      </c>
      <c r="D28" s="1052"/>
      <c r="E28" s="1052"/>
      <c r="F28" s="1052"/>
      <c r="G28" s="1053"/>
    </row>
    <row r="29" spans="1:257" x14ac:dyDescent="0.2">
      <c r="C29" s="1049"/>
      <c r="D29" s="1049"/>
      <c r="E29" s="1049"/>
      <c r="F29" s="1049"/>
      <c r="G29" s="1049"/>
      <c r="H29" s="1049"/>
      <c r="I29" s="799"/>
    </row>
    <row r="30" spans="1:257" x14ac:dyDescent="0.2">
      <c r="C30" s="1049"/>
      <c r="D30" s="1049"/>
      <c r="E30" s="1049"/>
      <c r="F30" s="1049"/>
      <c r="G30" s="1049"/>
      <c r="H30" s="1049"/>
      <c r="I30" s="799"/>
      <c r="J30" s="766">
        <f>+PRESUPUESTO!H76</f>
        <v>48773953.419910006</v>
      </c>
    </row>
    <row r="31" spans="1:257" ht="15" x14ac:dyDescent="0.2">
      <c r="A31" s="1054" t="s">
        <v>363</v>
      </c>
      <c r="B31" s="1054"/>
      <c r="C31" s="1054"/>
      <c r="D31" s="785"/>
      <c r="E31" s="786"/>
      <c r="F31" s="787"/>
      <c r="G31" s="787"/>
      <c r="H31" s="850"/>
      <c r="I31" s="787"/>
      <c r="J31" s="788">
        <f>+H22-J30</f>
        <v>8.999556303024292E-5</v>
      </c>
      <c r="K31" s="789"/>
      <c r="L31" s="786"/>
      <c r="M31" s="786"/>
      <c r="N31" s="786"/>
      <c r="O31" s="786"/>
      <c r="P31" s="786"/>
      <c r="Q31" s="786"/>
      <c r="R31" s="786"/>
      <c r="S31" s="786"/>
      <c r="T31" s="786"/>
      <c r="U31" s="786"/>
      <c r="V31" s="786"/>
      <c r="W31" s="786"/>
      <c r="X31" s="786"/>
      <c r="Y31" s="786"/>
      <c r="Z31" s="786"/>
      <c r="AA31" s="786"/>
      <c r="AB31" s="786"/>
      <c r="AC31" s="786"/>
      <c r="AD31" s="786"/>
      <c r="AE31" s="786"/>
      <c r="AF31" s="786"/>
      <c r="AG31" s="786"/>
      <c r="AH31" s="786"/>
      <c r="AI31" s="786"/>
      <c r="AJ31" s="786"/>
      <c r="AK31" s="786"/>
      <c r="AL31" s="786"/>
      <c r="AM31" s="786"/>
      <c r="AN31" s="786"/>
      <c r="AO31" s="786"/>
      <c r="AP31" s="786"/>
      <c r="AQ31" s="786"/>
      <c r="AR31" s="786"/>
      <c r="AS31" s="786"/>
      <c r="AT31" s="786"/>
      <c r="AU31" s="786"/>
      <c r="AV31" s="786"/>
      <c r="AW31" s="786"/>
      <c r="AX31" s="786"/>
      <c r="AY31" s="786"/>
      <c r="AZ31" s="786"/>
      <c r="BA31" s="786"/>
      <c r="BB31" s="786"/>
      <c r="BC31" s="786"/>
      <c r="BD31" s="786"/>
      <c r="BE31" s="786"/>
      <c r="BF31" s="786"/>
      <c r="BG31" s="786"/>
      <c r="BH31" s="786"/>
      <c r="BI31" s="786"/>
      <c r="BJ31" s="786"/>
      <c r="BK31" s="786"/>
      <c r="BL31" s="786"/>
      <c r="BM31" s="786"/>
      <c r="BN31" s="786"/>
      <c r="BO31" s="786"/>
      <c r="BP31" s="786"/>
      <c r="BQ31" s="786"/>
      <c r="BR31" s="786"/>
      <c r="BS31" s="786"/>
      <c r="BT31" s="786"/>
      <c r="BU31" s="786"/>
      <c r="BV31" s="786"/>
      <c r="BW31" s="786"/>
      <c r="BX31" s="786"/>
      <c r="BY31" s="786"/>
      <c r="BZ31" s="786"/>
      <c r="CA31" s="786"/>
      <c r="CB31" s="786"/>
      <c r="CC31" s="786"/>
      <c r="CD31" s="786"/>
      <c r="CE31" s="786"/>
      <c r="CF31" s="786"/>
      <c r="CG31" s="786"/>
      <c r="CH31" s="786"/>
      <c r="CI31" s="786"/>
      <c r="CJ31" s="786"/>
      <c r="CK31" s="786"/>
      <c r="CL31" s="786"/>
      <c r="CM31" s="786"/>
      <c r="CN31" s="786"/>
      <c r="CO31" s="786"/>
      <c r="CP31" s="786"/>
      <c r="CQ31" s="786"/>
      <c r="CR31" s="786"/>
      <c r="CS31" s="786"/>
      <c r="CT31" s="786"/>
      <c r="CU31" s="786"/>
      <c r="CV31" s="786"/>
      <c r="CW31" s="786"/>
      <c r="CX31" s="786"/>
      <c r="CY31" s="786"/>
      <c r="CZ31" s="786"/>
      <c r="DA31" s="786"/>
      <c r="DB31" s="786"/>
      <c r="DC31" s="786"/>
      <c r="DD31" s="786"/>
      <c r="DE31" s="786"/>
      <c r="DF31" s="786"/>
      <c r="DG31" s="786"/>
      <c r="DH31" s="786"/>
      <c r="DI31" s="786"/>
      <c r="DJ31" s="786"/>
      <c r="DK31" s="786"/>
      <c r="DL31" s="786"/>
      <c r="DM31" s="786"/>
      <c r="DN31" s="786"/>
      <c r="DO31" s="786"/>
      <c r="DP31" s="786"/>
      <c r="DQ31" s="786"/>
      <c r="DR31" s="786"/>
      <c r="DS31" s="786"/>
      <c r="DT31" s="786"/>
      <c r="DU31" s="786"/>
      <c r="DV31" s="786"/>
      <c r="DW31" s="786"/>
      <c r="DX31" s="786"/>
      <c r="DY31" s="786"/>
      <c r="DZ31" s="786"/>
      <c r="EA31" s="786"/>
      <c r="EB31" s="786"/>
      <c r="EC31" s="786"/>
      <c r="ED31" s="786"/>
      <c r="EE31" s="786"/>
      <c r="EF31" s="786"/>
      <c r="EG31" s="786"/>
      <c r="EH31" s="786"/>
      <c r="EI31" s="786"/>
      <c r="EJ31" s="786"/>
      <c r="EK31" s="786"/>
      <c r="EL31" s="786"/>
      <c r="EM31" s="786"/>
      <c r="EN31" s="786"/>
      <c r="EO31" s="786"/>
      <c r="EP31" s="786"/>
      <c r="EQ31" s="786"/>
      <c r="ER31" s="786"/>
      <c r="ES31" s="786"/>
      <c r="ET31" s="786"/>
      <c r="EU31" s="786"/>
      <c r="EV31" s="786"/>
      <c r="EW31" s="786"/>
      <c r="EX31" s="786"/>
      <c r="EY31" s="786"/>
      <c r="EZ31" s="786"/>
      <c r="FA31" s="786"/>
      <c r="FB31" s="786"/>
      <c r="FC31" s="786"/>
      <c r="FD31" s="786"/>
      <c r="FE31" s="786"/>
      <c r="FF31" s="786"/>
      <c r="FG31" s="786"/>
      <c r="FH31" s="786"/>
      <c r="FI31" s="786"/>
      <c r="FJ31" s="786"/>
      <c r="FK31" s="786"/>
      <c r="FL31" s="786"/>
      <c r="FM31" s="786"/>
      <c r="FN31" s="786"/>
      <c r="FO31" s="786"/>
      <c r="FP31" s="786"/>
      <c r="FQ31" s="786"/>
      <c r="FR31" s="786"/>
      <c r="FS31" s="786"/>
      <c r="FT31" s="786"/>
      <c r="FU31" s="786"/>
      <c r="FV31" s="786"/>
      <c r="FW31" s="786"/>
      <c r="FX31" s="786"/>
      <c r="FY31" s="786"/>
      <c r="FZ31" s="786"/>
      <c r="GA31" s="786"/>
      <c r="GB31" s="786"/>
      <c r="GC31" s="786"/>
      <c r="GD31" s="786"/>
      <c r="GE31" s="786"/>
      <c r="GF31" s="786"/>
      <c r="GG31" s="786"/>
      <c r="GH31" s="786"/>
      <c r="GI31" s="786"/>
      <c r="GJ31" s="786"/>
      <c r="GK31" s="786"/>
      <c r="GL31" s="786"/>
      <c r="GM31" s="786"/>
      <c r="GN31" s="786"/>
      <c r="GO31" s="786"/>
      <c r="GP31" s="786"/>
      <c r="GQ31" s="786"/>
      <c r="GR31" s="786"/>
      <c r="GS31" s="786"/>
      <c r="GT31" s="786"/>
      <c r="GU31" s="786"/>
      <c r="GV31" s="786"/>
      <c r="GW31" s="786"/>
      <c r="GX31" s="786"/>
      <c r="GY31" s="786"/>
      <c r="GZ31" s="786"/>
      <c r="HA31" s="786"/>
      <c r="HB31" s="786"/>
      <c r="HC31" s="786"/>
      <c r="HD31" s="786"/>
      <c r="HE31" s="786"/>
      <c r="HF31" s="786"/>
      <c r="HG31" s="786"/>
      <c r="HH31" s="786"/>
      <c r="HI31" s="786"/>
      <c r="HJ31" s="786"/>
      <c r="HK31" s="786"/>
      <c r="HL31" s="786"/>
      <c r="HM31" s="786"/>
      <c r="HN31" s="786"/>
      <c r="HO31" s="786"/>
      <c r="HP31" s="786"/>
      <c r="HQ31" s="786"/>
      <c r="HR31" s="786"/>
      <c r="HS31" s="786"/>
      <c r="HT31" s="786"/>
      <c r="HU31" s="786"/>
      <c r="HV31" s="786"/>
      <c r="HW31" s="786"/>
      <c r="HX31" s="786"/>
      <c r="HY31" s="786"/>
      <c r="HZ31" s="786"/>
      <c r="IA31" s="786"/>
      <c r="IB31" s="786"/>
      <c r="IC31" s="786"/>
      <c r="ID31" s="786"/>
      <c r="IE31" s="786"/>
      <c r="IF31" s="786"/>
      <c r="IG31" s="786"/>
      <c r="IH31" s="786"/>
      <c r="II31" s="786"/>
      <c r="IJ31" s="786"/>
      <c r="IK31" s="786"/>
      <c r="IL31" s="786"/>
      <c r="IM31" s="786"/>
      <c r="IN31" s="786"/>
      <c r="IO31" s="786"/>
      <c r="IP31" s="786"/>
      <c r="IQ31" s="786"/>
      <c r="IR31" s="786"/>
      <c r="IS31" s="786"/>
      <c r="IT31" s="786"/>
      <c r="IU31" s="786"/>
      <c r="IV31" s="786"/>
      <c r="IW31" s="786"/>
    </row>
    <row r="32" spans="1:257" ht="58.5" customHeight="1" x14ac:dyDescent="0.2">
      <c r="A32" s="790"/>
      <c r="B32" s="790"/>
      <c r="C32" s="786"/>
      <c r="D32" s="785"/>
      <c r="E32" s="786"/>
      <c r="F32" s="787"/>
      <c r="G32" s="787"/>
      <c r="H32" s="850"/>
      <c r="I32" s="787"/>
      <c r="J32" s="788"/>
      <c r="K32" s="789"/>
      <c r="L32" s="786"/>
      <c r="M32" s="786"/>
      <c r="N32" s="786"/>
      <c r="O32" s="786"/>
      <c r="P32" s="786"/>
      <c r="Q32" s="786"/>
      <c r="R32" s="786"/>
      <c r="S32" s="786"/>
      <c r="T32" s="786"/>
      <c r="U32" s="786"/>
      <c r="V32" s="786"/>
      <c r="W32" s="786"/>
      <c r="X32" s="786"/>
      <c r="Y32" s="786"/>
      <c r="Z32" s="786"/>
      <c r="AA32" s="786"/>
      <c r="AB32" s="786"/>
      <c r="AC32" s="786"/>
      <c r="AD32" s="786"/>
      <c r="AE32" s="786"/>
      <c r="AF32" s="786"/>
      <c r="AG32" s="786"/>
      <c r="AH32" s="786"/>
      <c r="AI32" s="786"/>
      <c r="AJ32" s="786"/>
      <c r="AK32" s="786"/>
      <c r="AL32" s="786"/>
      <c r="AM32" s="786"/>
      <c r="AN32" s="786"/>
      <c r="AO32" s="786"/>
      <c r="AP32" s="786"/>
      <c r="AQ32" s="786"/>
      <c r="AR32" s="786"/>
      <c r="AS32" s="786"/>
      <c r="AT32" s="786"/>
      <c r="AU32" s="786"/>
      <c r="AV32" s="786"/>
      <c r="AW32" s="786"/>
      <c r="AX32" s="786"/>
      <c r="AY32" s="786"/>
      <c r="AZ32" s="786"/>
      <c r="BA32" s="786"/>
      <c r="BB32" s="786"/>
      <c r="BC32" s="786"/>
      <c r="BD32" s="786"/>
      <c r="BE32" s="786"/>
      <c r="BF32" s="786"/>
      <c r="BG32" s="786"/>
      <c r="BH32" s="786"/>
      <c r="BI32" s="786"/>
      <c r="BJ32" s="786"/>
      <c r="BK32" s="786"/>
      <c r="BL32" s="786"/>
      <c r="BM32" s="786"/>
      <c r="BN32" s="786"/>
      <c r="BO32" s="786"/>
      <c r="BP32" s="786"/>
      <c r="BQ32" s="786"/>
      <c r="BR32" s="786"/>
      <c r="BS32" s="786"/>
      <c r="BT32" s="786"/>
      <c r="BU32" s="786"/>
      <c r="BV32" s="786"/>
      <c r="BW32" s="786"/>
      <c r="BX32" s="786"/>
      <c r="BY32" s="786"/>
      <c r="BZ32" s="786"/>
      <c r="CA32" s="786"/>
      <c r="CB32" s="786"/>
      <c r="CC32" s="786"/>
      <c r="CD32" s="786"/>
      <c r="CE32" s="786"/>
      <c r="CF32" s="786"/>
      <c r="CG32" s="786"/>
      <c r="CH32" s="786"/>
      <c r="CI32" s="786"/>
      <c r="CJ32" s="786"/>
      <c r="CK32" s="786"/>
      <c r="CL32" s="786"/>
      <c r="CM32" s="786"/>
      <c r="CN32" s="786"/>
      <c r="CO32" s="786"/>
      <c r="CP32" s="786"/>
      <c r="CQ32" s="786"/>
      <c r="CR32" s="786"/>
      <c r="CS32" s="786"/>
      <c r="CT32" s="786"/>
      <c r="CU32" s="786"/>
      <c r="CV32" s="786"/>
      <c r="CW32" s="786"/>
      <c r="CX32" s="786"/>
      <c r="CY32" s="786"/>
      <c r="CZ32" s="786"/>
      <c r="DA32" s="786"/>
      <c r="DB32" s="786"/>
      <c r="DC32" s="786"/>
      <c r="DD32" s="786"/>
      <c r="DE32" s="786"/>
      <c r="DF32" s="786"/>
      <c r="DG32" s="786"/>
      <c r="DH32" s="786"/>
      <c r="DI32" s="786"/>
      <c r="DJ32" s="786"/>
      <c r="DK32" s="786"/>
      <c r="DL32" s="786"/>
      <c r="DM32" s="786"/>
      <c r="DN32" s="786"/>
      <c r="DO32" s="786"/>
      <c r="DP32" s="786"/>
      <c r="DQ32" s="786"/>
      <c r="DR32" s="786"/>
      <c r="DS32" s="786"/>
      <c r="DT32" s="786"/>
      <c r="DU32" s="786"/>
      <c r="DV32" s="786"/>
      <c r="DW32" s="786"/>
      <c r="DX32" s="786"/>
      <c r="DY32" s="786"/>
      <c r="DZ32" s="786"/>
      <c r="EA32" s="786"/>
      <c r="EB32" s="786"/>
      <c r="EC32" s="786"/>
      <c r="ED32" s="786"/>
      <c r="EE32" s="786"/>
      <c r="EF32" s="786"/>
      <c r="EG32" s="786"/>
      <c r="EH32" s="786"/>
      <c r="EI32" s="786"/>
      <c r="EJ32" s="786"/>
      <c r="EK32" s="786"/>
      <c r="EL32" s="786"/>
      <c r="EM32" s="786"/>
      <c r="EN32" s="786"/>
      <c r="EO32" s="786"/>
      <c r="EP32" s="786"/>
      <c r="EQ32" s="786"/>
      <c r="ER32" s="786"/>
      <c r="ES32" s="786"/>
      <c r="ET32" s="786"/>
      <c r="EU32" s="786"/>
      <c r="EV32" s="786"/>
      <c r="EW32" s="786"/>
      <c r="EX32" s="786"/>
      <c r="EY32" s="786"/>
      <c r="EZ32" s="786"/>
      <c r="FA32" s="786"/>
      <c r="FB32" s="786"/>
      <c r="FC32" s="786"/>
      <c r="FD32" s="786"/>
      <c r="FE32" s="786"/>
      <c r="FF32" s="786"/>
      <c r="FG32" s="786"/>
      <c r="FH32" s="786"/>
      <c r="FI32" s="786"/>
      <c r="FJ32" s="786"/>
      <c r="FK32" s="786"/>
      <c r="FL32" s="786"/>
      <c r="FM32" s="786"/>
      <c r="FN32" s="786"/>
      <c r="FO32" s="786"/>
      <c r="FP32" s="786"/>
      <c r="FQ32" s="786"/>
      <c r="FR32" s="786"/>
      <c r="FS32" s="786"/>
      <c r="FT32" s="786"/>
      <c r="FU32" s="786"/>
      <c r="FV32" s="786"/>
      <c r="FW32" s="786"/>
      <c r="FX32" s="786"/>
      <c r="FY32" s="786"/>
      <c r="FZ32" s="786"/>
      <c r="GA32" s="786"/>
      <c r="GB32" s="786"/>
      <c r="GC32" s="786"/>
      <c r="GD32" s="786"/>
      <c r="GE32" s="786"/>
      <c r="GF32" s="786"/>
      <c r="GG32" s="786"/>
      <c r="GH32" s="786"/>
      <c r="GI32" s="786"/>
      <c r="GJ32" s="786"/>
      <c r="GK32" s="786"/>
      <c r="GL32" s="786"/>
      <c r="GM32" s="786"/>
      <c r="GN32" s="786"/>
      <c r="GO32" s="786"/>
      <c r="GP32" s="786"/>
      <c r="GQ32" s="786"/>
      <c r="GR32" s="786"/>
      <c r="GS32" s="786"/>
      <c r="GT32" s="786"/>
      <c r="GU32" s="786"/>
      <c r="GV32" s="786"/>
      <c r="GW32" s="786"/>
      <c r="GX32" s="786"/>
      <c r="GY32" s="786"/>
      <c r="GZ32" s="786"/>
      <c r="HA32" s="786"/>
      <c r="HB32" s="786"/>
      <c r="HC32" s="786"/>
      <c r="HD32" s="786"/>
      <c r="HE32" s="786"/>
      <c r="HF32" s="786"/>
      <c r="HG32" s="786"/>
      <c r="HH32" s="786"/>
      <c r="HI32" s="786"/>
      <c r="HJ32" s="786"/>
      <c r="HK32" s="786"/>
      <c r="HL32" s="786"/>
      <c r="HM32" s="786"/>
      <c r="HN32" s="786"/>
      <c r="HO32" s="786"/>
      <c r="HP32" s="786"/>
      <c r="HQ32" s="786"/>
      <c r="HR32" s="786"/>
      <c r="HS32" s="786"/>
      <c r="HT32" s="786"/>
      <c r="HU32" s="786"/>
      <c r="HV32" s="786"/>
      <c r="HW32" s="786"/>
      <c r="HX32" s="786"/>
      <c r="HY32" s="786"/>
      <c r="HZ32" s="786"/>
      <c r="IA32" s="786"/>
      <c r="IB32" s="786"/>
      <c r="IC32" s="786"/>
      <c r="ID32" s="786"/>
      <c r="IE32" s="786"/>
      <c r="IF32" s="786"/>
      <c r="IG32" s="786"/>
      <c r="IH32" s="786"/>
      <c r="II32" s="786"/>
      <c r="IJ32" s="786"/>
      <c r="IK32" s="786"/>
      <c r="IL32" s="786"/>
      <c r="IM32" s="786"/>
      <c r="IN32" s="786"/>
      <c r="IO32" s="786"/>
      <c r="IP32" s="786"/>
      <c r="IQ32" s="786"/>
      <c r="IR32" s="786"/>
      <c r="IS32" s="786"/>
      <c r="IT32" s="786"/>
      <c r="IU32" s="786"/>
      <c r="IV32" s="786"/>
      <c r="IW32" s="786"/>
    </row>
    <row r="33" spans="1:257" ht="15" x14ac:dyDescent="0.2">
      <c r="A33" s="790"/>
      <c r="B33" s="790"/>
      <c r="C33" s="786"/>
      <c r="D33" s="785"/>
      <c r="E33" s="786"/>
      <c r="F33" s="787"/>
      <c r="G33" s="787"/>
      <c r="H33" s="850"/>
      <c r="I33" s="787"/>
      <c r="J33" s="788"/>
      <c r="K33" s="789"/>
      <c r="L33" s="786"/>
      <c r="M33" s="786"/>
      <c r="N33" s="786"/>
      <c r="O33" s="786"/>
      <c r="P33" s="786"/>
      <c r="Q33" s="786"/>
      <c r="R33" s="786"/>
      <c r="S33" s="786"/>
      <c r="T33" s="786"/>
      <c r="U33" s="786"/>
      <c r="V33" s="786"/>
      <c r="W33" s="786"/>
      <c r="X33" s="786"/>
      <c r="Y33" s="786"/>
      <c r="Z33" s="786"/>
      <c r="AA33" s="786"/>
      <c r="AB33" s="786"/>
      <c r="AC33" s="786"/>
      <c r="AD33" s="786"/>
      <c r="AE33" s="786"/>
      <c r="AF33" s="786"/>
      <c r="AG33" s="786"/>
      <c r="AH33" s="786"/>
      <c r="AI33" s="786"/>
      <c r="AJ33" s="786"/>
      <c r="AK33" s="786"/>
      <c r="AL33" s="786"/>
      <c r="AM33" s="786"/>
      <c r="AN33" s="786"/>
      <c r="AO33" s="786"/>
      <c r="AP33" s="786"/>
      <c r="AQ33" s="786"/>
      <c r="AR33" s="786"/>
      <c r="AS33" s="786"/>
      <c r="AT33" s="786"/>
      <c r="AU33" s="786"/>
      <c r="AV33" s="786"/>
      <c r="AW33" s="786"/>
      <c r="AX33" s="786"/>
      <c r="AY33" s="786"/>
      <c r="AZ33" s="786"/>
      <c r="BA33" s="786"/>
      <c r="BB33" s="786"/>
      <c r="BC33" s="786"/>
      <c r="BD33" s="786"/>
      <c r="BE33" s="786"/>
      <c r="BF33" s="786"/>
      <c r="BG33" s="786"/>
      <c r="BH33" s="786"/>
      <c r="BI33" s="786"/>
      <c r="BJ33" s="786"/>
      <c r="BK33" s="786"/>
      <c r="BL33" s="786"/>
      <c r="BM33" s="786"/>
      <c r="BN33" s="786"/>
      <c r="BO33" s="786"/>
      <c r="BP33" s="786"/>
      <c r="BQ33" s="786"/>
      <c r="BR33" s="786"/>
      <c r="BS33" s="786"/>
      <c r="BT33" s="786"/>
      <c r="BU33" s="786"/>
      <c r="BV33" s="786"/>
      <c r="BW33" s="786"/>
      <c r="BX33" s="786"/>
      <c r="BY33" s="786"/>
      <c r="BZ33" s="786"/>
      <c r="CA33" s="786"/>
      <c r="CB33" s="786"/>
      <c r="CC33" s="786"/>
      <c r="CD33" s="786"/>
      <c r="CE33" s="786"/>
      <c r="CF33" s="786"/>
      <c r="CG33" s="786"/>
      <c r="CH33" s="786"/>
      <c r="CI33" s="786"/>
      <c r="CJ33" s="786"/>
      <c r="CK33" s="786"/>
      <c r="CL33" s="786"/>
      <c r="CM33" s="786"/>
      <c r="CN33" s="786"/>
      <c r="CO33" s="786"/>
      <c r="CP33" s="786"/>
      <c r="CQ33" s="786"/>
      <c r="CR33" s="786"/>
      <c r="CS33" s="786"/>
      <c r="CT33" s="786"/>
      <c r="CU33" s="786"/>
      <c r="CV33" s="786"/>
      <c r="CW33" s="786"/>
      <c r="CX33" s="786"/>
      <c r="CY33" s="786"/>
      <c r="CZ33" s="786"/>
      <c r="DA33" s="786"/>
      <c r="DB33" s="786"/>
      <c r="DC33" s="786"/>
      <c r="DD33" s="786"/>
      <c r="DE33" s="786"/>
      <c r="DF33" s="786"/>
      <c r="DG33" s="786"/>
      <c r="DH33" s="786"/>
      <c r="DI33" s="786"/>
      <c r="DJ33" s="786"/>
      <c r="DK33" s="786"/>
      <c r="DL33" s="786"/>
      <c r="DM33" s="786"/>
      <c r="DN33" s="786"/>
      <c r="DO33" s="786"/>
      <c r="DP33" s="786"/>
      <c r="DQ33" s="786"/>
      <c r="DR33" s="786"/>
      <c r="DS33" s="786"/>
      <c r="DT33" s="786"/>
      <c r="DU33" s="786"/>
      <c r="DV33" s="786"/>
      <c r="DW33" s="786"/>
      <c r="DX33" s="786"/>
      <c r="DY33" s="786"/>
      <c r="DZ33" s="786"/>
      <c r="EA33" s="786"/>
      <c r="EB33" s="786"/>
      <c r="EC33" s="786"/>
      <c r="ED33" s="786"/>
      <c r="EE33" s="786"/>
      <c r="EF33" s="786"/>
      <c r="EG33" s="786"/>
      <c r="EH33" s="786"/>
      <c r="EI33" s="786"/>
      <c r="EJ33" s="786"/>
      <c r="EK33" s="786"/>
      <c r="EL33" s="786"/>
      <c r="EM33" s="786"/>
      <c r="EN33" s="786"/>
      <c r="EO33" s="786"/>
      <c r="EP33" s="786"/>
      <c r="EQ33" s="786"/>
      <c r="ER33" s="786"/>
      <c r="ES33" s="786"/>
      <c r="ET33" s="786"/>
      <c r="EU33" s="786"/>
      <c r="EV33" s="786"/>
      <c r="EW33" s="786"/>
      <c r="EX33" s="786"/>
      <c r="EY33" s="786"/>
      <c r="EZ33" s="786"/>
      <c r="FA33" s="786"/>
      <c r="FB33" s="786"/>
      <c r="FC33" s="786"/>
      <c r="FD33" s="786"/>
      <c r="FE33" s="786"/>
      <c r="FF33" s="786"/>
      <c r="FG33" s="786"/>
      <c r="FH33" s="786"/>
      <c r="FI33" s="786"/>
      <c r="FJ33" s="786"/>
      <c r="FK33" s="786"/>
      <c r="FL33" s="786"/>
      <c r="FM33" s="786"/>
      <c r="FN33" s="786"/>
      <c r="FO33" s="786"/>
      <c r="FP33" s="786"/>
      <c r="FQ33" s="786"/>
      <c r="FR33" s="786"/>
      <c r="FS33" s="786"/>
      <c r="FT33" s="786"/>
      <c r="FU33" s="786"/>
      <c r="FV33" s="786"/>
      <c r="FW33" s="786"/>
      <c r="FX33" s="786"/>
      <c r="FY33" s="786"/>
      <c r="FZ33" s="786"/>
      <c r="GA33" s="786"/>
      <c r="GB33" s="786"/>
      <c r="GC33" s="786"/>
      <c r="GD33" s="786"/>
      <c r="GE33" s="786"/>
      <c r="GF33" s="786"/>
      <c r="GG33" s="786"/>
      <c r="GH33" s="786"/>
      <c r="GI33" s="786"/>
      <c r="GJ33" s="786"/>
      <c r="GK33" s="786"/>
      <c r="GL33" s="786"/>
      <c r="GM33" s="786"/>
      <c r="GN33" s="786"/>
      <c r="GO33" s="786"/>
      <c r="GP33" s="786"/>
      <c r="GQ33" s="786"/>
      <c r="GR33" s="786"/>
      <c r="GS33" s="786"/>
      <c r="GT33" s="786"/>
      <c r="GU33" s="786"/>
      <c r="GV33" s="786"/>
      <c r="GW33" s="786"/>
      <c r="GX33" s="786"/>
      <c r="GY33" s="786"/>
      <c r="GZ33" s="786"/>
      <c r="HA33" s="786"/>
      <c r="HB33" s="786"/>
      <c r="HC33" s="786"/>
      <c r="HD33" s="786"/>
      <c r="HE33" s="786"/>
      <c r="HF33" s="786"/>
      <c r="HG33" s="786"/>
      <c r="HH33" s="786"/>
      <c r="HI33" s="786"/>
      <c r="HJ33" s="786"/>
      <c r="HK33" s="786"/>
      <c r="HL33" s="786"/>
      <c r="HM33" s="786"/>
      <c r="HN33" s="786"/>
      <c r="HO33" s="786"/>
      <c r="HP33" s="786"/>
      <c r="HQ33" s="786"/>
      <c r="HR33" s="786"/>
      <c r="HS33" s="786"/>
      <c r="HT33" s="786"/>
      <c r="HU33" s="786"/>
      <c r="HV33" s="786"/>
      <c r="HW33" s="786"/>
      <c r="HX33" s="786"/>
      <c r="HY33" s="786"/>
      <c r="HZ33" s="786"/>
      <c r="IA33" s="786"/>
      <c r="IB33" s="786"/>
      <c r="IC33" s="786"/>
      <c r="ID33" s="786"/>
      <c r="IE33" s="786"/>
      <c r="IF33" s="786"/>
      <c r="IG33" s="786"/>
      <c r="IH33" s="786"/>
      <c r="II33" s="786"/>
      <c r="IJ33" s="786"/>
      <c r="IK33" s="786"/>
      <c r="IL33" s="786"/>
      <c r="IM33" s="786"/>
      <c r="IN33" s="786"/>
      <c r="IO33" s="786"/>
      <c r="IP33" s="786"/>
      <c r="IQ33" s="786"/>
      <c r="IR33" s="786"/>
      <c r="IS33" s="786"/>
      <c r="IT33" s="786"/>
      <c r="IU33" s="786"/>
      <c r="IV33" s="786"/>
      <c r="IW33" s="786"/>
    </row>
    <row r="34" spans="1:257" ht="15" x14ac:dyDescent="0.25">
      <c r="A34" s="791" t="s">
        <v>364</v>
      </c>
      <c r="B34" s="791"/>
      <c r="C34" s="791"/>
      <c r="D34" s="791"/>
      <c r="E34" s="791"/>
      <c r="F34" s="792"/>
      <c r="G34" s="787"/>
      <c r="H34" s="850"/>
      <c r="I34" s="787"/>
      <c r="J34" s="788"/>
      <c r="K34" s="793"/>
      <c r="L34" s="786"/>
      <c r="M34" s="786"/>
      <c r="N34" s="786"/>
      <c r="O34" s="786"/>
      <c r="P34" s="786"/>
      <c r="Q34" s="786"/>
      <c r="R34" s="786"/>
      <c r="S34" s="786"/>
      <c r="T34" s="786"/>
      <c r="U34" s="786"/>
      <c r="V34" s="786"/>
      <c r="W34" s="786"/>
      <c r="X34" s="786"/>
      <c r="Y34" s="786"/>
      <c r="Z34" s="786"/>
      <c r="AA34" s="786"/>
      <c r="AB34" s="786"/>
      <c r="AC34" s="786"/>
      <c r="AD34" s="786"/>
      <c r="AE34" s="786"/>
      <c r="AF34" s="786"/>
      <c r="AG34" s="786"/>
      <c r="AH34" s="786"/>
      <c r="AI34" s="786"/>
      <c r="AJ34" s="786"/>
      <c r="AK34" s="786"/>
      <c r="AL34" s="786"/>
      <c r="AM34" s="786"/>
      <c r="AN34" s="786"/>
      <c r="AO34" s="786"/>
      <c r="AP34" s="786"/>
      <c r="AQ34" s="786"/>
      <c r="AR34" s="786"/>
      <c r="AS34" s="786"/>
      <c r="AT34" s="786"/>
      <c r="AU34" s="786"/>
      <c r="AV34" s="786"/>
      <c r="AW34" s="786"/>
      <c r="AX34" s="786"/>
      <c r="AY34" s="786"/>
      <c r="AZ34" s="786"/>
      <c r="BA34" s="786"/>
      <c r="BB34" s="786"/>
      <c r="BC34" s="786"/>
      <c r="BD34" s="786"/>
      <c r="BE34" s="786"/>
      <c r="BF34" s="786"/>
      <c r="BG34" s="786"/>
      <c r="BH34" s="786"/>
      <c r="BI34" s="786"/>
      <c r="BJ34" s="786"/>
      <c r="BK34" s="786"/>
      <c r="BL34" s="786"/>
      <c r="BM34" s="786"/>
      <c r="BN34" s="786"/>
      <c r="BO34" s="786"/>
      <c r="BP34" s="786"/>
      <c r="BQ34" s="786"/>
      <c r="BR34" s="786"/>
      <c r="BS34" s="786"/>
      <c r="BT34" s="786"/>
      <c r="BU34" s="786"/>
      <c r="BV34" s="786"/>
      <c r="BW34" s="786"/>
      <c r="BX34" s="786"/>
      <c r="BY34" s="786"/>
      <c r="BZ34" s="786"/>
      <c r="CA34" s="786"/>
      <c r="CB34" s="786"/>
      <c r="CC34" s="786"/>
      <c r="CD34" s="786"/>
      <c r="CE34" s="786"/>
      <c r="CF34" s="786"/>
      <c r="CG34" s="786"/>
      <c r="CH34" s="786"/>
      <c r="CI34" s="786"/>
      <c r="CJ34" s="786"/>
      <c r="CK34" s="786"/>
      <c r="CL34" s="786"/>
      <c r="CM34" s="786"/>
      <c r="CN34" s="786"/>
      <c r="CO34" s="786"/>
      <c r="CP34" s="786"/>
      <c r="CQ34" s="786"/>
      <c r="CR34" s="786"/>
      <c r="CS34" s="786"/>
      <c r="CT34" s="786"/>
      <c r="CU34" s="786"/>
      <c r="CV34" s="786"/>
      <c r="CW34" s="786"/>
      <c r="CX34" s="786"/>
      <c r="CY34" s="786"/>
      <c r="CZ34" s="786"/>
      <c r="DA34" s="786"/>
      <c r="DB34" s="786"/>
      <c r="DC34" s="786"/>
      <c r="DD34" s="786"/>
      <c r="DE34" s="786"/>
      <c r="DF34" s="786"/>
      <c r="DG34" s="786"/>
      <c r="DH34" s="786"/>
      <c r="DI34" s="786"/>
      <c r="DJ34" s="786"/>
      <c r="DK34" s="786"/>
      <c r="DL34" s="786"/>
      <c r="DM34" s="786"/>
      <c r="DN34" s="786"/>
      <c r="DO34" s="786"/>
      <c r="DP34" s="786"/>
      <c r="DQ34" s="786"/>
      <c r="DR34" s="786"/>
      <c r="DS34" s="786"/>
      <c r="DT34" s="786"/>
      <c r="DU34" s="786"/>
      <c r="DV34" s="786"/>
      <c r="DW34" s="786"/>
      <c r="DX34" s="786"/>
      <c r="DY34" s="786"/>
      <c r="DZ34" s="786"/>
      <c r="EA34" s="786"/>
      <c r="EB34" s="786"/>
      <c r="EC34" s="786"/>
      <c r="ED34" s="786"/>
      <c r="EE34" s="786"/>
      <c r="EF34" s="786"/>
      <c r="EG34" s="786"/>
      <c r="EH34" s="786"/>
      <c r="EI34" s="786"/>
      <c r="EJ34" s="786"/>
      <c r="EK34" s="786"/>
      <c r="EL34" s="786"/>
      <c r="EM34" s="786"/>
      <c r="EN34" s="786"/>
      <c r="EO34" s="786"/>
      <c r="EP34" s="786"/>
      <c r="EQ34" s="786"/>
      <c r="ER34" s="786"/>
      <c r="ES34" s="786"/>
      <c r="ET34" s="786"/>
      <c r="EU34" s="786"/>
      <c r="EV34" s="786"/>
      <c r="EW34" s="786"/>
      <c r="EX34" s="786"/>
      <c r="EY34" s="786"/>
      <c r="EZ34" s="786"/>
      <c r="FA34" s="786"/>
      <c r="FB34" s="786"/>
      <c r="FC34" s="786"/>
      <c r="FD34" s="786"/>
      <c r="FE34" s="786"/>
      <c r="FF34" s="786"/>
      <c r="FG34" s="786"/>
      <c r="FH34" s="786"/>
      <c r="FI34" s="786"/>
      <c r="FJ34" s="786"/>
      <c r="FK34" s="786"/>
      <c r="FL34" s="786"/>
      <c r="FM34" s="786"/>
      <c r="FN34" s="786"/>
      <c r="FO34" s="786"/>
      <c r="FP34" s="786"/>
      <c r="FQ34" s="786"/>
      <c r="FR34" s="786"/>
      <c r="FS34" s="786"/>
      <c r="FT34" s="786"/>
      <c r="FU34" s="786"/>
      <c r="FV34" s="786"/>
      <c r="FW34" s="786"/>
      <c r="FX34" s="786"/>
      <c r="FY34" s="786"/>
      <c r="FZ34" s="786"/>
      <c r="GA34" s="786"/>
      <c r="GB34" s="786"/>
      <c r="GC34" s="786"/>
      <c r="GD34" s="786"/>
      <c r="GE34" s="786"/>
      <c r="GF34" s="786"/>
      <c r="GG34" s="786"/>
      <c r="GH34" s="786"/>
      <c r="GI34" s="786"/>
      <c r="GJ34" s="786"/>
      <c r="GK34" s="786"/>
      <c r="GL34" s="786"/>
      <c r="GM34" s="786"/>
      <c r="GN34" s="786"/>
      <c r="GO34" s="786"/>
      <c r="GP34" s="786"/>
      <c r="GQ34" s="786"/>
      <c r="GR34" s="786"/>
      <c r="GS34" s="786"/>
      <c r="GT34" s="786"/>
      <c r="GU34" s="786"/>
      <c r="GV34" s="786"/>
      <c r="GW34" s="786"/>
      <c r="GX34" s="786"/>
      <c r="GY34" s="786"/>
      <c r="GZ34" s="786"/>
      <c r="HA34" s="786"/>
      <c r="HB34" s="786"/>
      <c r="HC34" s="786"/>
      <c r="HD34" s="786"/>
      <c r="HE34" s="786"/>
      <c r="HF34" s="786"/>
      <c r="HG34" s="786"/>
      <c r="HH34" s="786"/>
      <c r="HI34" s="786"/>
      <c r="HJ34" s="786"/>
      <c r="HK34" s="786"/>
      <c r="HL34" s="786"/>
      <c r="HM34" s="786"/>
      <c r="HN34" s="786"/>
      <c r="HO34" s="786"/>
      <c r="HP34" s="786"/>
      <c r="HQ34" s="786"/>
      <c r="HR34" s="786"/>
      <c r="HS34" s="786"/>
      <c r="HT34" s="786"/>
      <c r="HU34" s="786"/>
      <c r="HV34" s="786"/>
      <c r="HW34" s="786"/>
      <c r="HX34" s="786"/>
      <c r="HY34" s="786"/>
      <c r="HZ34" s="786"/>
      <c r="IA34" s="786"/>
      <c r="IB34" s="786"/>
      <c r="IC34" s="786"/>
      <c r="ID34" s="786"/>
      <c r="IE34" s="786"/>
      <c r="IF34" s="786"/>
      <c r="IG34" s="786"/>
      <c r="IH34" s="786"/>
      <c r="II34" s="786"/>
      <c r="IJ34" s="786"/>
      <c r="IK34" s="786"/>
      <c r="IL34" s="786"/>
      <c r="IM34" s="786"/>
      <c r="IN34" s="786"/>
      <c r="IO34" s="786"/>
      <c r="IP34" s="786"/>
      <c r="IQ34" s="786"/>
      <c r="IR34" s="786"/>
      <c r="IS34" s="786"/>
      <c r="IT34" s="786"/>
      <c r="IU34" s="786"/>
      <c r="IV34" s="786"/>
      <c r="IW34" s="786"/>
    </row>
    <row r="35" spans="1:257" ht="15" x14ac:dyDescent="0.25">
      <c r="A35" s="1055" t="s">
        <v>365</v>
      </c>
      <c r="B35" s="1055"/>
      <c r="C35" s="1055"/>
      <c r="D35" s="792"/>
      <c r="E35" s="792"/>
      <c r="F35" s="787"/>
      <c r="G35" s="787"/>
      <c r="H35" s="850"/>
      <c r="I35" s="787"/>
      <c r="J35" s="788"/>
      <c r="K35" s="793"/>
      <c r="L35" s="786"/>
      <c r="M35" s="786"/>
      <c r="N35" s="786"/>
      <c r="O35" s="786"/>
      <c r="P35" s="786"/>
      <c r="Q35" s="786"/>
      <c r="R35" s="786"/>
      <c r="S35" s="786"/>
      <c r="T35" s="786"/>
      <c r="U35" s="786"/>
      <c r="V35" s="786"/>
      <c r="W35" s="786"/>
      <c r="X35" s="786"/>
      <c r="Y35" s="786"/>
      <c r="Z35" s="786"/>
      <c r="AA35" s="786"/>
      <c r="AB35" s="786"/>
      <c r="AC35" s="786"/>
      <c r="AD35" s="786"/>
      <c r="AE35" s="786"/>
      <c r="AF35" s="786"/>
      <c r="AG35" s="786"/>
      <c r="AH35" s="786"/>
      <c r="AI35" s="786"/>
      <c r="AJ35" s="786"/>
      <c r="AK35" s="786"/>
      <c r="AL35" s="786"/>
      <c r="AM35" s="786"/>
      <c r="AN35" s="786"/>
      <c r="AO35" s="786"/>
      <c r="AP35" s="786"/>
      <c r="AQ35" s="786"/>
      <c r="AR35" s="786"/>
      <c r="AS35" s="786"/>
      <c r="AT35" s="786"/>
      <c r="AU35" s="786"/>
      <c r="AV35" s="786"/>
      <c r="AW35" s="786"/>
      <c r="AX35" s="786"/>
      <c r="AY35" s="786"/>
      <c r="AZ35" s="786"/>
      <c r="BA35" s="786"/>
      <c r="BB35" s="786"/>
      <c r="BC35" s="786"/>
      <c r="BD35" s="786"/>
      <c r="BE35" s="786"/>
      <c r="BF35" s="786"/>
      <c r="BG35" s="786"/>
      <c r="BH35" s="786"/>
      <c r="BI35" s="786"/>
      <c r="BJ35" s="786"/>
      <c r="BK35" s="786"/>
      <c r="BL35" s="786"/>
      <c r="BM35" s="786"/>
      <c r="BN35" s="786"/>
      <c r="BO35" s="786"/>
      <c r="BP35" s="786"/>
      <c r="BQ35" s="786"/>
      <c r="BR35" s="786"/>
      <c r="BS35" s="786"/>
      <c r="BT35" s="786"/>
      <c r="BU35" s="786"/>
      <c r="BV35" s="786"/>
      <c r="BW35" s="786"/>
      <c r="BX35" s="786"/>
      <c r="BY35" s="786"/>
      <c r="BZ35" s="786"/>
      <c r="CA35" s="786"/>
      <c r="CB35" s="786"/>
      <c r="CC35" s="786"/>
      <c r="CD35" s="786"/>
      <c r="CE35" s="786"/>
      <c r="CF35" s="786"/>
      <c r="CG35" s="786"/>
      <c r="CH35" s="786"/>
      <c r="CI35" s="786"/>
      <c r="CJ35" s="786"/>
      <c r="CK35" s="786"/>
      <c r="CL35" s="786"/>
      <c r="CM35" s="786"/>
      <c r="CN35" s="786"/>
      <c r="CO35" s="786"/>
      <c r="CP35" s="786"/>
      <c r="CQ35" s="786"/>
      <c r="CR35" s="786"/>
      <c r="CS35" s="786"/>
      <c r="CT35" s="786"/>
      <c r="CU35" s="786"/>
      <c r="CV35" s="786"/>
      <c r="CW35" s="786"/>
      <c r="CX35" s="786"/>
      <c r="CY35" s="786"/>
      <c r="CZ35" s="786"/>
      <c r="DA35" s="786"/>
      <c r="DB35" s="786"/>
      <c r="DC35" s="786"/>
      <c r="DD35" s="786"/>
      <c r="DE35" s="786"/>
      <c r="DF35" s="786"/>
      <c r="DG35" s="786"/>
      <c r="DH35" s="786"/>
      <c r="DI35" s="786"/>
      <c r="DJ35" s="786"/>
      <c r="DK35" s="786"/>
      <c r="DL35" s="786"/>
      <c r="DM35" s="786"/>
      <c r="DN35" s="786"/>
      <c r="DO35" s="786"/>
      <c r="DP35" s="786"/>
      <c r="DQ35" s="786"/>
      <c r="DR35" s="786"/>
      <c r="DS35" s="786"/>
      <c r="DT35" s="786"/>
      <c r="DU35" s="786"/>
      <c r="DV35" s="786"/>
      <c r="DW35" s="786"/>
      <c r="DX35" s="786"/>
      <c r="DY35" s="786"/>
      <c r="DZ35" s="786"/>
      <c r="EA35" s="786"/>
      <c r="EB35" s="786"/>
      <c r="EC35" s="786"/>
      <c r="ED35" s="786"/>
      <c r="EE35" s="786"/>
      <c r="EF35" s="786"/>
      <c r="EG35" s="786"/>
      <c r="EH35" s="786"/>
      <c r="EI35" s="786"/>
      <c r="EJ35" s="786"/>
      <c r="EK35" s="786"/>
      <c r="EL35" s="786"/>
      <c r="EM35" s="786"/>
      <c r="EN35" s="786"/>
      <c r="EO35" s="786"/>
      <c r="EP35" s="786"/>
      <c r="EQ35" s="786"/>
      <c r="ER35" s="786"/>
      <c r="ES35" s="786"/>
      <c r="ET35" s="786"/>
      <c r="EU35" s="786"/>
      <c r="EV35" s="786"/>
      <c r="EW35" s="786"/>
      <c r="EX35" s="786"/>
      <c r="EY35" s="786"/>
      <c r="EZ35" s="786"/>
      <c r="FA35" s="786"/>
      <c r="FB35" s="786"/>
      <c r="FC35" s="786"/>
      <c r="FD35" s="786"/>
      <c r="FE35" s="786"/>
      <c r="FF35" s="786"/>
      <c r="FG35" s="786"/>
      <c r="FH35" s="786"/>
      <c r="FI35" s="786"/>
      <c r="FJ35" s="786"/>
      <c r="FK35" s="786"/>
      <c r="FL35" s="786"/>
      <c r="FM35" s="786"/>
      <c r="FN35" s="786"/>
      <c r="FO35" s="786"/>
      <c r="FP35" s="786"/>
      <c r="FQ35" s="786"/>
      <c r="FR35" s="786"/>
      <c r="FS35" s="786"/>
      <c r="FT35" s="786"/>
      <c r="FU35" s="786"/>
      <c r="FV35" s="786"/>
      <c r="FW35" s="786"/>
      <c r="FX35" s="786"/>
      <c r="FY35" s="786"/>
      <c r="FZ35" s="786"/>
      <c r="GA35" s="786"/>
      <c r="GB35" s="786"/>
      <c r="GC35" s="786"/>
      <c r="GD35" s="786"/>
      <c r="GE35" s="786"/>
      <c r="GF35" s="786"/>
      <c r="GG35" s="786"/>
      <c r="GH35" s="786"/>
      <c r="GI35" s="786"/>
      <c r="GJ35" s="786"/>
      <c r="GK35" s="786"/>
      <c r="GL35" s="786"/>
      <c r="GM35" s="786"/>
      <c r="GN35" s="786"/>
      <c r="GO35" s="786"/>
      <c r="GP35" s="786"/>
      <c r="GQ35" s="786"/>
      <c r="GR35" s="786"/>
      <c r="GS35" s="786"/>
      <c r="GT35" s="786"/>
      <c r="GU35" s="786"/>
      <c r="GV35" s="786"/>
      <c r="GW35" s="786"/>
      <c r="GX35" s="786"/>
      <c r="GY35" s="786"/>
      <c r="GZ35" s="786"/>
      <c r="HA35" s="786"/>
      <c r="HB35" s="786"/>
      <c r="HC35" s="786"/>
      <c r="HD35" s="786"/>
      <c r="HE35" s="786"/>
      <c r="HF35" s="786"/>
      <c r="HG35" s="786"/>
      <c r="HH35" s="786"/>
      <c r="HI35" s="786"/>
      <c r="HJ35" s="786"/>
      <c r="HK35" s="786"/>
      <c r="HL35" s="786"/>
      <c r="HM35" s="786"/>
      <c r="HN35" s="786"/>
      <c r="HO35" s="786"/>
      <c r="HP35" s="786"/>
      <c r="HQ35" s="786"/>
      <c r="HR35" s="786"/>
      <c r="HS35" s="786"/>
      <c r="HT35" s="786"/>
      <c r="HU35" s="786"/>
      <c r="HV35" s="786"/>
      <c r="HW35" s="786"/>
      <c r="HX35" s="786"/>
      <c r="HY35" s="786"/>
      <c r="HZ35" s="786"/>
      <c r="IA35" s="786"/>
      <c r="IB35" s="786"/>
      <c r="IC35" s="786"/>
      <c r="ID35" s="786"/>
      <c r="IE35" s="786"/>
      <c r="IF35" s="786"/>
      <c r="IG35" s="786"/>
      <c r="IH35" s="786"/>
      <c r="II35" s="786"/>
      <c r="IJ35" s="786"/>
      <c r="IK35" s="786"/>
      <c r="IL35" s="786"/>
      <c r="IM35" s="786"/>
      <c r="IN35" s="786"/>
      <c r="IO35" s="786"/>
      <c r="IP35" s="786"/>
      <c r="IQ35" s="786"/>
      <c r="IR35" s="786"/>
      <c r="IS35" s="786"/>
      <c r="IT35" s="786"/>
      <c r="IU35" s="786"/>
      <c r="IV35" s="786"/>
      <c r="IW35" s="786"/>
    </row>
    <row r="36" spans="1:257" x14ac:dyDescent="0.2">
      <c r="C36" s="1049"/>
      <c r="D36" s="1049"/>
      <c r="E36" s="1049"/>
      <c r="F36" s="1049"/>
      <c r="G36" s="1049"/>
      <c r="H36" s="1049"/>
      <c r="I36" s="799"/>
    </row>
    <row r="37" spans="1:257" x14ac:dyDescent="0.2">
      <c r="C37" s="1049"/>
      <c r="D37" s="1049"/>
      <c r="E37" s="1049"/>
      <c r="F37" s="1049"/>
      <c r="G37" s="1049"/>
      <c r="H37" s="1049"/>
      <c r="I37" s="799"/>
    </row>
    <row r="38" spans="1:257" x14ac:dyDescent="0.2">
      <c r="C38" s="1049"/>
      <c r="D38" s="1049"/>
      <c r="E38" s="1049"/>
      <c r="F38" s="1049"/>
      <c r="G38" s="1049"/>
      <c r="H38" s="1049"/>
      <c r="I38" s="799"/>
    </row>
  </sheetData>
  <mergeCells count="20">
    <mergeCell ref="C36:H36"/>
    <mergeCell ref="C37:H37"/>
    <mergeCell ref="C38:H38"/>
    <mergeCell ref="C27:G27"/>
    <mergeCell ref="C28:G28"/>
    <mergeCell ref="C29:H29"/>
    <mergeCell ref="C30:H30"/>
    <mergeCell ref="A31:C31"/>
    <mergeCell ref="A35:C35"/>
    <mergeCell ref="B22:G22"/>
    <mergeCell ref="B20:G20"/>
    <mergeCell ref="B1:I1"/>
    <mergeCell ref="B2:I2"/>
    <mergeCell ref="D3:I3"/>
    <mergeCell ref="B12:I12"/>
    <mergeCell ref="C8:G8"/>
    <mergeCell ref="C9:G9"/>
    <mergeCell ref="C10:G10"/>
    <mergeCell ref="B18:G18"/>
    <mergeCell ref="B21:G21"/>
  </mergeCells>
  <pageMargins left="0.7" right="0.7" top="0.75" bottom="0.75" header="0.3" footer="0.3"/>
  <pageSetup scale="54" orientation="portrait" r:id="rId1"/>
  <colBreaks count="1" manualBreakCount="1">
    <brk id="9" max="44"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669D9E-6705-4AD9-B5D5-1FE65BD3989E}">
  <sheetPr>
    <tabColor rgb="FF00B0F0"/>
  </sheetPr>
  <dimension ref="B2:D29"/>
  <sheetViews>
    <sheetView view="pageBreakPreview" zoomScaleNormal="100" zoomScaleSheetLayoutView="100" workbookViewId="0">
      <selection activeCell="D1" sqref="B1:L3"/>
    </sheetView>
  </sheetViews>
  <sheetFormatPr baseColWidth="10" defaultRowHeight="12.75" x14ac:dyDescent="0.2"/>
  <cols>
    <col min="1" max="1" width="3.28515625" customWidth="1"/>
    <col min="2" max="2" width="5.28515625" bestFit="1" customWidth="1"/>
    <col min="3" max="3" width="64.42578125" bestFit="1" customWidth="1"/>
    <col min="4" max="4" width="13.42578125" style="801" bestFit="1" customWidth="1"/>
    <col min="5" max="5" width="7.7109375" customWidth="1"/>
  </cols>
  <sheetData>
    <row r="2" spans="2:4" s="235" customFormat="1" ht="27.6" customHeight="1" x14ac:dyDescent="0.2">
      <c r="B2" s="1037" t="s">
        <v>417</v>
      </c>
      <c r="C2" s="1037"/>
      <c r="D2" s="1037"/>
    </row>
    <row r="4" spans="2:4" s="235" customFormat="1" x14ac:dyDescent="0.2">
      <c r="B4" s="235" t="s">
        <v>45</v>
      </c>
      <c r="C4" s="235" t="s">
        <v>368</v>
      </c>
      <c r="D4" s="802" t="s">
        <v>119</v>
      </c>
    </row>
    <row r="5" spans="2:4" s="235" customFormat="1" x14ac:dyDescent="0.2">
      <c r="B5" s="806">
        <v>1</v>
      </c>
      <c r="C5" s="806" t="s">
        <v>384</v>
      </c>
      <c r="D5" s="807">
        <f>+SUM(D6:D19)</f>
        <v>1.8571</v>
      </c>
    </row>
    <row r="6" spans="2:4" x14ac:dyDescent="0.2">
      <c r="B6" s="796">
        <f>+B5+0.01</f>
        <v>1.01</v>
      </c>
      <c r="C6" s="796" t="s">
        <v>383</v>
      </c>
      <c r="D6" s="804">
        <v>1</v>
      </c>
    </row>
    <row r="7" spans="2:4" x14ac:dyDescent="0.2">
      <c r="B7" s="796">
        <f t="shared" ref="B7:B19" si="0">+B6+0.01</f>
        <v>1.02</v>
      </c>
      <c r="C7" s="796" t="s">
        <v>369</v>
      </c>
      <c r="D7" s="804">
        <v>8.3299999999999999E-2</v>
      </c>
    </row>
    <row r="8" spans="2:4" x14ac:dyDescent="0.2">
      <c r="B8" s="796">
        <f t="shared" si="0"/>
        <v>1.03</v>
      </c>
      <c r="C8" s="796" t="s">
        <v>370</v>
      </c>
      <c r="D8" s="804">
        <v>9.8599999999999993E-2</v>
      </c>
    </row>
    <row r="9" spans="2:4" x14ac:dyDescent="0.2">
      <c r="B9" s="796">
        <f t="shared" si="0"/>
        <v>1.04</v>
      </c>
      <c r="C9" s="796" t="s">
        <v>371</v>
      </c>
      <c r="D9" s="804">
        <v>4.1700000000000001E-2</v>
      </c>
    </row>
    <row r="10" spans="2:4" x14ac:dyDescent="0.2">
      <c r="B10" s="796">
        <f t="shared" si="0"/>
        <v>1.05</v>
      </c>
      <c r="C10" s="796" t="s">
        <v>372</v>
      </c>
      <c r="D10" s="804">
        <v>0.12</v>
      </c>
    </row>
    <row r="11" spans="2:4" x14ac:dyDescent="0.2">
      <c r="B11" s="796">
        <f t="shared" si="0"/>
        <v>1.06</v>
      </c>
      <c r="C11" s="796" t="s">
        <v>373</v>
      </c>
      <c r="D11" s="804">
        <v>8.5000000000000006E-2</v>
      </c>
    </row>
    <row r="12" spans="2:4" x14ac:dyDescent="0.2">
      <c r="B12" s="796">
        <f t="shared" si="0"/>
        <v>1.07</v>
      </c>
      <c r="C12" s="796" t="s">
        <v>374</v>
      </c>
      <c r="D12" s="804">
        <v>0.04</v>
      </c>
    </row>
    <row r="13" spans="2:4" x14ac:dyDescent="0.2">
      <c r="B13" s="796">
        <f t="shared" si="0"/>
        <v>1.08</v>
      </c>
      <c r="C13" s="796" t="s">
        <v>375</v>
      </c>
      <c r="D13" s="804">
        <v>6.9599999999999995E-2</v>
      </c>
    </row>
    <row r="14" spans="2:4" x14ac:dyDescent="0.2">
      <c r="B14" s="796">
        <f t="shared" si="0"/>
        <v>1.0900000000000001</v>
      </c>
      <c r="C14" s="796" t="s">
        <v>376</v>
      </c>
      <c r="D14" s="804">
        <v>0.02</v>
      </c>
    </row>
    <row r="15" spans="2:4" x14ac:dyDescent="0.2">
      <c r="B15" s="805">
        <f t="shared" si="0"/>
        <v>1.1000000000000001</v>
      </c>
      <c r="C15" s="796" t="s">
        <v>377</v>
      </c>
      <c r="D15" s="804">
        <v>0.03</v>
      </c>
    </row>
    <row r="16" spans="2:4" x14ac:dyDescent="0.2">
      <c r="B16" s="796">
        <f t="shared" si="0"/>
        <v>1.1100000000000001</v>
      </c>
      <c r="C16" s="796" t="s">
        <v>378</v>
      </c>
      <c r="D16" s="804">
        <v>3.7999999999999999E-2</v>
      </c>
    </row>
    <row r="17" spans="2:4" x14ac:dyDescent="0.2">
      <c r="B17" s="796">
        <f t="shared" si="0"/>
        <v>1.1200000000000001</v>
      </c>
      <c r="C17" s="796" t="s">
        <v>379</v>
      </c>
      <c r="D17" s="804">
        <v>3.3399999999999999E-2</v>
      </c>
    </row>
    <row r="18" spans="2:4" x14ac:dyDescent="0.2">
      <c r="B18" s="796">
        <f t="shared" si="0"/>
        <v>1.1300000000000001</v>
      </c>
      <c r="C18" s="854" t="s">
        <v>414</v>
      </c>
      <c r="D18" s="804">
        <v>0.1171</v>
      </c>
    </row>
    <row r="19" spans="2:4" x14ac:dyDescent="0.2">
      <c r="B19" s="796">
        <f t="shared" si="0"/>
        <v>1.1400000000000001</v>
      </c>
      <c r="C19" s="796" t="s">
        <v>380</v>
      </c>
      <c r="D19" s="804">
        <v>8.0399999999999999E-2</v>
      </c>
    </row>
    <row r="20" spans="2:4" x14ac:dyDescent="0.2">
      <c r="C20" s="803"/>
    </row>
    <row r="21" spans="2:4" ht="13.5" thickBot="1" x14ac:dyDescent="0.25"/>
    <row r="22" spans="2:4" ht="13.5" thickBot="1" x14ac:dyDescent="0.25">
      <c r="C22" s="808" t="s">
        <v>418</v>
      </c>
      <c r="D22" s="809">
        <f>+D5</f>
        <v>1.8571</v>
      </c>
    </row>
    <row r="24" spans="2:4" ht="15" x14ac:dyDescent="0.2">
      <c r="C24" s="790"/>
    </row>
    <row r="25" spans="2:4" ht="15" x14ac:dyDescent="0.2">
      <c r="C25" s="790"/>
    </row>
    <row r="28" spans="2:4" ht="15" x14ac:dyDescent="0.25">
      <c r="C28" s="852" t="s">
        <v>412</v>
      </c>
    </row>
    <row r="29" spans="2:4" ht="15" x14ac:dyDescent="0.25">
      <c r="C29" s="800" t="s">
        <v>365</v>
      </c>
    </row>
  </sheetData>
  <mergeCells count="1">
    <mergeCell ref="B2:D2"/>
  </mergeCells>
  <pageMargins left="0.7" right="0.7" top="0.75" bottom="0.75" header="0.3" footer="0.3"/>
  <pageSetup scale="98"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6AC2E-4AF0-47E6-AA53-86C15984096B}">
  <sheetPr>
    <tabColor rgb="FF00B0F0"/>
  </sheetPr>
  <dimension ref="A1:IW49"/>
  <sheetViews>
    <sheetView view="pageBreakPreview" zoomScale="70" zoomScaleNormal="100" zoomScaleSheetLayoutView="70" workbookViewId="0">
      <selection activeCell="K35" sqref="K35"/>
    </sheetView>
  </sheetViews>
  <sheetFormatPr baseColWidth="10" defaultColWidth="11.42578125" defaultRowHeight="14.25" x14ac:dyDescent="0.2"/>
  <cols>
    <col min="1" max="1" width="1.7109375" style="766" customWidth="1"/>
    <col min="2" max="2" width="6.7109375" style="766" customWidth="1"/>
    <col min="3" max="3" width="55.28515625" style="766" customWidth="1"/>
    <col min="4" max="4" width="10.85546875" style="766" customWidth="1"/>
    <col min="5" max="5" width="14.85546875" style="766" customWidth="1"/>
    <col min="6" max="6" width="22" style="766" customWidth="1"/>
    <col min="7" max="7" width="17.140625" style="766" customWidth="1"/>
    <col min="8" max="8" width="21.42578125" style="846" bestFit="1" customWidth="1"/>
    <col min="9" max="9" width="16.7109375" style="766" customWidth="1"/>
    <col min="10" max="10" width="27.140625" style="779" customWidth="1"/>
    <col min="11" max="11" width="13.7109375" style="766" bestFit="1" customWidth="1"/>
    <col min="12" max="12" width="15.85546875" style="766" bestFit="1" customWidth="1"/>
    <col min="13" max="13" width="24.7109375" style="782" customWidth="1"/>
    <col min="14" max="257" width="11.42578125" style="766"/>
    <col min="258" max="258" width="1.7109375" style="766" customWidth="1"/>
    <col min="259" max="259" width="6.7109375" style="766" customWidth="1"/>
    <col min="260" max="260" width="55.28515625" style="766" customWidth="1"/>
    <col min="261" max="261" width="10.85546875" style="766" customWidth="1"/>
    <col min="262" max="262" width="14.85546875" style="766" customWidth="1"/>
    <col min="263" max="263" width="22" style="766" customWidth="1"/>
    <col min="264" max="264" width="17.140625" style="766" customWidth="1"/>
    <col min="265" max="265" width="32.140625" style="766" customWidth="1"/>
    <col min="266" max="266" width="27.140625" style="766" customWidth="1"/>
    <col min="267" max="267" width="13.7109375" style="766" bestFit="1" customWidth="1"/>
    <col min="268" max="268" width="11.42578125" style="766"/>
    <col min="269" max="269" width="24.7109375" style="766" customWidth="1"/>
    <col min="270" max="513" width="11.42578125" style="766"/>
    <col min="514" max="514" width="1.7109375" style="766" customWidth="1"/>
    <col min="515" max="515" width="6.7109375" style="766" customWidth="1"/>
    <col min="516" max="516" width="55.28515625" style="766" customWidth="1"/>
    <col min="517" max="517" width="10.85546875" style="766" customWidth="1"/>
    <col min="518" max="518" width="14.85546875" style="766" customWidth="1"/>
    <col min="519" max="519" width="22" style="766" customWidth="1"/>
    <col min="520" max="520" width="17.140625" style="766" customWidth="1"/>
    <col min="521" max="521" width="32.140625" style="766" customWidth="1"/>
    <col min="522" max="522" width="27.140625" style="766" customWidth="1"/>
    <col min="523" max="523" width="13.7109375" style="766" bestFit="1" customWidth="1"/>
    <col min="524" max="524" width="11.42578125" style="766"/>
    <col min="525" max="525" width="24.7109375" style="766" customWidth="1"/>
    <col min="526" max="769" width="11.42578125" style="766"/>
    <col min="770" max="770" width="1.7109375" style="766" customWidth="1"/>
    <col min="771" max="771" width="6.7109375" style="766" customWidth="1"/>
    <col min="772" max="772" width="55.28515625" style="766" customWidth="1"/>
    <col min="773" max="773" width="10.85546875" style="766" customWidth="1"/>
    <col min="774" max="774" width="14.85546875" style="766" customWidth="1"/>
    <col min="775" max="775" width="22" style="766" customWidth="1"/>
    <col min="776" max="776" width="17.140625" style="766" customWidth="1"/>
    <col min="777" max="777" width="32.140625" style="766" customWidth="1"/>
    <col min="778" max="778" width="27.140625" style="766" customWidth="1"/>
    <col min="779" max="779" width="13.7109375" style="766" bestFit="1" customWidth="1"/>
    <col min="780" max="780" width="11.42578125" style="766"/>
    <col min="781" max="781" width="24.7109375" style="766" customWidth="1"/>
    <col min="782" max="1025" width="11.42578125" style="766"/>
    <col min="1026" max="1026" width="1.7109375" style="766" customWidth="1"/>
    <col min="1027" max="1027" width="6.7109375" style="766" customWidth="1"/>
    <col min="1028" max="1028" width="55.28515625" style="766" customWidth="1"/>
    <col min="1029" max="1029" width="10.85546875" style="766" customWidth="1"/>
    <col min="1030" max="1030" width="14.85546875" style="766" customWidth="1"/>
    <col min="1031" max="1031" width="22" style="766" customWidth="1"/>
    <col min="1032" max="1032" width="17.140625" style="766" customWidth="1"/>
    <col min="1033" max="1033" width="32.140625" style="766" customWidth="1"/>
    <col min="1034" max="1034" width="27.140625" style="766" customWidth="1"/>
    <col min="1035" max="1035" width="13.7109375" style="766" bestFit="1" customWidth="1"/>
    <col min="1036" max="1036" width="11.42578125" style="766"/>
    <col min="1037" max="1037" width="24.7109375" style="766" customWidth="1"/>
    <col min="1038" max="1281" width="11.42578125" style="766"/>
    <col min="1282" max="1282" width="1.7109375" style="766" customWidth="1"/>
    <col min="1283" max="1283" width="6.7109375" style="766" customWidth="1"/>
    <col min="1284" max="1284" width="55.28515625" style="766" customWidth="1"/>
    <col min="1285" max="1285" width="10.85546875" style="766" customWidth="1"/>
    <col min="1286" max="1286" width="14.85546875" style="766" customWidth="1"/>
    <col min="1287" max="1287" width="22" style="766" customWidth="1"/>
    <col min="1288" max="1288" width="17.140625" style="766" customWidth="1"/>
    <col min="1289" max="1289" width="32.140625" style="766" customWidth="1"/>
    <col min="1290" max="1290" width="27.140625" style="766" customWidth="1"/>
    <col min="1291" max="1291" width="13.7109375" style="766" bestFit="1" customWidth="1"/>
    <col min="1292" max="1292" width="11.42578125" style="766"/>
    <col min="1293" max="1293" width="24.7109375" style="766" customWidth="1"/>
    <col min="1294" max="1537" width="11.42578125" style="766"/>
    <col min="1538" max="1538" width="1.7109375" style="766" customWidth="1"/>
    <col min="1539" max="1539" width="6.7109375" style="766" customWidth="1"/>
    <col min="1540" max="1540" width="55.28515625" style="766" customWidth="1"/>
    <col min="1541" max="1541" width="10.85546875" style="766" customWidth="1"/>
    <col min="1542" max="1542" width="14.85546875" style="766" customWidth="1"/>
    <col min="1543" max="1543" width="22" style="766" customWidth="1"/>
    <col min="1544" max="1544" width="17.140625" style="766" customWidth="1"/>
    <col min="1545" max="1545" width="32.140625" style="766" customWidth="1"/>
    <col min="1546" max="1546" width="27.140625" style="766" customWidth="1"/>
    <col min="1547" max="1547" width="13.7109375" style="766" bestFit="1" customWidth="1"/>
    <col min="1548" max="1548" width="11.42578125" style="766"/>
    <col min="1549" max="1549" width="24.7109375" style="766" customWidth="1"/>
    <col min="1550" max="1793" width="11.42578125" style="766"/>
    <col min="1794" max="1794" width="1.7109375" style="766" customWidth="1"/>
    <col min="1795" max="1795" width="6.7109375" style="766" customWidth="1"/>
    <col min="1796" max="1796" width="55.28515625" style="766" customWidth="1"/>
    <col min="1797" max="1797" width="10.85546875" style="766" customWidth="1"/>
    <col min="1798" max="1798" width="14.85546875" style="766" customWidth="1"/>
    <col min="1799" max="1799" width="22" style="766" customWidth="1"/>
    <col min="1800" max="1800" width="17.140625" style="766" customWidth="1"/>
    <col min="1801" max="1801" width="32.140625" style="766" customWidth="1"/>
    <col min="1802" max="1802" width="27.140625" style="766" customWidth="1"/>
    <col min="1803" max="1803" width="13.7109375" style="766" bestFit="1" customWidth="1"/>
    <col min="1804" max="1804" width="11.42578125" style="766"/>
    <col min="1805" max="1805" width="24.7109375" style="766" customWidth="1"/>
    <col min="1806" max="2049" width="11.42578125" style="766"/>
    <col min="2050" max="2050" width="1.7109375" style="766" customWidth="1"/>
    <col min="2051" max="2051" width="6.7109375" style="766" customWidth="1"/>
    <col min="2052" max="2052" width="55.28515625" style="766" customWidth="1"/>
    <col min="2053" max="2053" width="10.85546875" style="766" customWidth="1"/>
    <col min="2054" max="2054" width="14.85546875" style="766" customWidth="1"/>
    <col min="2055" max="2055" width="22" style="766" customWidth="1"/>
    <col min="2056" max="2056" width="17.140625" style="766" customWidth="1"/>
    <col min="2057" max="2057" width="32.140625" style="766" customWidth="1"/>
    <col min="2058" max="2058" width="27.140625" style="766" customWidth="1"/>
    <col min="2059" max="2059" width="13.7109375" style="766" bestFit="1" customWidth="1"/>
    <col min="2060" max="2060" width="11.42578125" style="766"/>
    <col min="2061" max="2061" width="24.7109375" style="766" customWidth="1"/>
    <col min="2062" max="2305" width="11.42578125" style="766"/>
    <col min="2306" max="2306" width="1.7109375" style="766" customWidth="1"/>
    <col min="2307" max="2307" width="6.7109375" style="766" customWidth="1"/>
    <col min="2308" max="2308" width="55.28515625" style="766" customWidth="1"/>
    <col min="2309" max="2309" width="10.85546875" style="766" customWidth="1"/>
    <col min="2310" max="2310" width="14.85546875" style="766" customWidth="1"/>
    <col min="2311" max="2311" width="22" style="766" customWidth="1"/>
    <col min="2312" max="2312" width="17.140625" style="766" customWidth="1"/>
    <col min="2313" max="2313" width="32.140625" style="766" customWidth="1"/>
    <col min="2314" max="2314" width="27.140625" style="766" customWidth="1"/>
    <col min="2315" max="2315" width="13.7109375" style="766" bestFit="1" customWidth="1"/>
    <col min="2316" max="2316" width="11.42578125" style="766"/>
    <col min="2317" max="2317" width="24.7109375" style="766" customWidth="1"/>
    <col min="2318" max="2561" width="11.42578125" style="766"/>
    <col min="2562" max="2562" width="1.7109375" style="766" customWidth="1"/>
    <col min="2563" max="2563" width="6.7109375" style="766" customWidth="1"/>
    <col min="2564" max="2564" width="55.28515625" style="766" customWidth="1"/>
    <col min="2565" max="2565" width="10.85546875" style="766" customWidth="1"/>
    <col min="2566" max="2566" width="14.85546875" style="766" customWidth="1"/>
    <col min="2567" max="2567" width="22" style="766" customWidth="1"/>
    <col min="2568" max="2568" width="17.140625" style="766" customWidth="1"/>
    <col min="2569" max="2569" width="32.140625" style="766" customWidth="1"/>
    <col min="2570" max="2570" width="27.140625" style="766" customWidth="1"/>
    <col min="2571" max="2571" width="13.7109375" style="766" bestFit="1" customWidth="1"/>
    <col min="2572" max="2572" width="11.42578125" style="766"/>
    <col min="2573" max="2573" width="24.7109375" style="766" customWidth="1"/>
    <col min="2574" max="2817" width="11.42578125" style="766"/>
    <col min="2818" max="2818" width="1.7109375" style="766" customWidth="1"/>
    <col min="2819" max="2819" width="6.7109375" style="766" customWidth="1"/>
    <col min="2820" max="2820" width="55.28515625" style="766" customWidth="1"/>
    <col min="2821" max="2821" width="10.85546875" style="766" customWidth="1"/>
    <col min="2822" max="2822" width="14.85546875" style="766" customWidth="1"/>
    <col min="2823" max="2823" width="22" style="766" customWidth="1"/>
    <col min="2824" max="2824" width="17.140625" style="766" customWidth="1"/>
    <col min="2825" max="2825" width="32.140625" style="766" customWidth="1"/>
    <col min="2826" max="2826" width="27.140625" style="766" customWidth="1"/>
    <col min="2827" max="2827" width="13.7109375" style="766" bestFit="1" customWidth="1"/>
    <col min="2828" max="2828" width="11.42578125" style="766"/>
    <col min="2829" max="2829" width="24.7109375" style="766" customWidth="1"/>
    <col min="2830" max="3073" width="11.42578125" style="766"/>
    <col min="3074" max="3074" width="1.7109375" style="766" customWidth="1"/>
    <col min="3075" max="3075" width="6.7109375" style="766" customWidth="1"/>
    <col min="3076" max="3076" width="55.28515625" style="766" customWidth="1"/>
    <col min="3077" max="3077" width="10.85546875" style="766" customWidth="1"/>
    <col min="3078" max="3078" width="14.85546875" style="766" customWidth="1"/>
    <col min="3079" max="3079" width="22" style="766" customWidth="1"/>
    <col min="3080" max="3080" width="17.140625" style="766" customWidth="1"/>
    <col min="3081" max="3081" width="32.140625" style="766" customWidth="1"/>
    <col min="3082" max="3082" width="27.140625" style="766" customWidth="1"/>
    <col min="3083" max="3083" width="13.7109375" style="766" bestFit="1" customWidth="1"/>
    <col min="3084" max="3084" width="11.42578125" style="766"/>
    <col min="3085" max="3085" width="24.7109375" style="766" customWidth="1"/>
    <col min="3086" max="3329" width="11.42578125" style="766"/>
    <col min="3330" max="3330" width="1.7109375" style="766" customWidth="1"/>
    <col min="3331" max="3331" width="6.7109375" style="766" customWidth="1"/>
    <col min="3332" max="3332" width="55.28515625" style="766" customWidth="1"/>
    <col min="3333" max="3333" width="10.85546875" style="766" customWidth="1"/>
    <col min="3334" max="3334" width="14.85546875" style="766" customWidth="1"/>
    <col min="3335" max="3335" width="22" style="766" customWidth="1"/>
    <col min="3336" max="3336" width="17.140625" style="766" customWidth="1"/>
    <col min="3337" max="3337" width="32.140625" style="766" customWidth="1"/>
    <col min="3338" max="3338" width="27.140625" style="766" customWidth="1"/>
    <col min="3339" max="3339" width="13.7109375" style="766" bestFit="1" customWidth="1"/>
    <col min="3340" max="3340" width="11.42578125" style="766"/>
    <col min="3341" max="3341" width="24.7109375" style="766" customWidth="1"/>
    <col min="3342" max="3585" width="11.42578125" style="766"/>
    <col min="3586" max="3586" width="1.7109375" style="766" customWidth="1"/>
    <col min="3587" max="3587" width="6.7109375" style="766" customWidth="1"/>
    <col min="3588" max="3588" width="55.28515625" style="766" customWidth="1"/>
    <col min="3589" max="3589" width="10.85546875" style="766" customWidth="1"/>
    <col min="3590" max="3590" width="14.85546875" style="766" customWidth="1"/>
    <col min="3591" max="3591" width="22" style="766" customWidth="1"/>
    <col min="3592" max="3592" width="17.140625" style="766" customWidth="1"/>
    <col min="3593" max="3593" width="32.140625" style="766" customWidth="1"/>
    <col min="3594" max="3594" width="27.140625" style="766" customWidth="1"/>
    <col min="3595" max="3595" width="13.7109375" style="766" bestFit="1" customWidth="1"/>
    <col min="3596" max="3596" width="11.42578125" style="766"/>
    <col min="3597" max="3597" width="24.7109375" style="766" customWidth="1"/>
    <col min="3598" max="3841" width="11.42578125" style="766"/>
    <col min="3842" max="3842" width="1.7109375" style="766" customWidth="1"/>
    <col min="3843" max="3843" width="6.7109375" style="766" customWidth="1"/>
    <col min="3844" max="3844" width="55.28515625" style="766" customWidth="1"/>
    <col min="3845" max="3845" width="10.85546875" style="766" customWidth="1"/>
    <col min="3846" max="3846" width="14.85546875" style="766" customWidth="1"/>
    <col min="3847" max="3847" width="22" style="766" customWidth="1"/>
    <col min="3848" max="3848" width="17.140625" style="766" customWidth="1"/>
    <col min="3849" max="3849" width="32.140625" style="766" customWidth="1"/>
    <col min="3850" max="3850" width="27.140625" style="766" customWidth="1"/>
    <col min="3851" max="3851" width="13.7109375" style="766" bestFit="1" customWidth="1"/>
    <col min="3852" max="3852" width="11.42578125" style="766"/>
    <col min="3853" max="3853" width="24.7109375" style="766" customWidth="1"/>
    <col min="3854" max="4097" width="11.42578125" style="766"/>
    <col min="4098" max="4098" width="1.7109375" style="766" customWidth="1"/>
    <col min="4099" max="4099" width="6.7109375" style="766" customWidth="1"/>
    <col min="4100" max="4100" width="55.28515625" style="766" customWidth="1"/>
    <col min="4101" max="4101" width="10.85546875" style="766" customWidth="1"/>
    <col min="4102" max="4102" width="14.85546875" style="766" customWidth="1"/>
    <col min="4103" max="4103" width="22" style="766" customWidth="1"/>
    <col min="4104" max="4104" width="17.140625" style="766" customWidth="1"/>
    <col min="4105" max="4105" width="32.140625" style="766" customWidth="1"/>
    <col min="4106" max="4106" width="27.140625" style="766" customWidth="1"/>
    <col min="4107" max="4107" width="13.7109375" style="766" bestFit="1" customWidth="1"/>
    <col min="4108" max="4108" width="11.42578125" style="766"/>
    <col min="4109" max="4109" width="24.7109375" style="766" customWidth="1"/>
    <col min="4110" max="4353" width="11.42578125" style="766"/>
    <col min="4354" max="4354" width="1.7109375" style="766" customWidth="1"/>
    <col min="4355" max="4355" width="6.7109375" style="766" customWidth="1"/>
    <col min="4356" max="4356" width="55.28515625" style="766" customWidth="1"/>
    <col min="4357" max="4357" width="10.85546875" style="766" customWidth="1"/>
    <col min="4358" max="4358" width="14.85546875" style="766" customWidth="1"/>
    <col min="4359" max="4359" width="22" style="766" customWidth="1"/>
    <col min="4360" max="4360" width="17.140625" style="766" customWidth="1"/>
    <col min="4361" max="4361" width="32.140625" style="766" customWidth="1"/>
    <col min="4362" max="4362" width="27.140625" style="766" customWidth="1"/>
    <col min="4363" max="4363" width="13.7109375" style="766" bestFit="1" customWidth="1"/>
    <col min="4364" max="4364" width="11.42578125" style="766"/>
    <col min="4365" max="4365" width="24.7109375" style="766" customWidth="1"/>
    <col min="4366" max="4609" width="11.42578125" style="766"/>
    <col min="4610" max="4610" width="1.7109375" style="766" customWidth="1"/>
    <col min="4611" max="4611" width="6.7109375" style="766" customWidth="1"/>
    <col min="4612" max="4612" width="55.28515625" style="766" customWidth="1"/>
    <col min="4613" max="4613" width="10.85546875" style="766" customWidth="1"/>
    <col min="4614" max="4614" width="14.85546875" style="766" customWidth="1"/>
    <col min="4615" max="4615" width="22" style="766" customWidth="1"/>
    <col min="4616" max="4616" width="17.140625" style="766" customWidth="1"/>
    <col min="4617" max="4617" width="32.140625" style="766" customWidth="1"/>
    <col min="4618" max="4618" width="27.140625" style="766" customWidth="1"/>
    <col min="4619" max="4619" width="13.7109375" style="766" bestFit="1" customWidth="1"/>
    <col min="4620" max="4620" width="11.42578125" style="766"/>
    <col min="4621" max="4621" width="24.7109375" style="766" customWidth="1"/>
    <col min="4622" max="4865" width="11.42578125" style="766"/>
    <col min="4866" max="4866" width="1.7109375" style="766" customWidth="1"/>
    <col min="4867" max="4867" width="6.7109375" style="766" customWidth="1"/>
    <col min="4868" max="4868" width="55.28515625" style="766" customWidth="1"/>
    <col min="4869" max="4869" width="10.85546875" style="766" customWidth="1"/>
    <col min="4870" max="4870" width="14.85546875" style="766" customWidth="1"/>
    <col min="4871" max="4871" width="22" style="766" customWidth="1"/>
    <col min="4872" max="4872" width="17.140625" style="766" customWidth="1"/>
    <col min="4873" max="4873" width="32.140625" style="766" customWidth="1"/>
    <col min="4874" max="4874" width="27.140625" style="766" customWidth="1"/>
    <col min="4875" max="4875" width="13.7109375" style="766" bestFit="1" customWidth="1"/>
    <col min="4876" max="4876" width="11.42578125" style="766"/>
    <col min="4877" max="4877" width="24.7109375" style="766" customWidth="1"/>
    <col min="4878" max="5121" width="11.42578125" style="766"/>
    <col min="5122" max="5122" width="1.7109375" style="766" customWidth="1"/>
    <col min="5123" max="5123" width="6.7109375" style="766" customWidth="1"/>
    <col min="5124" max="5124" width="55.28515625" style="766" customWidth="1"/>
    <col min="5125" max="5125" width="10.85546875" style="766" customWidth="1"/>
    <col min="5126" max="5126" width="14.85546875" style="766" customWidth="1"/>
    <col min="5127" max="5127" width="22" style="766" customWidth="1"/>
    <col min="5128" max="5128" width="17.140625" style="766" customWidth="1"/>
    <col min="5129" max="5129" width="32.140625" style="766" customWidth="1"/>
    <col min="5130" max="5130" width="27.140625" style="766" customWidth="1"/>
    <col min="5131" max="5131" width="13.7109375" style="766" bestFit="1" customWidth="1"/>
    <col min="5132" max="5132" width="11.42578125" style="766"/>
    <col min="5133" max="5133" width="24.7109375" style="766" customWidth="1"/>
    <col min="5134" max="5377" width="11.42578125" style="766"/>
    <col min="5378" max="5378" width="1.7109375" style="766" customWidth="1"/>
    <col min="5379" max="5379" width="6.7109375" style="766" customWidth="1"/>
    <col min="5380" max="5380" width="55.28515625" style="766" customWidth="1"/>
    <col min="5381" max="5381" width="10.85546875" style="766" customWidth="1"/>
    <col min="5382" max="5382" width="14.85546875" style="766" customWidth="1"/>
    <col min="5383" max="5383" width="22" style="766" customWidth="1"/>
    <col min="5384" max="5384" width="17.140625" style="766" customWidth="1"/>
    <col min="5385" max="5385" width="32.140625" style="766" customWidth="1"/>
    <col min="5386" max="5386" width="27.140625" style="766" customWidth="1"/>
    <col min="5387" max="5387" width="13.7109375" style="766" bestFit="1" customWidth="1"/>
    <col min="5388" max="5388" width="11.42578125" style="766"/>
    <col min="5389" max="5389" width="24.7109375" style="766" customWidth="1"/>
    <col min="5390" max="5633" width="11.42578125" style="766"/>
    <col min="5634" max="5634" width="1.7109375" style="766" customWidth="1"/>
    <col min="5635" max="5635" width="6.7109375" style="766" customWidth="1"/>
    <col min="5636" max="5636" width="55.28515625" style="766" customWidth="1"/>
    <col min="5637" max="5637" width="10.85546875" style="766" customWidth="1"/>
    <col min="5638" max="5638" width="14.85546875" style="766" customWidth="1"/>
    <col min="5639" max="5639" width="22" style="766" customWidth="1"/>
    <col min="5640" max="5640" width="17.140625" style="766" customWidth="1"/>
    <col min="5641" max="5641" width="32.140625" style="766" customWidth="1"/>
    <col min="5642" max="5642" width="27.140625" style="766" customWidth="1"/>
    <col min="5643" max="5643" width="13.7109375" style="766" bestFit="1" customWidth="1"/>
    <col min="5644" max="5644" width="11.42578125" style="766"/>
    <col min="5645" max="5645" width="24.7109375" style="766" customWidth="1"/>
    <col min="5646" max="5889" width="11.42578125" style="766"/>
    <col min="5890" max="5890" width="1.7109375" style="766" customWidth="1"/>
    <col min="5891" max="5891" width="6.7109375" style="766" customWidth="1"/>
    <col min="5892" max="5892" width="55.28515625" style="766" customWidth="1"/>
    <col min="5893" max="5893" width="10.85546875" style="766" customWidth="1"/>
    <col min="5894" max="5894" width="14.85546875" style="766" customWidth="1"/>
    <col min="5895" max="5895" width="22" style="766" customWidth="1"/>
    <col min="5896" max="5896" width="17.140625" style="766" customWidth="1"/>
    <col min="5897" max="5897" width="32.140625" style="766" customWidth="1"/>
    <col min="5898" max="5898" width="27.140625" style="766" customWidth="1"/>
    <col min="5899" max="5899" width="13.7109375" style="766" bestFit="1" customWidth="1"/>
    <col min="5900" max="5900" width="11.42578125" style="766"/>
    <col min="5901" max="5901" width="24.7109375" style="766" customWidth="1"/>
    <col min="5902" max="6145" width="11.42578125" style="766"/>
    <col min="6146" max="6146" width="1.7109375" style="766" customWidth="1"/>
    <col min="6147" max="6147" width="6.7109375" style="766" customWidth="1"/>
    <col min="6148" max="6148" width="55.28515625" style="766" customWidth="1"/>
    <col min="6149" max="6149" width="10.85546875" style="766" customWidth="1"/>
    <col min="6150" max="6150" width="14.85546875" style="766" customWidth="1"/>
    <col min="6151" max="6151" width="22" style="766" customWidth="1"/>
    <col min="6152" max="6152" width="17.140625" style="766" customWidth="1"/>
    <col min="6153" max="6153" width="32.140625" style="766" customWidth="1"/>
    <col min="6154" max="6154" width="27.140625" style="766" customWidth="1"/>
    <col min="6155" max="6155" width="13.7109375" style="766" bestFit="1" customWidth="1"/>
    <col min="6156" max="6156" width="11.42578125" style="766"/>
    <col min="6157" max="6157" width="24.7109375" style="766" customWidth="1"/>
    <col min="6158" max="6401" width="11.42578125" style="766"/>
    <col min="6402" max="6402" width="1.7109375" style="766" customWidth="1"/>
    <col min="6403" max="6403" width="6.7109375" style="766" customWidth="1"/>
    <col min="6404" max="6404" width="55.28515625" style="766" customWidth="1"/>
    <col min="6405" max="6405" width="10.85546875" style="766" customWidth="1"/>
    <col min="6406" max="6406" width="14.85546875" style="766" customWidth="1"/>
    <col min="6407" max="6407" width="22" style="766" customWidth="1"/>
    <col min="6408" max="6408" width="17.140625" style="766" customWidth="1"/>
    <col min="6409" max="6409" width="32.140625" style="766" customWidth="1"/>
    <col min="6410" max="6410" width="27.140625" style="766" customWidth="1"/>
    <col min="6411" max="6411" width="13.7109375" style="766" bestFit="1" customWidth="1"/>
    <col min="6412" max="6412" width="11.42578125" style="766"/>
    <col min="6413" max="6413" width="24.7109375" style="766" customWidth="1"/>
    <col min="6414" max="6657" width="11.42578125" style="766"/>
    <col min="6658" max="6658" width="1.7109375" style="766" customWidth="1"/>
    <col min="6659" max="6659" width="6.7109375" style="766" customWidth="1"/>
    <col min="6660" max="6660" width="55.28515625" style="766" customWidth="1"/>
    <col min="6661" max="6661" width="10.85546875" style="766" customWidth="1"/>
    <col min="6662" max="6662" width="14.85546875" style="766" customWidth="1"/>
    <col min="6663" max="6663" width="22" style="766" customWidth="1"/>
    <col min="6664" max="6664" width="17.140625" style="766" customWidth="1"/>
    <col min="6665" max="6665" width="32.140625" style="766" customWidth="1"/>
    <col min="6666" max="6666" width="27.140625" style="766" customWidth="1"/>
    <col min="6667" max="6667" width="13.7109375" style="766" bestFit="1" customWidth="1"/>
    <col min="6668" max="6668" width="11.42578125" style="766"/>
    <col min="6669" max="6669" width="24.7109375" style="766" customWidth="1"/>
    <col min="6670" max="6913" width="11.42578125" style="766"/>
    <col min="6914" max="6914" width="1.7109375" style="766" customWidth="1"/>
    <col min="6915" max="6915" width="6.7109375" style="766" customWidth="1"/>
    <col min="6916" max="6916" width="55.28515625" style="766" customWidth="1"/>
    <col min="6917" max="6917" width="10.85546875" style="766" customWidth="1"/>
    <col min="6918" max="6918" width="14.85546875" style="766" customWidth="1"/>
    <col min="6919" max="6919" width="22" style="766" customWidth="1"/>
    <col min="6920" max="6920" width="17.140625" style="766" customWidth="1"/>
    <col min="6921" max="6921" width="32.140625" style="766" customWidth="1"/>
    <col min="6922" max="6922" width="27.140625" style="766" customWidth="1"/>
    <col min="6923" max="6923" width="13.7109375" style="766" bestFit="1" customWidth="1"/>
    <col min="6924" max="6924" width="11.42578125" style="766"/>
    <col min="6925" max="6925" width="24.7109375" style="766" customWidth="1"/>
    <col min="6926" max="7169" width="11.42578125" style="766"/>
    <col min="7170" max="7170" width="1.7109375" style="766" customWidth="1"/>
    <col min="7171" max="7171" width="6.7109375" style="766" customWidth="1"/>
    <col min="7172" max="7172" width="55.28515625" style="766" customWidth="1"/>
    <col min="7173" max="7173" width="10.85546875" style="766" customWidth="1"/>
    <col min="7174" max="7174" width="14.85546875" style="766" customWidth="1"/>
    <col min="7175" max="7175" width="22" style="766" customWidth="1"/>
    <col min="7176" max="7176" width="17.140625" style="766" customWidth="1"/>
    <col min="7177" max="7177" width="32.140625" style="766" customWidth="1"/>
    <col min="7178" max="7178" width="27.140625" style="766" customWidth="1"/>
    <col min="7179" max="7179" width="13.7109375" style="766" bestFit="1" customWidth="1"/>
    <col min="7180" max="7180" width="11.42578125" style="766"/>
    <col min="7181" max="7181" width="24.7109375" style="766" customWidth="1"/>
    <col min="7182" max="7425" width="11.42578125" style="766"/>
    <col min="7426" max="7426" width="1.7109375" style="766" customWidth="1"/>
    <col min="7427" max="7427" width="6.7109375" style="766" customWidth="1"/>
    <col min="7428" max="7428" width="55.28515625" style="766" customWidth="1"/>
    <col min="7429" max="7429" width="10.85546875" style="766" customWidth="1"/>
    <col min="7430" max="7430" width="14.85546875" style="766" customWidth="1"/>
    <col min="7431" max="7431" width="22" style="766" customWidth="1"/>
    <col min="7432" max="7432" width="17.140625" style="766" customWidth="1"/>
    <col min="7433" max="7433" width="32.140625" style="766" customWidth="1"/>
    <col min="7434" max="7434" width="27.140625" style="766" customWidth="1"/>
    <col min="7435" max="7435" width="13.7109375" style="766" bestFit="1" customWidth="1"/>
    <col min="7436" max="7436" width="11.42578125" style="766"/>
    <col min="7437" max="7437" width="24.7109375" style="766" customWidth="1"/>
    <col min="7438" max="7681" width="11.42578125" style="766"/>
    <col min="7682" max="7682" width="1.7109375" style="766" customWidth="1"/>
    <col min="7683" max="7683" width="6.7109375" style="766" customWidth="1"/>
    <col min="7684" max="7684" width="55.28515625" style="766" customWidth="1"/>
    <col min="7685" max="7685" width="10.85546875" style="766" customWidth="1"/>
    <col min="7686" max="7686" width="14.85546875" style="766" customWidth="1"/>
    <col min="7687" max="7687" width="22" style="766" customWidth="1"/>
    <col min="7688" max="7688" width="17.140625" style="766" customWidth="1"/>
    <col min="7689" max="7689" width="32.140625" style="766" customWidth="1"/>
    <col min="7690" max="7690" width="27.140625" style="766" customWidth="1"/>
    <col min="7691" max="7691" width="13.7109375" style="766" bestFit="1" customWidth="1"/>
    <col min="7692" max="7692" width="11.42578125" style="766"/>
    <col min="7693" max="7693" width="24.7109375" style="766" customWidth="1"/>
    <col min="7694" max="7937" width="11.42578125" style="766"/>
    <col min="7938" max="7938" width="1.7109375" style="766" customWidth="1"/>
    <col min="7939" max="7939" width="6.7109375" style="766" customWidth="1"/>
    <col min="7940" max="7940" width="55.28515625" style="766" customWidth="1"/>
    <col min="7941" max="7941" width="10.85546875" style="766" customWidth="1"/>
    <col min="7942" max="7942" width="14.85546875" style="766" customWidth="1"/>
    <col min="7943" max="7943" width="22" style="766" customWidth="1"/>
    <col min="7944" max="7944" width="17.140625" style="766" customWidth="1"/>
    <col min="7945" max="7945" width="32.140625" style="766" customWidth="1"/>
    <col min="7946" max="7946" width="27.140625" style="766" customWidth="1"/>
    <col min="7947" max="7947" width="13.7109375" style="766" bestFit="1" customWidth="1"/>
    <col min="7948" max="7948" width="11.42578125" style="766"/>
    <col min="7949" max="7949" width="24.7109375" style="766" customWidth="1"/>
    <col min="7950" max="8193" width="11.42578125" style="766"/>
    <col min="8194" max="8194" width="1.7109375" style="766" customWidth="1"/>
    <col min="8195" max="8195" width="6.7109375" style="766" customWidth="1"/>
    <col min="8196" max="8196" width="55.28515625" style="766" customWidth="1"/>
    <col min="8197" max="8197" width="10.85546875" style="766" customWidth="1"/>
    <col min="8198" max="8198" width="14.85546875" style="766" customWidth="1"/>
    <col min="8199" max="8199" width="22" style="766" customWidth="1"/>
    <col min="8200" max="8200" width="17.140625" style="766" customWidth="1"/>
    <col min="8201" max="8201" width="32.140625" style="766" customWidth="1"/>
    <col min="8202" max="8202" width="27.140625" style="766" customWidth="1"/>
    <col min="8203" max="8203" width="13.7109375" style="766" bestFit="1" customWidth="1"/>
    <col min="8204" max="8204" width="11.42578125" style="766"/>
    <col min="8205" max="8205" width="24.7109375" style="766" customWidth="1"/>
    <col min="8206" max="8449" width="11.42578125" style="766"/>
    <col min="8450" max="8450" width="1.7109375" style="766" customWidth="1"/>
    <col min="8451" max="8451" width="6.7109375" style="766" customWidth="1"/>
    <col min="8452" max="8452" width="55.28515625" style="766" customWidth="1"/>
    <col min="8453" max="8453" width="10.85546875" style="766" customWidth="1"/>
    <col min="8454" max="8454" width="14.85546875" style="766" customWidth="1"/>
    <col min="8455" max="8455" width="22" style="766" customWidth="1"/>
    <col min="8456" max="8456" width="17.140625" style="766" customWidth="1"/>
    <col min="8457" max="8457" width="32.140625" style="766" customWidth="1"/>
    <col min="8458" max="8458" width="27.140625" style="766" customWidth="1"/>
    <col min="8459" max="8459" width="13.7109375" style="766" bestFit="1" customWidth="1"/>
    <col min="8460" max="8460" width="11.42578125" style="766"/>
    <col min="8461" max="8461" width="24.7109375" style="766" customWidth="1"/>
    <col min="8462" max="8705" width="11.42578125" style="766"/>
    <col min="8706" max="8706" width="1.7109375" style="766" customWidth="1"/>
    <col min="8707" max="8707" width="6.7109375" style="766" customWidth="1"/>
    <col min="8708" max="8708" width="55.28515625" style="766" customWidth="1"/>
    <col min="8709" max="8709" width="10.85546875" style="766" customWidth="1"/>
    <col min="8710" max="8710" width="14.85546875" style="766" customWidth="1"/>
    <col min="8711" max="8711" width="22" style="766" customWidth="1"/>
    <col min="8712" max="8712" width="17.140625" style="766" customWidth="1"/>
    <col min="8713" max="8713" width="32.140625" style="766" customWidth="1"/>
    <col min="8714" max="8714" width="27.140625" style="766" customWidth="1"/>
    <col min="8715" max="8715" width="13.7109375" style="766" bestFit="1" customWidth="1"/>
    <col min="8716" max="8716" width="11.42578125" style="766"/>
    <col min="8717" max="8717" width="24.7109375" style="766" customWidth="1"/>
    <col min="8718" max="8961" width="11.42578125" style="766"/>
    <col min="8962" max="8962" width="1.7109375" style="766" customWidth="1"/>
    <col min="8963" max="8963" width="6.7109375" style="766" customWidth="1"/>
    <col min="8964" max="8964" width="55.28515625" style="766" customWidth="1"/>
    <col min="8965" max="8965" width="10.85546875" style="766" customWidth="1"/>
    <col min="8966" max="8966" width="14.85546875" style="766" customWidth="1"/>
    <col min="8967" max="8967" width="22" style="766" customWidth="1"/>
    <col min="8968" max="8968" width="17.140625" style="766" customWidth="1"/>
    <col min="8969" max="8969" width="32.140625" style="766" customWidth="1"/>
    <col min="8970" max="8970" width="27.140625" style="766" customWidth="1"/>
    <col min="8971" max="8971" width="13.7109375" style="766" bestFit="1" customWidth="1"/>
    <col min="8972" max="8972" width="11.42578125" style="766"/>
    <col min="8973" max="8973" width="24.7109375" style="766" customWidth="1"/>
    <col min="8974" max="9217" width="11.42578125" style="766"/>
    <col min="9218" max="9218" width="1.7109375" style="766" customWidth="1"/>
    <col min="9219" max="9219" width="6.7109375" style="766" customWidth="1"/>
    <col min="9220" max="9220" width="55.28515625" style="766" customWidth="1"/>
    <col min="9221" max="9221" width="10.85546875" style="766" customWidth="1"/>
    <col min="9222" max="9222" width="14.85546875" style="766" customWidth="1"/>
    <col min="9223" max="9223" width="22" style="766" customWidth="1"/>
    <col min="9224" max="9224" width="17.140625" style="766" customWidth="1"/>
    <col min="9225" max="9225" width="32.140625" style="766" customWidth="1"/>
    <col min="9226" max="9226" width="27.140625" style="766" customWidth="1"/>
    <col min="9227" max="9227" width="13.7109375" style="766" bestFit="1" customWidth="1"/>
    <col min="9228" max="9228" width="11.42578125" style="766"/>
    <col min="9229" max="9229" width="24.7109375" style="766" customWidth="1"/>
    <col min="9230" max="9473" width="11.42578125" style="766"/>
    <col min="9474" max="9474" width="1.7109375" style="766" customWidth="1"/>
    <col min="9475" max="9475" width="6.7109375" style="766" customWidth="1"/>
    <col min="9476" max="9476" width="55.28515625" style="766" customWidth="1"/>
    <col min="9477" max="9477" width="10.85546875" style="766" customWidth="1"/>
    <col min="9478" max="9478" width="14.85546875" style="766" customWidth="1"/>
    <col min="9479" max="9479" width="22" style="766" customWidth="1"/>
    <col min="9480" max="9480" width="17.140625" style="766" customWidth="1"/>
    <col min="9481" max="9481" width="32.140625" style="766" customWidth="1"/>
    <col min="9482" max="9482" width="27.140625" style="766" customWidth="1"/>
    <col min="9483" max="9483" width="13.7109375" style="766" bestFit="1" customWidth="1"/>
    <col min="9484" max="9484" width="11.42578125" style="766"/>
    <col min="9485" max="9485" width="24.7109375" style="766" customWidth="1"/>
    <col min="9486" max="9729" width="11.42578125" style="766"/>
    <col min="9730" max="9730" width="1.7109375" style="766" customWidth="1"/>
    <col min="9731" max="9731" width="6.7109375" style="766" customWidth="1"/>
    <col min="9732" max="9732" width="55.28515625" style="766" customWidth="1"/>
    <col min="9733" max="9733" width="10.85546875" style="766" customWidth="1"/>
    <col min="9734" max="9734" width="14.85546875" style="766" customWidth="1"/>
    <col min="9735" max="9735" width="22" style="766" customWidth="1"/>
    <col min="9736" max="9736" width="17.140625" style="766" customWidth="1"/>
    <col min="9737" max="9737" width="32.140625" style="766" customWidth="1"/>
    <col min="9738" max="9738" width="27.140625" style="766" customWidth="1"/>
    <col min="9739" max="9739" width="13.7109375" style="766" bestFit="1" customWidth="1"/>
    <col min="9740" max="9740" width="11.42578125" style="766"/>
    <col min="9741" max="9741" width="24.7109375" style="766" customWidth="1"/>
    <col min="9742" max="9985" width="11.42578125" style="766"/>
    <col min="9986" max="9986" width="1.7109375" style="766" customWidth="1"/>
    <col min="9987" max="9987" width="6.7109375" style="766" customWidth="1"/>
    <col min="9988" max="9988" width="55.28515625" style="766" customWidth="1"/>
    <col min="9989" max="9989" width="10.85546875" style="766" customWidth="1"/>
    <col min="9990" max="9990" width="14.85546875" style="766" customWidth="1"/>
    <col min="9991" max="9991" width="22" style="766" customWidth="1"/>
    <col min="9992" max="9992" width="17.140625" style="766" customWidth="1"/>
    <col min="9993" max="9993" width="32.140625" style="766" customWidth="1"/>
    <col min="9994" max="9994" width="27.140625" style="766" customWidth="1"/>
    <col min="9995" max="9995" width="13.7109375" style="766" bestFit="1" customWidth="1"/>
    <col min="9996" max="9996" width="11.42578125" style="766"/>
    <col min="9997" max="9997" width="24.7109375" style="766" customWidth="1"/>
    <col min="9998" max="10241" width="11.42578125" style="766"/>
    <col min="10242" max="10242" width="1.7109375" style="766" customWidth="1"/>
    <col min="10243" max="10243" width="6.7109375" style="766" customWidth="1"/>
    <col min="10244" max="10244" width="55.28515625" style="766" customWidth="1"/>
    <col min="10245" max="10245" width="10.85546875" style="766" customWidth="1"/>
    <col min="10246" max="10246" width="14.85546875" style="766" customWidth="1"/>
    <col min="10247" max="10247" width="22" style="766" customWidth="1"/>
    <col min="10248" max="10248" width="17.140625" style="766" customWidth="1"/>
    <col min="10249" max="10249" width="32.140625" style="766" customWidth="1"/>
    <col min="10250" max="10250" width="27.140625" style="766" customWidth="1"/>
    <col min="10251" max="10251" width="13.7109375" style="766" bestFit="1" customWidth="1"/>
    <col min="10252" max="10252" width="11.42578125" style="766"/>
    <col min="10253" max="10253" width="24.7109375" style="766" customWidth="1"/>
    <col min="10254" max="10497" width="11.42578125" style="766"/>
    <col min="10498" max="10498" width="1.7109375" style="766" customWidth="1"/>
    <col min="10499" max="10499" width="6.7109375" style="766" customWidth="1"/>
    <col min="10500" max="10500" width="55.28515625" style="766" customWidth="1"/>
    <col min="10501" max="10501" width="10.85546875" style="766" customWidth="1"/>
    <col min="10502" max="10502" width="14.85546875" style="766" customWidth="1"/>
    <col min="10503" max="10503" width="22" style="766" customWidth="1"/>
    <col min="10504" max="10504" width="17.140625" style="766" customWidth="1"/>
    <col min="10505" max="10505" width="32.140625" style="766" customWidth="1"/>
    <col min="10506" max="10506" width="27.140625" style="766" customWidth="1"/>
    <col min="10507" max="10507" width="13.7109375" style="766" bestFit="1" customWidth="1"/>
    <col min="10508" max="10508" width="11.42578125" style="766"/>
    <col min="10509" max="10509" width="24.7109375" style="766" customWidth="1"/>
    <col min="10510" max="10753" width="11.42578125" style="766"/>
    <col min="10754" max="10754" width="1.7109375" style="766" customWidth="1"/>
    <col min="10755" max="10755" width="6.7109375" style="766" customWidth="1"/>
    <col min="10756" max="10756" width="55.28515625" style="766" customWidth="1"/>
    <col min="10757" max="10757" width="10.85546875" style="766" customWidth="1"/>
    <col min="10758" max="10758" width="14.85546875" style="766" customWidth="1"/>
    <col min="10759" max="10759" width="22" style="766" customWidth="1"/>
    <col min="10760" max="10760" width="17.140625" style="766" customWidth="1"/>
    <col min="10761" max="10761" width="32.140625" style="766" customWidth="1"/>
    <col min="10762" max="10762" width="27.140625" style="766" customWidth="1"/>
    <col min="10763" max="10763" width="13.7109375" style="766" bestFit="1" customWidth="1"/>
    <col min="10764" max="10764" width="11.42578125" style="766"/>
    <col min="10765" max="10765" width="24.7109375" style="766" customWidth="1"/>
    <col min="10766" max="11009" width="11.42578125" style="766"/>
    <col min="11010" max="11010" width="1.7109375" style="766" customWidth="1"/>
    <col min="11011" max="11011" width="6.7109375" style="766" customWidth="1"/>
    <col min="11012" max="11012" width="55.28515625" style="766" customWidth="1"/>
    <col min="11013" max="11013" width="10.85546875" style="766" customWidth="1"/>
    <col min="11014" max="11014" width="14.85546875" style="766" customWidth="1"/>
    <col min="11015" max="11015" width="22" style="766" customWidth="1"/>
    <col min="11016" max="11016" width="17.140625" style="766" customWidth="1"/>
    <col min="11017" max="11017" width="32.140625" style="766" customWidth="1"/>
    <col min="11018" max="11018" width="27.140625" style="766" customWidth="1"/>
    <col min="11019" max="11019" width="13.7109375" style="766" bestFit="1" customWidth="1"/>
    <col min="11020" max="11020" width="11.42578125" style="766"/>
    <col min="11021" max="11021" width="24.7109375" style="766" customWidth="1"/>
    <col min="11022" max="11265" width="11.42578125" style="766"/>
    <col min="11266" max="11266" width="1.7109375" style="766" customWidth="1"/>
    <col min="11267" max="11267" width="6.7109375" style="766" customWidth="1"/>
    <col min="11268" max="11268" width="55.28515625" style="766" customWidth="1"/>
    <col min="11269" max="11269" width="10.85546875" style="766" customWidth="1"/>
    <col min="11270" max="11270" width="14.85546875" style="766" customWidth="1"/>
    <col min="11271" max="11271" width="22" style="766" customWidth="1"/>
    <col min="11272" max="11272" width="17.140625" style="766" customWidth="1"/>
    <col min="11273" max="11273" width="32.140625" style="766" customWidth="1"/>
    <col min="11274" max="11274" width="27.140625" style="766" customWidth="1"/>
    <col min="11275" max="11275" width="13.7109375" style="766" bestFit="1" customWidth="1"/>
    <col min="11276" max="11276" width="11.42578125" style="766"/>
    <col min="11277" max="11277" width="24.7109375" style="766" customWidth="1"/>
    <col min="11278" max="11521" width="11.42578125" style="766"/>
    <col min="11522" max="11522" width="1.7109375" style="766" customWidth="1"/>
    <col min="11523" max="11523" width="6.7109375" style="766" customWidth="1"/>
    <col min="11524" max="11524" width="55.28515625" style="766" customWidth="1"/>
    <col min="11525" max="11525" width="10.85546875" style="766" customWidth="1"/>
    <col min="11526" max="11526" width="14.85546875" style="766" customWidth="1"/>
    <col min="11527" max="11527" width="22" style="766" customWidth="1"/>
    <col min="11528" max="11528" width="17.140625" style="766" customWidth="1"/>
    <col min="11529" max="11529" width="32.140625" style="766" customWidth="1"/>
    <col min="11530" max="11530" width="27.140625" style="766" customWidth="1"/>
    <col min="11531" max="11531" width="13.7109375" style="766" bestFit="1" customWidth="1"/>
    <col min="11532" max="11532" width="11.42578125" style="766"/>
    <col min="11533" max="11533" width="24.7109375" style="766" customWidth="1"/>
    <col min="11534" max="11777" width="11.42578125" style="766"/>
    <col min="11778" max="11778" width="1.7109375" style="766" customWidth="1"/>
    <col min="11779" max="11779" width="6.7109375" style="766" customWidth="1"/>
    <col min="11780" max="11780" width="55.28515625" style="766" customWidth="1"/>
    <col min="11781" max="11781" width="10.85546875" style="766" customWidth="1"/>
    <col min="11782" max="11782" width="14.85546875" style="766" customWidth="1"/>
    <col min="11783" max="11783" width="22" style="766" customWidth="1"/>
    <col min="11784" max="11784" width="17.140625" style="766" customWidth="1"/>
    <col min="11785" max="11785" width="32.140625" style="766" customWidth="1"/>
    <col min="11786" max="11786" width="27.140625" style="766" customWidth="1"/>
    <col min="11787" max="11787" width="13.7109375" style="766" bestFit="1" customWidth="1"/>
    <col min="11788" max="11788" width="11.42578125" style="766"/>
    <col min="11789" max="11789" width="24.7109375" style="766" customWidth="1"/>
    <col min="11790" max="12033" width="11.42578125" style="766"/>
    <col min="12034" max="12034" width="1.7109375" style="766" customWidth="1"/>
    <col min="12035" max="12035" width="6.7109375" style="766" customWidth="1"/>
    <col min="12036" max="12036" width="55.28515625" style="766" customWidth="1"/>
    <col min="12037" max="12037" width="10.85546875" style="766" customWidth="1"/>
    <col min="12038" max="12038" width="14.85546875" style="766" customWidth="1"/>
    <col min="12039" max="12039" width="22" style="766" customWidth="1"/>
    <col min="12040" max="12040" width="17.140625" style="766" customWidth="1"/>
    <col min="12041" max="12041" width="32.140625" style="766" customWidth="1"/>
    <col min="12042" max="12042" width="27.140625" style="766" customWidth="1"/>
    <col min="12043" max="12043" width="13.7109375" style="766" bestFit="1" customWidth="1"/>
    <col min="12044" max="12044" width="11.42578125" style="766"/>
    <col min="12045" max="12045" width="24.7109375" style="766" customWidth="1"/>
    <col min="12046" max="12289" width="11.42578125" style="766"/>
    <col min="12290" max="12290" width="1.7109375" style="766" customWidth="1"/>
    <col min="12291" max="12291" width="6.7109375" style="766" customWidth="1"/>
    <col min="12292" max="12292" width="55.28515625" style="766" customWidth="1"/>
    <col min="12293" max="12293" width="10.85546875" style="766" customWidth="1"/>
    <col min="12294" max="12294" width="14.85546875" style="766" customWidth="1"/>
    <col min="12295" max="12295" width="22" style="766" customWidth="1"/>
    <col min="12296" max="12296" width="17.140625" style="766" customWidth="1"/>
    <col min="12297" max="12297" width="32.140625" style="766" customWidth="1"/>
    <col min="12298" max="12298" width="27.140625" style="766" customWidth="1"/>
    <col min="12299" max="12299" width="13.7109375" style="766" bestFit="1" customWidth="1"/>
    <col min="12300" max="12300" width="11.42578125" style="766"/>
    <col min="12301" max="12301" width="24.7109375" style="766" customWidth="1"/>
    <col min="12302" max="12545" width="11.42578125" style="766"/>
    <col min="12546" max="12546" width="1.7109375" style="766" customWidth="1"/>
    <col min="12547" max="12547" width="6.7109375" style="766" customWidth="1"/>
    <col min="12548" max="12548" width="55.28515625" style="766" customWidth="1"/>
    <col min="12549" max="12549" width="10.85546875" style="766" customWidth="1"/>
    <col min="12550" max="12550" width="14.85546875" style="766" customWidth="1"/>
    <col min="12551" max="12551" width="22" style="766" customWidth="1"/>
    <col min="12552" max="12552" width="17.140625" style="766" customWidth="1"/>
    <col min="12553" max="12553" width="32.140625" style="766" customWidth="1"/>
    <col min="12554" max="12554" width="27.140625" style="766" customWidth="1"/>
    <col min="12555" max="12555" width="13.7109375" style="766" bestFit="1" customWidth="1"/>
    <col min="12556" max="12556" width="11.42578125" style="766"/>
    <col min="12557" max="12557" width="24.7109375" style="766" customWidth="1"/>
    <col min="12558" max="12801" width="11.42578125" style="766"/>
    <col min="12802" max="12802" width="1.7109375" style="766" customWidth="1"/>
    <col min="12803" max="12803" width="6.7109375" style="766" customWidth="1"/>
    <col min="12804" max="12804" width="55.28515625" style="766" customWidth="1"/>
    <col min="12805" max="12805" width="10.85546875" style="766" customWidth="1"/>
    <col min="12806" max="12806" width="14.85546875" style="766" customWidth="1"/>
    <col min="12807" max="12807" width="22" style="766" customWidth="1"/>
    <col min="12808" max="12808" width="17.140625" style="766" customWidth="1"/>
    <col min="12809" max="12809" width="32.140625" style="766" customWidth="1"/>
    <col min="12810" max="12810" width="27.140625" style="766" customWidth="1"/>
    <col min="12811" max="12811" width="13.7109375" style="766" bestFit="1" customWidth="1"/>
    <col min="12812" max="12812" width="11.42578125" style="766"/>
    <col min="12813" max="12813" width="24.7109375" style="766" customWidth="1"/>
    <col min="12814" max="13057" width="11.42578125" style="766"/>
    <col min="13058" max="13058" width="1.7109375" style="766" customWidth="1"/>
    <col min="13059" max="13059" width="6.7109375" style="766" customWidth="1"/>
    <col min="13060" max="13060" width="55.28515625" style="766" customWidth="1"/>
    <col min="13061" max="13061" width="10.85546875" style="766" customWidth="1"/>
    <col min="13062" max="13062" width="14.85546875" style="766" customWidth="1"/>
    <col min="13063" max="13063" width="22" style="766" customWidth="1"/>
    <col min="13064" max="13064" width="17.140625" style="766" customWidth="1"/>
    <col min="13065" max="13065" width="32.140625" style="766" customWidth="1"/>
    <col min="13066" max="13066" width="27.140625" style="766" customWidth="1"/>
    <col min="13067" max="13067" width="13.7109375" style="766" bestFit="1" customWidth="1"/>
    <col min="13068" max="13068" width="11.42578125" style="766"/>
    <col min="13069" max="13069" width="24.7109375" style="766" customWidth="1"/>
    <col min="13070" max="13313" width="11.42578125" style="766"/>
    <col min="13314" max="13314" width="1.7109375" style="766" customWidth="1"/>
    <col min="13315" max="13315" width="6.7109375" style="766" customWidth="1"/>
    <col min="13316" max="13316" width="55.28515625" style="766" customWidth="1"/>
    <col min="13317" max="13317" width="10.85546875" style="766" customWidth="1"/>
    <col min="13318" max="13318" width="14.85546875" style="766" customWidth="1"/>
    <col min="13319" max="13319" width="22" style="766" customWidth="1"/>
    <col min="13320" max="13320" width="17.140625" style="766" customWidth="1"/>
    <col min="13321" max="13321" width="32.140625" style="766" customWidth="1"/>
    <col min="13322" max="13322" width="27.140625" style="766" customWidth="1"/>
    <col min="13323" max="13323" width="13.7109375" style="766" bestFit="1" customWidth="1"/>
    <col min="13324" max="13324" width="11.42578125" style="766"/>
    <col min="13325" max="13325" width="24.7109375" style="766" customWidth="1"/>
    <col min="13326" max="13569" width="11.42578125" style="766"/>
    <col min="13570" max="13570" width="1.7109375" style="766" customWidth="1"/>
    <col min="13571" max="13571" width="6.7109375" style="766" customWidth="1"/>
    <col min="13572" max="13572" width="55.28515625" style="766" customWidth="1"/>
    <col min="13573" max="13573" width="10.85546875" style="766" customWidth="1"/>
    <col min="13574" max="13574" width="14.85546875" style="766" customWidth="1"/>
    <col min="13575" max="13575" width="22" style="766" customWidth="1"/>
    <col min="13576" max="13576" width="17.140625" style="766" customWidth="1"/>
    <col min="13577" max="13577" width="32.140625" style="766" customWidth="1"/>
    <col min="13578" max="13578" width="27.140625" style="766" customWidth="1"/>
    <col min="13579" max="13579" width="13.7109375" style="766" bestFit="1" customWidth="1"/>
    <col min="13580" max="13580" width="11.42578125" style="766"/>
    <col min="13581" max="13581" width="24.7109375" style="766" customWidth="1"/>
    <col min="13582" max="13825" width="11.42578125" style="766"/>
    <col min="13826" max="13826" width="1.7109375" style="766" customWidth="1"/>
    <col min="13827" max="13827" width="6.7109375" style="766" customWidth="1"/>
    <col min="13828" max="13828" width="55.28515625" style="766" customWidth="1"/>
    <col min="13829" max="13829" width="10.85546875" style="766" customWidth="1"/>
    <col min="13830" max="13830" width="14.85546875" style="766" customWidth="1"/>
    <col min="13831" max="13831" width="22" style="766" customWidth="1"/>
    <col min="13832" max="13832" width="17.140625" style="766" customWidth="1"/>
    <col min="13833" max="13833" width="32.140625" style="766" customWidth="1"/>
    <col min="13834" max="13834" width="27.140625" style="766" customWidth="1"/>
    <col min="13835" max="13835" width="13.7109375" style="766" bestFit="1" customWidth="1"/>
    <col min="13836" max="13836" width="11.42578125" style="766"/>
    <col min="13837" max="13837" width="24.7109375" style="766" customWidth="1"/>
    <col min="13838" max="14081" width="11.42578125" style="766"/>
    <col min="14082" max="14082" width="1.7109375" style="766" customWidth="1"/>
    <col min="14083" max="14083" width="6.7109375" style="766" customWidth="1"/>
    <col min="14084" max="14084" width="55.28515625" style="766" customWidth="1"/>
    <col min="14085" max="14085" width="10.85546875" style="766" customWidth="1"/>
    <col min="14086" max="14086" width="14.85546875" style="766" customWidth="1"/>
    <col min="14087" max="14087" width="22" style="766" customWidth="1"/>
    <col min="14088" max="14088" width="17.140625" style="766" customWidth="1"/>
    <col min="14089" max="14089" width="32.140625" style="766" customWidth="1"/>
    <col min="14090" max="14090" width="27.140625" style="766" customWidth="1"/>
    <col min="14091" max="14091" width="13.7109375" style="766" bestFit="1" customWidth="1"/>
    <col min="14092" max="14092" width="11.42578125" style="766"/>
    <col min="14093" max="14093" width="24.7109375" style="766" customWidth="1"/>
    <col min="14094" max="14337" width="11.42578125" style="766"/>
    <col min="14338" max="14338" width="1.7109375" style="766" customWidth="1"/>
    <col min="14339" max="14339" width="6.7109375" style="766" customWidth="1"/>
    <col min="14340" max="14340" width="55.28515625" style="766" customWidth="1"/>
    <col min="14341" max="14341" width="10.85546875" style="766" customWidth="1"/>
    <col min="14342" max="14342" width="14.85546875" style="766" customWidth="1"/>
    <col min="14343" max="14343" width="22" style="766" customWidth="1"/>
    <col min="14344" max="14344" width="17.140625" style="766" customWidth="1"/>
    <col min="14345" max="14345" width="32.140625" style="766" customWidth="1"/>
    <col min="14346" max="14346" width="27.140625" style="766" customWidth="1"/>
    <col min="14347" max="14347" width="13.7109375" style="766" bestFit="1" customWidth="1"/>
    <col min="14348" max="14348" width="11.42578125" style="766"/>
    <col min="14349" max="14349" width="24.7109375" style="766" customWidth="1"/>
    <col min="14350" max="14593" width="11.42578125" style="766"/>
    <col min="14594" max="14594" width="1.7109375" style="766" customWidth="1"/>
    <col min="14595" max="14595" width="6.7109375" style="766" customWidth="1"/>
    <col min="14596" max="14596" width="55.28515625" style="766" customWidth="1"/>
    <col min="14597" max="14597" width="10.85546875" style="766" customWidth="1"/>
    <col min="14598" max="14598" width="14.85546875" style="766" customWidth="1"/>
    <col min="14599" max="14599" width="22" style="766" customWidth="1"/>
    <col min="14600" max="14600" width="17.140625" style="766" customWidth="1"/>
    <col min="14601" max="14601" width="32.140625" style="766" customWidth="1"/>
    <col min="14602" max="14602" width="27.140625" style="766" customWidth="1"/>
    <col min="14603" max="14603" width="13.7109375" style="766" bestFit="1" customWidth="1"/>
    <col min="14604" max="14604" width="11.42578125" style="766"/>
    <col min="14605" max="14605" width="24.7109375" style="766" customWidth="1"/>
    <col min="14606" max="14849" width="11.42578125" style="766"/>
    <col min="14850" max="14850" width="1.7109375" style="766" customWidth="1"/>
    <col min="14851" max="14851" width="6.7109375" style="766" customWidth="1"/>
    <col min="14852" max="14852" width="55.28515625" style="766" customWidth="1"/>
    <col min="14853" max="14853" width="10.85546875" style="766" customWidth="1"/>
    <col min="14854" max="14854" width="14.85546875" style="766" customWidth="1"/>
    <col min="14855" max="14855" width="22" style="766" customWidth="1"/>
    <col min="14856" max="14856" width="17.140625" style="766" customWidth="1"/>
    <col min="14857" max="14857" width="32.140625" style="766" customWidth="1"/>
    <col min="14858" max="14858" width="27.140625" style="766" customWidth="1"/>
    <col min="14859" max="14859" width="13.7109375" style="766" bestFit="1" customWidth="1"/>
    <col min="14860" max="14860" width="11.42578125" style="766"/>
    <col min="14861" max="14861" width="24.7109375" style="766" customWidth="1"/>
    <col min="14862" max="15105" width="11.42578125" style="766"/>
    <col min="15106" max="15106" width="1.7109375" style="766" customWidth="1"/>
    <col min="15107" max="15107" width="6.7109375" style="766" customWidth="1"/>
    <col min="15108" max="15108" width="55.28515625" style="766" customWidth="1"/>
    <col min="15109" max="15109" width="10.85546875" style="766" customWidth="1"/>
    <col min="15110" max="15110" width="14.85546875" style="766" customWidth="1"/>
    <col min="15111" max="15111" width="22" style="766" customWidth="1"/>
    <col min="15112" max="15112" width="17.140625" style="766" customWidth="1"/>
    <col min="15113" max="15113" width="32.140625" style="766" customWidth="1"/>
    <col min="15114" max="15114" width="27.140625" style="766" customWidth="1"/>
    <col min="15115" max="15115" width="13.7109375" style="766" bestFit="1" customWidth="1"/>
    <col min="15116" max="15116" width="11.42578125" style="766"/>
    <col min="15117" max="15117" width="24.7109375" style="766" customWidth="1"/>
    <col min="15118" max="15361" width="11.42578125" style="766"/>
    <col min="15362" max="15362" width="1.7109375" style="766" customWidth="1"/>
    <col min="15363" max="15363" width="6.7109375" style="766" customWidth="1"/>
    <col min="15364" max="15364" width="55.28515625" style="766" customWidth="1"/>
    <col min="15365" max="15365" width="10.85546875" style="766" customWidth="1"/>
    <col min="15366" max="15366" width="14.85546875" style="766" customWidth="1"/>
    <col min="15367" max="15367" width="22" style="766" customWidth="1"/>
    <col min="15368" max="15368" width="17.140625" style="766" customWidth="1"/>
    <col min="15369" max="15369" width="32.140625" style="766" customWidth="1"/>
    <col min="15370" max="15370" width="27.140625" style="766" customWidth="1"/>
    <col min="15371" max="15371" width="13.7109375" style="766" bestFit="1" customWidth="1"/>
    <col min="15372" max="15372" width="11.42578125" style="766"/>
    <col min="15373" max="15373" width="24.7109375" style="766" customWidth="1"/>
    <col min="15374" max="15617" width="11.42578125" style="766"/>
    <col min="15618" max="15618" width="1.7109375" style="766" customWidth="1"/>
    <col min="15619" max="15619" width="6.7109375" style="766" customWidth="1"/>
    <col min="15620" max="15620" width="55.28515625" style="766" customWidth="1"/>
    <col min="15621" max="15621" width="10.85546875" style="766" customWidth="1"/>
    <col min="15622" max="15622" width="14.85546875" style="766" customWidth="1"/>
    <col min="15623" max="15623" width="22" style="766" customWidth="1"/>
    <col min="15624" max="15624" width="17.140625" style="766" customWidth="1"/>
    <col min="15625" max="15625" width="32.140625" style="766" customWidth="1"/>
    <col min="15626" max="15626" width="27.140625" style="766" customWidth="1"/>
    <col min="15627" max="15627" width="13.7109375" style="766" bestFit="1" customWidth="1"/>
    <col min="15628" max="15628" width="11.42578125" style="766"/>
    <col min="15629" max="15629" width="24.7109375" style="766" customWidth="1"/>
    <col min="15630" max="15873" width="11.42578125" style="766"/>
    <col min="15874" max="15874" width="1.7109375" style="766" customWidth="1"/>
    <col min="15875" max="15875" width="6.7109375" style="766" customWidth="1"/>
    <col min="15876" max="15876" width="55.28515625" style="766" customWidth="1"/>
    <col min="15877" max="15877" width="10.85546875" style="766" customWidth="1"/>
    <col min="15878" max="15878" width="14.85546875" style="766" customWidth="1"/>
    <col min="15879" max="15879" width="22" style="766" customWidth="1"/>
    <col min="15880" max="15880" width="17.140625" style="766" customWidth="1"/>
    <col min="15881" max="15881" width="32.140625" style="766" customWidth="1"/>
    <col min="15882" max="15882" width="27.140625" style="766" customWidth="1"/>
    <col min="15883" max="15883" width="13.7109375" style="766" bestFit="1" customWidth="1"/>
    <col min="15884" max="15884" width="11.42578125" style="766"/>
    <col min="15885" max="15885" width="24.7109375" style="766" customWidth="1"/>
    <col min="15886" max="16129" width="11.42578125" style="766"/>
    <col min="16130" max="16130" width="1.7109375" style="766" customWidth="1"/>
    <col min="16131" max="16131" width="6.7109375" style="766" customWidth="1"/>
    <col min="16132" max="16132" width="55.28515625" style="766" customWidth="1"/>
    <col min="16133" max="16133" width="10.85546875" style="766" customWidth="1"/>
    <col min="16134" max="16134" width="14.85546875" style="766" customWidth="1"/>
    <col min="16135" max="16135" width="22" style="766" customWidth="1"/>
    <col min="16136" max="16136" width="17.140625" style="766" customWidth="1"/>
    <col min="16137" max="16137" width="32.140625" style="766" customWidth="1"/>
    <col min="16138" max="16138" width="27.140625" style="766" customWidth="1"/>
    <col min="16139" max="16139" width="13.7109375" style="766" bestFit="1" customWidth="1"/>
    <col min="16140" max="16140" width="11.42578125" style="766"/>
    <col min="16141" max="16141" width="24.7109375" style="766" customWidth="1"/>
    <col min="16142" max="16384" width="11.42578125" style="766"/>
  </cols>
  <sheetData>
    <row r="1" spans="2:11" ht="13.9" customHeight="1" x14ac:dyDescent="0.2">
      <c r="B1" s="1039" t="s">
        <v>366</v>
      </c>
      <c r="C1" s="1039"/>
      <c r="D1" s="1039"/>
      <c r="E1" s="1039"/>
      <c r="F1" s="1039"/>
      <c r="G1" s="1039"/>
      <c r="H1" s="1039"/>
      <c r="I1" s="1039"/>
    </row>
    <row r="2" spans="2:11" ht="13.9" customHeight="1" x14ac:dyDescent="0.2">
      <c r="B2" s="1039" t="s">
        <v>367</v>
      </c>
      <c r="C2" s="1039"/>
      <c r="D2" s="1039"/>
      <c r="E2" s="1039"/>
      <c r="F2" s="1039"/>
      <c r="G2" s="1039"/>
      <c r="H2" s="1039"/>
      <c r="I2" s="1039"/>
    </row>
    <row r="3" spans="2:11" ht="15" x14ac:dyDescent="0.2">
      <c r="B3" s="797"/>
      <c r="C3" s="767" t="s">
        <v>337</v>
      </c>
      <c r="D3" s="1056"/>
      <c r="E3" s="1056"/>
      <c r="F3" s="1056"/>
      <c r="G3" s="1056"/>
      <c r="H3" s="1056"/>
      <c r="I3" s="1056"/>
    </row>
    <row r="4" spans="2:11" ht="45" x14ac:dyDescent="0.2">
      <c r="B4" s="797" t="s">
        <v>338</v>
      </c>
      <c r="C4" s="797" t="s">
        <v>339</v>
      </c>
      <c r="D4" s="797" t="s">
        <v>140</v>
      </c>
      <c r="E4" s="797" t="s">
        <v>340</v>
      </c>
      <c r="F4" s="797" t="s">
        <v>341</v>
      </c>
      <c r="G4" s="797" t="s">
        <v>342</v>
      </c>
      <c r="H4" s="797" t="s">
        <v>343</v>
      </c>
      <c r="I4" s="797" t="s">
        <v>119</v>
      </c>
    </row>
    <row r="5" spans="2:11" ht="15" x14ac:dyDescent="0.2">
      <c r="B5" s="798">
        <v>1</v>
      </c>
      <c r="C5" s="769" t="s">
        <v>344</v>
      </c>
      <c r="D5" s="798" t="s">
        <v>345</v>
      </c>
      <c r="E5" s="798" t="s">
        <v>346</v>
      </c>
      <c r="F5" s="798" t="s">
        <v>347</v>
      </c>
      <c r="G5" s="798" t="s">
        <v>348</v>
      </c>
      <c r="H5" s="838" t="s">
        <v>349</v>
      </c>
      <c r="I5" s="798" t="s">
        <v>144</v>
      </c>
    </row>
    <row r="6" spans="2:11" ht="85.5" x14ac:dyDescent="0.2">
      <c r="B6" s="770">
        <v>1</v>
      </c>
      <c r="C6" s="771" t="s">
        <v>407</v>
      </c>
      <c r="D6" s="770">
        <v>1</v>
      </c>
      <c r="E6" s="772">
        <v>0.1</v>
      </c>
      <c r="F6" s="839">
        <f>+INTER!F6</f>
        <v>7958476.3584636236</v>
      </c>
      <c r="G6" s="773">
        <f>+'F.Prest. Obra'!$D$22</f>
        <v>1.8571</v>
      </c>
      <c r="H6" s="842">
        <f>+ROUND(E6*F6*G6,2)</f>
        <v>1477968.64</v>
      </c>
      <c r="I6" s="831">
        <f>+H6/$H$34</f>
        <v>1.378593629341451E-2</v>
      </c>
      <c r="K6" s="774"/>
    </row>
    <row r="7" spans="2:11" ht="57" x14ac:dyDescent="0.2">
      <c r="B7" s="770">
        <v>2</v>
      </c>
      <c r="C7" s="771" t="s">
        <v>408</v>
      </c>
      <c r="D7" s="770">
        <v>1</v>
      </c>
      <c r="E7" s="772">
        <v>1</v>
      </c>
      <c r="F7" s="839">
        <f>+INTER!F7</f>
        <v>3500000</v>
      </c>
      <c r="G7" s="773">
        <f>+'F.Prest. Obra'!$D$22</f>
        <v>1.8571</v>
      </c>
      <c r="H7" s="842">
        <f>+ROUND(E7*F7*G7,2)</f>
        <v>6499850</v>
      </c>
      <c r="I7" s="831">
        <f>+H7/$H$34</f>
        <v>6.0628159212329641E-2</v>
      </c>
      <c r="K7" s="774"/>
    </row>
    <row r="8" spans="2:11" ht="57" x14ac:dyDescent="0.2">
      <c r="B8" s="770">
        <v>3</v>
      </c>
      <c r="C8" s="771" t="s">
        <v>409</v>
      </c>
      <c r="D8" s="770">
        <v>1</v>
      </c>
      <c r="E8" s="772">
        <v>0.8</v>
      </c>
      <c r="F8" s="839">
        <v>3113550.2398214308</v>
      </c>
      <c r="G8" s="773">
        <f>+'F.Prest. Obra'!$D$22</f>
        <v>1.8571</v>
      </c>
      <c r="H8" s="842">
        <f>+E8*F8*G8</f>
        <v>4625739.3202979034</v>
      </c>
      <c r="I8" s="831">
        <f>+H8/$H$34</f>
        <v>4.3147158778395624E-2</v>
      </c>
      <c r="K8" s="774"/>
    </row>
    <row r="9" spans="2:11" ht="15" x14ac:dyDescent="0.2">
      <c r="B9" s="797"/>
      <c r="C9" s="1047" t="s">
        <v>350</v>
      </c>
      <c r="D9" s="1047"/>
      <c r="E9" s="1047"/>
      <c r="F9" s="1047"/>
      <c r="G9" s="1047"/>
      <c r="H9" s="843">
        <f>+SUM(H6:H8)</f>
        <v>12603557.960297903</v>
      </c>
      <c r="I9" s="832">
        <f>+H9/$H$34</f>
        <v>0.11756125428413977</v>
      </c>
    </row>
    <row r="10" spans="2:11" ht="15" x14ac:dyDescent="0.2">
      <c r="B10" s="797"/>
      <c r="C10" s="1047" t="s">
        <v>351</v>
      </c>
      <c r="D10" s="1047"/>
      <c r="E10" s="1047"/>
      <c r="F10" s="1047"/>
      <c r="G10" s="1047"/>
      <c r="H10" s="851">
        <v>4</v>
      </c>
      <c r="I10" s="775"/>
    </row>
    <row r="11" spans="2:11" ht="15" x14ac:dyDescent="0.2">
      <c r="B11" s="797"/>
      <c r="C11" s="1047" t="s">
        <v>420</v>
      </c>
      <c r="D11" s="1047"/>
      <c r="E11" s="1047"/>
      <c r="F11" s="1047"/>
      <c r="G11" s="1047"/>
      <c r="H11" s="843">
        <f>ROUND(+H9*H10,2)</f>
        <v>50414231.840000004</v>
      </c>
      <c r="I11" s="832">
        <f>+H11/$H$34</f>
        <v>0.4702450171254442</v>
      </c>
    </row>
    <row r="12" spans="2:11" customFormat="1" ht="12.75" x14ac:dyDescent="0.2">
      <c r="H12" s="844"/>
    </row>
    <row r="13" spans="2:11" ht="13.9" customHeight="1" x14ac:dyDescent="0.2">
      <c r="B13" s="1057" t="s">
        <v>423</v>
      </c>
      <c r="C13" s="1058"/>
      <c r="D13" s="1058"/>
      <c r="E13" s="1058"/>
      <c r="F13" s="1058"/>
      <c r="G13" s="1058"/>
      <c r="H13" s="1058"/>
      <c r="I13" s="1059"/>
    </row>
    <row r="14" spans="2:11" ht="15" x14ac:dyDescent="0.2">
      <c r="B14" s="797"/>
      <c r="C14" s="776" t="s">
        <v>398</v>
      </c>
      <c r="D14" s="777">
        <v>0.04</v>
      </c>
      <c r="E14" s="768"/>
      <c r="F14" s="768"/>
      <c r="G14" s="768"/>
      <c r="H14" s="845">
        <f>+ROUND($J$34*D14,2)</f>
        <v>4288337.3600000003</v>
      </c>
      <c r="I14" s="831">
        <f>+H14/$H$34</f>
        <v>4.0000000033579453E-2</v>
      </c>
    </row>
    <row r="15" spans="2:11" ht="15" x14ac:dyDescent="0.2">
      <c r="B15" s="797"/>
      <c r="C15" s="776" t="s">
        <v>399</v>
      </c>
      <c r="D15" s="777">
        <v>0.02</v>
      </c>
      <c r="E15" s="768"/>
      <c r="F15" s="768"/>
      <c r="G15" s="768"/>
      <c r="H15" s="845">
        <f>+ROUND($J$34*D15,2)</f>
        <v>2144168.6800000002</v>
      </c>
      <c r="I15" s="831">
        <f>+H15/$H$34</f>
        <v>2.0000000016789726E-2</v>
      </c>
    </row>
    <row r="16" spans="2:11" ht="15" x14ac:dyDescent="0.2">
      <c r="B16" s="797"/>
      <c r="C16" s="776" t="s">
        <v>400</v>
      </c>
      <c r="D16" s="777">
        <v>0.02</v>
      </c>
      <c r="E16" s="768"/>
      <c r="F16" s="768"/>
      <c r="G16" s="768"/>
      <c r="H16" s="845">
        <f>+ROUND($J$34*D16,2)</f>
        <v>2144168.6800000002</v>
      </c>
      <c r="I16" s="831">
        <f>+H16/$H$34</f>
        <v>2.0000000016789726E-2</v>
      </c>
    </row>
    <row r="17" spans="2:10" ht="15" x14ac:dyDescent="0.2">
      <c r="B17" s="797"/>
      <c r="C17" s="776" t="s">
        <v>402</v>
      </c>
      <c r="D17" s="777"/>
      <c r="E17" s="768"/>
      <c r="F17" s="768"/>
      <c r="G17" s="768"/>
      <c r="H17" s="845">
        <v>24000</v>
      </c>
      <c r="I17" s="831">
        <f>+H17/$H$34</f>
        <v>2.238629846990179E-4</v>
      </c>
    </row>
    <row r="18" spans="2:10" ht="15" x14ac:dyDescent="0.2">
      <c r="B18" s="1047" t="s">
        <v>424</v>
      </c>
      <c r="C18" s="1047"/>
      <c r="D18" s="1047"/>
      <c r="E18" s="1047"/>
      <c r="F18" s="1047"/>
      <c r="G18" s="1047"/>
      <c r="H18" s="841">
        <f>ROUND(SUM(H14:H17),2)</f>
        <v>8600674.7200000007</v>
      </c>
      <c r="I18" s="832">
        <f>+H18/$H$34</f>
        <v>8.0223863051857927E-2</v>
      </c>
    </row>
    <row r="19" spans="2:10" x14ac:dyDescent="0.2">
      <c r="B19" s="834"/>
      <c r="I19" s="835"/>
    </row>
    <row r="20" spans="2:10" ht="13.9" customHeight="1" x14ac:dyDescent="0.2">
      <c r="B20" s="1057" t="s">
        <v>421</v>
      </c>
      <c r="C20" s="1058"/>
      <c r="D20" s="1058"/>
      <c r="E20" s="1058"/>
      <c r="F20" s="1058"/>
      <c r="G20" s="1058"/>
      <c r="H20" s="1058"/>
      <c r="I20" s="1059"/>
    </row>
    <row r="21" spans="2:10" ht="15" x14ac:dyDescent="0.2">
      <c r="B21" s="797"/>
      <c r="C21" s="767" t="s">
        <v>45</v>
      </c>
      <c r="D21" s="770"/>
      <c r="E21" s="797" t="s">
        <v>426</v>
      </c>
      <c r="F21" s="859" t="s">
        <v>427</v>
      </c>
      <c r="G21" s="768"/>
      <c r="H21" s="845"/>
      <c r="I21" s="831"/>
    </row>
    <row r="22" spans="2:10" ht="15" x14ac:dyDescent="0.2">
      <c r="B22" s="797"/>
      <c r="C22" s="776" t="s">
        <v>428</v>
      </c>
      <c r="D22" s="770"/>
      <c r="E22" s="845">
        <v>90000</v>
      </c>
      <c r="F22" s="768">
        <v>4</v>
      </c>
      <c r="G22" s="768"/>
      <c r="H22" s="845">
        <f t="shared" ref="H22:H27" si="0">+E22*F22</f>
        <v>360000</v>
      </c>
      <c r="I22" s="831">
        <f>+H22/$H$34</f>
        <v>3.3579447704852683E-3</v>
      </c>
    </row>
    <row r="23" spans="2:10" ht="15" x14ac:dyDescent="0.2">
      <c r="B23" s="797"/>
      <c r="C23" s="776" t="s">
        <v>431</v>
      </c>
      <c r="D23" s="770"/>
      <c r="E23" s="845">
        <v>600000</v>
      </c>
      <c r="F23" s="768">
        <v>4</v>
      </c>
      <c r="G23" s="768"/>
      <c r="H23" s="845">
        <f t="shared" si="0"/>
        <v>2400000</v>
      </c>
      <c r="I23" s="831">
        <f>+H23/$H$34</f>
        <v>2.238629846990179E-2</v>
      </c>
    </row>
    <row r="24" spans="2:10" ht="15" x14ac:dyDescent="0.2">
      <c r="B24" s="797"/>
      <c r="C24" s="776" t="s">
        <v>425</v>
      </c>
      <c r="D24" s="770"/>
      <c r="E24" s="845">
        <v>3500000</v>
      </c>
      <c r="F24" s="768">
        <v>4</v>
      </c>
      <c r="G24" s="768"/>
      <c r="H24" s="845">
        <f t="shared" si="0"/>
        <v>14000000</v>
      </c>
      <c r="I24" s="831">
        <f>+H24/$H$34</f>
        <v>0.13058674107442711</v>
      </c>
    </row>
    <row r="25" spans="2:10" ht="15" x14ac:dyDescent="0.2">
      <c r="B25" s="797"/>
      <c r="C25" s="776" t="s">
        <v>429</v>
      </c>
      <c r="D25" s="858"/>
      <c r="E25" s="845">
        <v>100000</v>
      </c>
      <c r="F25" s="768">
        <v>16</v>
      </c>
      <c r="G25" s="768"/>
      <c r="H25" s="845">
        <f t="shared" si="0"/>
        <v>1600000</v>
      </c>
      <c r="I25" s="831">
        <f t="shared" ref="I25:I27" si="1">+H25/$H$34</f>
        <v>1.4924198979934526E-2</v>
      </c>
    </row>
    <row r="26" spans="2:10" ht="15" x14ac:dyDescent="0.2">
      <c r="B26" s="797"/>
      <c r="C26" s="776" t="s">
        <v>430</v>
      </c>
      <c r="D26" s="858"/>
      <c r="E26" s="845">
        <v>100000</v>
      </c>
      <c r="F26" s="768">
        <v>4</v>
      </c>
      <c r="G26" s="768"/>
      <c r="H26" s="845">
        <f t="shared" si="0"/>
        <v>400000</v>
      </c>
      <c r="I26" s="831">
        <f t="shared" si="1"/>
        <v>3.7310497449836314E-3</v>
      </c>
    </row>
    <row r="27" spans="2:10" ht="15" x14ac:dyDescent="0.2">
      <c r="B27" s="797"/>
      <c r="C27" s="776" t="s">
        <v>432</v>
      </c>
      <c r="D27" s="858"/>
      <c r="E27" s="845">
        <v>211152.91064734611</v>
      </c>
      <c r="F27" s="768">
        <v>4</v>
      </c>
      <c r="G27" s="768"/>
      <c r="H27" s="845">
        <f t="shared" si="0"/>
        <v>844611.64258938446</v>
      </c>
      <c r="I27" s="831">
        <f t="shared" si="1"/>
        <v>7.8782201342333224E-3</v>
      </c>
    </row>
    <row r="28" spans="2:10" ht="15" x14ac:dyDescent="0.2">
      <c r="B28" s="1047" t="s">
        <v>422</v>
      </c>
      <c r="C28" s="1047"/>
      <c r="D28" s="1047"/>
      <c r="E28" s="1047"/>
      <c r="F28" s="1047"/>
      <c r="G28" s="1047"/>
      <c r="H28" s="841">
        <f>ROUND(SUM(H21:H27),2)</f>
        <v>19604611.640000001</v>
      </c>
      <c r="I28" s="832">
        <f>+H28/$H$34</f>
        <v>0.18286445314981284</v>
      </c>
    </row>
    <row r="29" spans="2:10" ht="15" x14ac:dyDescent="0.2">
      <c r="B29" s="836"/>
      <c r="C29" s="814"/>
      <c r="D29" s="814"/>
      <c r="E29" s="814"/>
      <c r="F29" s="814"/>
      <c r="G29" s="814"/>
      <c r="H29" s="847"/>
      <c r="I29" s="837"/>
    </row>
    <row r="30" spans="2:10" ht="15" x14ac:dyDescent="0.2">
      <c r="B30" s="1040" t="s">
        <v>419</v>
      </c>
      <c r="C30" s="1040"/>
      <c r="D30" s="1040"/>
      <c r="E30" s="1040"/>
      <c r="F30" s="1040"/>
      <c r="G30" s="1040"/>
      <c r="H30" s="840">
        <f>ROUND(+H18+H11+H28,2)</f>
        <v>78619518.200000003</v>
      </c>
      <c r="I30" s="833">
        <f>+H30/$H$34</f>
        <v>0.73333333332711492</v>
      </c>
    </row>
    <row r="31" spans="2:10" ht="13.9" customHeight="1" x14ac:dyDescent="0.2">
      <c r="B31" s="1060" t="s">
        <v>355</v>
      </c>
      <c r="C31" s="1061"/>
      <c r="D31" s="1061"/>
      <c r="E31" s="1061"/>
      <c r="F31" s="1062"/>
      <c r="G31" s="815">
        <f>+PRESUPUESTO!E71</f>
        <v>0.22</v>
      </c>
      <c r="H31" s="848">
        <f>+H30</f>
        <v>78619518.200000003</v>
      </c>
      <c r="I31" s="831">
        <f t="shared" ref="I31:I34" si="2">+H31/$H$34</f>
        <v>0.73333333332711492</v>
      </c>
      <c r="J31" s="811">
        <f>+PRESUPUESTO!F71</f>
        <v>78619518.200000003</v>
      </c>
    </row>
    <row r="32" spans="2:10" ht="13.9" customHeight="1" x14ac:dyDescent="0.2">
      <c r="B32" s="1060" t="s">
        <v>356</v>
      </c>
      <c r="C32" s="1061"/>
      <c r="D32" s="1061"/>
      <c r="E32" s="1061"/>
      <c r="F32" s="1062"/>
      <c r="G32" s="815">
        <f>+PRESUPUESTO!E72</f>
        <v>0.03</v>
      </c>
      <c r="H32" s="848">
        <f>+PRESUPUESTO!F72</f>
        <v>10720843.390000001</v>
      </c>
      <c r="I32" s="831">
        <f t="shared" si="2"/>
        <v>9.9999999990672384E-2</v>
      </c>
      <c r="J32" s="811">
        <f>+PRESUPUESTO!F72</f>
        <v>10720843.390000001</v>
      </c>
    </row>
    <row r="33" spans="1:257" ht="13.9" customHeight="1" x14ac:dyDescent="0.2">
      <c r="B33" s="1060" t="s">
        <v>357</v>
      </c>
      <c r="C33" s="1061"/>
      <c r="D33" s="1061"/>
      <c r="E33" s="1061"/>
      <c r="F33" s="1062"/>
      <c r="G33" s="815">
        <f>+PRESUPUESTO!E73</f>
        <v>0.05</v>
      </c>
      <c r="H33" s="848">
        <f>+PRESUPUESTO!F73</f>
        <v>17868072.32</v>
      </c>
      <c r="I33" s="831">
        <f t="shared" si="2"/>
        <v>0.16666666668221272</v>
      </c>
      <c r="J33" s="811">
        <f>+PRESUPUESTO!F73</f>
        <v>17868072.32</v>
      </c>
    </row>
    <row r="34" spans="1:257" ht="15" x14ac:dyDescent="0.2">
      <c r="B34" s="1038" t="s">
        <v>358</v>
      </c>
      <c r="C34" s="1038"/>
      <c r="D34" s="1038"/>
      <c r="E34" s="1038"/>
      <c r="F34" s="1038"/>
      <c r="G34" s="1038"/>
      <c r="H34" s="840">
        <f>+ROUND(H31+H32+H33,2)</f>
        <v>107208433.91</v>
      </c>
      <c r="I34" s="833">
        <f t="shared" si="2"/>
        <v>1</v>
      </c>
      <c r="J34" s="811">
        <f>+PRESUPUESTO!I71</f>
        <v>107208433.91</v>
      </c>
      <c r="K34" s="766">
        <f>+PRESUPUESTO!I71</f>
        <v>107208433.91</v>
      </c>
      <c r="L34" s="795">
        <f>+K34-H34</f>
        <v>0</v>
      </c>
    </row>
    <row r="35" spans="1:257" x14ac:dyDescent="0.2">
      <c r="H35" s="849"/>
      <c r="I35" s="779"/>
      <c r="J35" s="811"/>
    </row>
    <row r="36" spans="1:257" x14ac:dyDescent="0.2">
      <c r="I36" s="774"/>
      <c r="J36" s="811">
        <f>+J34-H34</f>
        <v>0</v>
      </c>
    </row>
    <row r="37" spans="1:257" ht="15.75" thickBot="1" x14ac:dyDescent="0.25">
      <c r="B37" s="780" t="s">
        <v>359</v>
      </c>
      <c r="C37" s="781" t="s">
        <v>360</v>
      </c>
      <c r="I37" s="774"/>
      <c r="J37" s="811"/>
    </row>
    <row r="38" spans="1:257" x14ac:dyDescent="0.2">
      <c r="B38" s="783">
        <v>1</v>
      </c>
      <c r="C38" s="1050" t="s">
        <v>361</v>
      </c>
      <c r="D38" s="1050"/>
      <c r="E38" s="1050"/>
      <c r="F38" s="1050"/>
      <c r="G38" s="1051"/>
    </row>
    <row r="39" spans="1:257" ht="15" thickBot="1" x14ac:dyDescent="0.25">
      <c r="B39" s="784">
        <v>2</v>
      </c>
      <c r="C39" s="1052" t="s">
        <v>362</v>
      </c>
      <c r="D39" s="1052"/>
      <c r="E39" s="1052"/>
      <c r="F39" s="1052"/>
      <c r="G39" s="1053"/>
    </row>
    <row r="40" spans="1:257" x14ac:dyDescent="0.2">
      <c r="C40" s="1049"/>
      <c r="D40" s="1049"/>
      <c r="E40" s="1049"/>
      <c r="F40" s="1049"/>
      <c r="G40" s="1049"/>
      <c r="H40" s="1049"/>
      <c r="I40" s="799"/>
    </row>
    <row r="41" spans="1:257" x14ac:dyDescent="0.2">
      <c r="C41" s="1049"/>
      <c r="D41" s="1049"/>
      <c r="E41" s="1049"/>
      <c r="F41" s="1049"/>
      <c r="G41" s="1049"/>
      <c r="H41" s="1049"/>
      <c r="I41" s="799"/>
    </row>
    <row r="42" spans="1:257" ht="15" x14ac:dyDescent="0.2">
      <c r="A42" s="1054" t="s">
        <v>363</v>
      </c>
      <c r="B42" s="1054"/>
      <c r="C42" s="1054"/>
      <c r="D42" s="785"/>
      <c r="E42" s="786"/>
      <c r="F42" s="787"/>
      <c r="G42" s="787"/>
      <c r="H42" s="850"/>
      <c r="I42" s="787"/>
      <c r="J42" s="788"/>
      <c r="K42" s="789"/>
      <c r="L42" s="786"/>
      <c r="M42" s="786"/>
      <c r="N42" s="786"/>
      <c r="O42" s="786"/>
      <c r="P42" s="786"/>
      <c r="Q42" s="786"/>
      <c r="R42" s="786"/>
      <c r="S42" s="786"/>
      <c r="T42" s="786"/>
      <c r="U42" s="786"/>
      <c r="V42" s="786"/>
      <c r="W42" s="786"/>
      <c r="X42" s="786"/>
      <c r="Y42" s="786"/>
      <c r="Z42" s="786"/>
      <c r="AA42" s="786"/>
      <c r="AB42" s="786"/>
      <c r="AC42" s="786"/>
      <c r="AD42" s="786"/>
      <c r="AE42" s="786"/>
      <c r="AF42" s="786"/>
      <c r="AG42" s="786"/>
      <c r="AH42" s="786"/>
      <c r="AI42" s="786"/>
      <c r="AJ42" s="786"/>
      <c r="AK42" s="786"/>
      <c r="AL42" s="786"/>
      <c r="AM42" s="786"/>
      <c r="AN42" s="786"/>
      <c r="AO42" s="786"/>
      <c r="AP42" s="786"/>
      <c r="AQ42" s="786"/>
      <c r="AR42" s="786"/>
      <c r="AS42" s="786"/>
      <c r="AT42" s="786"/>
      <c r="AU42" s="786"/>
      <c r="AV42" s="786"/>
      <c r="AW42" s="786"/>
      <c r="AX42" s="786"/>
      <c r="AY42" s="786"/>
      <c r="AZ42" s="786"/>
      <c r="BA42" s="786"/>
      <c r="BB42" s="786"/>
      <c r="BC42" s="786"/>
      <c r="BD42" s="786"/>
      <c r="BE42" s="786"/>
      <c r="BF42" s="786"/>
      <c r="BG42" s="786"/>
      <c r="BH42" s="786"/>
      <c r="BI42" s="786"/>
      <c r="BJ42" s="786"/>
      <c r="BK42" s="786"/>
      <c r="BL42" s="786"/>
      <c r="BM42" s="786"/>
      <c r="BN42" s="786"/>
      <c r="BO42" s="786"/>
      <c r="BP42" s="786"/>
      <c r="BQ42" s="786"/>
      <c r="BR42" s="786"/>
      <c r="BS42" s="786"/>
      <c r="BT42" s="786"/>
      <c r="BU42" s="786"/>
      <c r="BV42" s="786"/>
      <c r="BW42" s="786"/>
      <c r="BX42" s="786"/>
      <c r="BY42" s="786"/>
      <c r="BZ42" s="786"/>
      <c r="CA42" s="786"/>
      <c r="CB42" s="786"/>
      <c r="CC42" s="786"/>
      <c r="CD42" s="786"/>
      <c r="CE42" s="786"/>
      <c r="CF42" s="786"/>
      <c r="CG42" s="786"/>
      <c r="CH42" s="786"/>
      <c r="CI42" s="786"/>
      <c r="CJ42" s="786"/>
      <c r="CK42" s="786"/>
      <c r="CL42" s="786"/>
      <c r="CM42" s="786"/>
      <c r="CN42" s="786"/>
      <c r="CO42" s="786"/>
      <c r="CP42" s="786"/>
      <c r="CQ42" s="786"/>
      <c r="CR42" s="786"/>
      <c r="CS42" s="786"/>
      <c r="CT42" s="786"/>
      <c r="CU42" s="786"/>
      <c r="CV42" s="786"/>
      <c r="CW42" s="786"/>
      <c r="CX42" s="786"/>
      <c r="CY42" s="786"/>
      <c r="CZ42" s="786"/>
      <c r="DA42" s="786"/>
      <c r="DB42" s="786"/>
      <c r="DC42" s="786"/>
      <c r="DD42" s="786"/>
      <c r="DE42" s="786"/>
      <c r="DF42" s="786"/>
      <c r="DG42" s="786"/>
      <c r="DH42" s="786"/>
      <c r="DI42" s="786"/>
      <c r="DJ42" s="786"/>
      <c r="DK42" s="786"/>
      <c r="DL42" s="786"/>
      <c r="DM42" s="786"/>
      <c r="DN42" s="786"/>
      <c r="DO42" s="786"/>
      <c r="DP42" s="786"/>
      <c r="DQ42" s="786"/>
      <c r="DR42" s="786"/>
      <c r="DS42" s="786"/>
      <c r="DT42" s="786"/>
      <c r="DU42" s="786"/>
      <c r="DV42" s="786"/>
      <c r="DW42" s="786"/>
      <c r="DX42" s="786"/>
      <c r="DY42" s="786"/>
      <c r="DZ42" s="786"/>
      <c r="EA42" s="786"/>
      <c r="EB42" s="786"/>
      <c r="EC42" s="786"/>
      <c r="ED42" s="786"/>
      <c r="EE42" s="786"/>
      <c r="EF42" s="786"/>
      <c r="EG42" s="786"/>
      <c r="EH42" s="786"/>
      <c r="EI42" s="786"/>
      <c r="EJ42" s="786"/>
      <c r="EK42" s="786"/>
      <c r="EL42" s="786"/>
      <c r="EM42" s="786"/>
      <c r="EN42" s="786"/>
      <c r="EO42" s="786"/>
      <c r="EP42" s="786"/>
      <c r="EQ42" s="786"/>
      <c r="ER42" s="786"/>
      <c r="ES42" s="786"/>
      <c r="ET42" s="786"/>
      <c r="EU42" s="786"/>
      <c r="EV42" s="786"/>
      <c r="EW42" s="786"/>
      <c r="EX42" s="786"/>
      <c r="EY42" s="786"/>
      <c r="EZ42" s="786"/>
      <c r="FA42" s="786"/>
      <c r="FB42" s="786"/>
      <c r="FC42" s="786"/>
      <c r="FD42" s="786"/>
      <c r="FE42" s="786"/>
      <c r="FF42" s="786"/>
      <c r="FG42" s="786"/>
      <c r="FH42" s="786"/>
      <c r="FI42" s="786"/>
      <c r="FJ42" s="786"/>
      <c r="FK42" s="786"/>
      <c r="FL42" s="786"/>
      <c r="FM42" s="786"/>
      <c r="FN42" s="786"/>
      <c r="FO42" s="786"/>
      <c r="FP42" s="786"/>
      <c r="FQ42" s="786"/>
      <c r="FR42" s="786"/>
      <c r="FS42" s="786"/>
      <c r="FT42" s="786"/>
      <c r="FU42" s="786"/>
      <c r="FV42" s="786"/>
      <c r="FW42" s="786"/>
      <c r="FX42" s="786"/>
      <c r="FY42" s="786"/>
      <c r="FZ42" s="786"/>
      <c r="GA42" s="786"/>
      <c r="GB42" s="786"/>
      <c r="GC42" s="786"/>
      <c r="GD42" s="786"/>
      <c r="GE42" s="786"/>
      <c r="GF42" s="786"/>
      <c r="GG42" s="786"/>
      <c r="GH42" s="786"/>
      <c r="GI42" s="786"/>
      <c r="GJ42" s="786"/>
      <c r="GK42" s="786"/>
      <c r="GL42" s="786"/>
      <c r="GM42" s="786"/>
      <c r="GN42" s="786"/>
      <c r="GO42" s="786"/>
      <c r="GP42" s="786"/>
      <c r="GQ42" s="786"/>
      <c r="GR42" s="786"/>
      <c r="GS42" s="786"/>
      <c r="GT42" s="786"/>
      <c r="GU42" s="786"/>
      <c r="GV42" s="786"/>
      <c r="GW42" s="786"/>
      <c r="GX42" s="786"/>
      <c r="GY42" s="786"/>
      <c r="GZ42" s="786"/>
      <c r="HA42" s="786"/>
      <c r="HB42" s="786"/>
      <c r="HC42" s="786"/>
      <c r="HD42" s="786"/>
      <c r="HE42" s="786"/>
      <c r="HF42" s="786"/>
      <c r="HG42" s="786"/>
      <c r="HH42" s="786"/>
      <c r="HI42" s="786"/>
      <c r="HJ42" s="786"/>
      <c r="HK42" s="786"/>
      <c r="HL42" s="786"/>
      <c r="HM42" s="786"/>
      <c r="HN42" s="786"/>
      <c r="HO42" s="786"/>
      <c r="HP42" s="786"/>
      <c r="HQ42" s="786"/>
      <c r="HR42" s="786"/>
      <c r="HS42" s="786"/>
      <c r="HT42" s="786"/>
      <c r="HU42" s="786"/>
      <c r="HV42" s="786"/>
      <c r="HW42" s="786"/>
      <c r="HX42" s="786"/>
      <c r="HY42" s="786"/>
      <c r="HZ42" s="786"/>
      <c r="IA42" s="786"/>
      <c r="IB42" s="786"/>
      <c r="IC42" s="786"/>
      <c r="ID42" s="786"/>
      <c r="IE42" s="786"/>
      <c r="IF42" s="786"/>
      <c r="IG42" s="786"/>
      <c r="IH42" s="786"/>
      <c r="II42" s="786"/>
      <c r="IJ42" s="786"/>
      <c r="IK42" s="786"/>
      <c r="IL42" s="786"/>
      <c r="IM42" s="786"/>
      <c r="IN42" s="786"/>
      <c r="IO42" s="786"/>
      <c r="IP42" s="786"/>
      <c r="IQ42" s="786"/>
      <c r="IR42" s="786"/>
      <c r="IS42" s="786"/>
      <c r="IT42" s="786"/>
      <c r="IU42" s="786"/>
      <c r="IV42" s="786"/>
      <c r="IW42" s="786"/>
    </row>
    <row r="43" spans="1:257" ht="30.75" customHeight="1" x14ac:dyDescent="0.2">
      <c r="A43" s="790"/>
      <c r="B43" s="790"/>
      <c r="C43" s="786"/>
      <c r="D43" s="785"/>
      <c r="E43" s="786"/>
      <c r="G43" s="787"/>
      <c r="H43" s="850"/>
      <c r="I43" s="787"/>
      <c r="J43" s="788"/>
      <c r="K43" s="789"/>
      <c r="L43" s="786"/>
      <c r="M43" s="786"/>
      <c r="N43" s="786"/>
      <c r="O43" s="786"/>
      <c r="P43" s="786"/>
      <c r="Q43" s="786"/>
      <c r="R43" s="786"/>
      <c r="S43" s="786"/>
      <c r="T43" s="786"/>
      <c r="U43" s="786"/>
      <c r="V43" s="786"/>
      <c r="W43" s="786"/>
      <c r="X43" s="786"/>
      <c r="Y43" s="786"/>
      <c r="Z43" s="786"/>
      <c r="AA43" s="786"/>
      <c r="AB43" s="786"/>
      <c r="AC43" s="786"/>
      <c r="AD43" s="786"/>
      <c r="AE43" s="786"/>
      <c r="AF43" s="786"/>
      <c r="AG43" s="786"/>
      <c r="AH43" s="786"/>
      <c r="AI43" s="786"/>
      <c r="AJ43" s="786"/>
      <c r="AK43" s="786"/>
      <c r="AL43" s="786"/>
      <c r="AM43" s="786"/>
      <c r="AN43" s="786"/>
      <c r="AO43" s="786"/>
      <c r="AP43" s="786"/>
      <c r="AQ43" s="786"/>
      <c r="AR43" s="786"/>
      <c r="AS43" s="786"/>
      <c r="AT43" s="786"/>
      <c r="AU43" s="786"/>
      <c r="AV43" s="786"/>
      <c r="AW43" s="786"/>
      <c r="AX43" s="786"/>
      <c r="AY43" s="786"/>
      <c r="AZ43" s="786"/>
      <c r="BA43" s="786"/>
      <c r="BB43" s="786"/>
      <c r="BC43" s="786"/>
      <c r="BD43" s="786"/>
      <c r="BE43" s="786"/>
      <c r="BF43" s="786"/>
      <c r="BG43" s="786"/>
      <c r="BH43" s="786"/>
      <c r="BI43" s="786"/>
      <c r="BJ43" s="786"/>
      <c r="BK43" s="786"/>
      <c r="BL43" s="786"/>
      <c r="BM43" s="786"/>
      <c r="BN43" s="786"/>
      <c r="BO43" s="786"/>
      <c r="BP43" s="786"/>
      <c r="BQ43" s="786"/>
      <c r="BR43" s="786"/>
      <c r="BS43" s="786"/>
      <c r="BT43" s="786"/>
      <c r="BU43" s="786"/>
      <c r="BV43" s="786"/>
      <c r="BW43" s="786"/>
      <c r="BX43" s="786"/>
      <c r="BY43" s="786"/>
      <c r="BZ43" s="786"/>
      <c r="CA43" s="786"/>
      <c r="CB43" s="786"/>
      <c r="CC43" s="786"/>
      <c r="CD43" s="786"/>
      <c r="CE43" s="786"/>
      <c r="CF43" s="786"/>
      <c r="CG43" s="786"/>
      <c r="CH43" s="786"/>
      <c r="CI43" s="786"/>
      <c r="CJ43" s="786"/>
      <c r="CK43" s="786"/>
      <c r="CL43" s="786"/>
      <c r="CM43" s="786"/>
      <c r="CN43" s="786"/>
      <c r="CO43" s="786"/>
      <c r="CP43" s="786"/>
      <c r="CQ43" s="786"/>
      <c r="CR43" s="786"/>
      <c r="CS43" s="786"/>
      <c r="CT43" s="786"/>
      <c r="CU43" s="786"/>
      <c r="CV43" s="786"/>
      <c r="CW43" s="786"/>
      <c r="CX43" s="786"/>
      <c r="CY43" s="786"/>
      <c r="CZ43" s="786"/>
      <c r="DA43" s="786"/>
      <c r="DB43" s="786"/>
      <c r="DC43" s="786"/>
      <c r="DD43" s="786"/>
      <c r="DE43" s="786"/>
      <c r="DF43" s="786"/>
      <c r="DG43" s="786"/>
      <c r="DH43" s="786"/>
      <c r="DI43" s="786"/>
      <c r="DJ43" s="786"/>
      <c r="DK43" s="786"/>
      <c r="DL43" s="786"/>
      <c r="DM43" s="786"/>
      <c r="DN43" s="786"/>
      <c r="DO43" s="786"/>
      <c r="DP43" s="786"/>
      <c r="DQ43" s="786"/>
      <c r="DR43" s="786"/>
      <c r="DS43" s="786"/>
      <c r="DT43" s="786"/>
      <c r="DU43" s="786"/>
      <c r="DV43" s="786"/>
      <c r="DW43" s="786"/>
      <c r="DX43" s="786"/>
      <c r="DY43" s="786"/>
      <c r="DZ43" s="786"/>
      <c r="EA43" s="786"/>
      <c r="EB43" s="786"/>
      <c r="EC43" s="786"/>
      <c r="ED43" s="786"/>
      <c r="EE43" s="786"/>
      <c r="EF43" s="786"/>
      <c r="EG43" s="786"/>
      <c r="EH43" s="786"/>
      <c r="EI43" s="786"/>
      <c r="EJ43" s="786"/>
      <c r="EK43" s="786"/>
      <c r="EL43" s="786"/>
      <c r="EM43" s="786"/>
      <c r="EN43" s="786"/>
      <c r="EO43" s="786"/>
      <c r="EP43" s="786"/>
      <c r="EQ43" s="786"/>
      <c r="ER43" s="786"/>
      <c r="ES43" s="786"/>
      <c r="ET43" s="786"/>
      <c r="EU43" s="786"/>
      <c r="EV43" s="786"/>
      <c r="EW43" s="786"/>
      <c r="EX43" s="786"/>
      <c r="EY43" s="786"/>
      <c r="EZ43" s="786"/>
      <c r="FA43" s="786"/>
      <c r="FB43" s="786"/>
      <c r="FC43" s="786"/>
      <c r="FD43" s="786"/>
      <c r="FE43" s="786"/>
      <c r="FF43" s="786"/>
      <c r="FG43" s="786"/>
      <c r="FH43" s="786"/>
      <c r="FI43" s="786"/>
      <c r="FJ43" s="786"/>
      <c r="FK43" s="786"/>
      <c r="FL43" s="786"/>
      <c r="FM43" s="786"/>
      <c r="FN43" s="786"/>
      <c r="FO43" s="786"/>
      <c r="FP43" s="786"/>
      <c r="FQ43" s="786"/>
      <c r="FR43" s="786"/>
      <c r="FS43" s="786"/>
      <c r="FT43" s="786"/>
      <c r="FU43" s="786"/>
      <c r="FV43" s="786"/>
      <c r="FW43" s="786"/>
      <c r="FX43" s="786"/>
      <c r="FY43" s="786"/>
      <c r="FZ43" s="786"/>
      <c r="GA43" s="786"/>
      <c r="GB43" s="786"/>
      <c r="GC43" s="786"/>
      <c r="GD43" s="786"/>
      <c r="GE43" s="786"/>
      <c r="GF43" s="786"/>
      <c r="GG43" s="786"/>
      <c r="GH43" s="786"/>
      <c r="GI43" s="786"/>
      <c r="GJ43" s="786"/>
      <c r="GK43" s="786"/>
      <c r="GL43" s="786"/>
      <c r="GM43" s="786"/>
      <c r="GN43" s="786"/>
      <c r="GO43" s="786"/>
      <c r="GP43" s="786"/>
      <c r="GQ43" s="786"/>
      <c r="GR43" s="786"/>
      <c r="GS43" s="786"/>
      <c r="GT43" s="786"/>
      <c r="GU43" s="786"/>
      <c r="GV43" s="786"/>
      <c r="GW43" s="786"/>
      <c r="GX43" s="786"/>
      <c r="GY43" s="786"/>
      <c r="GZ43" s="786"/>
      <c r="HA43" s="786"/>
      <c r="HB43" s="786"/>
      <c r="HC43" s="786"/>
      <c r="HD43" s="786"/>
      <c r="HE43" s="786"/>
      <c r="HF43" s="786"/>
      <c r="HG43" s="786"/>
      <c r="HH43" s="786"/>
      <c r="HI43" s="786"/>
      <c r="HJ43" s="786"/>
      <c r="HK43" s="786"/>
      <c r="HL43" s="786"/>
      <c r="HM43" s="786"/>
      <c r="HN43" s="786"/>
      <c r="HO43" s="786"/>
      <c r="HP43" s="786"/>
      <c r="HQ43" s="786"/>
      <c r="HR43" s="786"/>
      <c r="HS43" s="786"/>
      <c r="HT43" s="786"/>
      <c r="HU43" s="786"/>
      <c r="HV43" s="786"/>
      <c r="HW43" s="786"/>
      <c r="HX43" s="786"/>
      <c r="HY43" s="786"/>
      <c r="HZ43" s="786"/>
      <c r="IA43" s="786"/>
      <c r="IB43" s="786"/>
      <c r="IC43" s="786"/>
      <c r="ID43" s="786"/>
      <c r="IE43" s="786"/>
      <c r="IF43" s="786"/>
      <c r="IG43" s="786"/>
      <c r="IH43" s="786"/>
      <c r="II43" s="786"/>
      <c r="IJ43" s="786"/>
      <c r="IK43" s="786"/>
      <c r="IL43" s="786"/>
      <c r="IM43" s="786"/>
      <c r="IN43" s="786"/>
      <c r="IO43" s="786"/>
      <c r="IP43" s="786"/>
      <c r="IQ43" s="786"/>
      <c r="IR43" s="786"/>
      <c r="IS43" s="786"/>
      <c r="IT43" s="786"/>
      <c r="IU43" s="786"/>
      <c r="IV43" s="786"/>
      <c r="IW43" s="786"/>
    </row>
    <row r="44" spans="1:257" ht="30.75" customHeight="1" x14ac:dyDescent="0.2">
      <c r="A44" s="790"/>
      <c r="B44" s="790"/>
      <c r="C44" s="786"/>
      <c r="D44" s="785"/>
      <c r="E44" s="786"/>
      <c r="F44" s="787"/>
      <c r="G44" s="787"/>
      <c r="H44" s="850"/>
      <c r="I44" s="787"/>
      <c r="J44" s="788"/>
      <c r="K44" s="789"/>
      <c r="L44" s="786"/>
      <c r="M44" s="786"/>
      <c r="N44" s="786"/>
      <c r="O44" s="786"/>
      <c r="P44" s="786"/>
      <c r="Q44" s="786"/>
      <c r="R44" s="786"/>
      <c r="S44" s="786"/>
      <c r="T44" s="786"/>
      <c r="U44" s="786"/>
      <c r="V44" s="786"/>
      <c r="W44" s="786"/>
      <c r="X44" s="786"/>
      <c r="Y44" s="786"/>
      <c r="Z44" s="786"/>
      <c r="AA44" s="786"/>
      <c r="AB44" s="786"/>
      <c r="AC44" s="786"/>
      <c r="AD44" s="786"/>
      <c r="AE44" s="786"/>
      <c r="AF44" s="786"/>
      <c r="AG44" s="786"/>
      <c r="AH44" s="786"/>
      <c r="AI44" s="786"/>
      <c r="AJ44" s="786"/>
      <c r="AK44" s="786"/>
      <c r="AL44" s="786"/>
      <c r="AM44" s="786"/>
      <c r="AN44" s="786"/>
      <c r="AO44" s="786"/>
      <c r="AP44" s="786"/>
      <c r="AQ44" s="786"/>
      <c r="AR44" s="786"/>
      <c r="AS44" s="786"/>
      <c r="AT44" s="786"/>
      <c r="AU44" s="786"/>
      <c r="AV44" s="786"/>
      <c r="AW44" s="786"/>
      <c r="AX44" s="786"/>
      <c r="AY44" s="786"/>
      <c r="AZ44" s="786"/>
      <c r="BA44" s="786"/>
      <c r="BB44" s="786"/>
      <c r="BC44" s="786"/>
      <c r="BD44" s="786"/>
      <c r="BE44" s="786"/>
      <c r="BF44" s="786"/>
      <c r="BG44" s="786"/>
      <c r="BH44" s="786"/>
      <c r="BI44" s="786"/>
      <c r="BJ44" s="786"/>
      <c r="BK44" s="786"/>
      <c r="BL44" s="786"/>
      <c r="BM44" s="786"/>
      <c r="BN44" s="786"/>
      <c r="BO44" s="786"/>
      <c r="BP44" s="786"/>
      <c r="BQ44" s="786"/>
      <c r="BR44" s="786"/>
      <c r="BS44" s="786"/>
      <c r="BT44" s="786"/>
      <c r="BU44" s="786"/>
      <c r="BV44" s="786"/>
      <c r="BW44" s="786"/>
      <c r="BX44" s="786"/>
      <c r="BY44" s="786"/>
      <c r="BZ44" s="786"/>
      <c r="CA44" s="786"/>
      <c r="CB44" s="786"/>
      <c r="CC44" s="786"/>
      <c r="CD44" s="786"/>
      <c r="CE44" s="786"/>
      <c r="CF44" s="786"/>
      <c r="CG44" s="786"/>
      <c r="CH44" s="786"/>
      <c r="CI44" s="786"/>
      <c r="CJ44" s="786"/>
      <c r="CK44" s="786"/>
      <c r="CL44" s="786"/>
      <c r="CM44" s="786"/>
      <c r="CN44" s="786"/>
      <c r="CO44" s="786"/>
      <c r="CP44" s="786"/>
      <c r="CQ44" s="786"/>
      <c r="CR44" s="786"/>
      <c r="CS44" s="786"/>
      <c r="CT44" s="786"/>
      <c r="CU44" s="786"/>
      <c r="CV44" s="786"/>
      <c r="CW44" s="786"/>
      <c r="CX44" s="786"/>
      <c r="CY44" s="786"/>
      <c r="CZ44" s="786"/>
      <c r="DA44" s="786"/>
      <c r="DB44" s="786"/>
      <c r="DC44" s="786"/>
      <c r="DD44" s="786"/>
      <c r="DE44" s="786"/>
      <c r="DF44" s="786"/>
      <c r="DG44" s="786"/>
      <c r="DH44" s="786"/>
      <c r="DI44" s="786"/>
      <c r="DJ44" s="786"/>
      <c r="DK44" s="786"/>
      <c r="DL44" s="786"/>
      <c r="DM44" s="786"/>
      <c r="DN44" s="786"/>
      <c r="DO44" s="786"/>
      <c r="DP44" s="786"/>
      <c r="DQ44" s="786"/>
      <c r="DR44" s="786"/>
      <c r="DS44" s="786"/>
      <c r="DT44" s="786"/>
      <c r="DU44" s="786"/>
      <c r="DV44" s="786"/>
      <c r="DW44" s="786"/>
      <c r="DX44" s="786"/>
      <c r="DY44" s="786"/>
      <c r="DZ44" s="786"/>
      <c r="EA44" s="786"/>
      <c r="EB44" s="786"/>
      <c r="EC44" s="786"/>
      <c r="ED44" s="786"/>
      <c r="EE44" s="786"/>
      <c r="EF44" s="786"/>
      <c r="EG44" s="786"/>
      <c r="EH44" s="786"/>
      <c r="EI44" s="786"/>
      <c r="EJ44" s="786"/>
      <c r="EK44" s="786"/>
      <c r="EL44" s="786"/>
      <c r="EM44" s="786"/>
      <c r="EN44" s="786"/>
      <c r="EO44" s="786"/>
      <c r="EP44" s="786"/>
      <c r="EQ44" s="786"/>
      <c r="ER44" s="786"/>
      <c r="ES44" s="786"/>
      <c r="ET44" s="786"/>
      <c r="EU44" s="786"/>
      <c r="EV44" s="786"/>
      <c r="EW44" s="786"/>
      <c r="EX44" s="786"/>
      <c r="EY44" s="786"/>
      <c r="EZ44" s="786"/>
      <c r="FA44" s="786"/>
      <c r="FB44" s="786"/>
      <c r="FC44" s="786"/>
      <c r="FD44" s="786"/>
      <c r="FE44" s="786"/>
      <c r="FF44" s="786"/>
      <c r="FG44" s="786"/>
      <c r="FH44" s="786"/>
      <c r="FI44" s="786"/>
      <c r="FJ44" s="786"/>
      <c r="FK44" s="786"/>
      <c r="FL44" s="786"/>
      <c r="FM44" s="786"/>
      <c r="FN44" s="786"/>
      <c r="FO44" s="786"/>
      <c r="FP44" s="786"/>
      <c r="FQ44" s="786"/>
      <c r="FR44" s="786"/>
      <c r="FS44" s="786"/>
      <c r="FT44" s="786"/>
      <c r="FU44" s="786"/>
      <c r="FV44" s="786"/>
      <c r="FW44" s="786"/>
      <c r="FX44" s="786"/>
      <c r="FY44" s="786"/>
      <c r="FZ44" s="786"/>
      <c r="GA44" s="786"/>
      <c r="GB44" s="786"/>
      <c r="GC44" s="786"/>
      <c r="GD44" s="786"/>
      <c r="GE44" s="786"/>
      <c r="GF44" s="786"/>
      <c r="GG44" s="786"/>
      <c r="GH44" s="786"/>
      <c r="GI44" s="786"/>
      <c r="GJ44" s="786"/>
      <c r="GK44" s="786"/>
      <c r="GL44" s="786"/>
      <c r="GM44" s="786"/>
      <c r="GN44" s="786"/>
      <c r="GO44" s="786"/>
      <c r="GP44" s="786"/>
      <c r="GQ44" s="786"/>
      <c r="GR44" s="786"/>
      <c r="GS44" s="786"/>
      <c r="GT44" s="786"/>
      <c r="GU44" s="786"/>
      <c r="GV44" s="786"/>
      <c r="GW44" s="786"/>
      <c r="GX44" s="786"/>
      <c r="GY44" s="786"/>
      <c r="GZ44" s="786"/>
      <c r="HA44" s="786"/>
      <c r="HB44" s="786"/>
      <c r="HC44" s="786"/>
      <c r="HD44" s="786"/>
      <c r="HE44" s="786"/>
      <c r="HF44" s="786"/>
      <c r="HG44" s="786"/>
      <c r="HH44" s="786"/>
      <c r="HI44" s="786"/>
      <c r="HJ44" s="786"/>
      <c r="HK44" s="786"/>
      <c r="HL44" s="786"/>
      <c r="HM44" s="786"/>
      <c r="HN44" s="786"/>
      <c r="HO44" s="786"/>
      <c r="HP44" s="786"/>
      <c r="HQ44" s="786"/>
      <c r="HR44" s="786"/>
      <c r="HS44" s="786"/>
      <c r="HT44" s="786"/>
      <c r="HU44" s="786"/>
      <c r="HV44" s="786"/>
      <c r="HW44" s="786"/>
      <c r="HX44" s="786"/>
      <c r="HY44" s="786"/>
      <c r="HZ44" s="786"/>
      <c r="IA44" s="786"/>
      <c r="IB44" s="786"/>
      <c r="IC44" s="786"/>
      <c r="ID44" s="786"/>
      <c r="IE44" s="786"/>
      <c r="IF44" s="786"/>
      <c r="IG44" s="786"/>
      <c r="IH44" s="786"/>
      <c r="II44" s="786"/>
      <c r="IJ44" s="786"/>
      <c r="IK44" s="786"/>
      <c r="IL44" s="786"/>
      <c r="IM44" s="786"/>
      <c r="IN44" s="786"/>
      <c r="IO44" s="786"/>
      <c r="IP44" s="786"/>
      <c r="IQ44" s="786"/>
      <c r="IR44" s="786"/>
      <c r="IS44" s="786"/>
      <c r="IT44" s="786"/>
      <c r="IU44" s="786"/>
      <c r="IV44" s="786"/>
      <c r="IW44" s="786"/>
    </row>
    <row r="45" spans="1:257" ht="15" x14ac:dyDescent="0.25">
      <c r="A45" s="791" t="s">
        <v>364</v>
      </c>
      <c r="B45" s="791"/>
      <c r="C45" s="852"/>
      <c r="D45" s="791"/>
      <c r="E45" s="791"/>
      <c r="F45" s="792"/>
      <c r="G45" s="787"/>
      <c r="H45" s="850"/>
      <c r="I45" s="787"/>
      <c r="J45" s="788"/>
      <c r="K45" s="793"/>
      <c r="L45" s="786"/>
      <c r="M45" s="786"/>
      <c r="N45" s="786"/>
      <c r="O45" s="786"/>
      <c r="P45" s="786"/>
      <c r="Q45" s="786"/>
      <c r="R45" s="786"/>
      <c r="S45" s="786"/>
      <c r="T45" s="786"/>
      <c r="U45" s="786"/>
      <c r="V45" s="786"/>
      <c r="W45" s="786"/>
      <c r="X45" s="786"/>
      <c r="Y45" s="786"/>
      <c r="Z45" s="786"/>
      <c r="AA45" s="786"/>
      <c r="AB45" s="786"/>
      <c r="AC45" s="786"/>
      <c r="AD45" s="786"/>
      <c r="AE45" s="786"/>
      <c r="AF45" s="786"/>
      <c r="AG45" s="786"/>
      <c r="AH45" s="786"/>
      <c r="AI45" s="786"/>
      <c r="AJ45" s="786"/>
      <c r="AK45" s="786"/>
      <c r="AL45" s="786"/>
      <c r="AM45" s="786"/>
      <c r="AN45" s="786"/>
      <c r="AO45" s="786"/>
      <c r="AP45" s="786"/>
      <c r="AQ45" s="786"/>
      <c r="AR45" s="786"/>
      <c r="AS45" s="786"/>
      <c r="AT45" s="786"/>
      <c r="AU45" s="786"/>
      <c r="AV45" s="786"/>
      <c r="AW45" s="786"/>
      <c r="AX45" s="786"/>
      <c r="AY45" s="786"/>
      <c r="AZ45" s="786"/>
      <c r="BA45" s="786"/>
      <c r="BB45" s="786"/>
      <c r="BC45" s="786"/>
      <c r="BD45" s="786"/>
      <c r="BE45" s="786"/>
      <c r="BF45" s="786"/>
      <c r="BG45" s="786"/>
      <c r="BH45" s="786"/>
      <c r="BI45" s="786"/>
      <c r="BJ45" s="786"/>
      <c r="BK45" s="786"/>
      <c r="BL45" s="786"/>
      <c r="BM45" s="786"/>
      <c r="BN45" s="786"/>
      <c r="BO45" s="786"/>
      <c r="BP45" s="786"/>
      <c r="BQ45" s="786"/>
      <c r="BR45" s="786"/>
      <c r="BS45" s="786"/>
      <c r="BT45" s="786"/>
      <c r="BU45" s="786"/>
      <c r="BV45" s="786"/>
      <c r="BW45" s="786"/>
      <c r="BX45" s="786"/>
      <c r="BY45" s="786"/>
      <c r="BZ45" s="786"/>
      <c r="CA45" s="786"/>
      <c r="CB45" s="786"/>
      <c r="CC45" s="786"/>
      <c r="CD45" s="786"/>
      <c r="CE45" s="786"/>
      <c r="CF45" s="786"/>
      <c r="CG45" s="786"/>
      <c r="CH45" s="786"/>
      <c r="CI45" s="786"/>
      <c r="CJ45" s="786"/>
      <c r="CK45" s="786"/>
      <c r="CL45" s="786"/>
      <c r="CM45" s="786"/>
      <c r="CN45" s="786"/>
      <c r="CO45" s="786"/>
      <c r="CP45" s="786"/>
      <c r="CQ45" s="786"/>
      <c r="CR45" s="786"/>
      <c r="CS45" s="786"/>
      <c r="CT45" s="786"/>
      <c r="CU45" s="786"/>
      <c r="CV45" s="786"/>
      <c r="CW45" s="786"/>
      <c r="CX45" s="786"/>
      <c r="CY45" s="786"/>
      <c r="CZ45" s="786"/>
      <c r="DA45" s="786"/>
      <c r="DB45" s="786"/>
      <c r="DC45" s="786"/>
      <c r="DD45" s="786"/>
      <c r="DE45" s="786"/>
      <c r="DF45" s="786"/>
      <c r="DG45" s="786"/>
      <c r="DH45" s="786"/>
      <c r="DI45" s="786"/>
      <c r="DJ45" s="786"/>
      <c r="DK45" s="786"/>
      <c r="DL45" s="786"/>
      <c r="DM45" s="786"/>
      <c r="DN45" s="786"/>
      <c r="DO45" s="786"/>
      <c r="DP45" s="786"/>
      <c r="DQ45" s="786"/>
      <c r="DR45" s="786"/>
      <c r="DS45" s="786"/>
      <c r="DT45" s="786"/>
      <c r="DU45" s="786"/>
      <c r="DV45" s="786"/>
      <c r="DW45" s="786"/>
      <c r="DX45" s="786"/>
      <c r="DY45" s="786"/>
      <c r="DZ45" s="786"/>
      <c r="EA45" s="786"/>
      <c r="EB45" s="786"/>
      <c r="EC45" s="786"/>
      <c r="ED45" s="786"/>
      <c r="EE45" s="786"/>
      <c r="EF45" s="786"/>
      <c r="EG45" s="786"/>
      <c r="EH45" s="786"/>
      <c r="EI45" s="786"/>
      <c r="EJ45" s="786"/>
      <c r="EK45" s="786"/>
      <c r="EL45" s="786"/>
      <c r="EM45" s="786"/>
      <c r="EN45" s="786"/>
      <c r="EO45" s="786"/>
      <c r="EP45" s="786"/>
      <c r="EQ45" s="786"/>
      <c r="ER45" s="786"/>
      <c r="ES45" s="786"/>
      <c r="ET45" s="786"/>
      <c r="EU45" s="786"/>
      <c r="EV45" s="786"/>
      <c r="EW45" s="786"/>
      <c r="EX45" s="786"/>
      <c r="EY45" s="786"/>
      <c r="EZ45" s="786"/>
      <c r="FA45" s="786"/>
      <c r="FB45" s="786"/>
      <c r="FC45" s="786"/>
      <c r="FD45" s="786"/>
      <c r="FE45" s="786"/>
      <c r="FF45" s="786"/>
      <c r="FG45" s="786"/>
      <c r="FH45" s="786"/>
      <c r="FI45" s="786"/>
      <c r="FJ45" s="786"/>
      <c r="FK45" s="786"/>
      <c r="FL45" s="786"/>
      <c r="FM45" s="786"/>
      <c r="FN45" s="786"/>
      <c r="FO45" s="786"/>
      <c r="FP45" s="786"/>
      <c r="FQ45" s="786"/>
      <c r="FR45" s="786"/>
      <c r="FS45" s="786"/>
      <c r="FT45" s="786"/>
      <c r="FU45" s="786"/>
      <c r="FV45" s="786"/>
      <c r="FW45" s="786"/>
      <c r="FX45" s="786"/>
      <c r="FY45" s="786"/>
      <c r="FZ45" s="786"/>
      <c r="GA45" s="786"/>
      <c r="GB45" s="786"/>
      <c r="GC45" s="786"/>
      <c r="GD45" s="786"/>
      <c r="GE45" s="786"/>
      <c r="GF45" s="786"/>
      <c r="GG45" s="786"/>
      <c r="GH45" s="786"/>
      <c r="GI45" s="786"/>
      <c r="GJ45" s="786"/>
      <c r="GK45" s="786"/>
      <c r="GL45" s="786"/>
      <c r="GM45" s="786"/>
      <c r="GN45" s="786"/>
      <c r="GO45" s="786"/>
      <c r="GP45" s="786"/>
      <c r="GQ45" s="786"/>
      <c r="GR45" s="786"/>
      <c r="GS45" s="786"/>
      <c r="GT45" s="786"/>
      <c r="GU45" s="786"/>
      <c r="GV45" s="786"/>
      <c r="GW45" s="786"/>
      <c r="GX45" s="786"/>
      <c r="GY45" s="786"/>
      <c r="GZ45" s="786"/>
      <c r="HA45" s="786"/>
      <c r="HB45" s="786"/>
      <c r="HC45" s="786"/>
      <c r="HD45" s="786"/>
      <c r="HE45" s="786"/>
      <c r="HF45" s="786"/>
      <c r="HG45" s="786"/>
      <c r="HH45" s="786"/>
      <c r="HI45" s="786"/>
      <c r="HJ45" s="786"/>
      <c r="HK45" s="786"/>
      <c r="HL45" s="786"/>
      <c r="HM45" s="786"/>
      <c r="HN45" s="786"/>
      <c r="HO45" s="786"/>
      <c r="HP45" s="786"/>
      <c r="HQ45" s="786"/>
      <c r="HR45" s="786"/>
      <c r="HS45" s="786"/>
      <c r="HT45" s="786"/>
      <c r="HU45" s="786"/>
      <c r="HV45" s="786"/>
      <c r="HW45" s="786"/>
      <c r="HX45" s="786"/>
      <c r="HY45" s="786"/>
      <c r="HZ45" s="786"/>
      <c r="IA45" s="786"/>
      <c r="IB45" s="786"/>
      <c r="IC45" s="786"/>
      <c r="ID45" s="786"/>
      <c r="IE45" s="786"/>
      <c r="IF45" s="786"/>
      <c r="IG45" s="786"/>
      <c r="IH45" s="786"/>
      <c r="II45" s="786"/>
      <c r="IJ45" s="786"/>
      <c r="IK45" s="786"/>
      <c r="IL45" s="786"/>
      <c r="IM45" s="786"/>
      <c r="IN45" s="786"/>
      <c r="IO45" s="786"/>
      <c r="IP45" s="786"/>
      <c r="IQ45" s="786"/>
      <c r="IR45" s="786"/>
      <c r="IS45" s="786"/>
      <c r="IT45" s="786"/>
      <c r="IU45" s="786"/>
      <c r="IV45" s="786"/>
      <c r="IW45" s="786"/>
    </row>
    <row r="46" spans="1:257" ht="15" x14ac:dyDescent="0.25">
      <c r="A46" s="1055" t="s">
        <v>365</v>
      </c>
      <c r="B46" s="1055"/>
      <c r="C46" s="1055"/>
      <c r="D46" s="792"/>
      <c r="E46" s="792"/>
      <c r="F46" s="787"/>
      <c r="G46" s="787"/>
      <c r="H46" s="850"/>
      <c r="I46" s="787"/>
      <c r="J46" s="788"/>
      <c r="K46" s="793"/>
      <c r="L46" s="786"/>
      <c r="M46" s="786"/>
      <c r="N46" s="786"/>
      <c r="O46" s="786"/>
      <c r="P46" s="786"/>
      <c r="Q46" s="786"/>
      <c r="R46" s="786"/>
      <c r="S46" s="786"/>
      <c r="T46" s="786"/>
      <c r="U46" s="786"/>
      <c r="V46" s="786"/>
      <c r="W46" s="786"/>
      <c r="X46" s="786"/>
      <c r="Y46" s="786"/>
      <c r="Z46" s="786"/>
      <c r="AA46" s="786"/>
      <c r="AB46" s="786"/>
      <c r="AC46" s="786"/>
      <c r="AD46" s="786"/>
      <c r="AE46" s="786"/>
      <c r="AF46" s="786"/>
      <c r="AG46" s="786"/>
      <c r="AH46" s="786"/>
      <c r="AI46" s="786"/>
      <c r="AJ46" s="786"/>
      <c r="AK46" s="786"/>
      <c r="AL46" s="786"/>
      <c r="AM46" s="786"/>
      <c r="AN46" s="786"/>
      <c r="AO46" s="786"/>
      <c r="AP46" s="786"/>
      <c r="AQ46" s="786"/>
      <c r="AR46" s="786"/>
      <c r="AS46" s="786"/>
      <c r="AT46" s="786"/>
      <c r="AU46" s="786"/>
      <c r="AV46" s="786"/>
      <c r="AW46" s="786"/>
      <c r="AX46" s="786"/>
      <c r="AY46" s="786"/>
      <c r="AZ46" s="786"/>
      <c r="BA46" s="786"/>
      <c r="BB46" s="786"/>
      <c r="BC46" s="786"/>
      <c r="BD46" s="786"/>
      <c r="BE46" s="786"/>
      <c r="BF46" s="786"/>
      <c r="BG46" s="786"/>
      <c r="BH46" s="786"/>
      <c r="BI46" s="786"/>
      <c r="BJ46" s="786"/>
      <c r="BK46" s="786"/>
      <c r="BL46" s="786"/>
      <c r="BM46" s="786"/>
      <c r="BN46" s="786"/>
      <c r="BO46" s="786"/>
      <c r="BP46" s="786"/>
      <c r="BQ46" s="786"/>
      <c r="BR46" s="786"/>
      <c r="BS46" s="786"/>
      <c r="BT46" s="786"/>
      <c r="BU46" s="786"/>
      <c r="BV46" s="786"/>
      <c r="BW46" s="786"/>
      <c r="BX46" s="786"/>
      <c r="BY46" s="786"/>
      <c r="BZ46" s="786"/>
      <c r="CA46" s="786"/>
      <c r="CB46" s="786"/>
      <c r="CC46" s="786"/>
      <c r="CD46" s="786"/>
      <c r="CE46" s="786"/>
      <c r="CF46" s="786"/>
      <c r="CG46" s="786"/>
      <c r="CH46" s="786"/>
      <c r="CI46" s="786"/>
      <c r="CJ46" s="786"/>
      <c r="CK46" s="786"/>
      <c r="CL46" s="786"/>
      <c r="CM46" s="786"/>
      <c r="CN46" s="786"/>
      <c r="CO46" s="786"/>
      <c r="CP46" s="786"/>
      <c r="CQ46" s="786"/>
      <c r="CR46" s="786"/>
      <c r="CS46" s="786"/>
      <c r="CT46" s="786"/>
      <c r="CU46" s="786"/>
      <c r="CV46" s="786"/>
      <c r="CW46" s="786"/>
      <c r="CX46" s="786"/>
      <c r="CY46" s="786"/>
      <c r="CZ46" s="786"/>
      <c r="DA46" s="786"/>
      <c r="DB46" s="786"/>
      <c r="DC46" s="786"/>
      <c r="DD46" s="786"/>
      <c r="DE46" s="786"/>
      <c r="DF46" s="786"/>
      <c r="DG46" s="786"/>
      <c r="DH46" s="786"/>
      <c r="DI46" s="786"/>
      <c r="DJ46" s="786"/>
      <c r="DK46" s="786"/>
      <c r="DL46" s="786"/>
      <c r="DM46" s="786"/>
      <c r="DN46" s="786"/>
      <c r="DO46" s="786"/>
      <c r="DP46" s="786"/>
      <c r="DQ46" s="786"/>
      <c r="DR46" s="786"/>
      <c r="DS46" s="786"/>
      <c r="DT46" s="786"/>
      <c r="DU46" s="786"/>
      <c r="DV46" s="786"/>
      <c r="DW46" s="786"/>
      <c r="DX46" s="786"/>
      <c r="DY46" s="786"/>
      <c r="DZ46" s="786"/>
      <c r="EA46" s="786"/>
      <c r="EB46" s="786"/>
      <c r="EC46" s="786"/>
      <c r="ED46" s="786"/>
      <c r="EE46" s="786"/>
      <c r="EF46" s="786"/>
      <c r="EG46" s="786"/>
      <c r="EH46" s="786"/>
      <c r="EI46" s="786"/>
      <c r="EJ46" s="786"/>
      <c r="EK46" s="786"/>
      <c r="EL46" s="786"/>
      <c r="EM46" s="786"/>
      <c r="EN46" s="786"/>
      <c r="EO46" s="786"/>
      <c r="EP46" s="786"/>
      <c r="EQ46" s="786"/>
      <c r="ER46" s="786"/>
      <c r="ES46" s="786"/>
      <c r="ET46" s="786"/>
      <c r="EU46" s="786"/>
      <c r="EV46" s="786"/>
      <c r="EW46" s="786"/>
      <c r="EX46" s="786"/>
      <c r="EY46" s="786"/>
      <c r="EZ46" s="786"/>
      <c r="FA46" s="786"/>
      <c r="FB46" s="786"/>
      <c r="FC46" s="786"/>
      <c r="FD46" s="786"/>
      <c r="FE46" s="786"/>
      <c r="FF46" s="786"/>
      <c r="FG46" s="786"/>
      <c r="FH46" s="786"/>
      <c r="FI46" s="786"/>
      <c r="FJ46" s="786"/>
      <c r="FK46" s="786"/>
      <c r="FL46" s="786"/>
      <c r="FM46" s="786"/>
      <c r="FN46" s="786"/>
      <c r="FO46" s="786"/>
      <c r="FP46" s="786"/>
      <c r="FQ46" s="786"/>
      <c r="FR46" s="786"/>
      <c r="FS46" s="786"/>
      <c r="FT46" s="786"/>
      <c r="FU46" s="786"/>
      <c r="FV46" s="786"/>
      <c r="FW46" s="786"/>
      <c r="FX46" s="786"/>
      <c r="FY46" s="786"/>
      <c r="FZ46" s="786"/>
      <c r="GA46" s="786"/>
      <c r="GB46" s="786"/>
      <c r="GC46" s="786"/>
      <c r="GD46" s="786"/>
      <c r="GE46" s="786"/>
      <c r="GF46" s="786"/>
      <c r="GG46" s="786"/>
      <c r="GH46" s="786"/>
      <c r="GI46" s="786"/>
      <c r="GJ46" s="786"/>
      <c r="GK46" s="786"/>
      <c r="GL46" s="786"/>
      <c r="GM46" s="786"/>
      <c r="GN46" s="786"/>
      <c r="GO46" s="786"/>
      <c r="GP46" s="786"/>
      <c r="GQ46" s="786"/>
      <c r="GR46" s="786"/>
      <c r="GS46" s="786"/>
      <c r="GT46" s="786"/>
      <c r="GU46" s="786"/>
      <c r="GV46" s="786"/>
      <c r="GW46" s="786"/>
      <c r="GX46" s="786"/>
      <c r="GY46" s="786"/>
      <c r="GZ46" s="786"/>
      <c r="HA46" s="786"/>
      <c r="HB46" s="786"/>
      <c r="HC46" s="786"/>
      <c r="HD46" s="786"/>
      <c r="HE46" s="786"/>
      <c r="HF46" s="786"/>
      <c r="HG46" s="786"/>
      <c r="HH46" s="786"/>
      <c r="HI46" s="786"/>
      <c r="HJ46" s="786"/>
      <c r="HK46" s="786"/>
      <c r="HL46" s="786"/>
      <c r="HM46" s="786"/>
      <c r="HN46" s="786"/>
      <c r="HO46" s="786"/>
      <c r="HP46" s="786"/>
      <c r="HQ46" s="786"/>
      <c r="HR46" s="786"/>
      <c r="HS46" s="786"/>
      <c r="HT46" s="786"/>
      <c r="HU46" s="786"/>
      <c r="HV46" s="786"/>
      <c r="HW46" s="786"/>
      <c r="HX46" s="786"/>
      <c r="HY46" s="786"/>
      <c r="HZ46" s="786"/>
      <c r="IA46" s="786"/>
      <c r="IB46" s="786"/>
      <c r="IC46" s="786"/>
      <c r="ID46" s="786"/>
      <c r="IE46" s="786"/>
      <c r="IF46" s="786"/>
      <c r="IG46" s="786"/>
      <c r="IH46" s="786"/>
      <c r="II46" s="786"/>
      <c r="IJ46" s="786"/>
      <c r="IK46" s="786"/>
      <c r="IL46" s="786"/>
      <c r="IM46" s="786"/>
      <c r="IN46" s="786"/>
      <c r="IO46" s="786"/>
      <c r="IP46" s="786"/>
      <c r="IQ46" s="786"/>
      <c r="IR46" s="786"/>
      <c r="IS46" s="786"/>
      <c r="IT46" s="786"/>
      <c r="IU46" s="786"/>
      <c r="IV46" s="786"/>
      <c r="IW46" s="786"/>
    </row>
    <row r="47" spans="1:257" x14ac:dyDescent="0.2">
      <c r="C47" s="1049"/>
      <c r="D47" s="1049"/>
      <c r="E47" s="1049"/>
      <c r="F47" s="1049"/>
      <c r="G47" s="1049"/>
      <c r="H47" s="1049"/>
      <c r="I47" s="799"/>
    </row>
    <row r="48" spans="1:257" x14ac:dyDescent="0.2">
      <c r="C48" s="1049"/>
      <c r="D48" s="1049"/>
      <c r="E48" s="1049"/>
      <c r="F48" s="1049"/>
      <c r="G48" s="1049"/>
      <c r="H48" s="1049"/>
      <c r="I48" s="799"/>
    </row>
    <row r="49" spans="3:9" x14ac:dyDescent="0.2">
      <c r="C49" s="1049"/>
      <c r="D49" s="1049"/>
      <c r="E49" s="1049"/>
      <c r="F49" s="1049"/>
      <c r="G49" s="1049"/>
      <c r="H49" s="1049"/>
      <c r="I49" s="799"/>
    </row>
  </sheetData>
  <mergeCells count="24">
    <mergeCell ref="C48:H48"/>
    <mergeCell ref="C49:H49"/>
    <mergeCell ref="C38:G38"/>
    <mergeCell ref="C39:G39"/>
    <mergeCell ref="C40:H40"/>
    <mergeCell ref="C41:H41"/>
    <mergeCell ref="A42:C42"/>
    <mergeCell ref="A46:C46"/>
    <mergeCell ref="B1:I1"/>
    <mergeCell ref="B2:I2"/>
    <mergeCell ref="D3:I3"/>
    <mergeCell ref="B13:I13"/>
    <mergeCell ref="C47:H47"/>
    <mergeCell ref="B34:G34"/>
    <mergeCell ref="C9:G9"/>
    <mergeCell ref="C10:G10"/>
    <mergeCell ref="C11:G11"/>
    <mergeCell ref="B18:G18"/>
    <mergeCell ref="B30:G30"/>
    <mergeCell ref="B31:F31"/>
    <mergeCell ref="B32:F32"/>
    <mergeCell ref="B33:F33"/>
    <mergeCell ref="B20:I20"/>
    <mergeCell ref="B28:G28"/>
  </mergeCells>
  <pageMargins left="0.7" right="0.7" top="0.75" bottom="0.75" header="0.3" footer="0.3"/>
  <pageSetup scale="51" orientation="portrait" r:id="rId1"/>
  <colBreaks count="1" manualBreakCount="1">
    <brk id="9" max="49" man="1"/>
  </colBreaks>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3A7082-E63F-46A7-8491-C6E2A50D5551}">
  <sheetPr>
    <pageSetUpPr fitToPage="1"/>
  </sheetPr>
  <dimension ref="A1:BJ92"/>
  <sheetViews>
    <sheetView showGridLines="0" tabSelected="1" view="pageBreakPreview" topLeftCell="C1" zoomScale="55" zoomScaleNormal="55" zoomScaleSheetLayoutView="55" zoomScalePageLayoutView="70" workbookViewId="0">
      <selection activeCell="N75" sqref="N75"/>
    </sheetView>
  </sheetViews>
  <sheetFormatPr baseColWidth="10" defaultColWidth="11.42578125" defaultRowHeight="18.75" x14ac:dyDescent="0.3"/>
  <cols>
    <col min="1" max="1" width="14.7109375" style="1" customWidth="1"/>
    <col min="2" max="2" width="14.28515625" style="1" customWidth="1"/>
    <col min="3" max="3" width="54.28515625" style="1" customWidth="1"/>
    <col min="4" max="4" width="17.28515625" style="548" customWidth="1"/>
    <col min="5" max="5" width="12.140625" style="830" customWidth="1"/>
    <col min="6" max="6" width="20" style="1" customWidth="1"/>
    <col min="7" max="7" width="10.28515625" style="1" customWidth="1"/>
    <col min="8" max="11" width="23.7109375" style="2" customWidth="1"/>
    <col min="12" max="12" width="15.7109375" style="518" customWidth="1"/>
    <col min="13" max="14" width="29.28515625" style="523" customWidth="1"/>
    <col min="15" max="15" width="24.140625" style="868" customWidth="1"/>
    <col min="16" max="19" width="24.7109375" style="866" customWidth="1"/>
    <col min="20" max="20" width="18.85546875" style="872" customWidth="1"/>
    <col min="21" max="21" width="24.7109375" style="866" customWidth="1"/>
    <col min="22" max="22" width="18.85546875" style="872" customWidth="1"/>
    <col min="24" max="16384" width="11.42578125" style="1"/>
  </cols>
  <sheetData>
    <row r="1" spans="1:62" s="5" customFormat="1" ht="30" customHeight="1" x14ac:dyDescent="0.2">
      <c r="A1" s="888"/>
      <c r="B1" s="888"/>
      <c r="C1" s="888"/>
      <c r="D1" s="889" t="s">
        <v>36</v>
      </c>
      <c r="E1" s="889"/>
      <c r="F1" s="889"/>
      <c r="G1" s="889"/>
      <c r="H1" s="889"/>
      <c r="I1" s="889"/>
      <c r="J1" s="889"/>
      <c r="K1" s="889"/>
      <c r="L1" s="889"/>
      <c r="M1" s="523"/>
      <c r="N1" s="523"/>
      <c r="O1" s="584"/>
      <c r="P1" s="866"/>
      <c r="Q1" s="866"/>
      <c r="R1" s="866"/>
      <c r="S1" s="866"/>
      <c r="T1" s="123"/>
      <c r="U1" s="866"/>
      <c r="V1" s="123"/>
      <c r="W1"/>
      <c r="X1"/>
      <c r="Y1"/>
      <c r="Z1"/>
      <c r="AA1"/>
      <c r="AB1"/>
      <c r="AC1"/>
      <c r="AD1"/>
      <c r="AE1"/>
      <c r="AF1"/>
      <c r="AG1"/>
      <c r="AH1"/>
      <c r="AI1"/>
      <c r="AJ1"/>
      <c r="AK1"/>
      <c r="AL1"/>
      <c r="AM1"/>
      <c r="AN1"/>
      <c r="AO1"/>
      <c r="AP1"/>
      <c r="AQ1"/>
      <c r="AR1"/>
      <c r="AS1"/>
      <c r="AT1"/>
      <c r="AU1"/>
      <c r="AV1"/>
      <c r="AW1"/>
      <c r="AX1"/>
      <c r="AY1"/>
      <c r="AZ1"/>
      <c r="BA1"/>
      <c r="BB1"/>
      <c r="BC1"/>
      <c r="BD1"/>
      <c r="BE1"/>
      <c r="BF1"/>
      <c r="BG1"/>
      <c r="BH1"/>
      <c r="BI1"/>
      <c r="BJ1"/>
    </row>
    <row r="2" spans="1:62" s="5" customFormat="1" ht="30" customHeight="1" x14ac:dyDescent="0.2">
      <c r="A2" s="888"/>
      <c r="B2" s="888"/>
      <c r="C2" s="888"/>
      <c r="D2" s="889"/>
      <c r="E2" s="889"/>
      <c r="F2" s="889"/>
      <c r="G2" s="889"/>
      <c r="H2" s="889"/>
      <c r="I2" s="889"/>
      <c r="J2" s="889"/>
      <c r="K2" s="889"/>
      <c r="L2" s="889"/>
      <c r="M2" s="523"/>
      <c r="N2" s="523"/>
      <c r="O2" s="584"/>
      <c r="P2" s="866"/>
      <c r="Q2" s="866"/>
      <c r="R2" s="866"/>
      <c r="S2" s="866"/>
      <c r="T2" s="123"/>
      <c r="U2" s="866"/>
      <c r="V2" s="123"/>
      <c r="W2"/>
      <c r="X2"/>
      <c r="Y2"/>
      <c r="Z2"/>
      <c r="AA2"/>
      <c r="AB2"/>
      <c r="AC2"/>
      <c r="AD2"/>
      <c r="AE2"/>
      <c r="AF2"/>
      <c r="AG2"/>
      <c r="AH2"/>
      <c r="AI2"/>
      <c r="AJ2"/>
      <c r="AK2"/>
      <c r="AL2"/>
      <c r="AM2"/>
      <c r="AN2"/>
      <c r="AO2"/>
      <c r="AP2"/>
      <c r="AQ2"/>
      <c r="AR2"/>
      <c r="AS2"/>
      <c r="AT2"/>
      <c r="AU2"/>
      <c r="AV2"/>
      <c r="AW2"/>
      <c r="AX2"/>
      <c r="AY2"/>
      <c r="AZ2"/>
      <c r="BA2"/>
      <c r="BB2"/>
      <c r="BC2"/>
      <c r="BD2"/>
      <c r="BE2"/>
      <c r="BF2"/>
      <c r="BG2"/>
      <c r="BH2"/>
      <c r="BI2"/>
      <c r="BJ2"/>
    </row>
    <row r="3" spans="1:62" s="5" customFormat="1" ht="30" customHeight="1" x14ac:dyDescent="0.2">
      <c r="A3" s="888"/>
      <c r="B3" s="888"/>
      <c r="C3" s="888"/>
      <c r="D3" s="889"/>
      <c r="E3" s="889"/>
      <c r="F3" s="889"/>
      <c r="G3" s="889"/>
      <c r="H3" s="889"/>
      <c r="I3" s="889"/>
      <c r="J3" s="889"/>
      <c r="K3" s="889"/>
      <c r="L3" s="889"/>
      <c r="M3" s="523"/>
      <c r="N3" s="523"/>
      <c r="O3" s="584"/>
      <c r="P3" s="866"/>
      <c r="Q3" s="866"/>
      <c r="R3" s="866"/>
      <c r="S3" s="866"/>
      <c r="T3" s="123"/>
      <c r="U3" s="866"/>
      <c r="V3" s="123"/>
      <c r="W3"/>
      <c r="X3"/>
      <c r="Y3"/>
      <c r="Z3"/>
      <c r="AA3"/>
      <c r="AB3"/>
      <c r="AC3"/>
      <c r="AD3"/>
      <c r="AE3"/>
      <c r="AF3"/>
      <c r="AG3"/>
      <c r="AH3"/>
      <c r="AI3"/>
      <c r="AJ3"/>
      <c r="AK3"/>
      <c r="AL3"/>
      <c r="AM3"/>
      <c r="AN3"/>
      <c r="AO3"/>
      <c r="AP3"/>
      <c r="AQ3"/>
      <c r="AR3"/>
      <c r="AS3"/>
      <c r="AT3"/>
      <c r="AU3"/>
      <c r="AV3"/>
      <c r="AW3"/>
      <c r="AX3"/>
      <c r="AY3"/>
      <c r="AZ3"/>
      <c r="BA3"/>
      <c r="BB3"/>
      <c r="BC3"/>
      <c r="BD3"/>
      <c r="BE3"/>
      <c r="BF3"/>
      <c r="BG3"/>
      <c r="BH3"/>
      <c r="BI3"/>
      <c r="BJ3"/>
    </row>
    <row r="4" spans="1:62" s="254" customFormat="1" ht="34.15" hidden="1" customHeight="1" x14ac:dyDescent="0.35">
      <c r="A4" s="888"/>
      <c r="B4" s="888"/>
      <c r="C4" s="888"/>
      <c r="D4" s="756"/>
      <c r="E4" s="253"/>
      <c r="F4" s="279" t="s">
        <v>35</v>
      </c>
      <c r="G4" s="279"/>
      <c r="H4" s="279"/>
      <c r="I4" s="279"/>
      <c r="J4" s="279"/>
      <c r="K4" s="279"/>
      <c r="L4" s="279"/>
      <c r="M4" s="523"/>
      <c r="N4" s="523"/>
      <c r="O4" s="584"/>
      <c r="P4" s="866"/>
      <c r="Q4" s="866"/>
      <c r="R4" s="866"/>
      <c r="S4" s="866"/>
      <c r="T4" s="870"/>
      <c r="U4" s="866"/>
      <c r="V4" s="870"/>
      <c r="W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s="5" customFormat="1" ht="30" hidden="1" customHeight="1" x14ac:dyDescent="0.2">
      <c r="A5" s="888"/>
      <c r="B5" s="888"/>
      <c r="C5" s="888"/>
      <c r="D5" s="539"/>
      <c r="E5" s="817"/>
      <c r="F5" s="276"/>
      <c r="G5" s="276"/>
      <c r="H5" s="519"/>
      <c r="I5" s="519"/>
      <c r="J5" s="757"/>
      <c r="K5" s="757"/>
      <c r="L5" s="758"/>
      <c r="M5" s="523"/>
      <c r="N5" s="523"/>
      <c r="O5" s="584"/>
      <c r="P5" s="866"/>
      <c r="Q5" s="866"/>
      <c r="R5" s="866"/>
      <c r="S5" s="866"/>
      <c r="T5" s="123"/>
      <c r="U5" s="866"/>
      <c r="V5" s="123"/>
      <c r="W5"/>
      <c r="X5"/>
      <c r="Y5"/>
      <c r="Z5"/>
      <c r="AA5"/>
      <c r="AB5"/>
      <c r="AC5"/>
      <c r="AD5"/>
      <c r="AE5"/>
      <c r="AF5"/>
      <c r="AG5"/>
      <c r="AH5"/>
      <c r="AI5"/>
      <c r="AJ5"/>
      <c r="AK5"/>
      <c r="AL5"/>
      <c r="AM5"/>
      <c r="AN5"/>
      <c r="AO5"/>
      <c r="AP5"/>
      <c r="AQ5"/>
      <c r="AR5"/>
      <c r="AS5"/>
      <c r="AT5"/>
      <c r="AU5"/>
      <c r="AV5"/>
      <c r="AW5"/>
      <c r="AX5"/>
      <c r="AY5"/>
      <c r="AZ5"/>
      <c r="BA5"/>
      <c r="BB5"/>
      <c r="BC5"/>
      <c r="BD5"/>
      <c r="BE5"/>
      <c r="BF5"/>
      <c r="BG5"/>
      <c r="BH5"/>
      <c r="BI5"/>
      <c r="BJ5"/>
    </row>
    <row r="6" spans="1:62" s="5" customFormat="1" ht="30" hidden="1" customHeight="1" x14ac:dyDescent="0.2">
      <c r="A6" s="888"/>
      <c r="B6" s="888"/>
      <c r="C6" s="888"/>
      <c r="D6" s="539"/>
      <c r="E6" s="818"/>
      <c r="F6" s="277"/>
      <c r="G6" s="277"/>
      <c r="H6" s="520"/>
      <c r="I6" s="520"/>
      <c r="J6" s="519" t="s">
        <v>34</v>
      </c>
      <c r="K6" s="519"/>
      <c r="L6" s="508"/>
      <c r="M6" s="523"/>
      <c r="N6" s="523"/>
      <c r="O6" s="584"/>
      <c r="P6" s="866"/>
      <c r="Q6" s="866"/>
      <c r="R6" s="866"/>
      <c r="S6" s="866"/>
      <c r="T6" s="123"/>
      <c r="U6" s="866"/>
      <c r="V6" s="123"/>
      <c r="W6"/>
      <c r="X6"/>
      <c r="Y6"/>
      <c r="Z6"/>
      <c r="AA6"/>
      <c r="AB6"/>
      <c r="AC6"/>
      <c r="AD6"/>
      <c r="AE6"/>
      <c r="AF6"/>
      <c r="AG6"/>
      <c r="AH6"/>
      <c r="AI6"/>
      <c r="AJ6"/>
      <c r="AK6"/>
      <c r="AL6"/>
      <c r="AM6"/>
      <c r="AN6"/>
      <c r="AO6"/>
      <c r="AP6"/>
      <c r="AQ6"/>
      <c r="AR6"/>
      <c r="AS6"/>
      <c r="AT6"/>
      <c r="AU6"/>
      <c r="AV6"/>
      <c r="AW6"/>
      <c r="AX6"/>
      <c r="AY6"/>
      <c r="AZ6"/>
      <c r="BA6"/>
      <c r="BB6"/>
      <c r="BC6"/>
      <c r="BD6"/>
      <c r="BE6"/>
      <c r="BF6"/>
      <c r="BG6"/>
      <c r="BH6"/>
      <c r="BI6"/>
      <c r="BJ6"/>
    </row>
    <row r="7" spans="1:62" s="5" customFormat="1" ht="30" hidden="1" customHeight="1" x14ac:dyDescent="0.2">
      <c r="A7" s="888"/>
      <c r="B7" s="888"/>
      <c r="C7" s="888"/>
      <c r="D7" s="539"/>
      <c r="E7" s="818"/>
      <c r="F7" s="277"/>
      <c r="G7" s="277"/>
      <c r="H7" s="520"/>
      <c r="I7" s="520"/>
      <c r="J7" s="519" t="s">
        <v>121</v>
      </c>
      <c r="K7" s="519"/>
      <c r="L7" s="508"/>
      <c r="M7" s="523"/>
      <c r="N7" s="523"/>
      <c r="O7" s="584"/>
      <c r="P7" s="866"/>
      <c r="Q7" s="866"/>
      <c r="R7" s="866"/>
      <c r="S7" s="866"/>
      <c r="T7" s="123"/>
      <c r="U7" s="866"/>
      <c r="V7" s="123"/>
      <c r="W7"/>
      <c r="X7"/>
      <c r="Y7"/>
      <c r="Z7"/>
      <c r="AA7"/>
      <c r="AB7"/>
      <c r="AC7"/>
      <c r="AD7"/>
      <c r="AE7"/>
      <c r="AF7"/>
      <c r="AG7"/>
      <c r="AH7"/>
      <c r="AI7"/>
      <c r="AJ7"/>
      <c r="AK7"/>
      <c r="AL7"/>
      <c r="AM7"/>
      <c r="AN7"/>
      <c r="AO7"/>
      <c r="AP7"/>
      <c r="AQ7"/>
      <c r="AR7"/>
      <c r="AS7"/>
      <c r="AT7"/>
      <c r="AU7"/>
      <c r="AV7"/>
      <c r="AW7"/>
      <c r="AX7"/>
      <c r="AY7"/>
      <c r="AZ7"/>
      <c r="BA7"/>
      <c r="BB7"/>
      <c r="BC7"/>
      <c r="BD7"/>
      <c r="BE7"/>
      <c r="BF7"/>
      <c r="BG7"/>
      <c r="BH7"/>
      <c r="BI7"/>
      <c r="BJ7"/>
    </row>
    <row r="8" spans="1:62" s="6" customFormat="1" ht="69" hidden="1" customHeight="1" x14ac:dyDescent="0.2">
      <c r="A8" s="888"/>
      <c r="B8" s="888"/>
      <c r="C8" s="888"/>
      <c r="D8" s="540"/>
      <c r="E8" s="819"/>
      <c r="F8" s="278"/>
      <c r="G8" s="278"/>
      <c r="H8" s="521"/>
      <c r="I8" s="521"/>
      <c r="J8" s="759" t="s">
        <v>33</v>
      </c>
      <c r="K8" s="759"/>
      <c r="L8" s="760" t="s">
        <v>32</v>
      </c>
      <c r="M8" s="523"/>
      <c r="N8" s="523"/>
      <c r="O8" s="867"/>
      <c r="P8" s="866"/>
      <c r="Q8" s="866"/>
      <c r="R8" s="866"/>
      <c r="S8" s="866"/>
      <c r="T8" s="123"/>
      <c r="U8" s="866"/>
      <c r="V8" s="123"/>
      <c r="W8"/>
      <c r="X8"/>
      <c r="Y8"/>
      <c r="Z8"/>
      <c r="AA8"/>
      <c r="AB8"/>
      <c r="AC8"/>
      <c r="AD8"/>
      <c r="AE8"/>
      <c r="AF8"/>
      <c r="AG8"/>
      <c r="AH8"/>
      <c r="AI8"/>
      <c r="AJ8"/>
      <c r="AK8"/>
      <c r="AL8"/>
      <c r="AM8"/>
      <c r="AN8"/>
      <c r="AO8"/>
      <c r="AP8"/>
      <c r="AQ8"/>
      <c r="AR8"/>
      <c r="AS8"/>
      <c r="AT8"/>
      <c r="AU8"/>
      <c r="AV8"/>
      <c r="AW8"/>
      <c r="AX8"/>
      <c r="AY8"/>
      <c r="AZ8"/>
      <c r="BA8"/>
      <c r="BB8"/>
      <c r="BC8"/>
      <c r="BD8"/>
      <c r="BE8"/>
      <c r="BF8"/>
      <c r="BG8"/>
      <c r="BH8"/>
      <c r="BI8"/>
      <c r="BJ8"/>
    </row>
    <row r="9" spans="1:62" s="483" customFormat="1" ht="31.5" customHeight="1" x14ac:dyDescent="0.2">
      <c r="A9" s="888"/>
      <c r="B9" s="888"/>
      <c r="C9" s="888"/>
      <c r="D9" s="890" t="s">
        <v>41</v>
      </c>
      <c r="E9" s="890"/>
      <c r="F9" s="890"/>
      <c r="G9" s="890"/>
      <c r="H9" s="890"/>
      <c r="I9" s="890"/>
      <c r="J9" s="890"/>
      <c r="K9" s="891" t="s">
        <v>413</v>
      </c>
      <c r="L9" s="891"/>
      <c r="M9" s="523"/>
      <c r="N9" s="523"/>
      <c r="O9" s="863"/>
      <c r="P9" s="866"/>
      <c r="Q9" s="866"/>
      <c r="R9" s="866"/>
      <c r="S9" s="866"/>
      <c r="U9" s="866"/>
      <c r="W9"/>
    </row>
    <row r="10" spans="1:62" s="483" customFormat="1" ht="31.5" customHeight="1" x14ac:dyDescent="0.2">
      <c r="A10" s="888"/>
      <c r="B10" s="888"/>
      <c r="C10" s="888"/>
      <c r="D10" s="890"/>
      <c r="E10" s="890"/>
      <c r="F10" s="890"/>
      <c r="G10" s="890"/>
      <c r="H10" s="890"/>
      <c r="I10" s="890"/>
      <c r="J10" s="890"/>
      <c r="K10" s="737"/>
      <c r="L10" s="737"/>
      <c r="M10" s="523"/>
      <c r="N10" s="523"/>
      <c r="O10" s="863"/>
      <c r="P10" s="866"/>
      <c r="Q10" s="866"/>
      <c r="R10" s="866"/>
      <c r="S10" s="866"/>
      <c r="U10" s="866"/>
      <c r="W10"/>
    </row>
    <row r="11" spans="1:62" s="483" customFormat="1" ht="31.5" customHeight="1" x14ac:dyDescent="0.2">
      <c r="A11" s="892" t="s">
        <v>234</v>
      </c>
      <c r="B11" s="892"/>
      <c r="C11" s="892"/>
      <c r="D11" s="892"/>
      <c r="E11" s="892"/>
      <c r="F11" s="892"/>
      <c r="G11" s="892"/>
      <c r="H11" s="892"/>
      <c r="I11" s="892"/>
      <c r="J11" s="892"/>
      <c r="K11" s="891" t="s">
        <v>436</v>
      </c>
      <c r="L11" s="891"/>
      <c r="M11" s="523"/>
      <c r="N11" s="523"/>
      <c r="O11" s="863"/>
      <c r="P11" s="866"/>
      <c r="Q11" s="866"/>
      <c r="R11" s="866"/>
      <c r="S11" s="866"/>
      <c r="U11" s="866"/>
      <c r="W11"/>
    </row>
    <row r="12" spans="1:62" customFormat="1" ht="5.25" customHeight="1" x14ac:dyDescent="0.2">
      <c r="M12" s="523"/>
      <c r="N12" s="523"/>
      <c r="O12" s="584"/>
      <c r="P12" s="866"/>
      <c r="Q12" s="866"/>
      <c r="R12" s="866"/>
      <c r="S12" s="866"/>
      <c r="T12" s="123"/>
      <c r="U12" s="866"/>
      <c r="V12" s="123"/>
    </row>
    <row r="13" spans="1:62" s="484" customFormat="1" ht="20.25" customHeight="1" x14ac:dyDescent="0.2">
      <c r="A13" s="893" t="s">
        <v>236</v>
      </c>
      <c r="B13" s="893"/>
      <c r="C13" s="894" t="s">
        <v>435</v>
      </c>
      <c r="D13" s="894"/>
      <c r="E13" s="894"/>
      <c r="F13" s="894"/>
      <c r="G13" s="894"/>
      <c r="H13" s="894"/>
      <c r="I13" s="894"/>
      <c r="J13" s="894"/>
      <c r="K13" s="754" t="s">
        <v>237</v>
      </c>
      <c r="L13" s="738">
        <v>2026</v>
      </c>
      <c r="M13" s="523"/>
      <c r="N13" s="523"/>
      <c r="O13" s="827"/>
      <c r="P13" s="866"/>
      <c r="Q13" s="866"/>
      <c r="R13" s="866"/>
      <c r="S13" s="866"/>
      <c r="U13" s="866"/>
      <c r="W13"/>
    </row>
    <row r="14" spans="1:62" s="484" customFormat="1" ht="3" customHeight="1" x14ac:dyDescent="0.2">
      <c r="A14" s="893"/>
      <c r="B14" s="893"/>
      <c r="C14" s="894"/>
      <c r="D14" s="894"/>
      <c r="E14" s="894"/>
      <c r="F14" s="894"/>
      <c r="G14" s="894"/>
      <c r="H14" s="894"/>
      <c r="I14" s="894"/>
      <c r="J14" s="894"/>
      <c r="K14" s="755"/>
      <c r="L14" s="538"/>
      <c r="M14" s="523"/>
      <c r="N14" s="523"/>
      <c r="O14" s="827"/>
      <c r="P14" s="866"/>
      <c r="Q14" s="866"/>
      <c r="R14" s="866"/>
      <c r="S14" s="866"/>
      <c r="U14" s="866"/>
      <c r="W14"/>
    </row>
    <row r="15" spans="1:62" s="484" customFormat="1" ht="26.25" customHeight="1" x14ac:dyDescent="0.2">
      <c r="A15" s="893"/>
      <c r="B15" s="893"/>
      <c r="C15" s="894"/>
      <c r="D15" s="894"/>
      <c r="E15" s="894"/>
      <c r="F15" s="894"/>
      <c r="G15" s="894"/>
      <c r="H15" s="894"/>
      <c r="I15" s="894"/>
      <c r="J15" s="894"/>
      <c r="K15" s="754" t="s">
        <v>238</v>
      </c>
      <c r="L15" s="853">
        <v>2026</v>
      </c>
      <c r="M15" s="523"/>
      <c r="N15" s="523"/>
      <c r="O15" s="827"/>
      <c r="P15" s="866"/>
      <c r="Q15" s="866"/>
      <c r="R15" s="866"/>
      <c r="S15" s="866"/>
      <c r="U15" s="866"/>
      <c r="W15"/>
    </row>
    <row r="16" spans="1:62" s="551" customFormat="1" ht="69" customHeight="1" x14ac:dyDescent="0.2">
      <c r="A16" s="895" t="s">
        <v>122</v>
      </c>
      <c r="B16" s="895"/>
      <c r="C16" s="895"/>
      <c r="D16" s="895"/>
      <c r="E16" s="895"/>
      <c r="F16" s="895"/>
      <c r="G16" s="895"/>
      <c r="H16" s="895"/>
      <c r="I16" s="895"/>
      <c r="J16" s="895"/>
      <c r="K16" s="895"/>
      <c r="L16" s="895"/>
      <c r="M16" s="523"/>
      <c r="N16" s="523"/>
      <c r="O16" s="867"/>
      <c r="P16" s="866"/>
      <c r="Q16" s="866"/>
      <c r="R16" s="866"/>
      <c r="S16" s="866"/>
      <c r="T16" s="584"/>
      <c r="U16" s="866"/>
      <c r="V16" s="584"/>
      <c r="W16"/>
      <c r="X16" s="550"/>
      <c r="Y16" s="550"/>
      <c r="Z16" s="550"/>
      <c r="AA16" s="550"/>
      <c r="AB16" s="550"/>
      <c r="AC16" s="550"/>
      <c r="AD16" s="550"/>
      <c r="AE16" s="550"/>
      <c r="AF16" s="550"/>
      <c r="AG16" s="550"/>
      <c r="AH16" s="550"/>
      <c r="AI16" s="550"/>
      <c r="AJ16" s="550"/>
      <c r="AK16" s="550"/>
      <c r="AL16" s="550"/>
      <c r="AM16" s="550"/>
      <c r="AN16" s="550"/>
      <c r="AO16" s="550"/>
      <c r="AP16" s="550"/>
      <c r="AQ16" s="550"/>
      <c r="AR16" s="550"/>
      <c r="AS16" s="550"/>
      <c r="AT16" s="550"/>
      <c r="AU16" s="550"/>
      <c r="AV16" s="550"/>
      <c r="AW16" s="550"/>
      <c r="AX16" s="550"/>
      <c r="AY16" s="550"/>
      <c r="AZ16" s="550"/>
      <c r="BA16" s="550"/>
      <c r="BB16" s="550"/>
      <c r="BC16" s="550"/>
      <c r="BD16" s="550"/>
      <c r="BE16" s="550"/>
      <c r="BF16" s="550"/>
      <c r="BG16" s="550"/>
      <c r="BH16" s="550"/>
      <c r="BI16" s="550"/>
      <c r="BJ16" s="550"/>
    </row>
    <row r="17" spans="1:23" s="7" customFormat="1" ht="31.5" x14ac:dyDescent="0.25">
      <c r="A17" s="552" t="s">
        <v>0</v>
      </c>
      <c r="B17" s="552" t="s">
        <v>240</v>
      </c>
      <c r="C17" s="552" t="s">
        <v>1</v>
      </c>
      <c r="D17" s="552" t="s">
        <v>241</v>
      </c>
      <c r="E17" s="552" t="s">
        <v>242</v>
      </c>
      <c r="F17" s="552" t="s">
        <v>2</v>
      </c>
      <c r="G17" s="552" t="s">
        <v>243</v>
      </c>
      <c r="H17" s="553" t="s">
        <v>244</v>
      </c>
      <c r="I17" s="553" t="s">
        <v>245</v>
      </c>
      <c r="J17" s="553" t="s">
        <v>246</v>
      </c>
      <c r="K17" s="553" t="s">
        <v>247</v>
      </c>
      <c r="L17" s="554" t="s">
        <v>144</v>
      </c>
      <c r="M17" s="523"/>
      <c r="N17" s="523"/>
      <c r="O17" s="553" t="s">
        <v>438</v>
      </c>
      <c r="P17" s="553" t="s">
        <v>439</v>
      </c>
      <c r="Q17" s="553" t="s">
        <v>245</v>
      </c>
      <c r="R17" s="553" t="s">
        <v>440</v>
      </c>
      <c r="S17" s="553" t="s">
        <v>441</v>
      </c>
      <c r="T17" s="553" t="s">
        <v>440</v>
      </c>
      <c r="U17" s="553" t="s">
        <v>442</v>
      </c>
      <c r="V17" s="553" t="s">
        <v>440</v>
      </c>
      <c r="W17"/>
    </row>
    <row r="18" spans="1:23" s="7" customFormat="1" ht="15.75" x14ac:dyDescent="0.25">
      <c r="A18" s="555">
        <v>1</v>
      </c>
      <c r="B18" s="556" t="s">
        <v>5</v>
      </c>
      <c r="C18" s="556"/>
      <c r="D18" s="556"/>
      <c r="E18" s="555"/>
      <c r="F18" s="568"/>
      <c r="G18" s="569"/>
      <c r="H18" s="813" t="s">
        <v>248</v>
      </c>
      <c r="I18" s="580" t="s">
        <v>249</v>
      </c>
      <c r="J18" s="580"/>
      <c r="K18" s="580"/>
      <c r="L18" s="580"/>
      <c r="M18" s="523"/>
      <c r="N18" s="523"/>
      <c r="O18" s="868"/>
      <c r="P18" s="866"/>
      <c r="Q18" s="866"/>
      <c r="R18" s="866"/>
      <c r="S18" s="866"/>
      <c r="T18" s="868"/>
      <c r="U18" s="866"/>
      <c r="V18" s="868"/>
      <c r="W18"/>
    </row>
    <row r="19" spans="1:23" s="7" customFormat="1" ht="60" x14ac:dyDescent="0.25">
      <c r="A19" s="558">
        <v>1.01</v>
      </c>
      <c r="B19" s="558" t="s">
        <v>6</v>
      </c>
      <c r="C19" s="559" t="s">
        <v>3</v>
      </c>
      <c r="D19" s="559" t="s">
        <v>252</v>
      </c>
      <c r="E19" s="560" t="s">
        <v>8</v>
      </c>
      <c r="F19" s="561">
        <f>+'1,01'!AN85</f>
        <v>484.42</v>
      </c>
      <c r="G19" s="562">
        <v>0</v>
      </c>
      <c r="H19" s="563">
        <f>+Apus!J40</f>
        <v>20252.009999999998</v>
      </c>
      <c r="I19" s="564">
        <f>H19*F19+(H19*F19*G19)</f>
        <v>9810478.6842</v>
      </c>
      <c r="J19" s="875">
        <f>H19*(1+G19)*1.3</f>
        <v>26327.612999999998</v>
      </c>
      <c r="K19" s="564">
        <f>ROUND(F19*J19,2)</f>
        <v>12753622.289999999</v>
      </c>
      <c r="L19" s="565">
        <f>IF(I19&gt;0,(+I19/H$77),"")</f>
        <v>1.8285614268002397E-2</v>
      </c>
      <c r="M19" s="523"/>
      <c r="N19" s="523"/>
      <c r="O19" s="869">
        <f>+G19*H19</f>
        <v>0</v>
      </c>
      <c r="P19" s="866">
        <f>+O19+H19</f>
        <v>20252.009999999998</v>
      </c>
      <c r="Q19" s="866">
        <f>+P19*F19</f>
        <v>9810478.6842</v>
      </c>
      <c r="R19" s="866">
        <f>+Q19-I19</f>
        <v>0</v>
      </c>
      <c r="S19" s="866">
        <f>+P19*1.3</f>
        <v>26327.612999999998</v>
      </c>
      <c r="T19" s="869">
        <f>+S19-J19</f>
        <v>0</v>
      </c>
      <c r="U19" s="866">
        <f>+S19*F19</f>
        <v>12753622.28946</v>
      </c>
      <c r="V19" s="869">
        <f>+U19-K19</f>
        <v>-5.3999945521354675E-4</v>
      </c>
      <c r="W19"/>
    </row>
    <row r="20" spans="1:23" s="7" customFormat="1" ht="15.75" x14ac:dyDescent="0.25">
      <c r="A20" s="192"/>
      <c r="B20" s="192"/>
      <c r="C20" s="192"/>
      <c r="D20" s="192"/>
      <c r="E20" s="255"/>
      <c r="F20" s="568"/>
      <c r="G20" s="569"/>
      <c r="H20" s="570" t="s">
        <v>263</v>
      </c>
      <c r="I20" s="571">
        <f>SUM(I19:I19)</f>
        <v>9810478.6842</v>
      </c>
      <c r="J20" s="572"/>
      <c r="K20" s="571">
        <f>SUM(K18:K19)</f>
        <v>12753622.289999999</v>
      </c>
      <c r="L20" s="574">
        <f>IF(I20&gt;0,(+I20/H$77),"")</f>
        <v>1.8285614268002397E-2</v>
      </c>
      <c r="M20" s="523"/>
      <c r="N20" s="523"/>
      <c r="O20" s="868"/>
      <c r="P20" s="866"/>
      <c r="Q20" s="866"/>
      <c r="R20" s="866"/>
      <c r="S20" s="866"/>
      <c r="T20" s="868"/>
      <c r="U20" s="866"/>
      <c r="V20" s="868"/>
      <c r="W20"/>
    </row>
    <row r="21" spans="1:23" s="7" customFormat="1" ht="15.75" x14ac:dyDescent="0.25">
      <c r="A21" s="555">
        <v>2</v>
      </c>
      <c r="B21" s="556" t="s">
        <v>9</v>
      </c>
      <c r="C21" s="556"/>
      <c r="D21" s="556"/>
      <c r="E21" s="555"/>
      <c r="F21" s="568"/>
      <c r="G21" s="569"/>
      <c r="H21" s="813" t="s">
        <v>248</v>
      </c>
      <c r="I21" s="580" t="s">
        <v>249</v>
      </c>
      <c r="J21" s="580"/>
      <c r="K21" s="580"/>
      <c r="L21" s="580"/>
      <c r="M21" s="523"/>
      <c r="N21" s="523"/>
      <c r="O21" s="868"/>
      <c r="P21" s="866"/>
      <c r="Q21" s="866"/>
      <c r="R21" s="866"/>
      <c r="S21" s="866"/>
      <c r="T21" s="868"/>
      <c r="U21" s="866"/>
      <c r="V21" s="868"/>
      <c r="W21"/>
    </row>
    <row r="22" spans="1:23" s="7" customFormat="1" ht="75" x14ac:dyDescent="0.25">
      <c r="A22" s="558">
        <v>2.0099999999999998</v>
      </c>
      <c r="B22" s="558" t="s">
        <v>7</v>
      </c>
      <c r="C22" s="559" t="s">
        <v>4</v>
      </c>
      <c r="D22" s="559" t="s">
        <v>252</v>
      </c>
      <c r="E22" s="560" t="s">
        <v>8</v>
      </c>
      <c r="F22" s="561">
        <f>+'2,01'!AN85</f>
        <v>133.04</v>
      </c>
      <c r="G22" s="562">
        <v>0</v>
      </c>
      <c r="H22" s="563">
        <f>+Apus!J101</f>
        <v>106587.96</v>
      </c>
      <c r="I22" s="564">
        <f>H22*F22+(H22*F22*G22)</f>
        <v>14180462.1984</v>
      </c>
      <c r="J22" s="874">
        <f>H22*(1+G22)*1.3</f>
        <v>138564.34800000003</v>
      </c>
      <c r="K22" s="564">
        <f t="shared" ref="K22:K23" si="0">ROUND(F22*J22,2)</f>
        <v>18434600.859999999</v>
      </c>
      <c r="L22" s="565">
        <f>IF(I22&gt;0,(+I22/H$77),"")</f>
        <v>2.6430765536399135E-2</v>
      </c>
      <c r="M22" s="523"/>
      <c r="N22" s="523"/>
      <c r="O22" s="869">
        <f t="shared" ref="O22:O23" si="1">+G22*H22</f>
        <v>0</v>
      </c>
      <c r="P22" s="866">
        <f t="shared" ref="P22:P23" si="2">+O22+H22</f>
        <v>106587.96</v>
      </c>
      <c r="Q22" s="866">
        <f>+P22*F22</f>
        <v>14180462.1984</v>
      </c>
      <c r="R22" s="866">
        <f>+Q22-I22</f>
        <v>0</v>
      </c>
      <c r="S22" s="866">
        <f>+P22*1.3</f>
        <v>138564.34800000003</v>
      </c>
      <c r="T22" s="869">
        <f t="shared" ref="T22:T23" si="3">+S22-J22</f>
        <v>0</v>
      </c>
      <c r="U22" s="866">
        <f>+S22*F22</f>
        <v>18434600.857920002</v>
      </c>
      <c r="V22" s="869">
        <f t="shared" ref="V22:V23" si="4">+U22-K22</f>
        <v>-2.0799972116947174E-3</v>
      </c>
      <c r="W22"/>
    </row>
    <row r="23" spans="1:23" s="7" customFormat="1" ht="75" x14ac:dyDescent="0.25">
      <c r="A23" s="558">
        <v>2.02</v>
      </c>
      <c r="B23" s="558" t="s">
        <v>10</v>
      </c>
      <c r="C23" s="559" t="s">
        <v>11</v>
      </c>
      <c r="D23" s="559" t="s">
        <v>252</v>
      </c>
      <c r="E23" s="560" t="s">
        <v>8</v>
      </c>
      <c r="F23" s="561">
        <f>+'2,02'!AN77</f>
        <v>190.69</v>
      </c>
      <c r="G23" s="562">
        <v>0</v>
      </c>
      <c r="H23" s="563">
        <f>+Apus!J168</f>
        <v>144296.14000000001</v>
      </c>
      <c r="I23" s="564">
        <f>H23*F23+(H23*F23*G23)</f>
        <v>27515830.936600003</v>
      </c>
      <c r="J23" s="564">
        <f>H23*(1+G23)*1.3</f>
        <v>187584.98200000002</v>
      </c>
      <c r="K23" s="564">
        <f t="shared" si="0"/>
        <v>35770580.219999999</v>
      </c>
      <c r="L23" s="565">
        <f>IF(I23&gt;0,(+I23/H$77),"")</f>
        <v>5.1286373169594619E-2</v>
      </c>
      <c r="M23" s="523"/>
      <c r="N23" s="523"/>
      <c r="O23" s="869">
        <f t="shared" si="1"/>
        <v>0</v>
      </c>
      <c r="P23" s="866">
        <f t="shared" si="2"/>
        <v>144296.14000000001</v>
      </c>
      <c r="Q23" s="866">
        <f>+P23*F23</f>
        <v>27515830.936600003</v>
      </c>
      <c r="R23" s="866">
        <f>+Q23-I23</f>
        <v>0</v>
      </c>
      <c r="S23" s="866">
        <f>+P23*1.3</f>
        <v>187584.98200000002</v>
      </c>
      <c r="T23" s="869">
        <f t="shared" si="3"/>
        <v>0</v>
      </c>
      <c r="U23" s="866">
        <f>+S23*F23</f>
        <v>35770580.217580006</v>
      </c>
      <c r="V23" s="869">
        <f t="shared" si="4"/>
        <v>-2.4199932813644409E-3</v>
      </c>
      <c r="W23"/>
    </row>
    <row r="24" spans="1:23" s="7" customFormat="1" ht="15.75" x14ac:dyDescent="0.25">
      <c r="A24" s="192"/>
      <c r="B24" s="192"/>
      <c r="C24" s="192"/>
      <c r="D24" s="192"/>
      <c r="E24" s="255"/>
      <c r="F24" s="568"/>
      <c r="G24" s="569"/>
      <c r="H24" s="570" t="s">
        <v>263</v>
      </c>
      <c r="I24" s="571">
        <f>SUM(I22:I23)</f>
        <v>41696293.135000005</v>
      </c>
      <c r="J24" s="572"/>
      <c r="K24" s="571">
        <f>SUM(K22:K23)</f>
        <v>54205181.079999998</v>
      </c>
      <c r="L24" s="574">
        <f>IF(I24&gt;0,(+I24/H$77),"")</f>
        <v>7.7717138705993755E-2</v>
      </c>
      <c r="M24" s="523"/>
      <c r="N24" s="523"/>
      <c r="O24" s="868"/>
      <c r="P24" s="866"/>
      <c r="Q24" s="866"/>
      <c r="R24" s="866"/>
      <c r="S24" s="866"/>
      <c r="T24" s="868"/>
      <c r="U24" s="866"/>
      <c r="V24" s="868"/>
      <c r="W24"/>
    </row>
    <row r="25" spans="1:23" s="7" customFormat="1" ht="15.75" x14ac:dyDescent="0.25">
      <c r="A25" s="555">
        <v>3</v>
      </c>
      <c r="B25" s="556" t="s">
        <v>13</v>
      </c>
      <c r="C25" s="556"/>
      <c r="D25" s="556"/>
      <c r="E25" s="555"/>
      <c r="F25" s="568"/>
      <c r="G25" s="569"/>
      <c r="H25" s="813" t="s">
        <v>248</v>
      </c>
      <c r="I25" s="580" t="s">
        <v>249</v>
      </c>
      <c r="J25" s="580"/>
      <c r="K25" s="580"/>
      <c r="L25" s="580"/>
      <c r="M25" s="523"/>
      <c r="N25" s="523"/>
      <c r="O25" s="868"/>
      <c r="P25" s="866"/>
      <c r="Q25" s="866"/>
      <c r="R25" s="866"/>
      <c r="S25" s="866"/>
      <c r="T25" s="868"/>
      <c r="U25" s="866"/>
      <c r="V25" s="868"/>
      <c r="W25"/>
    </row>
    <row r="26" spans="1:23" s="7" customFormat="1" ht="45" x14ac:dyDescent="0.25">
      <c r="A26" s="558">
        <v>3.01</v>
      </c>
      <c r="B26" s="558" t="s">
        <v>16</v>
      </c>
      <c r="C26" s="575" t="s">
        <v>18</v>
      </c>
      <c r="D26" s="559" t="s">
        <v>252</v>
      </c>
      <c r="E26" s="558" t="s">
        <v>8</v>
      </c>
      <c r="F26" s="561">
        <f>+'3,01'!AN85</f>
        <v>76.14</v>
      </c>
      <c r="G26" s="562">
        <v>0.06</v>
      </c>
      <c r="H26" s="563">
        <f>+Apus!J229</f>
        <v>855295.73</v>
      </c>
      <c r="I26" s="564">
        <f>H26*F26+(H26*F26*G26)</f>
        <v>69029549.895132005</v>
      </c>
      <c r="J26" s="564">
        <f>H26*(1+G26)*1.3</f>
        <v>1178597.5159400001</v>
      </c>
      <c r="K26" s="564">
        <f t="shared" ref="K26:K28" si="5">ROUND(F26*J26,2)</f>
        <v>89738414.859999999</v>
      </c>
      <c r="L26" s="565">
        <f>IF(I26&gt;0,(+I26/H$77),"")</f>
        <v>0.12866321441675299</v>
      </c>
      <c r="M26" s="523"/>
      <c r="N26" s="866"/>
      <c r="O26" s="869">
        <f t="shared" ref="O26:O29" si="6">+G26*H26</f>
        <v>51317.743799999997</v>
      </c>
      <c r="P26" s="866">
        <f t="shared" ref="P26:P29" si="7">+O26+H26</f>
        <v>906613.47380000004</v>
      </c>
      <c r="Q26" s="866">
        <f t="shared" ref="Q26:Q29" si="8">+P26*F26</f>
        <v>69029549.895132005</v>
      </c>
      <c r="R26" s="866">
        <f>+Q26-I26</f>
        <v>0</v>
      </c>
      <c r="S26" s="866">
        <f t="shared" ref="S26:S29" si="9">+P26*1.3</f>
        <v>1178597.5159400001</v>
      </c>
      <c r="T26" s="869">
        <f t="shared" ref="T26:T32" si="10">+S26-J26</f>
        <v>0</v>
      </c>
      <c r="U26" s="866">
        <f t="shared" ref="U26:U29" si="11">+S26*F26</f>
        <v>89738414.863671601</v>
      </c>
      <c r="V26" s="869">
        <f t="shared" ref="V26:V29" si="12">+U26-K26</f>
        <v>3.671601414680481E-3</v>
      </c>
      <c r="W26"/>
    </row>
    <row r="27" spans="1:23" s="7" customFormat="1" ht="60" x14ac:dyDescent="0.25">
      <c r="A27" s="558">
        <v>3.02</v>
      </c>
      <c r="B27" s="576" t="s">
        <v>17</v>
      </c>
      <c r="C27" s="575" t="s">
        <v>19</v>
      </c>
      <c r="D27" s="559" t="s">
        <v>252</v>
      </c>
      <c r="E27" s="558" t="s">
        <v>8</v>
      </c>
      <c r="F27" s="561">
        <f>+'3,02'!AN77</f>
        <v>59.45</v>
      </c>
      <c r="G27" s="562">
        <v>0.06</v>
      </c>
      <c r="H27" s="563">
        <f>+Apus!J292</f>
        <v>603051.53</v>
      </c>
      <c r="I27" s="564">
        <f>H27*F27+(H27*F27*G27)</f>
        <v>38002498.266010009</v>
      </c>
      <c r="J27" s="564">
        <f>H27*(1+G27)*1.3</f>
        <v>831005.00834000017</v>
      </c>
      <c r="K27" s="564">
        <f t="shared" si="5"/>
        <v>49403247.75</v>
      </c>
      <c r="L27" s="565">
        <f>IF(I27&gt;0,(+I27/H$77),"")</f>
        <v>7.0832326014003757E-2</v>
      </c>
      <c r="M27" s="564">
        <f>K27*(1+J27)*1.3</f>
        <v>53370714425287.477</v>
      </c>
      <c r="N27" s="866"/>
      <c r="O27" s="869">
        <f t="shared" si="6"/>
        <v>36183.091800000002</v>
      </c>
      <c r="P27" s="866">
        <f t="shared" si="7"/>
        <v>639234.62180000008</v>
      </c>
      <c r="Q27" s="866">
        <f t="shared" si="8"/>
        <v>38002498.266010009</v>
      </c>
      <c r="R27" s="866">
        <f>+Q27-I27</f>
        <v>0</v>
      </c>
      <c r="S27" s="866">
        <f t="shared" si="9"/>
        <v>831005.00834000017</v>
      </c>
      <c r="T27" s="869">
        <f t="shared" si="10"/>
        <v>0</v>
      </c>
      <c r="U27" s="866">
        <f t="shared" si="11"/>
        <v>49403247.745813012</v>
      </c>
      <c r="V27" s="869">
        <f t="shared" si="12"/>
        <v>-4.1869878768920898E-3</v>
      </c>
      <c r="W27"/>
    </row>
    <row r="28" spans="1:23" s="7" customFormat="1" ht="30" x14ac:dyDescent="0.25">
      <c r="A28" s="558">
        <v>3.03</v>
      </c>
      <c r="B28" s="558" t="s">
        <v>14</v>
      </c>
      <c r="C28" s="575" t="s">
        <v>20</v>
      </c>
      <c r="D28" s="559" t="s">
        <v>252</v>
      </c>
      <c r="E28" s="560" t="s">
        <v>8</v>
      </c>
      <c r="F28" s="561">
        <f>+'3,03'!AN77</f>
        <v>28.76</v>
      </c>
      <c r="G28" s="562">
        <v>0.06</v>
      </c>
      <c r="H28" s="563">
        <f>+Apus!J351</f>
        <v>887643.35</v>
      </c>
      <c r="I28" s="564">
        <f>H28*F28+(H28*F28*G28)</f>
        <v>27060340.11076</v>
      </c>
      <c r="J28" s="564">
        <f>H28*(1+G28)*1.3</f>
        <v>1223172.5363</v>
      </c>
      <c r="K28" s="564">
        <f t="shared" si="5"/>
        <v>35178442.140000001</v>
      </c>
      <c r="L28" s="565">
        <f>IF(I28&gt;0,(+I28/H$77),"")</f>
        <v>5.0437390177833157E-2</v>
      </c>
      <c r="M28" s="523"/>
      <c r="N28" s="866"/>
      <c r="O28" s="869">
        <f t="shared" si="6"/>
        <v>53258.600999999995</v>
      </c>
      <c r="P28" s="866">
        <f t="shared" si="7"/>
        <v>940901.951</v>
      </c>
      <c r="Q28" s="866">
        <f t="shared" si="8"/>
        <v>27060340.110760003</v>
      </c>
      <c r="R28" s="866">
        <f>+Q28-I28</f>
        <v>0</v>
      </c>
      <c r="S28" s="866">
        <f t="shared" si="9"/>
        <v>1223172.5363</v>
      </c>
      <c r="T28" s="869">
        <f t="shared" si="10"/>
        <v>0</v>
      </c>
      <c r="U28" s="866">
        <f t="shared" si="11"/>
        <v>35178442.143988006</v>
      </c>
      <c r="V28" s="869">
        <f t="shared" si="12"/>
        <v>3.9880052208900452E-3</v>
      </c>
      <c r="W28"/>
    </row>
    <row r="29" spans="1:23" s="7" customFormat="1" ht="30" x14ac:dyDescent="0.25">
      <c r="A29" s="558">
        <v>3.04</v>
      </c>
      <c r="B29" s="558" t="s">
        <v>15</v>
      </c>
      <c r="C29" s="575" t="s">
        <v>21</v>
      </c>
      <c r="D29" s="559" t="s">
        <v>252</v>
      </c>
      <c r="E29" s="560" t="s">
        <v>22</v>
      </c>
      <c r="F29" s="561">
        <f>+'3,04'!AU173</f>
        <v>12539.16</v>
      </c>
      <c r="G29" s="562">
        <v>0.06</v>
      </c>
      <c r="H29" s="563">
        <f>+Apus!J412</f>
        <v>7675.05</v>
      </c>
      <c r="I29" s="564">
        <f>H29*F29+(H29*F29*G29)</f>
        <v>102013000.75548001</v>
      </c>
      <c r="J29" s="564">
        <f>H29*(1+G29)*1.3</f>
        <v>10576.218900000002</v>
      </c>
      <c r="K29" s="564">
        <f>ROUND(F29*J29,2)</f>
        <v>132616900.98</v>
      </c>
      <c r="L29" s="565">
        <f>IF(I29&gt;0,(+I29/H$77),"")</f>
        <v>0.19014060803581034</v>
      </c>
      <c r="M29" s="523"/>
      <c r="N29" s="866"/>
      <c r="O29" s="869">
        <f t="shared" si="6"/>
        <v>460.50299999999999</v>
      </c>
      <c r="P29" s="866">
        <f t="shared" si="7"/>
        <v>8135.5529999999999</v>
      </c>
      <c r="Q29" s="866">
        <f t="shared" si="8"/>
        <v>102013000.75547999</v>
      </c>
      <c r="R29" s="866">
        <f>+Q29-I29</f>
        <v>0</v>
      </c>
      <c r="S29" s="866">
        <f t="shared" si="9"/>
        <v>10576.2189</v>
      </c>
      <c r="T29" s="869">
        <f t="shared" si="10"/>
        <v>0</v>
      </c>
      <c r="U29" s="866">
        <f t="shared" si="11"/>
        <v>132616900.982124</v>
      </c>
      <c r="V29" s="869">
        <f t="shared" si="12"/>
        <v>2.1239966154098511E-3</v>
      </c>
      <c r="W29"/>
    </row>
    <row r="30" spans="1:23" s="7" customFormat="1" ht="15.75" x14ac:dyDescent="0.25">
      <c r="A30" s="192"/>
      <c r="B30" s="192"/>
      <c r="C30" s="192"/>
      <c r="D30" s="192"/>
      <c r="E30" s="255"/>
      <c r="F30" s="568"/>
      <c r="G30" s="569"/>
      <c r="H30" s="570" t="s">
        <v>263</v>
      </c>
      <c r="I30" s="571">
        <f>SUM(I26:I29)</f>
        <v>236105389.02738202</v>
      </c>
      <c r="J30" s="572"/>
      <c r="K30" s="571">
        <f>SUM(K26:K29)</f>
        <v>306937005.73000002</v>
      </c>
      <c r="L30" s="574">
        <f>IF(I30&gt;0,(+I30/H$77),"")</f>
        <v>0.44007353864440024</v>
      </c>
      <c r="M30" s="523"/>
      <c r="N30" s="866"/>
      <c r="O30" s="868"/>
      <c r="P30" s="866"/>
      <c r="Q30" s="866"/>
      <c r="R30" s="866"/>
      <c r="S30" s="866"/>
      <c r="T30" s="869"/>
      <c r="U30" s="866"/>
      <c r="V30" s="868"/>
      <c r="W30"/>
    </row>
    <row r="31" spans="1:23" s="7" customFormat="1" ht="15.75" x14ac:dyDescent="0.25">
      <c r="A31" s="555">
        <v>4</v>
      </c>
      <c r="B31" s="556" t="s">
        <v>23</v>
      </c>
      <c r="C31" s="556"/>
      <c r="D31" s="556"/>
      <c r="E31" s="555"/>
      <c r="F31" s="568"/>
      <c r="G31" s="569"/>
      <c r="H31" s="557" t="s">
        <v>248</v>
      </c>
      <c r="I31" s="580" t="s">
        <v>249</v>
      </c>
      <c r="J31" s="580"/>
      <c r="K31" s="580"/>
      <c r="L31" s="580"/>
      <c r="M31" s="523"/>
      <c r="N31" s="866"/>
      <c r="O31" s="868"/>
      <c r="P31" s="866"/>
      <c r="Q31" s="866"/>
      <c r="R31" s="866"/>
      <c r="S31" s="866"/>
      <c r="T31" s="869"/>
      <c r="U31" s="866"/>
      <c r="V31" s="868"/>
      <c r="W31"/>
    </row>
    <row r="32" spans="1:23" s="7" customFormat="1" ht="45" x14ac:dyDescent="0.25">
      <c r="A32" s="558">
        <v>4.01</v>
      </c>
      <c r="B32" s="558" t="s">
        <v>24</v>
      </c>
      <c r="C32" s="575" t="s">
        <v>25</v>
      </c>
      <c r="D32" s="559" t="s">
        <v>252</v>
      </c>
      <c r="E32" s="560" t="s">
        <v>8</v>
      </c>
      <c r="F32" s="561">
        <f>+'4,01'!AN85</f>
        <v>70.78</v>
      </c>
      <c r="G32" s="562">
        <v>0.06</v>
      </c>
      <c r="H32" s="563">
        <f>+Apus!J475</f>
        <v>778309.86</v>
      </c>
      <c r="I32" s="564">
        <f>H32*F32+(H32*F32*G32)</f>
        <v>58394098.204247996</v>
      </c>
      <c r="J32" s="564">
        <f>H32*(1+G32)*1.3</f>
        <v>1072510.9870800001</v>
      </c>
      <c r="K32" s="564">
        <f>ROUND(F32*J32,2)</f>
        <v>75912327.670000002</v>
      </c>
      <c r="L32" s="565">
        <f>IF(I32&gt;0,(+I32/H$77),"")</f>
        <v>0.10883994447797959</v>
      </c>
      <c r="M32" s="523"/>
      <c r="N32" s="866"/>
      <c r="O32" s="869">
        <f>+G32*H32</f>
        <v>46698.5916</v>
      </c>
      <c r="P32" s="866">
        <f>+O32+H32</f>
        <v>825008.45160000003</v>
      </c>
      <c r="Q32" s="866">
        <f>+P32*F32</f>
        <v>58394098.204248004</v>
      </c>
      <c r="R32" s="866">
        <f>+Q32-I32</f>
        <v>0</v>
      </c>
      <c r="S32" s="866">
        <f>+P32*1.3</f>
        <v>1072510.9870800001</v>
      </c>
      <c r="T32" s="869">
        <f t="shared" si="10"/>
        <v>0</v>
      </c>
      <c r="U32" s="866">
        <f>+S32*F32</f>
        <v>75912327.665522411</v>
      </c>
      <c r="V32" s="869">
        <f>+U32-K32</f>
        <v>-4.4775903224945068E-3</v>
      </c>
      <c r="W32"/>
    </row>
    <row r="33" spans="1:23" s="7" customFormat="1" ht="15.75" x14ac:dyDescent="0.25">
      <c r="A33" s="192"/>
      <c r="B33" s="192"/>
      <c r="C33" s="192"/>
      <c r="D33" s="192"/>
      <c r="E33" s="255"/>
      <c r="F33" s="568"/>
      <c r="G33" s="569"/>
      <c r="H33" s="570" t="s">
        <v>263</v>
      </c>
      <c r="I33" s="571">
        <f>SUM(I32)</f>
        <v>58394098.204247996</v>
      </c>
      <c r="J33" s="572"/>
      <c r="K33" s="577">
        <f>SUM(K32)</f>
        <v>75912327.670000002</v>
      </c>
      <c r="L33" s="574">
        <f>IF(I33&gt;0,(+I33/H$77),"")</f>
        <v>0.10883994447797959</v>
      </c>
      <c r="M33" s="523"/>
      <c r="N33" s="523"/>
      <c r="O33" s="868"/>
      <c r="P33" s="866"/>
      <c r="Q33" s="866"/>
      <c r="R33" s="866"/>
      <c r="S33" s="866"/>
      <c r="T33" s="868"/>
      <c r="U33" s="866"/>
      <c r="V33" s="868"/>
      <c r="W33"/>
    </row>
    <row r="34" spans="1:23" s="7" customFormat="1" ht="15.75" x14ac:dyDescent="0.25">
      <c r="A34" s="555">
        <v>5</v>
      </c>
      <c r="B34" s="556" t="s">
        <v>26</v>
      </c>
      <c r="C34" s="556"/>
      <c r="D34" s="556"/>
      <c r="E34" s="555"/>
      <c r="F34" s="568"/>
      <c r="G34" s="569"/>
      <c r="H34" s="813" t="s">
        <v>248</v>
      </c>
      <c r="I34" s="580" t="s">
        <v>249</v>
      </c>
      <c r="J34" s="580"/>
      <c r="K34" s="580"/>
      <c r="L34" s="580"/>
      <c r="M34" s="523"/>
      <c r="N34" s="523"/>
      <c r="O34" s="868"/>
      <c r="P34" s="866"/>
      <c r="Q34" s="866"/>
      <c r="R34" s="866"/>
      <c r="S34" s="866"/>
      <c r="T34" s="868"/>
      <c r="U34" s="866"/>
      <c r="V34" s="868"/>
      <c r="W34"/>
    </row>
    <row r="35" spans="1:23" s="7" customFormat="1" ht="45" x14ac:dyDescent="0.25">
      <c r="A35" s="558">
        <v>5.01</v>
      </c>
      <c r="B35" s="558" t="s">
        <v>27</v>
      </c>
      <c r="C35" s="575" t="s">
        <v>28</v>
      </c>
      <c r="D35" s="559" t="s">
        <v>252</v>
      </c>
      <c r="E35" s="558" t="s">
        <v>29</v>
      </c>
      <c r="F35" s="561">
        <f>+'5,01'!AN79</f>
        <v>4106.6099999999997</v>
      </c>
      <c r="G35" s="562">
        <v>0</v>
      </c>
      <c r="H35" s="563">
        <f>+Apus!J519</f>
        <v>2765.1</v>
      </c>
      <c r="I35" s="564">
        <f>H35*F35+(H35*F35*G35)</f>
        <v>11355187.310999999</v>
      </c>
      <c r="J35" s="564">
        <f>H35*(1+G35)*1.3</f>
        <v>3594.63</v>
      </c>
      <c r="K35" s="564">
        <f>ROUND(F35*J35,2)</f>
        <v>14761743.5</v>
      </c>
      <c r="L35" s="565">
        <f>IF(I35&gt;0,(+I35/H$77),"")</f>
        <v>2.116477511380406E-2</v>
      </c>
      <c r="M35" s="523"/>
      <c r="N35" s="523"/>
      <c r="O35" s="869">
        <f>+G35*H35</f>
        <v>0</v>
      </c>
      <c r="P35" s="866">
        <f>+O35+H35</f>
        <v>2765.1</v>
      </c>
      <c r="Q35" s="866">
        <f>+P35*F35</f>
        <v>11355187.310999999</v>
      </c>
      <c r="R35" s="866">
        <f>+Q35-I35</f>
        <v>0</v>
      </c>
      <c r="S35" s="866">
        <f>+P35*1.3</f>
        <v>3594.63</v>
      </c>
      <c r="T35" s="869">
        <f>+S35-J35</f>
        <v>0</v>
      </c>
      <c r="U35" s="866">
        <f>+S35*F35</f>
        <v>14761743.5043</v>
      </c>
      <c r="V35" s="869">
        <f>+U35-K35</f>
        <v>4.3000001460313797E-3</v>
      </c>
      <c r="W35"/>
    </row>
    <row r="36" spans="1:23" s="7" customFormat="1" ht="15.75" x14ac:dyDescent="0.25">
      <c r="A36" s="192"/>
      <c r="B36" s="192"/>
      <c r="C36" s="192"/>
      <c r="D36" s="192"/>
      <c r="E36" s="255"/>
      <c r="F36" s="192"/>
      <c r="G36" s="578"/>
      <c r="H36" s="570" t="s">
        <v>263</v>
      </c>
      <c r="I36" s="577">
        <f>SUM(I35)</f>
        <v>11355187.310999999</v>
      </c>
      <c r="J36" s="572"/>
      <c r="K36" s="577">
        <f>SUM(K35)</f>
        <v>14761743.5</v>
      </c>
      <c r="L36" s="574">
        <f>IF(I36&gt;0,(+I36/H$77),"")</f>
        <v>2.116477511380406E-2</v>
      </c>
      <c r="M36" s="523"/>
      <c r="N36" s="523"/>
      <c r="O36" s="868"/>
      <c r="P36" s="866"/>
      <c r="Q36" s="866">
        <f>+SUM(Q17:Q35)</f>
        <v>357361446.36183006</v>
      </c>
      <c r="R36" s="866"/>
      <c r="S36" s="866"/>
      <c r="T36" s="868"/>
      <c r="U36" s="866">
        <f>+SUM(U17:U35)</f>
        <v>464569880.27037901</v>
      </c>
      <c r="V36" s="868"/>
      <c r="W36"/>
    </row>
    <row r="37" spans="1:23" s="584" customFormat="1" ht="15.75" x14ac:dyDescent="0.25">
      <c r="A37" s="579">
        <v>6</v>
      </c>
      <c r="B37" s="580" t="s">
        <v>30</v>
      </c>
      <c r="C37" s="581"/>
      <c r="D37" s="582"/>
      <c r="E37" s="816"/>
      <c r="F37" s="582"/>
      <c r="G37" s="583"/>
      <c r="H37" s="813" t="s">
        <v>248</v>
      </c>
      <c r="I37" s="121" t="s">
        <v>250</v>
      </c>
      <c r="J37" s="580"/>
      <c r="K37" s="580"/>
      <c r="L37" s="580"/>
      <c r="M37" s="523"/>
      <c r="N37" s="523"/>
      <c r="P37" s="866"/>
      <c r="Q37" s="866"/>
      <c r="R37" s="866"/>
      <c r="S37" s="866"/>
      <c r="U37" s="866"/>
      <c r="V37" s="866"/>
      <c r="W37"/>
    </row>
    <row r="38" spans="1:23" s="584" customFormat="1" ht="15.75" x14ac:dyDescent="0.2">
      <c r="A38" s="558"/>
      <c r="B38" s="581"/>
      <c r="C38" s="582" t="s">
        <v>250</v>
      </c>
      <c r="D38" s="582"/>
      <c r="E38" s="816"/>
      <c r="F38" s="582"/>
      <c r="G38" s="583"/>
      <c r="H38" s="557"/>
      <c r="I38" s="580"/>
      <c r="J38" s="580"/>
      <c r="K38" s="580"/>
      <c r="L38" s="580"/>
      <c r="M38" s="523"/>
      <c r="N38" s="523"/>
      <c r="P38" s="866"/>
      <c r="Q38" s="866"/>
      <c r="R38" s="866"/>
      <c r="S38" s="866"/>
      <c r="U38" s="866"/>
      <c r="W38"/>
    </row>
    <row r="39" spans="1:23" s="584" customFormat="1" ht="30" customHeight="1" x14ac:dyDescent="0.2">
      <c r="A39" s="558">
        <f>+A37+0.01</f>
        <v>6.01</v>
      </c>
      <c r="B39" s="581"/>
      <c r="C39" s="559" t="s">
        <v>251</v>
      </c>
      <c r="D39" s="585" t="s">
        <v>252</v>
      </c>
      <c r="E39" s="585" t="s">
        <v>253</v>
      </c>
      <c r="F39" s="586">
        <v>4</v>
      </c>
      <c r="G39" s="587">
        <v>0</v>
      </c>
      <c r="H39" s="564">
        <v>1623500</v>
      </c>
      <c r="I39" s="564">
        <f>H39*F39+(H39*F39*G39)</f>
        <v>6494000</v>
      </c>
      <c r="J39" s="564">
        <v>1623500</v>
      </c>
      <c r="K39" s="564">
        <f>ROUND(F39*J39,2)</f>
        <v>6494000</v>
      </c>
      <c r="L39" s="565">
        <f>IF(I39&gt;0,(+I39/H$77),"")</f>
        <v>1.2104075945616391E-2</v>
      </c>
      <c r="M39" s="523"/>
      <c r="N39" s="523"/>
      <c r="Q39" s="866"/>
      <c r="R39" s="866"/>
      <c r="S39" s="866"/>
      <c r="U39" s="866"/>
      <c r="W39"/>
    </row>
    <row r="40" spans="1:23" s="584" customFormat="1" ht="15.75" x14ac:dyDescent="0.25">
      <c r="A40" s="558"/>
      <c r="B40" s="581"/>
      <c r="C40" s="582" t="s">
        <v>254</v>
      </c>
      <c r="D40" s="582"/>
      <c r="E40" s="816"/>
      <c r="F40" s="816"/>
      <c r="G40" s="588"/>
      <c r="H40" s="813" t="s">
        <v>248</v>
      </c>
      <c r="I40" s="121" t="s">
        <v>254</v>
      </c>
      <c r="J40" s="580"/>
      <c r="K40" s="580"/>
      <c r="L40" s="580"/>
      <c r="M40" s="523"/>
      <c r="N40" s="523"/>
      <c r="P40" s="866"/>
      <c r="Q40" s="866"/>
      <c r="R40" s="866"/>
      <c r="S40" s="866"/>
      <c r="U40" s="866"/>
      <c r="W40"/>
    </row>
    <row r="41" spans="1:23" s="584" customFormat="1" ht="30" customHeight="1" x14ac:dyDescent="0.2">
      <c r="A41" s="558">
        <f>+A39+0.01</f>
        <v>6.02</v>
      </c>
      <c r="B41" s="581"/>
      <c r="C41" s="731" t="s">
        <v>255</v>
      </c>
      <c r="D41" s="732" t="s">
        <v>252</v>
      </c>
      <c r="E41" s="585" t="s">
        <v>136</v>
      </c>
      <c r="F41" s="586">
        <v>2</v>
      </c>
      <c r="G41" s="589">
        <v>0</v>
      </c>
      <c r="H41" s="564">
        <v>489999.99999999994</v>
      </c>
      <c r="I41" s="564">
        <f t="shared" ref="I41:I48" si="13">H41*F41+(H41*F41*G41)</f>
        <v>979999.99999999988</v>
      </c>
      <c r="J41" s="564">
        <v>489999.99999999994</v>
      </c>
      <c r="K41" s="564">
        <f t="shared" ref="K41:K48" si="14">ROUND(F41*J41,2)</f>
        <v>980000</v>
      </c>
      <c r="L41" s="565">
        <f>IF(I41&gt;0,(+I41/H$77),"")</f>
        <v>1.8266083194801452E-3</v>
      </c>
      <c r="M41" s="523"/>
      <c r="N41" s="523"/>
      <c r="O41" s="866">
        <f>+I36+I33+I30+I24+I20</f>
        <v>357361446.36183</v>
      </c>
      <c r="P41" s="866">
        <f>+K36+K33+K30+K24+K20</f>
        <v>464569880.27000004</v>
      </c>
      <c r="Q41" s="866">
        <f>+O41*1.3</f>
        <v>464569880.27037901</v>
      </c>
      <c r="R41" s="866"/>
      <c r="S41" s="866"/>
      <c r="U41" s="866"/>
      <c r="W41"/>
    </row>
    <row r="42" spans="1:23" s="584" customFormat="1" ht="30" customHeight="1" x14ac:dyDescent="0.2">
      <c r="A42" s="558">
        <f t="shared" ref="A42:A48" si="15">+A41+0.01</f>
        <v>6.0299999999999994</v>
      </c>
      <c r="B42" s="581"/>
      <c r="C42" s="559" t="s">
        <v>256</v>
      </c>
      <c r="D42" s="585" t="s">
        <v>252</v>
      </c>
      <c r="E42" s="585" t="s">
        <v>136</v>
      </c>
      <c r="F42" s="586">
        <v>4</v>
      </c>
      <c r="G42" s="589">
        <v>0</v>
      </c>
      <c r="H42" s="564">
        <v>35000</v>
      </c>
      <c r="I42" s="564">
        <f t="shared" si="13"/>
        <v>140000</v>
      </c>
      <c r="J42" s="564">
        <v>35000</v>
      </c>
      <c r="K42" s="564">
        <f t="shared" si="14"/>
        <v>140000</v>
      </c>
      <c r="L42" s="565">
        <f t="shared" ref="L42:L49" si="16">IF(I42&gt;0,(+I42/H$77),"")</f>
        <v>2.6094404564002078E-4</v>
      </c>
      <c r="M42" s="523"/>
      <c r="N42" s="523"/>
      <c r="P42" s="866"/>
      <c r="Q42" s="866"/>
      <c r="R42" s="866"/>
      <c r="S42" s="866"/>
      <c r="U42" s="866"/>
      <c r="W42"/>
    </row>
    <row r="43" spans="1:23" s="584" customFormat="1" ht="30" customHeight="1" x14ac:dyDescent="0.2">
      <c r="A43" s="558">
        <f t="shared" si="15"/>
        <v>6.0399999999999991</v>
      </c>
      <c r="B43" s="581"/>
      <c r="C43" s="731" t="s">
        <v>257</v>
      </c>
      <c r="D43" s="732" t="s">
        <v>252</v>
      </c>
      <c r="E43" s="585" t="s">
        <v>136</v>
      </c>
      <c r="F43" s="586">
        <v>2</v>
      </c>
      <c r="G43" s="589">
        <v>0</v>
      </c>
      <c r="H43" s="564">
        <v>413000</v>
      </c>
      <c r="I43" s="564">
        <f t="shared" si="13"/>
        <v>826000</v>
      </c>
      <c r="J43" s="564">
        <v>413000</v>
      </c>
      <c r="K43" s="564">
        <f t="shared" si="14"/>
        <v>826000</v>
      </c>
      <c r="L43" s="565">
        <f t="shared" si="16"/>
        <v>1.5395698692761226E-3</v>
      </c>
      <c r="M43" s="523"/>
      <c r="N43" s="523"/>
      <c r="O43" s="866">
        <f>+I36+I33+I30+I24+I20</f>
        <v>357361446.36183</v>
      </c>
      <c r="P43" s="866"/>
      <c r="Q43" s="866">
        <f>+K36+K33+K30+K24+K20</f>
        <v>464569880.27000004</v>
      </c>
      <c r="R43" s="866"/>
      <c r="S43" s="866"/>
      <c r="U43" s="866"/>
      <c r="W43"/>
    </row>
    <row r="44" spans="1:23" s="584" customFormat="1" ht="45" x14ac:dyDescent="0.2">
      <c r="A44" s="558">
        <f t="shared" si="15"/>
        <v>6.0499999999999989</v>
      </c>
      <c r="B44" s="581"/>
      <c r="C44" s="559" t="s">
        <v>258</v>
      </c>
      <c r="D44" s="585" t="s">
        <v>252</v>
      </c>
      <c r="E44" s="585" t="s">
        <v>136</v>
      </c>
      <c r="F44" s="586">
        <v>4</v>
      </c>
      <c r="G44" s="589">
        <v>0</v>
      </c>
      <c r="H44" s="564">
        <v>42000</v>
      </c>
      <c r="I44" s="564">
        <f t="shared" si="13"/>
        <v>168000</v>
      </c>
      <c r="J44" s="564">
        <v>42000</v>
      </c>
      <c r="K44" s="564">
        <f t="shared" si="14"/>
        <v>168000</v>
      </c>
      <c r="L44" s="565">
        <f t="shared" si="16"/>
        <v>3.131328547680249E-4</v>
      </c>
      <c r="M44" s="523"/>
      <c r="N44" s="523"/>
      <c r="P44" s="866">
        <f>+O43+I71</f>
        <v>464569880.27182996</v>
      </c>
      <c r="Q44" s="866"/>
      <c r="R44" s="866"/>
      <c r="S44" s="866"/>
      <c r="U44" s="866"/>
      <c r="W44"/>
    </row>
    <row r="45" spans="1:23" s="584" customFormat="1" ht="30" customHeight="1" x14ac:dyDescent="0.2">
      <c r="A45" s="558">
        <f t="shared" si="15"/>
        <v>6.0599999999999987</v>
      </c>
      <c r="B45" s="581"/>
      <c r="C45" s="559" t="s">
        <v>259</v>
      </c>
      <c r="D45" s="585" t="s">
        <v>252</v>
      </c>
      <c r="E45" s="585" t="s">
        <v>136</v>
      </c>
      <c r="F45" s="586">
        <v>2</v>
      </c>
      <c r="G45" s="589">
        <v>0</v>
      </c>
      <c r="H45" s="564">
        <v>35000</v>
      </c>
      <c r="I45" s="564">
        <f t="shared" si="13"/>
        <v>70000</v>
      </c>
      <c r="J45" s="564">
        <v>35000</v>
      </c>
      <c r="K45" s="564">
        <f t="shared" si="14"/>
        <v>70000</v>
      </c>
      <c r="L45" s="565">
        <f t="shared" si="16"/>
        <v>1.3047202282001039E-4</v>
      </c>
      <c r="M45" s="523"/>
      <c r="N45" s="523"/>
      <c r="P45" s="866">
        <f>+P44-Q43</f>
        <v>1.8299221992492676E-3</v>
      </c>
      <c r="Q45" s="866"/>
      <c r="R45" s="866"/>
      <c r="S45" s="866"/>
      <c r="U45" s="866"/>
      <c r="W45"/>
    </row>
    <row r="46" spans="1:23" s="584" customFormat="1" ht="30" x14ac:dyDescent="0.2">
      <c r="A46" s="558">
        <f t="shared" si="15"/>
        <v>6.0699999999999985</v>
      </c>
      <c r="B46" s="581"/>
      <c r="C46" s="559" t="s">
        <v>260</v>
      </c>
      <c r="D46" s="585" t="s">
        <v>252</v>
      </c>
      <c r="E46" s="585" t="s">
        <v>136</v>
      </c>
      <c r="F46" s="586">
        <v>2</v>
      </c>
      <c r="G46" s="589">
        <v>0</v>
      </c>
      <c r="H46" s="564">
        <v>462327.6</v>
      </c>
      <c r="I46" s="564">
        <f t="shared" si="13"/>
        <v>924655.2</v>
      </c>
      <c r="J46" s="564">
        <v>462327.6</v>
      </c>
      <c r="K46" s="564">
        <f t="shared" si="14"/>
        <v>924655.2</v>
      </c>
      <c r="L46" s="565">
        <f t="shared" si="16"/>
        <v>1.7234519193577323E-3</v>
      </c>
      <c r="M46" s="523"/>
      <c r="N46" s="523"/>
      <c r="P46" s="866"/>
      <c r="Q46" s="866"/>
      <c r="R46" s="866"/>
      <c r="S46" s="866"/>
      <c r="U46" s="866"/>
      <c r="W46"/>
    </row>
    <row r="47" spans="1:23" s="584" customFormat="1" ht="30" x14ac:dyDescent="0.2">
      <c r="A47" s="558">
        <f t="shared" si="15"/>
        <v>6.0799999999999983</v>
      </c>
      <c r="B47" s="581"/>
      <c r="C47" s="559" t="s">
        <v>261</v>
      </c>
      <c r="D47" s="585" t="s">
        <v>252</v>
      </c>
      <c r="E47" s="585" t="s">
        <v>136</v>
      </c>
      <c r="F47" s="586">
        <v>2</v>
      </c>
      <c r="G47" s="589">
        <v>0</v>
      </c>
      <c r="H47" s="564">
        <v>329057.39999999997</v>
      </c>
      <c r="I47" s="564">
        <f t="shared" si="13"/>
        <v>658114.79999999993</v>
      </c>
      <c r="J47" s="564">
        <v>329057.39999999997</v>
      </c>
      <c r="K47" s="564">
        <f t="shared" si="14"/>
        <v>658114.80000000005</v>
      </c>
      <c r="L47" s="565">
        <f t="shared" si="16"/>
        <v>1.2266509886255223E-3</v>
      </c>
      <c r="M47" s="523"/>
      <c r="N47" s="523"/>
      <c r="P47" s="866"/>
      <c r="Q47" s="866"/>
      <c r="R47" s="866"/>
      <c r="S47" s="866"/>
      <c r="U47" s="866"/>
      <c r="W47"/>
    </row>
    <row r="48" spans="1:23" s="584" customFormat="1" ht="30" customHeight="1" x14ac:dyDescent="0.2">
      <c r="A48" s="558">
        <f t="shared" si="15"/>
        <v>6.0899999999999981</v>
      </c>
      <c r="B48" s="581"/>
      <c r="C48" s="559" t="s">
        <v>262</v>
      </c>
      <c r="D48" s="585" t="s">
        <v>252</v>
      </c>
      <c r="E48" s="585" t="s">
        <v>136</v>
      </c>
      <c r="F48" s="586">
        <v>2</v>
      </c>
      <c r="G48" s="589">
        <v>0</v>
      </c>
      <c r="H48" s="564">
        <v>683172</v>
      </c>
      <c r="I48" s="564">
        <f t="shared" si="13"/>
        <v>1366344</v>
      </c>
      <c r="J48" s="564">
        <v>683172</v>
      </c>
      <c r="K48" s="564">
        <f t="shared" si="14"/>
        <v>1366344</v>
      </c>
      <c r="L48" s="565">
        <f t="shared" si="16"/>
        <v>2.5467095078283465E-3</v>
      </c>
      <c r="M48" s="523"/>
      <c r="N48" s="523"/>
      <c r="P48" s="866"/>
      <c r="Q48" s="866"/>
      <c r="R48" s="866"/>
      <c r="S48" s="866"/>
      <c r="U48" s="866"/>
      <c r="W48"/>
    </row>
    <row r="49" spans="1:23" s="584" customFormat="1" ht="15.75" x14ac:dyDescent="0.2">
      <c r="A49" s="258"/>
      <c r="B49" s="258"/>
      <c r="C49" s="590"/>
      <c r="D49" s="581"/>
      <c r="E49" s="258"/>
      <c r="F49" s="258"/>
      <c r="G49" s="581"/>
      <c r="H49" s="591" t="s">
        <v>263</v>
      </c>
      <c r="I49" s="592">
        <f>SUM(I39:I48)</f>
        <v>11627114</v>
      </c>
      <c r="J49" s="592"/>
      <c r="K49" s="592">
        <f>ROUND(SUM(K39:K48),0)</f>
        <v>11627114</v>
      </c>
      <c r="L49" s="565">
        <f t="shared" si="16"/>
        <v>2.1671615473412318E-2</v>
      </c>
      <c r="M49" s="523"/>
      <c r="N49" s="523"/>
      <c r="P49" s="866"/>
      <c r="Q49" s="866"/>
      <c r="R49" s="866"/>
      <c r="S49" s="866"/>
      <c r="U49" s="866"/>
      <c r="W49"/>
    </row>
    <row r="50" spans="1:23" s="584" customFormat="1" ht="15.75" x14ac:dyDescent="0.25">
      <c r="A50" s="593">
        <v>7</v>
      </c>
      <c r="B50" s="588" t="s">
        <v>31</v>
      </c>
      <c r="C50" s="588"/>
      <c r="D50" s="588"/>
      <c r="E50" s="816"/>
      <c r="F50" s="258"/>
      <c r="G50" s="588"/>
      <c r="H50" s="813" t="s">
        <v>248</v>
      </c>
      <c r="I50" s="121" t="s">
        <v>250</v>
      </c>
      <c r="J50" s="580"/>
      <c r="K50" s="580"/>
      <c r="L50" s="580"/>
      <c r="M50" s="523"/>
      <c r="N50" s="523"/>
      <c r="P50" s="866"/>
      <c r="Q50" s="866"/>
      <c r="R50" s="866"/>
      <c r="S50" s="866"/>
      <c r="U50" s="866"/>
      <c r="W50"/>
    </row>
    <row r="51" spans="1:23" s="584" customFormat="1" ht="30" x14ac:dyDescent="0.2">
      <c r="A51" s="586">
        <v>7.01</v>
      </c>
      <c r="B51" s="258" t="s">
        <v>264</v>
      </c>
      <c r="C51" s="559" t="s">
        <v>265</v>
      </c>
      <c r="D51" s="585" t="s">
        <v>252</v>
      </c>
      <c r="E51" s="585" t="s">
        <v>253</v>
      </c>
      <c r="F51" s="586">
        <v>0.5</v>
      </c>
      <c r="G51" s="589">
        <v>0</v>
      </c>
      <c r="H51" s="564">
        <v>7795717.8200000003</v>
      </c>
      <c r="I51" s="564">
        <f t="shared" ref="I51:I53" si="17">ROUND(+H51*F51+(H51*F51*G51),2)</f>
        <v>3897858.91</v>
      </c>
      <c r="J51" s="564">
        <v>7795717.8200000003</v>
      </c>
      <c r="K51" s="564">
        <f t="shared" ref="K51:K53" si="18">ROUND(F51*J51,2)</f>
        <v>3897858.91</v>
      </c>
      <c r="L51" s="565">
        <f t="shared" ref="L51:L54" si="19">IF(I51&gt;0,(+I51/H$77),"")</f>
        <v>7.2651648093528687E-3</v>
      </c>
      <c r="M51" s="523"/>
      <c r="N51" s="523"/>
      <c r="P51" s="866"/>
      <c r="Q51" s="866"/>
      <c r="R51" s="866"/>
      <c r="S51" s="866"/>
      <c r="U51" s="866"/>
      <c r="W51"/>
    </row>
    <row r="52" spans="1:23" s="584" customFormat="1" ht="45" x14ac:dyDescent="0.2">
      <c r="A52" s="586">
        <v>7.02</v>
      </c>
      <c r="B52" s="258" t="s">
        <v>266</v>
      </c>
      <c r="C52" s="559" t="s">
        <v>267</v>
      </c>
      <c r="D52" s="585" t="s">
        <v>252</v>
      </c>
      <c r="E52" s="585" t="s">
        <v>253</v>
      </c>
      <c r="F52" s="586">
        <v>2</v>
      </c>
      <c r="G52" s="589">
        <v>0</v>
      </c>
      <c r="H52" s="564">
        <v>2279507.4900000002</v>
      </c>
      <c r="I52" s="564">
        <f t="shared" si="17"/>
        <v>4559014.9800000004</v>
      </c>
      <c r="J52" s="564">
        <v>2279507.4900000002</v>
      </c>
      <c r="K52" s="564">
        <f t="shared" si="18"/>
        <v>4559014.9800000004</v>
      </c>
      <c r="L52" s="565">
        <f t="shared" si="19"/>
        <v>8.4974843786761317E-3</v>
      </c>
      <c r="M52" s="523"/>
      <c r="N52" s="523"/>
      <c r="P52" s="866"/>
      <c r="Q52" s="866"/>
      <c r="R52" s="866"/>
      <c r="S52" s="866"/>
      <c r="U52" s="866"/>
      <c r="W52"/>
    </row>
    <row r="53" spans="1:23" s="584" customFormat="1" ht="30" customHeight="1" x14ac:dyDescent="0.2">
      <c r="A53" s="258">
        <v>7.03</v>
      </c>
      <c r="B53" s="258"/>
      <c r="C53" s="559" t="s">
        <v>268</v>
      </c>
      <c r="D53" s="585" t="s">
        <v>252</v>
      </c>
      <c r="E53" s="585" t="s">
        <v>136</v>
      </c>
      <c r="F53" s="586">
        <v>1</v>
      </c>
      <c r="G53" s="589">
        <v>0</v>
      </c>
      <c r="H53" s="564">
        <v>244999.99999999997</v>
      </c>
      <c r="I53" s="564">
        <f t="shared" si="17"/>
        <v>245000</v>
      </c>
      <c r="J53" s="564">
        <v>244999.99999999997</v>
      </c>
      <c r="K53" s="564">
        <f t="shared" si="18"/>
        <v>245000</v>
      </c>
      <c r="L53" s="565">
        <f t="shared" si="19"/>
        <v>4.5665207987003636E-4</v>
      </c>
      <c r="M53" s="523"/>
      <c r="N53" s="523"/>
      <c r="P53" s="866"/>
      <c r="Q53" s="866"/>
      <c r="R53" s="866"/>
      <c r="S53" s="866"/>
      <c r="U53" s="866"/>
      <c r="W53"/>
    </row>
    <row r="54" spans="1:23" s="584" customFormat="1" ht="15.75" x14ac:dyDescent="0.2">
      <c r="A54" s="258"/>
      <c r="B54" s="258"/>
      <c r="C54" s="732"/>
      <c r="D54" s="581"/>
      <c r="E54" s="258"/>
      <c r="F54" s="581"/>
      <c r="G54" s="581"/>
      <c r="H54" s="591" t="s">
        <v>263</v>
      </c>
      <c r="I54" s="592">
        <f>SUM(I51:I53)</f>
        <v>8701873.8900000006</v>
      </c>
      <c r="J54" s="592"/>
      <c r="K54" s="592">
        <f>SUM(K51:K53)</f>
        <v>8701873.8900000006</v>
      </c>
      <c r="L54" s="565">
        <f t="shared" si="19"/>
        <v>1.6219301267899038E-2</v>
      </c>
      <c r="M54" s="523"/>
      <c r="N54" s="523"/>
      <c r="P54" s="866"/>
      <c r="Q54" s="866"/>
      <c r="R54" s="866"/>
      <c r="S54" s="866"/>
      <c r="U54" s="866"/>
      <c r="W54"/>
    </row>
    <row r="55" spans="1:23" customFormat="1" ht="15" x14ac:dyDescent="0.2">
      <c r="E55" s="272"/>
      <c r="M55" s="523"/>
      <c r="N55" s="523"/>
      <c r="O55" s="584"/>
      <c r="P55" s="866"/>
      <c r="Q55" s="866"/>
      <c r="R55" s="866"/>
      <c r="S55" s="866"/>
      <c r="T55" s="123"/>
      <c r="U55" s="866"/>
      <c r="V55" s="123"/>
    </row>
    <row r="56" spans="1:23" s="8" customFormat="1" ht="30" customHeight="1" x14ac:dyDescent="0.35">
      <c r="A56"/>
      <c r="B56"/>
      <c r="C56"/>
      <c r="D56" s="541"/>
      <c r="E56" s="820"/>
      <c r="F56" s="257"/>
      <c r="G56" s="257"/>
      <c r="H56" s="522"/>
      <c r="I56" s="232"/>
      <c r="J56" s="523"/>
      <c r="K56" s="523"/>
      <c r="L56" s="509"/>
      <c r="M56" s="523"/>
      <c r="N56" s="523"/>
      <c r="O56" s="866">
        <f>+K54+K49+K36+K33+K30+K24+K20+I68</f>
        <v>487739534.19910002</v>
      </c>
      <c r="P56" s="866"/>
      <c r="Q56" s="866"/>
      <c r="R56" s="866"/>
      <c r="S56" s="866"/>
      <c r="T56" s="871"/>
      <c r="U56" s="866"/>
      <c r="V56" s="871"/>
      <c r="W56"/>
    </row>
    <row r="57" spans="1:23" customFormat="1" ht="30" customHeight="1" thickBot="1" x14ac:dyDescent="0.4">
      <c r="D57" s="541"/>
      <c r="E57" s="820"/>
      <c r="F57" s="4"/>
      <c r="G57" s="4"/>
      <c r="H57" s="233"/>
      <c r="I57" s="233"/>
      <c r="J57" s="523"/>
      <c r="K57" s="523"/>
      <c r="L57" s="509"/>
      <c r="M57" s="523"/>
      <c r="N57" s="523"/>
      <c r="O57" s="866">
        <f>+O56+H76</f>
        <v>536513487.61901003</v>
      </c>
      <c r="P57" s="866"/>
      <c r="Q57" s="866"/>
      <c r="R57" s="866"/>
      <c r="S57" s="866"/>
      <c r="T57" s="123"/>
      <c r="U57" s="866"/>
      <c r="V57" s="123"/>
    </row>
    <row r="58" spans="1:23" s="483" customFormat="1" ht="36.75" customHeight="1" x14ac:dyDescent="0.2">
      <c r="A58" s="485"/>
      <c r="B58" s="485"/>
      <c r="C58" s="485"/>
      <c r="D58" s="896" t="s">
        <v>269</v>
      </c>
      <c r="E58" s="897"/>
      <c r="F58" s="897"/>
      <c r="G58" s="897"/>
      <c r="H58" s="897"/>
      <c r="I58" s="897"/>
      <c r="J58" s="897"/>
      <c r="K58" s="897"/>
      <c r="L58" s="898"/>
      <c r="M58" s="523"/>
      <c r="N58" s="523"/>
      <c r="O58" s="873"/>
      <c r="P58" s="866"/>
      <c r="Q58" s="866"/>
      <c r="R58" s="866"/>
      <c r="S58" s="866"/>
      <c r="U58" s="866"/>
      <c r="W58"/>
    </row>
    <row r="59" spans="1:23" s="483" customFormat="1" ht="19.5" customHeight="1" x14ac:dyDescent="0.2">
      <c r="A59" s="485"/>
      <c r="B59" s="486"/>
      <c r="C59" s="486"/>
      <c r="D59" s="542"/>
      <c r="E59" s="486"/>
      <c r="F59" s="486"/>
      <c r="G59" s="486"/>
      <c r="H59" s="524"/>
      <c r="I59" s="524"/>
      <c r="J59" s="524"/>
      <c r="K59" s="524"/>
      <c r="L59" s="510"/>
      <c r="M59" s="523"/>
      <c r="N59" s="523"/>
      <c r="O59" s="863"/>
      <c r="P59" s="866"/>
      <c r="Q59" s="866"/>
      <c r="R59" s="866"/>
      <c r="S59" s="866"/>
      <c r="U59" s="866"/>
      <c r="W59"/>
    </row>
    <row r="60" spans="1:23" s="483" customFormat="1" ht="19.5" customHeight="1" x14ac:dyDescent="0.2">
      <c r="A60" s="485"/>
      <c r="B60" s="487"/>
      <c r="C60" s="123"/>
      <c r="D60" s="717" t="s">
        <v>155</v>
      </c>
      <c r="E60" s="821"/>
      <c r="F60" s="718"/>
      <c r="G60" s="488"/>
      <c r="H60" s="719">
        <f>ROUND(SUM(F62:F64),2)</f>
        <v>377690434.25</v>
      </c>
      <c r="I60" s="719"/>
      <c r="J60" s="525"/>
      <c r="K60" s="525"/>
      <c r="L60" s="511">
        <f>IF(H60&gt;0,(+H60/H77),0)</f>
        <v>0.7039719279480805</v>
      </c>
      <c r="M60" s="523"/>
      <c r="N60" s="523"/>
      <c r="O60" s="863"/>
      <c r="P60" s="866"/>
      <c r="Q60" s="866"/>
      <c r="R60" s="866"/>
      <c r="S60" s="866"/>
      <c r="U60" s="866"/>
      <c r="W60"/>
    </row>
    <row r="61" spans="1:23" s="483" customFormat="1" ht="19.5" customHeight="1" thickBot="1" x14ac:dyDescent="0.25">
      <c r="A61" s="485"/>
      <c r="B61" s="485"/>
      <c r="C61" s="485"/>
      <c r="D61" s="733"/>
      <c r="E61" s="490"/>
      <c r="F61" s="734"/>
      <c r="G61" s="734"/>
      <c r="H61" s="735"/>
      <c r="I61" s="735"/>
      <c r="J61" s="735"/>
      <c r="K61" s="735"/>
      <c r="L61" s="736"/>
      <c r="M61" s="523"/>
      <c r="N61" s="523"/>
      <c r="O61" s="863"/>
      <c r="P61" s="866"/>
      <c r="Q61" s="866"/>
      <c r="R61" s="866"/>
      <c r="S61" s="866"/>
      <c r="U61" s="866"/>
      <c r="W61"/>
    </row>
    <row r="62" spans="1:23" s="483" customFormat="1" ht="19.5" customHeight="1" x14ac:dyDescent="0.2">
      <c r="D62" s="726" t="s">
        <v>270</v>
      </c>
      <c r="E62" s="495"/>
      <c r="F62" s="744">
        <f>+I41+I42+I43+I44+I45+I46+I47+I48+I53</f>
        <v>5378114</v>
      </c>
      <c r="G62" s="491"/>
      <c r="H62" s="527"/>
      <c r="I62" s="527"/>
      <c r="J62" s="527"/>
      <c r="K62" s="527"/>
      <c r="L62" s="513"/>
      <c r="M62" s="523"/>
      <c r="N62" s="523"/>
      <c r="O62" s="863"/>
      <c r="P62" s="866"/>
      <c r="Q62" s="866"/>
      <c r="R62" s="866"/>
      <c r="S62" s="866"/>
      <c r="U62" s="866"/>
      <c r="W62"/>
    </row>
    <row r="63" spans="1:23" s="483" customFormat="1" ht="27" customHeight="1" x14ac:dyDescent="0.2">
      <c r="A63" s="725"/>
      <c r="B63" s="725"/>
      <c r="C63" s="725"/>
      <c r="D63" s="728" t="s">
        <v>271</v>
      </c>
      <c r="F63" s="745">
        <f>+I39+I51+I52</f>
        <v>14950873.890000001</v>
      </c>
      <c r="G63" s="491"/>
      <c r="H63" s="527"/>
      <c r="I63" s="527"/>
      <c r="J63" s="527"/>
      <c r="K63" s="527"/>
      <c r="L63" s="513"/>
      <c r="M63" s="523"/>
      <c r="N63" s="523"/>
      <c r="O63" s="863"/>
      <c r="P63" s="866"/>
      <c r="Q63" s="866"/>
      <c r="R63" s="866"/>
      <c r="S63" s="866"/>
      <c r="U63" s="866"/>
      <c r="W63"/>
    </row>
    <row r="64" spans="1:23" s="492" customFormat="1" ht="27" customHeight="1" thickBot="1" x14ac:dyDescent="0.25">
      <c r="A64" s="730"/>
      <c r="B64" s="730"/>
      <c r="C64" s="730"/>
      <c r="D64" s="720" t="s">
        <v>272</v>
      </c>
      <c r="E64" s="822"/>
      <c r="F64" s="746">
        <f>ROUND(+I36+I33+I30+I24+I20,2)</f>
        <v>357361446.36000001</v>
      </c>
      <c r="G64" s="491"/>
      <c r="H64" s="527"/>
      <c r="I64" s="527"/>
      <c r="J64" s="527"/>
      <c r="K64" s="527"/>
      <c r="L64" s="513"/>
      <c r="M64" s="523"/>
      <c r="N64" s="523"/>
      <c r="O64" s="864"/>
      <c r="P64" s="866"/>
      <c r="Q64" s="866"/>
      <c r="R64" s="866"/>
      <c r="S64" s="866"/>
      <c r="U64" s="866"/>
      <c r="W64"/>
    </row>
    <row r="65" spans="1:23" s="490" customFormat="1" ht="27" customHeight="1" x14ac:dyDescent="0.2">
      <c r="D65" s="544"/>
      <c r="E65" s="487"/>
      <c r="F65" s="747"/>
      <c r="G65" s="123"/>
      <c r="H65" s="527"/>
      <c r="I65" s="527"/>
      <c r="J65" s="527"/>
      <c r="K65" s="527"/>
      <c r="L65" s="513"/>
      <c r="M65" s="523"/>
      <c r="N65" s="523"/>
      <c r="O65" s="864"/>
      <c r="P65" s="866"/>
      <c r="Q65" s="866"/>
      <c r="R65" s="866"/>
      <c r="S65" s="866"/>
      <c r="U65" s="866"/>
      <c r="W65"/>
    </row>
    <row r="66" spans="1:23" s="494" customFormat="1" ht="20.25" x14ac:dyDescent="0.2">
      <c r="B66" s="725"/>
      <c r="C66" s="725"/>
      <c r="D66" s="709" t="s">
        <v>273</v>
      </c>
      <c r="E66" s="823"/>
      <c r="F66" s="748"/>
      <c r="G66" s="488"/>
      <c r="H66" s="719">
        <f>+I68+I71+I74</f>
        <v>110049099.9491</v>
      </c>
      <c r="I66" s="719"/>
      <c r="J66" s="525"/>
      <c r="K66" s="525"/>
      <c r="L66" s="511">
        <f>+L68+L72+L74</f>
        <v>0.20511898114115112</v>
      </c>
      <c r="M66" s="523"/>
      <c r="N66" s="523"/>
      <c r="O66" s="865"/>
      <c r="P66" s="866"/>
      <c r="Q66" s="866"/>
      <c r="R66" s="866"/>
      <c r="S66" s="866"/>
      <c r="U66" s="866"/>
      <c r="W66"/>
    </row>
    <row r="67" spans="1:23" s="494" customFormat="1" ht="21" thickBot="1" x14ac:dyDescent="0.25">
      <c r="A67" s="483"/>
      <c r="B67" s="485"/>
      <c r="C67" s="876">
        <f>+H60+H66</f>
        <v>487739534.19910002</v>
      </c>
      <c r="D67" s="543"/>
      <c r="E67" s="490"/>
      <c r="F67" s="493"/>
      <c r="G67" s="489"/>
      <c r="H67" s="526"/>
      <c r="I67" s="526"/>
      <c r="J67" s="526"/>
      <c r="K67" s="526"/>
      <c r="L67" s="512"/>
      <c r="M67" s="523"/>
      <c r="N67" s="523"/>
      <c r="O67" s="865"/>
      <c r="P67" s="866"/>
      <c r="Q67" s="866"/>
      <c r="R67" s="866"/>
      <c r="S67" s="866"/>
      <c r="U67" s="866"/>
      <c r="W67"/>
    </row>
    <row r="68" spans="1:23" s="123" customFormat="1" ht="18" customHeight="1" x14ac:dyDescent="0.2">
      <c r="A68" s="487"/>
      <c r="B68" s="485"/>
      <c r="C68" s="485"/>
      <c r="D68" s="545" t="s">
        <v>270</v>
      </c>
      <c r="E68" s="495"/>
      <c r="F68" s="749">
        <v>0</v>
      </c>
      <c r="G68" s="496"/>
      <c r="H68" s="530" t="s">
        <v>274</v>
      </c>
      <c r="I68" s="530">
        <f>+F68+F69</f>
        <v>2840666.0391000002</v>
      </c>
      <c r="J68" s="528"/>
      <c r="K68" s="528"/>
      <c r="L68" s="722">
        <f>IF(I68&gt;0,(+I68/H77),0)</f>
        <v>5.2946777753926245E-3</v>
      </c>
      <c r="M68" s="523"/>
      <c r="N68" s="523"/>
      <c r="O68" s="584"/>
      <c r="P68" s="866"/>
      <c r="Q68" s="866"/>
      <c r="R68" s="866"/>
      <c r="S68" s="866"/>
      <c r="U68" s="866"/>
      <c r="W68"/>
    </row>
    <row r="69" spans="1:23" s="123" customFormat="1" ht="18.600000000000001" customHeight="1" thickBot="1" x14ac:dyDescent="0.25">
      <c r="A69" s="487"/>
      <c r="B69" s="485"/>
      <c r="C69" s="485"/>
      <c r="D69" s="729" t="s">
        <v>275</v>
      </c>
      <c r="E69" s="822"/>
      <c r="F69" s="750">
        <f>F63*0.19</f>
        <v>2840666.0391000002</v>
      </c>
      <c r="G69" s="496"/>
      <c r="H69" s="530"/>
      <c r="I69" s="530"/>
      <c r="J69" s="528"/>
      <c r="K69" s="528"/>
      <c r="L69" s="722"/>
      <c r="M69" s="523"/>
      <c r="N69" s="523"/>
      <c r="O69" s="584"/>
      <c r="P69" s="866"/>
      <c r="Q69" s="866"/>
      <c r="R69" s="866"/>
      <c r="S69" s="866"/>
      <c r="U69" s="866"/>
      <c r="W69"/>
    </row>
    <row r="70" spans="1:23" s="123" customFormat="1" ht="21" thickBot="1" x14ac:dyDescent="0.25">
      <c r="A70" s="487"/>
      <c r="B70" s="485"/>
      <c r="C70" s="485"/>
      <c r="D70" s="497"/>
      <c r="E70" s="484"/>
      <c r="F70" s="751"/>
      <c r="G70" s="499"/>
      <c r="H70" s="529"/>
      <c r="I70" s="530"/>
      <c r="J70" s="530"/>
      <c r="K70" s="530"/>
      <c r="L70" s="514"/>
      <c r="M70" s="523"/>
      <c r="N70" s="523"/>
      <c r="O70" s="584"/>
      <c r="P70" s="866"/>
      <c r="Q70" s="866"/>
      <c r="R70" s="866"/>
      <c r="S70" s="866"/>
      <c r="U70" s="866"/>
      <c r="W70"/>
    </row>
    <row r="71" spans="1:23" s="123" customFormat="1" ht="20.25" x14ac:dyDescent="0.2">
      <c r="A71" s="487"/>
      <c r="B71" s="483"/>
      <c r="C71" s="483"/>
      <c r="D71" s="545" t="s">
        <v>276</v>
      </c>
      <c r="E71" s="824">
        <v>0.22</v>
      </c>
      <c r="F71" s="855">
        <f>ROUND(+F64*E71,2)</f>
        <v>78619518.200000003</v>
      </c>
      <c r="G71" s="501"/>
      <c r="H71" s="530" t="s">
        <v>277</v>
      </c>
      <c r="I71" s="723">
        <f>+F71+F72+F73</f>
        <v>107208433.91</v>
      </c>
      <c r="J71" s="531"/>
      <c r="K71" s="531"/>
      <c r="L71" s="722"/>
      <c r="M71" s="523"/>
      <c r="N71" s="523"/>
      <c r="O71" s="584"/>
      <c r="P71" s="866"/>
      <c r="Q71" s="866"/>
      <c r="R71" s="866"/>
      <c r="S71" s="866"/>
      <c r="U71" s="866"/>
      <c r="W71"/>
    </row>
    <row r="72" spans="1:23" s="123" customFormat="1" ht="20.25" x14ac:dyDescent="0.2">
      <c r="A72" s="487"/>
      <c r="B72" s="483"/>
      <c r="C72" s="483"/>
      <c r="D72" s="547" t="s">
        <v>278</v>
      </c>
      <c r="E72" s="825">
        <v>0.03</v>
      </c>
      <c r="F72" s="856">
        <f>ROUND(+F64*E72,2)</f>
        <v>10720843.390000001</v>
      </c>
      <c r="G72" s="501"/>
      <c r="H72" s="530"/>
      <c r="I72" s="723"/>
      <c r="J72" s="531"/>
      <c r="K72" s="531"/>
      <c r="L72" s="722">
        <f>IF(I71&gt;0,(+I71/H77),0)</f>
        <v>0.19982430336575849</v>
      </c>
      <c r="M72" s="523"/>
      <c r="N72" s="523"/>
      <c r="O72" s="584"/>
      <c r="P72" s="866"/>
      <c r="Q72" s="866"/>
      <c r="R72" s="866"/>
      <c r="S72" s="866"/>
      <c r="U72" s="866"/>
      <c r="W72"/>
    </row>
    <row r="73" spans="1:23" s="123" customFormat="1" ht="21" thickBot="1" x14ac:dyDescent="0.25">
      <c r="A73" s="487"/>
      <c r="B73" s="485"/>
      <c r="C73" s="485"/>
      <c r="D73" s="546" t="s">
        <v>279</v>
      </c>
      <c r="E73" s="826">
        <v>0.05</v>
      </c>
      <c r="F73" s="857">
        <f>ROUND(+F64*E73,2)</f>
        <v>17868072.32</v>
      </c>
      <c r="G73" s="501"/>
      <c r="H73" s="530"/>
      <c r="I73" s="723"/>
      <c r="J73" s="531"/>
      <c r="K73" s="531"/>
      <c r="L73" s="514"/>
      <c r="M73" s="523"/>
      <c r="N73" s="523"/>
      <c r="O73" s="584"/>
      <c r="P73" s="866"/>
      <c r="Q73" s="866"/>
      <c r="R73" s="866"/>
      <c r="S73" s="866"/>
      <c r="U73" s="866"/>
      <c r="W73"/>
    </row>
    <row r="74" spans="1:23" s="123" customFormat="1" ht="20.25" x14ac:dyDescent="0.2">
      <c r="A74" s="487"/>
      <c r="B74" s="485"/>
      <c r="C74" s="485"/>
      <c r="D74" s="504" t="s">
        <v>280</v>
      </c>
      <c r="E74" s="827" t="s">
        <v>281</v>
      </c>
      <c r="F74" s="724"/>
      <c r="G74" s="505"/>
      <c r="H74" s="530">
        <v>0</v>
      </c>
      <c r="I74" s="532">
        <f>+H60*H74</f>
        <v>0</v>
      </c>
      <c r="J74" s="532"/>
      <c r="K74" s="532"/>
      <c r="L74" s="515">
        <f>IF(I74&gt;0,(+I74/H77),0)</f>
        <v>0</v>
      </c>
      <c r="M74" s="523"/>
      <c r="N74" s="523"/>
      <c r="O74" s="584"/>
      <c r="P74" s="866"/>
      <c r="Q74" s="866"/>
      <c r="R74" s="866"/>
      <c r="S74" s="866"/>
      <c r="U74" s="866"/>
      <c r="W74"/>
    </row>
    <row r="75" spans="1:23" s="123" customFormat="1" ht="20.25" x14ac:dyDescent="0.2">
      <c r="A75" s="487"/>
      <c r="B75" s="485"/>
      <c r="C75" s="485"/>
      <c r="D75" s="709" t="s">
        <v>37</v>
      </c>
      <c r="E75" s="823"/>
      <c r="F75" s="710"/>
      <c r="G75" s="488"/>
      <c r="H75" s="719">
        <f>+H66+H60</f>
        <v>487739534.19910002</v>
      </c>
      <c r="I75" s="719"/>
      <c r="J75" s="525"/>
      <c r="K75" s="525"/>
      <c r="L75" s="511">
        <f>+L60+L66</f>
        <v>0.90909090908923162</v>
      </c>
      <c r="M75" s="523"/>
      <c r="N75" s="523"/>
      <c r="O75" s="584"/>
      <c r="P75" s="866"/>
      <c r="Q75" s="866"/>
      <c r="R75" s="866"/>
      <c r="S75" s="866"/>
      <c r="U75" s="866"/>
      <c r="W75"/>
    </row>
    <row r="76" spans="1:23" s="123" customFormat="1" ht="18" x14ac:dyDescent="0.2">
      <c r="A76" s="487"/>
      <c r="B76" s="484"/>
      <c r="C76" s="484"/>
      <c r="D76" s="711" t="s">
        <v>282</v>
      </c>
      <c r="E76" s="828"/>
      <c r="F76" s="506">
        <v>0.1</v>
      </c>
      <c r="G76" s="506"/>
      <c r="H76" s="716">
        <f>+H75*F76</f>
        <v>48773953.419910006</v>
      </c>
      <c r="I76" s="716"/>
      <c r="J76" s="533"/>
      <c r="K76" s="533"/>
      <c r="L76" s="516">
        <f>IF(H76&gt;0,(+H76/H77),0)</f>
        <v>9.0909090908923171E-2</v>
      </c>
      <c r="M76" s="523"/>
      <c r="N76" s="523"/>
      <c r="O76" s="584"/>
      <c r="P76" s="866"/>
      <c r="Q76" s="866"/>
      <c r="R76" s="866"/>
      <c r="S76" s="866"/>
      <c r="U76" s="866"/>
      <c r="W76"/>
    </row>
    <row r="77" spans="1:23" s="123" customFormat="1" ht="21" thickBot="1" x14ac:dyDescent="0.25">
      <c r="A77" s="487"/>
      <c r="B77" s="490"/>
      <c r="C77" s="490"/>
      <c r="D77" s="713" t="s">
        <v>283</v>
      </c>
      <c r="E77" s="829"/>
      <c r="F77" s="714"/>
      <c r="G77" s="507"/>
      <c r="H77" s="715">
        <f>+ROUND(+H76+H75,2)</f>
        <v>536513487.62</v>
      </c>
      <c r="I77" s="715"/>
      <c r="J77" s="534"/>
      <c r="K77" s="534"/>
      <c r="L77" s="517">
        <f>SUM(L75:L76)</f>
        <v>0.99999999999815481</v>
      </c>
      <c r="M77" s="523"/>
      <c r="N77" s="523"/>
      <c r="O77" s="584"/>
      <c r="P77" s="866"/>
      <c r="Q77" s="866"/>
      <c r="R77" s="866"/>
      <c r="S77" s="866"/>
      <c r="U77" s="866"/>
      <c r="W77"/>
    </row>
    <row r="78" spans="1:23" customFormat="1" ht="18" x14ac:dyDescent="0.25">
      <c r="A78" s="272"/>
      <c r="D78" s="541"/>
      <c r="E78" s="272"/>
      <c r="H78" s="523"/>
      <c r="I78" s="523"/>
      <c r="J78" s="523"/>
      <c r="K78" s="523"/>
      <c r="L78" s="509"/>
      <c r="M78" s="523"/>
      <c r="N78" s="523"/>
      <c r="O78" s="584"/>
      <c r="P78" s="866"/>
      <c r="Q78" s="866"/>
      <c r="R78" s="866"/>
      <c r="S78" s="866"/>
      <c r="T78" s="123"/>
      <c r="U78" s="866"/>
      <c r="V78" s="123"/>
    </row>
    <row r="79" spans="1:23" customFormat="1" ht="20.25" customHeight="1" x14ac:dyDescent="0.2">
      <c r="A79" s="272"/>
      <c r="D79" s="899"/>
      <c r="E79" s="900"/>
      <c r="F79" s="900"/>
      <c r="G79" s="901"/>
      <c r="H79" s="523"/>
      <c r="I79" s="523"/>
      <c r="J79" s="535"/>
      <c r="K79" s="523"/>
      <c r="L79" s="509"/>
      <c r="M79" s="523"/>
      <c r="N79" s="523"/>
      <c r="O79" s="584"/>
      <c r="P79" s="866"/>
      <c r="Q79" s="866"/>
      <c r="R79" s="866"/>
      <c r="S79" s="866"/>
      <c r="T79" s="123"/>
      <c r="U79" s="866"/>
      <c r="V79" s="123"/>
    </row>
    <row r="80" spans="1:23" customFormat="1" ht="15" x14ac:dyDescent="0.2">
      <c r="A80" s="272"/>
      <c r="D80" s="885"/>
      <c r="E80" s="886"/>
      <c r="F80" s="886"/>
      <c r="G80" s="887"/>
      <c r="H80" s="523"/>
      <c r="I80" s="523"/>
      <c r="J80" s="523"/>
      <c r="K80" s="523"/>
      <c r="L80" s="509"/>
      <c r="M80" s="523"/>
      <c r="N80" s="523"/>
      <c r="O80" s="584"/>
      <c r="P80" s="866"/>
      <c r="Q80" s="866"/>
      <c r="R80" s="866"/>
      <c r="S80" s="866"/>
      <c r="T80" s="123"/>
      <c r="U80" s="866"/>
      <c r="V80" s="123"/>
    </row>
    <row r="81" spans="1:22" customFormat="1" ht="15" x14ac:dyDescent="0.2">
      <c r="A81" s="272"/>
      <c r="D81" s="902" t="s">
        <v>161</v>
      </c>
      <c r="E81" s="903"/>
      <c r="F81" s="903"/>
      <c r="G81" s="904"/>
      <c r="H81" s="523"/>
      <c r="I81" s="523"/>
      <c r="J81" s="523"/>
      <c r="K81" s="523"/>
      <c r="L81" s="509"/>
      <c r="M81" s="523"/>
      <c r="N81" s="523"/>
      <c r="O81" s="584"/>
      <c r="P81" s="866"/>
      <c r="Q81" s="866"/>
      <c r="R81" s="866"/>
      <c r="S81" s="866"/>
      <c r="T81" s="123"/>
      <c r="U81" s="866"/>
      <c r="V81" s="123"/>
    </row>
    <row r="82" spans="1:22" customFormat="1" ht="15" x14ac:dyDescent="0.25">
      <c r="A82" s="272"/>
      <c r="D82" s="902" t="s">
        <v>333</v>
      </c>
      <c r="E82" s="903"/>
      <c r="F82" s="903"/>
      <c r="G82" s="904"/>
      <c r="H82" s="523"/>
      <c r="I82" s="523"/>
      <c r="J82" s="523"/>
      <c r="K82" s="536"/>
      <c r="L82" s="509"/>
      <c r="M82" s="523"/>
      <c r="N82" s="523"/>
      <c r="O82" s="584"/>
      <c r="P82" s="866"/>
      <c r="Q82" s="866"/>
      <c r="R82" s="866"/>
      <c r="S82" s="866"/>
      <c r="T82" s="123"/>
      <c r="U82" s="866"/>
      <c r="V82" s="123"/>
    </row>
    <row r="83" spans="1:22" ht="16.5" x14ac:dyDescent="0.3">
      <c r="D83" s="902" t="s">
        <v>70</v>
      </c>
      <c r="E83" s="903"/>
      <c r="F83" s="903"/>
      <c r="G83" s="904"/>
    </row>
    <row r="84" spans="1:22" ht="16.5" x14ac:dyDescent="0.3">
      <c r="D84" s="902" t="s">
        <v>161</v>
      </c>
      <c r="E84" s="903"/>
      <c r="F84" s="903"/>
      <c r="G84" s="904"/>
    </row>
    <row r="85" spans="1:22" ht="16.5" x14ac:dyDescent="0.3">
      <c r="D85" s="905" t="s">
        <v>181</v>
      </c>
      <c r="E85" s="906"/>
      <c r="F85" s="906"/>
      <c r="G85" s="907"/>
    </row>
    <row r="88" spans="1:22" x14ac:dyDescent="0.3">
      <c r="G88" s="1" t="s">
        <v>416</v>
      </c>
      <c r="H88" s="2">
        <v>488167391.39910001</v>
      </c>
    </row>
    <row r="89" spans="1:22" x14ac:dyDescent="0.3">
      <c r="H89" s="2">
        <f>+H75/(160+90)</f>
        <v>1950958.1367964002</v>
      </c>
    </row>
    <row r="90" spans="1:22" x14ac:dyDescent="0.3">
      <c r="H90" s="2">
        <v>490000000</v>
      </c>
    </row>
    <row r="91" spans="1:22" x14ac:dyDescent="0.3">
      <c r="H91" s="2">
        <f>+H75-H90</f>
        <v>-2260465.8008999825</v>
      </c>
    </row>
    <row r="92" spans="1:22" x14ac:dyDescent="0.3">
      <c r="H92" s="2">
        <f>+H91/H89</f>
        <v>-1.1586439289834347</v>
      </c>
    </row>
  </sheetData>
  <mergeCells count="17">
    <mergeCell ref="D58:L58"/>
    <mergeCell ref="K9:L9"/>
    <mergeCell ref="D1:L3"/>
    <mergeCell ref="D9:J10"/>
    <mergeCell ref="A1:C10"/>
    <mergeCell ref="A11:J11"/>
    <mergeCell ref="K11:L11"/>
    <mergeCell ref="C13:J15"/>
    <mergeCell ref="A16:L16"/>
    <mergeCell ref="A13:B15"/>
    <mergeCell ref="D83:G83"/>
    <mergeCell ref="D84:G84"/>
    <mergeCell ref="D85:G85"/>
    <mergeCell ref="D79:G79"/>
    <mergeCell ref="D80:G80"/>
    <mergeCell ref="D81:G81"/>
    <mergeCell ref="D82:G82"/>
  </mergeCells>
  <conditionalFormatting sqref="O1:O11 O13:O16 O18 O20:O21 O24:O25 O30:O31 O33:O34 O36:O38 O40:O54 O57:O1048576">
    <cfRule type="cellIs" dxfId="3" priority="13" operator="lessThan">
      <formula>0</formula>
    </cfRule>
    <cfRule type="cellIs" dxfId="2" priority="14" operator="greaterThan">
      <formula>0</formula>
    </cfRule>
  </conditionalFormatting>
  <conditionalFormatting sqref="Q43">
    <cfRule type="cellIs" dxfId="1" priority="1" operator="lessThan">
      <formula>0</formula>
    </cfRule>
    <cfRule type="cellIs" dxfId="0" priority="2" operator="greaterThan">
      <formula>0</formula>
    </cfRule>
  </conditionalFormatting>
  <dataValidations count="7">
    <dataValidation type="list" allowBlank="1" showInputMessage="1" showErrorMessage="1" sqref="WLY13 JI15 TE15 ADA15 AMW15 AWS15 BGO15 BQK15 CAG15 CKC15 CTY15 DDU15 DNQ15 DXM15 EHI15 ERE15 FBA15 FKW15 FUS15 GEO15 GOK15 GYG15 HIC15 HRY15 IBU15 ILQ15 IVM15 JFI15 JPE15 JZA15 KIW15 KSS15 LCO15 LMK15 LWG15 MGC15 MPY15 MZU15 NJQ15 NTM15 ODI15 ONE15 OXA15 PGW15 PQS15 QAO15 QKK15 QUG15 REC15 RNY15 RXU15 SHQ15 SRM15 TBI15 TLE15 TVA15 UEW15 UOS15 UYO15 VIK15 VSG15 WCC15 WLY15 WVU15 WVU13 JI13 TE13 ADA13 AMW13 AWS13 BGO13 BQK13 CAG13 CKC13 CTY13 DDU13 DNQ13 DXM13 EHI13 ERE13 FBA13 FKW13 FUS13 GEO13 GOK13 GYG13 HIC13 HRY13 IBU13 ILQ13 IVM13 JFI13 JPE13 JZA13 KIW13 KSS13 LCO13 LMK13 LWG13 MGC13 MPY13 MZU13 NJQ13 NTM13 ODI13 ONE13 OXA13 PGW13 PQS13 QAO13 QKK13 QUG13 REC13 RNY13 RXU13 SHQ13 SRM13 TBI13 TLE13 TVA13 UEW13 UOS13 UYO13 VIK13 VSG13 WCC13" xr:uid="{1C443890-A58A-483B-A63C-6B237FBC6053}">
      <formula1>$H$162:$H$183</formula1>
    </dataValidation>
    <dataValidation type="list" allowBlank="1" showInputMessage="1" showErrorMessage="1" sqref="I18:L18 I21:L21 I25:L25 I31:L31 I34:L34" xr:uid="{BCC20306-1169-4694-A7F1-DE077E2CE1A6}">
      <formula1>$D$163:$D$164</formula1>
    </dataValidation>
    <dataValidation type="list" allowBlank="1" showInputMessage="1" showErrorMessage="1" sqref="E41:E48 JA41:JA48 SW41:SW48 ACS41:ACS48 AMO41:AMO48 AWK41:AWK48 BGG41:BGG48 BQC41:BQC48 BZY41:BZY48 CJU41:CJU48 CTQ41:CTQ48 DDM41:DDM48 DNI41:DNI48 DXE41:DXE48 EHA41:EHA48 EQW41:EQW48 FAS41:FAS48 FKO41:FKO48 FUK41:FUK48 GEG41:GEG48 GOC41:GOC48 GXY41:GXY48 HHU41:HHU48 HRQ41:HRQ48 IBM41:IBM48 ILI41:ILI48 IVE41:IVE48 JFA41:JFA48 JOW41:JOW48 JYS41:JYS48 KIO41:KIO48 KSK41:KSK48 LCG41:LCG48 LMC41:LMC48 LVY41:LVY48 MFU41:MFU48 MPQ41:MPQ48 MZM41:MZM48 NJI41:NJI48 NTE41:NTE48 ODA41:ODA48 OMW41:OMW48 OWS41:OWS48 PGO41:PGO48 PQK41:PQK48 QAG41:QAG48 QKC41:QKC48 QTY41:QTY48 RDU41:RDU48 RNQ41:RNQ48 RXM41:RXM48 SHI41:SHI48 SRE41:SRE48 TBA41:TBA48 TKW41:TKW48 TUS41:TUS48 UEO41:UEO48 UOK41:UOK48 UYG41:UYG48 VIC41:VIC48 VRY41:VRY48 WBU41:WBU48 WLQ41:WLQ48 WVM41:WVM48 E53 JA53 SW53 ACS53 AMO53 AWK53 BGG53 BQC53 BZY53 CJU53 CTQ53 DDM53 DNI53 DXE53 EHA53 EQW53 FAS53 FKO53 FUK53 GEG53 GOC53 GXY53 HHU53 HRQ53 IBM53 ILI53 IVE53 JFA53 JOW53 JYS53 KIO53 KSK53 LCG53 LMC53 LVY53 MFU53 MPQ53 MZM53 NJI53 NTE53 ODA53 OMW53 OWS53 PGO53 PQK53 QAG53 QKC53 QTY53 RDU53 RNQ53 RXM53 SHI53 SRE53 TBA53 TKW53 TUS53 UEO53 UOK53 UYG53 VIC53 VRY53 WBU53 WLQ53 WVM53" xr:uid="{5784623D-5679-4180-A39A-E97EFEAA23DD}">
      <formula1>$I$145:$I$177</formula1>
    </dataValidation>
    <dataValidation type="list" allowBlank="1" showInputMessage="1" showErrorMessage="1" sqref="D41:D48 IZ41:IZ48 SV41:SV48 ACR41:ACR48 AMN41:AMN48 AWJ41:AWJ48 BGF41:BGF48 BQB41:BQB48 BZX41:BZX48 CJT41:CJT48 CTP41:CTP48 DDL41:DDL48 DNH41:DNH48 DXD41:DXD48 EGZ41:EGZ48 EQV41:EQV48 FAR41:FAR48 FKN41:FKN48 FUJ41:FUJ48 GEF41:GEF48 GOB41:GOB48 GXX41:GXX48 HHT41:HHT48 HRP41:HRP48 IBL41:IBL48 ILH41:ILH48 IVD41:IVD48 JEZ41:JEZ48 JOV41:JOV48 JYR41:JYR48 KIN41:KIN48 KSJ41:KSJ48 LCF41:LCF48 LMB41:LMB48 LVX41:LVX48 MFT41:MFT48 MPP41:MPP48 MZL41:MZL48 NJH41:NJH48 NTD41:NTD48 OCZ41:OCZ48 OMV41:OMV48 OWR41:OWR48 PGN41:PGN48 PQJ41:PQJ48 QAF41:QAF48 QKB41:QKB48 QTX41:QTX48 RDT41:RDT48 RNP41:RNP48 RXL41:RXL48 SHH41:SHH48 SRD41:SRD48 TAZ41:TAZ48 TKV41:TKV48 TUR41:TUR48 UEN41:UEN48 UOJ41:UOJ48 UYF41:UYF48 VIB41:VIB48 VRX41:VRX48 WBT41:WBT48 WLP41:WLP48 WVL41:WVL48 D51:D53 IZ51:IZ53 SV51:SV53 ACR51:ACR53 AMN51:AMN53 AWJ51:AWJ53 BGF51:BGF53 BQB51:BQB53 BZX51:BZX53 CJT51:CJT53 CTP51:CTP53 DDL51:DDL53 DNH51:DNH53 DXD51:DXD53 EGZ51:EGZ53 EQV51:EQV53 FAR51:FAR53 FKN51:FKN53 FUJ51:FUJ53 GEF51:GEF53 GOB51:GOB53 GXX51:GXX53 HHT51:HHT53 HRP51:HRP53 IBL51:IBL53 ILH51:ILH53 IVD51:IVD53 JEZ51:JEZ53 JOV51:JOV53 JYR51:JYR53 KIN51:KIN53 KSJ51:KSJ53 LCF51:LCF53 LMB51:LMB53 LVX51:LVX53 MFT51:MFT53 MPP51:MPP53 MZL51:MZL53 NJH51:NJH53 NTD51:NTD53 OCZ51:OCZ53 OMV51:OMV53 OWR51:OWR53 PGN51:PGN53 PQJ51:PQJ53 QAF51:QAF53 QKB51:QKB53 QTX51:QTX53 RDT51:RDT53 RNP51:RNP53 RXL51:RXL53 SHH51:SHH53 SRD51:SRD53 TAZ51:TAZ53 TKV51:TKV53 TUR51:TUR53 UEN51:UEN53 UOJ51:UOJ53 UYF51:UYF53 VIB51:VIB53 VRX51:VRX53 WBT51:WBT53 WLP51:WLP53 WVL51:WVL53 D39 IZ39 SV39 ACR39 AMN39 AWJ39 BGF39 BQB39 BZX39 CJT39 CTP39 DDL39 DNH39 DXD39 EGZ39 EQV39 FAR39 FKN39 FUJ39 GEF39 GOB39 GXX39 HHT39 HRP39 IBL39 ILH39 IVD39 JEZ39 JOV39 JYR39 KIN39 KSJ39 LCF39 LMB39 LVX39 MFT39 MPP39 MZL39 NJH39 NTD39 OCZ39 OMV39 OWR39 PGN39 PQJ39 QAF39 QKB39 QTX39 RDT39 RNP39 RXL39 SHH39 SRD39 TAZ39 TKV39 TUR39 UEN39 UOJ39 UYF39 VIB39 VRX39 WBT39 WLP39 WVL39" xr:uid="{499455D4-79DD-4151-BFF6-F2D0A55A0556}">
      <formula1>$E$145:$E$146</formula1>
    </dataValidation>
    <dataValidation type="list" allowBlank="1" showInputMessage="1" showErrorMessage="1" sqref="WVQ50:WVT50 JE37:JH38 TA37:TD38 ACW37:ACZ38 AMS37:AMV38 AWO37:AWR38 BGK37:BGN38 BQG37:BQJ38 CAC37:CAF38 CJY37:CKB38 CTU37:CTX38 DDQ37:DDT38 DNM37:DNP38 DXI37:DXL38 EHE37:EHH38 ERA37:ERD38 FAW37:FAZ38 FKS37:FKV38 FUO37:FUR38 GEK37:GEN38 GOG37:GOJ38 GYC37:GYF38 HHY37:HIB38 HRU37:HRX38 IBQ37:IBT38 ILM37:ILP38 IVI37:IVL38 JFE37:JFH38 JPA37:JPD38 JYW37:JYZ38 KIS37:KIV38 KSO37:KSR38 LCK37:LCN38 LMG37:LMJ38 LWC37:LWF38 MFY37:MGB38 MPU37:MPX38 MZQ37:MZT38 NJM37:NJP38 NTI37:NTL38 ODE37:ODH38 ONA37:OND38 OWW37:OWZ38 PGS37:PGV38 PQO37:PQR38 QAK37:QAN38 QKG37:QKJ38 QUC37:QUF38 RDY37:REB38 RNU37:RNX38 RXQ37:RXT38 SHM37:SHP38 SRI37:SRL38 TBE37:TBH38 TLA37:TLD38 TUW37:TUZ38 UES37:UEV38 UOO37:UOR38 UYK37:UYN38 VIG37:VIJ38 VSC37:VSF38 WBY37:WCB38 WLU37:WLX38 WVQ37:WVT38 J50:L50 JE40:JH40 TA40:TD40 ACW40:ACZ40 AMS40:AMV40 AWO40:AWR40 BGK40:BGN40 BQG40:BQJ40 CAC40:CAF40 CJY40:CKB40 CTU40:CTX40 DDQ40:DDT40 DNM40:DNP40 DXI40:DXL40 EHE40:EHH40 ERA40:ERD40 FAW40:FAZ40 FKS40:FKV40 FUO40:FUR40 GEK40:GEN40 GOG40:GOJ40 GYC40:GYF40 HHY40:HIB40 HRU40:HRX40 IBQ40:IBT40 ILM40:ILP40 IVI40:IVL40 JFE40:JFH40 JPA40:JPD40 JYW40:JYZ40 KIS40:KIV40 KSO40:KSR40 LCK40:LCN40 LMG40:LMJ40 LWC40:LWF40 MFY40:MGB40 MPU40:MPX40 MZQ40:MZT40 NJM40:NJP40 NTI40:NTL40 ODE40:ODH40 ONA40:OND40 OWW40:OWZ40 PGS40:PGV40 PQO40:PQR40 QAK40:QAN40 QKG40:QKJ40 QUC40:QUF40 RDY40:REB40 RNU40:RNX40 RXQ40:RXT40 SHM40:SHP40 SRI40:SRL40 TBE40:TBH40 TLA40:TLD40 TUW40:TUZ40 UES40:UEV40 UOO40:UOR40 UYK40:UYN40 VIG40:VIJ40 VSC40:VSF40 WBY40:WCB40 WLU40:WLX40 WVQ40:WVT40 I38 JE50:JH50 TA50:TD50 ACW50:ACZ50 AMS50:AMV50 AWO50:AWR50 BGK50:BGN50 BQG50:BQJ50 CAC50:CAF50 CJY50:CKB50 CTU50:CTX50 DDQ50:DDT50 DNM50:DNP50 DXI50:DXL50 EHE50:EHH50 ERA50:ERD50 FAW50:FAZ50 FKS50:FKV50 FUO50:FUR50 GEK50:GEN50 GOG50:GOJ50 GYC50:GYF50 HHY50:HIB50 HRU50:HRX50 IBQ50:IBT50 ILM50:ILP50 IVI50:IVL50 JFE50:JFH50 JPA50:JPD50 JYW50:JYZ50 KIS50:KIV50 KSO50:KSR50 LCK50:LCN50 LMG50:LMJ50 LWC50:LWF50 MFY50:MGB50 MPU50:MPX50 MZQ50:MZT50 NJM50:NJP50 NTI50:NTL50 ODE50:ODH50 ONA50:OND50 OWW50:OWZ50 PGS50:PGV50 PQO50:PQR50 QAK50:QAN50 QKG50:QKJ50 QUC50:QUF50 RDY50:REB50 RNU50:RNX50 RXQ50:RXT50 SHM50:SHP50 SRI50:SRL50 TBE50:TBH50 TLA50:TLD50 TUW50:TUZ50 UES50:UEV50 UOO50:UOR50 UYK50:UYN50 VIG50:VIJ50 VSC50:VSF50 WBY50:WCB50 WLU50:WLX50 J37:L38 J40:L40" xr:uid="{710515C7-975E-4932-B5E6-5BBCC3786A85}">
      <formula1>$D$145:$D$146</formula1>
    </dataValidation>
    <dataValidation allowBlank="1" showInputMessage="1" showErrorMessage="1" errorTitle="ERROR DE DATOS" error="En este campo no se pueden introducir decimales " sqref="H39 JD39 SZ39 ACV39 AMR39 AWN39 BGJ39 BQF39 CAB39 CJX39 CTT39 DDP39 DNL39 DXH39 EHD39 EQZ39 FAV39 FKR39 FUN39 GEJ39 GOF39 GYB39 HHX39 HRT39 IBP39 ILL39 IVH39 JFD39 JOZ39 JYV39 KIR39 KSN39 LCJ39 LMF39 LWB39 MFX39 MPT39 MZP39 NJL39 NTH39 ODD39 OMZ39 OWV39 PGR39 PQN39 QAJ39 QKF39 QUB39 RDX39 RNT39 RXP39 SHL39 SRH39 TBD39 TKZ39 TUV39 UER39 UON39 UYJ39 VIF39 VSB39 WBX39 WLT39 WVP39 H41:H48 JD41:JD48 SZ41:SZ48 ACV41:ACV48 AMR41:AMR48 AWN41:AWN48 BGJ41:BGJ48 BQF41:BQF48 CAB41:CAB48 CJX41:CJX48 CTT41:CTT48 DDP41:DDP48 DNL41:DNL48 DXH41:DXH48 EHD41:EHD48 EQZ41:EQZ48 FAV41:FAV48 FKR41:FKR48 FUN41:FUN48 GEJ41:GEJ48 GOF41:GOF48 GYB41:GYB48 HHX41:HHX48 HRT41:HRT48 IBP41:IBP48 ILL41:ILL48 IVH41:IVH48 JFD41:JFD48 JOZ41:JOZ48 JYV41:JYV48 KIR41:KIR48 KSN41:KSN48 LCJ41:LCJ48 LMF41:LMF48 LWB41:LWB48 MFX41:MFX48 MPT41:MPT48 MZP41:MZP48 NJL41:NJL48 NTH41:NTH48 ODD41:ODD48 OMZ41:OMZ48 OWV41:OWV48 PGR41:PGR48 PQN41:PQN48 QAJ41:QAJ48 QKF41:QKF48 QUB41:QUB48 RDX41:RDX48 RNT41:RNT48 RXP41:RXP48 SHL41:SHL48 SRH41:SRH48 TBD41:TBD48 TKZ41:TKZ48 TUV41:TUV48 UER41:UER48 UON41:UON48 UYJ41:UYJ48 VIF41:VIF48 VSB41:VSB48 WBX41:WBX48 WLT41:WLT48 WVP41:WVP48 H51:H53 JD51:JD53 SZ51:SZ53 ACV51:ACV53 AMR51:AMR53 AWN51:AWN53 BGJ51:BGJ53 BQF51:BQF53 CAB51:CAB53 CJX51:CJX53 CTT51:CTT53 DDP51:DDP53 DNL51:DNL53 DXH51:DXH53 EHD51:EHD53 EQZ51:EQZ53 FAV51:FAV53 FKR51:FKR53 FUN51:FUN53 GEJ51:GEJ53 GOF51:GOF53 GYB51:GYB53 HHX51:HHX53 HRT51:HRT53 IBP51:IBP53 ILL51:ILL53 IVH51:IVH53 JFD51:JFD53 JOZ51:JOZ53 JYV51:JYV53 KIR51:KIR53 KSN51:KSN53 LCJ51:LCJ53 LMF51:LMF53 LWB51:LWB53 MFX51:MFX53 MPT51:MPT53 MZP51:MZP53 NJL51:NJL53 NTH51:NTH53 ODD51:ODD53 OMZ51:OMZ53 OWV51:OWV53 PGR51:PGR53 PQN51:PQN53 QAJ51:QAJ53 QKF51:QKF53 QUB51:QUB53 RDX51:RDX53 RNT51:RNT53 RXP51:RXP53 SHL51:SHL53 SRH51:SRH53 TBD51:TBD53 TKZ51:TKZ53 TUV51:TUV53 UER51:UER53 UON51:UON53 UYJ51:UYJ53 VIF51:VIF53 VSB51:VSB53 WBX51:WBX53 WLT51:WLT53 WVP51:WVP53 J41:J48 J51:J53 J39" xr:uid="{6912E014-B916-4279-A7CA-6BB111C37E12}"/>
    <dataValidation type="list" allowBlank="1" showInputMessage="1" showErrorMessage="1" sqref="E74:G74 WVM74:WVO74 WLQ74:WLS74 WBU74:WBW74 VRY74:VSA74 VIC74:VIE74 UYG74:UYI74 UOK74:UOM74 UEO74:UEQ74 TUS74:TUU74 TKW74:TKY74 TBA74:TBC74 SRE74:SRG74 SHI74:SHK74 RXM74:RXO74 RNQ74:RNS74 RDU74:RDW74 QTY74:QUA74 QKC74:QKE74 QAG74:QAI74 PQK74:PQM74 PGO74:PGQ74 OWS74:OWU74 OMW74:OMY74 ODA74:ODC74 NTE74:NTG74 NJI74:NJK74 MZM74:MZO74 MPQ74:MPS74 MFU74:MFW74 LVY74:LWA74 LMC74:LME74 LCG74:LCI74 KSK74:KSM74 KIO74:KIQ74 JYS74:JYU74 JOW74:JOY74 JFA74:JFC74 IVE74:IVG74 ILI74:ILK74 IBM74:IBO74 HRQ74:HRS74 HHU74:HHW74 GXY74:GYA74 GOC74:GOE74 GEG74:GEI74 FUK74:FUM74 FKO74:FKQ74 FAS74:FAU74 EQW74:EQY74 EHA74:EHC74 DXE74:DXG74 DNI74:DNK74 DDM74:DDO74 CTQ74:CTS74 CJU74:CJW74 BZY74:CAA74 BQC74:BQE74 BGG74:BGI74 AWK74:AWM74 AMO74:AMQ74 ACS74:ACU74 SW74:SY74 JA74:JC74" xr:uid="{5BE95413-E709-404F-9735-A46055FB7FD1}">
      <formula1>$H$120:$H$121</formula1>
    </dataValidation>
  </dataValidations>
  <pageMargins left="0.25" right="0.25" top="0.75" bottom="0.75" header="0.3" footer="0.3"/>
  <pageSetup scale="40" fitToHeight="0" orientation="portrait" horizontalDpi="1200" verticalDpi="1200" r:id="rId1"/>
  <rowBreaks count="1" manualBreakCount="1">
    <brk id="49" max="11" man="1"/>
  </rowBreaks>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45ACF2-9068-4118-9FA2-BB394D130881}">
  <sheetPr>
    <tabColor rgb="FF92D050"/>
  </sheetPr>
  <dimension ref="A1:AO88"/>
  <sheetViews>
    <sheetView view="pageBreakPreview" topLeftCell="A52" zoomScale="85" zoomScaleNormal="100" zoomScaleSheetLayoutView="85" workbookViewId="0">
      <selection activeCell="AG28" sqref="AG28"/>
    </sheetView>
  </sheetViews>
  <sheetFormatPr baseColWidth="10" defaultRowHeight="15" x14ac:dyDescent="0.25"/>
  <cols>
    <col min="1" max="3" width="3.7109375" style="9" customWidth="1"/>
    <col min="4" max="4" width="4.28515625" style="9" customWidth="1"/>
    <col min="5" max="5" width="4" style="9" customWidth="1"/>
    <col min="6" max="21" width="3.7109375" style="9" customWidth="1"/>
    <col min="22" max="22" width="3" style="9" customWidth="1"/>
    <col min="23" max="33" width="3.7109375" style="9" customWidth="1"/>
    <col min="34" max="34" width="3.7109375" style="67" customWidth="1"/>
    <col min="35" max="35" width="22.7109375" style="9" customWidth="1"/>
    <col min="36" max="36" width="11.28515625" style="9" customWidth="1"/>
    <col min="37" max="37" width="10.85546875" style="9" customWidth="1"/>
    <col min="38" max="38" width="13.5703125" style="9" customWidth="1"/>
    <col min="39" max="39" width="9.7109375" style="9" customWidth="1"/>
    <col min="40" max="40" width="12.5703125" style="43" customWidth="1"/>
    <col min="41" max="256" width="11.5703125" style="9"/>
    <col min="257" max="259" width="3.7109375" style="9" customWidth="1"/>
    <col min="260" max="260" width="4.28515625" style="9" customWidth="1"/>
    <col min="261" max="261" width="4" style="9" customWidth="1"/>
    <col min="262" max="277" width="3.7109375" style="9" customWidth="1"/>
    <col min="278" max="278" width="3" style="9" customWidth="1"/>
    <col min="279" max="290" width="3.7109375" style="9" customWidth="1"/>
    <col min="291" max="291" width="22.7109375" style="9" customWidth="1"/>
    <col min="292" max="292" width="11.28515625" style="9" customWidth="1"/>
    <col min="293" max="293" width="10.85546875" style="9" customWidth="1"/>
    <col min="294" max="294" width="13.5703125" style="9" customWidth="1"/>
    <col min="295" max="295" width="9.7109375" style="9" customWidth="1"/>
    <col min="296" max="296" width="12.5703125" style="9" customWidth="1"/>
    <col min="297" max="512" width="11.5703125" style="9"/>
    <col min="513" max="515" width="3.7109375" style="9" customWidth="1"/>
    <col min="516" max="516" width="4.28515625" style="9" customWidth="1"/>
    <col min="517" max="517" width="4" style="9" customWidth="1"/>
    <col min="518" max="533" width="3.7109375" style="9" customWidth="1"/>
    <col min="534" max="534" width="3" style="9" customWidth="1"/>
    <col min="535" max="546" width="3.7109375" style="9" customWidth="1"/>
    <col min="547" max="547" width="22.7109375" style="9" customWidth="1"/>
    <col min="548" max="548" width="11.28515625" style="9" customWidth="1"/>
    <col min="549" max="549" width="10.85546875" style="9" customWidth="1"/>
    <col min="550" max="550" width="13.5703125" style="9" customWidth="1"/>
    <col min="551" max="551" width="9.7109375" style="9" customWidth="1"/>
    <col min="552" max="552" width="12.5703125" style="9" customWidth="1"/>
    <col min="553" max="768" width="11.5703125" style="9"/>
    <col min="769" max="771" width="3.7109375" style="9" customWidth="1"/>
    <col min="772" max="772" width="4.28515625" style="9" customWidth="1"/>
    <col min="773" max="773" width="4" style="9" customWidth="1"/>
    <col min="774" max="789" width="3.7109375" style="9" customWidth="1"/>
    <col min="790" max="790" width="3" style="9" customWidth="1"/>
    <col min="791" max="802" width="3.7109375" style="9" customWidth="1"/>
    <col min="803" max="803" width="22.7109375" style="9" customWidth="1"/>
    <col min="804" max="804" width="11.28515625" style="9" customWidth="1"/>
    <col min="805" max="805" width="10.85546875" style="9" customWidth="1"/>
    <col min="806" max="806" width="13.5703125" style="9" customWidth="1"/>
    <col min="807" max="807" width="9.7109375" style="9" customWidth="1"/>
    <col min="808" max="808" width="12.5703125" style="9" customWidth="1"/>
    <col min="809" max="1024" width="11.5703125" style="9"/>
    <col min="1025" max="1027" width="3.7109375" style="9" customWidth="1"/>
    <col min="1028" max="1028" width="4.28515625" style="9" customWidth="1"/>
    <col min="1029" max="1029" width="4" style="9" customWidth="1"/>
    <col min="1030" max="1045" width="3.7109375" style="9" customWidth="1"/>
    <col min="1046" max="1046" width="3" style="9" customWidth="1"/>
    <col min="1047" max="1058" width="3.7109375" style="9" customWidth="1"/>
    <col min="1059" max="1059" width="22.7109375" style="9" customWidth="1"/>
    <col min="1060" max="1060" width="11.28515625" style="9" customWidth="1"/>
    <col min="1061" max="1061" width="10.85546875" style="9" customWidth="1"/>
    <col min="1062" max="1062" width="13.5703125" style="9" customWidth="1"/>
    <col min="1063" max="1063" width="9.7109375" style="9" customWidth="1"/>
    <col min="1064" max="1064" width="12.5703125" style="9" customWidth="1"/>
    <col min="1065" max="1280" width="11.5703125" style="9"/>
    <col min="1281" max="1283" width="3.7109375" style="9" customWidth="1"/>
    <col min="1284" max="1284" width="4.28515625" style="9" customWidth="1"/>
    <col min="1285" max="1285" width="4" style="9" customWidth="1"/>
    <col min="1286" max="1301" width="3.7109375" style="9" customWidth="1"/>
    <col min="1302" max="1302" width="3" style="9" customWidth="1"/>
    <col min="1303" max="1314" width="3.7109375" style="9" customWidth="1"/>
    <col min="1315" max="1315" width="22.7109375" style="9" customWidth="1"/>
    <col min="1316" max="1316" width="11.28515625" style="9" customWidth="1"/>
    <col min="1317" max="1317" width="10.85546875" style="9" customWidth="1"/>
    <col min="1318" max="1318" width="13.5703125" style="9" customWidth="1"/>
    <col min="1319" max="1319" width="9.7109375" style="9" customWidth="1"/>
    <col min="1320" max="1320" width="12.5703125" style="9" customWidth="1"/>
    <col min="1321" max="1536" width="11.5703125" style="9"/>
    <col min="1537" max="1539" width="3.7109375" style="9" customWidth="1"/>
    <col min="1540" max="1540" width="4.28515625" style="9" customWidth="1"/>
    <col min="1541" max="1541" width="4" style="9" customWidth="1"/>
    <col min="1542" max="1557" width="3.7109375" style="9" customWidth="1"/>
    <col min="1558" max="1558" width="3" style="9" customWidth="1"/>
    <col min="1559" max="1570" width="3.7109375" style="9" customWidth="1"/>
    <col min="1571" max="1571" width="22.7109375" style="9" customWidth="1"/>
    <col min="1572" max="1572" width="11.28515625" style="9" customWidth="1"/>
    <col min="1573" max="1573" width="10.85546875" style="9" customWidth="1"/>
    <col min="1574" max="1574" width="13.5703125" style="9" customWidth="1"/>
    <col min="1575" max="1575" width="9.7109375" style="9" customWidth="1"/>
    <col min="1576" max="1576" width="12.5703125" style="9" customWidth="1"/>
    <col min="1577" max="1792" width="11.5703125" style="9"/>
    <col min="1793" max="1795" width="3.7109375" style="9" customWidth="1"/>
    <col min="1796" max="1796" width="4.28515625" style="9" customWidth="1"/>
    <col min="1797" max="1797" width="4" style="9" customWidth="1"/>
    <col min="1798" max="1813" width="3.7109375" style="9" customWidth="1"/>
    <col min="1814" max="1814" width="3" style="9" customWidth="1"/>
    <col min="1815" max="1826" width="3.7109375" style="9" customWidth="1"/>
    <col min="1827" max="1827" width="22.7109375" style="9" customWidth="1"/>
    <col min="1828" max="1828" width="11.28515625" style="9" customWidth="1"/>
    <col min="1829" max="1829" width="10.85546875" style="9" customWidth="1"/>
    <col min="1830" max="1830" width="13.5703125" style="9" customWidth="1"/>
    <col min="1831" max="1831" width="9.7109375" style="9" customWidth="1"/>
    <col min="1832" max="1832" width="12.5703125" style="9" customWidth="1"/>
    <col min="1833" max="2048" width="11.5703125" style="9"/>
    <col min="2049" max="2051" width="3.7109375" style="9" customWidth="1"/>
    <col min="2052" max="2052" width="4.28515625" style="9" customWidth="1"/>
    <col min="2053" max="2053" width="4" style="9" customWidth="1"/>
    <col min="2054" max="2069" width="3.7109375" style="9" customWidth="1"/>
    <col min="2070" max="2070" width="3" style="9" customWidth="1"/>
    <col min="2071" max="2082" width="3.7109375" style="9" customWidth="1"/>
    <col min="2083" max="2083" width="22.7109375" style="9" customWidth="1"/>
    <col min="2084" max="2084" width="11.28515625" style="9" customWidth="1"/>
    <col min="2085" max="2085" width="10.85546875" style="9" customWidth="1"/>
    <col min="2086" max="2086" width="13.5703125" style="9" customWidth="1"/>
    <col min="2087" max="2087" width="9.7109375" style="9" customWidth="1"/>
    <col min="2088" max="2088" width="12.5703125" style="9" customWidth="1"/>
    <col min="2089" max="2304" width="11.5703125" style="9"/>
    <col min="2305" max="2307" width="3.7109375" style="9" customWidth="1"/>
    <col min="2308" max="2308" width="4.28515625" style="9" customWidth="1"/>
    <col min="2309" max="2309" width="4" style="9" customWidth="1"/>
    <col min="2310" max="2325" width="3.7109375" style="9" customWidth="1"/>
    <col min="2326" max="2326" width="3" style="9" customWidth="1"/>
    <col min="2327" max="2338" width="3.7109375" style="9" customWidth="1"/>
    <col min="2339" max="2339" width="22.7109375" style="9" customWidth="1"/>
    <col min="2340" max="2340" width="11.28515625" style="9" customWidth="1"/>
    <col min="2341" max="2341" width="10.85546875" style="9" customWidth="1"/>
    <col min="2342" max="2342" width="13.5703125" style="9" customWidth="1"/>
    <col min="2343" max="2343" width="9.7109375" style="9" customWidth="1"/>
    <col min="2344" max="2344" width="12.5703125" style="9" customWidth="1"/>
    <col min="2345" max="2560" width="11.5703125" style="9"/>
    <col min="2561" max="2563" width="3.7109375" style="9" customWidth="1"/>
    <col min="2564" max="2564" width="4.28515625" style="9" customWidth="1"/>
    <col min="2565" max="2565" width="4" style="9" customWidth="1"/>
    <col min="2566" max="2581" width="3.7109375" style="9" customWidth="1"/>
    <col min="2582" max="2582" width="3" style="9" customWidth="1"/>
    <col min="2583" max="2594" width="3.7109375" style="9" customWidth="1"/>
    <col min="2595" max="2595" width="22.7109375" style="9" customWidth="1"/>
    <col min="2596" max="2596" width="11.28515625" style="9" customWidth="1"/>
    <col min="2597" max="2597" width="10.85546875" style="9" customWidth="1"/>
    <col min="2598" max="2598" width="13.5703125" style="9" customWidth="1"/>
    <col min="2599" max="2599" width="9.7109375" style="9" customWidth="1"/>
    <col min="2600" max="2600" width="12.5703125" style="9" customWidth="1"/>
    <col min="2601" max="2816" width="11.5703125" style="9"/>
    <col min="2817" max="2819" width="3.7109375" style="9" customWidth="1"/>
    <col min="2820" max="2820" width="4.28515625" style="9" customWidth="1"/>
    <col min="2821" max="2821" width="4" style="9" customWidth="1"/>
    <col min="2822" max="2837" width="3.7109375" style="9" customWidth="1"/>
    <col min="2838" max="2838" width="3" style="9" customWidth="1"/>
    <col min="2839" max="2850" width="3.7109375" style="9" customWidth="1"/>
    <col min="2851" max="2851" width="22.7109375" style="9" customWidth="1"/>
    <col min="2852" max="2852" width="11.28515625" style="9" customWidth="1"/>
    <col min="2853" max="2853" width="10.85546875" style="9" customWidth="1"/>
    <col min="2854" max="2854" width="13.5703125" style="9" customWidth="1"/>
    <col min="2855" max="2855" width="9.7109375" style="9" customWidth="1"/>
    <col min="2856" max="2856" width="12.5703125" style="9" customWidth="1"/>
    <col min="2857" max="3072" width="11.5703125" style="9"/>
    <col min="3073" max="3075" width="3.7109375" style="9" customWidth="1"/>
    <col min="3076" max="3076" width="4.28515625" style="9" customWidth="1"/>
    <col min="3077" max="3077" width="4" style="9" customWidth="1"/>
    <col min="3078" max="3093" width="3.7109375" style="9" customWidth="1"/>
    <col min="3094" max="3094" width="3" style="9" customWidth="1"/>
    <col min="3095" max="3106" width="3.7109375" style="9" customWidth="1"/>
    <col min="3107" max="3107" width="22.7109375" style="9" customWidth="1"/>
    <col min="3108" max="3108" width="11.28515625" style="9" customWidth="1"/>
    <col min="3109" max="3109" width="10.85546875" style="9" customWidth="1"/>
    <col min="3110" max="3110" width="13.5703125" style="9" customWidth="1"/>
    <col min="3111" max="3111" width="9.7109375" style="9" customWidth="1"/>
    <col min="3112" max="3112" width="12.5703125" style="9" customWidth="1"/>
    <col min="3113" max="3328" width="11.5703125" style="9"/>
    <col min="3329" max="3331" width="3.7109375" style="9" customWidth="1"/>
    <col min="3332" max="3332" width="4.28515625" style="9" customWidth="1"/>
    <col min="3333" max="3333" width="4" style="9" customWidth="1"/>
    <col min="3334" max="3349" width="3.7109375" style="9" customWidth="1"/>
    <col min="3350" max="3350" width="3" style="9" customWidth="1"/>
    <col min="3351" max="3362" width="3.7109375" style="9" customWidth="1"/>
    <col min="3363" max="3363" width="22.7109375" style="9" customWidth="1"/>
    <col min="3364" max="3364" width="11.28515625" style="9" customWidth="1"/>
    <col min="3365" max="3365" width="10.85546875" style="9" customWidth="1"/>
    <col min="3366" max="3366" width="13.5703125" style="9" customWidth="1"/>
    <col min="3367" max="3367" width="9.7109375" style="9" customWidth="1"/>
    <col min="3368" max="3368" width="12.5703125" style="9" customWidth="1"/>
    <col min="3369" max="3584" width="11.5703125" style="9"/>
    <col min="3585" max="3587" width="3.7109375" style="9" customWidth="1"/>
    <col min="3588" max="3588" width="4.28515625" style="9" customWidth="1"/>
    <col min="3589" max="3589" width="4" style="9" customWidth="1"/>
    <col min="3590" max="3605" width="3.7109375" style="9" customWidth="1"/>
    <col min="3606" max="3606" width="3" style="9" customWidth="1"/>
    <col min="3607" max="3618" width="3.7109375" style="9" customWidth="1"/>
    <col min="3619" max="3619" width="22.7109375" style="9" customWidth="1"/>
    <col min="3620" max="3620" width="11.28515625" style="9" customWidth="1"/>
    <col min="3621" max="3621" width="10.85546875" style="9" customWidth="1"/>
    <col min="3622" max="3622" width="13.5703125" style="9" customWidth="1"/>
    <col min="3623" max="3623" width="9.7109375" style="9" customWidth="1"/>
    <col min="3624" max="3624" width="12.5703125" style="9" customWidth="1"/>
    <col min="3625" max="3840" width="11.5703125" style="9"/>
    <col min="3841" max="3843" width="3.7109375" style="9" customWidth="1"/>
    <col min="3844" max="3844" width="4.28515625" style="9" customWidth="1"/>
    <col min="3845" max="3845" width="4" style="9" customWidth="1"/>
    <col min="3846" max="3861" width="3.7109375" style="9" customWidth="1"/>
    <col min="3862" max="3862" width="3" style="9" customWidth="1"/>
    <col min="3863" max="3874" width="3.7109375" style="9" customWidth="1"/>
    <col min="3875" max="3875" width="22.7109375" style="9" customWidth="1"/>
    <col min="3876" max="3876" width="11.28515625" style="9" customWidth="1"/>
    <col min="3877" max="3877" width="10.85546875" style="9" customWidth="1"/>
    <col min="3878" max="3878" width="13.5703125" style="9" customWidth="1"/>
    <col min="3879" max="3879" width="9.7109375" style="9" customWidth="1"/>
    <col min="3880" max="3880" width="12.5703125" style="9" customWidth="1"/>
    <col min="3881" max="4096" width="11.5703125" style="9"/>
    <col min="4097" max="4099" width="3.7109375" style="9" customWidth="1"/>
    <col min="4100" max="4100" width="4.28515625" style="9" customWidth="1"/>
    <col min="4101" max="4101" width="4" style="9" customWidth="1"/>
    <col min="4102" max="4117" width="3.7109375" style="9" customWidth="1"/>
    <col min="4118" max="4118" width="3" style="9" customWidth="1"/>
    <col min="4119" max="4130" width="3.7109375" style="9" customWidth="1"/>
    <col min="4131" max="4131" width="22.7109375" style="9" customWidth="1"/>
    <col min="4132" max="4132" width="11.28515625" style="9" customWidth="1"/>
    <col min="4133" max="4133" width="10.85546875" style="9" customWidth="1"/>
    <col min="4134" max="4134" width="13.5703125" style="9" customWidth="1"/>
    <col min="4135" max="4135" width="9.7109375" style="9" customWidth="1"/>
    <col min="4136" max="4136" width="12.5703125" style="9" customWidth="1"/>
    <col min="4137" max="4352" width="11.5703125" style="9"/>
    <col min="4353" max="4355" width="3.7109375" style="9" customWidth="1"/>
    <col min="4356" max="4356" width="4.28515625" style="9" customWidth="1"/>
    <col min="4357" max="4357" width="4" style="9" customWidth="1"/>
    <col min="4358" max="4373" width="3.7109375" style="9" customWidth="1"/>
    <col min="4374" max="4374" width="3" style="9" customWidth="1"/>
    <col min="4375" max="4386" width="3.7109375" style="9" customWidth="1"/>
    <col min="4387" max="4387" width="22.7109375" style="9" customWidth="1"/>
    <col min="4388" max="4388" width="11.28515625" style="9" customWidth="1"/>
    <col min="4389" max="4389" width="10.85546875" style="9" customWidth="1"/>
    <col min="4390" max="4390" width="13.5703125" style="9" customWidth="1"/>
    <col min="4391" max="4391" width="9.7109375" style="9" customWidth="1"/>
    <col min="4392" max="4392" width="12.5703125" style="9" customWidth="1"/>
    <col min="4393" max="4608" width="11.5703125" style="9"/>
    <col min="4609" max="4611" width="3.7109375" style="9" customWidth="1"/>
    <col min="4612" max="4612" width="4.28515625" style="9" customWidth="1"/>
    <col min="4613" max="4613" width="4" style="9" customWidth="1"/>
    <col min="4614" max="4629" width="3.7109375" style="9" customWidth="1"/>
    <col min="4630" max="4630" width="3" style="9" customWidth="1"/>
    <col min="4631" max="4642" width="3.7109375" style="9" customWidth="1"/>
    <col min="4643" max="4643" width="22.7109375" style="9" customWidth="1"/>
    <col min="4644" max="4644" width="11.28515625" style="9" customWidth="1"/>
    <col min="4645" max="4645" width="10.85546875" style="9" customWidth="1"/>
    <col min="4646" max="4646" width="13.5703125" style="9" customWidth="1"/>
    <col min="4647" max="4647" width="9.7109375" style="9" customWidth="1"/>
    <col min="4648" max="4648" width="12.5703125" style="9" customWidth="1"/>
    <col min="4649" max="4864" width="11.5703125" style="9"/>
    <col min="4865" max="4867" width="3.7109375" style="9" customWidth="1"/>
    <col min="4868" max="4868" width="4.28515625" style="9" customWidth="1"/>
    <col min="4869" max="4869" width="4" style="9" customWidth="1"/>
    <col min="4870" max="4885" width="3.7109375" style="9" customWidth="1"/>
    <col min="4886" max="4886" width="3" style="9" customWidth="1"/>
    <col min="4887" max="4898" width="3.7109375" style="9" customWidth="1"/>
    <col min="4899" max="4899" width="22.7109375" style="9" customWidth="1"/>
    <col min="4900" max="4900" width="11.28515625" style="9" customWidth="1"/>
    <col min="4901" max="4901" width="10.85546875" style="9" customWidth="1"/>
    <col min="4902" max="4902" width="13.5703125" style="9" customWidth="1"/>
    <col min="4903" max="4903" width="9.7109375" style="9" customWidth="1"/>
    <col min="4904" max="4904" width="12.5703125" style="9" customWidth="1"/>
    <col min="4905" max="5120" width="11.5703125" style="9"/>
    <col min="5121" max="5123" width="3.7109375" style="9" customWidth="1"/>
    <col min="5124" max="5124" width="4.28515625" style="9" customWidth="1"/>
    <col min="5125" max="5125" width="4" style="9" customWidth="1"/>
    <col min="5126" max="5141" width="3.7109375" style="9" customWidth="1"/>
    <col min="5142" max="5142" width="3" style="9" customWidth="1"/>
    <col min="5143" max="5154" width="3.7109375" style="9" customWidth="1"/>
    <col min="5155" max="5155" width="22.7109375" style="9" customWidth="1"/>
    <col min="5156" max="5156" width="11.28515625" style="9" customWidth="1"/>
    <col min="5157" max="5157" width="10.85546875" style="9" customWidth="1"/>
    <col min="5158" max="5158" width="13.5703125" style="9" customWidth="1"/>
    <col min="5159" max="5159" width="9.7109375" style="9" customWidth="1"/>
    <col min="5160" max="5160" width="12.5703125" style="9" customWidth="1"/>
    <col min="5161" max="5376" width="11.5703125" style="9"/>
    <col min="5377" max="5379" width="3.7109375" style="9" customWidth="1"/>
    <col min="5380" max="5380" width="4.28515625" style="9" customWidth="1"/>
    <col min="5381" max="5381" width="4" style="9" customWidth="1"/>
    <col min="5382" max="5397" width="3.7109375" style="9" customWidth="1"/>
    <col min="5398" max="5398" width="3" style="9" customWidth="1"/>
    <col min="5399" max="5410" width="3.7109375" style="9" customWidth="1"/>
    <col min="5411" max="5411" width="22.7109375" style="9" customWidth="1"/>
    <col min="5412" max="5412" width="11.28515625" style="9" customWidth="1"/>
    <col min="5413" max="5413" width="10.85546875" style="9" customWidth="1"/>
    <col min="5414" max="5414" width="13.5703125" style="9" customWidth="1"/>
    <col min="5415" max="5415" width="9.7109375" style="9" customWidth="1"/>
    <col min="5416" max="5416" width="12.5703125" style="9" customWidth="1"/>
    <col min="5417" max="5632" width="11.5703125" style="9"/>
    <col min="5633" max="5635" width="3.7109375" style="9" customWidth="1"/>
    <col min="5636" max="5636" width="4.28515625" style="9" customWidth="1"/>
    <col min="5637" max="5637" width="4" style="9" customWidth="1"/>
    <col min="5638" max="5653" width="3.7109375" style="9" customWidth="1"/>
    <col min="5654" max="5654" width="3" style="9" customWidth="1"/>
    <col min="5655" max="5666" width="3.7109375" style="9" customWidth="1"/>
    <col min="5667" max="5667" width="22.7109375" style="9" customWidth="1"/>
    <col min="5668" max="5668" width="11.28515625" style="9" customWidth="1"/>
    <col min="5669" max="5669" width="10.85546875" style="9" customWidth="1"/>
    <col min="5670" max="5670" width="13.5703125" style="9" customWidth="1"/>
    <col min="5671" max="5671" width="9.7109375" style="9" customWidth="1"/>
    <col min="5672" max="5672" width="12.5703125" style="9" customWidth="1"/>
    <col min="5673" max="5888" width="11.5703125" style="9"/>
    <col min="5889" max="5891" width="3.7109375" style="9" customWidth="1"/>
    <col min="5892" max="5892" width="4.28515625" style="9" customWidth="1"/>
    <col min="5893" max="5893" width="4" style="9" customWidth="1"/>
    <col min="5894" max="5909" width="3.7109375" style="9" customWidth="1"/>
    <col min="5910" max="5910" width="3" style="9" customWidth="1"/>
    <col min="5911" max="5922" width="3.7109375" style="9" customWidth="1"/>
    <col min="5923" max="5923" width="22.7109375" style="9" customWidth="1"/>
    <col min="5924" max="5924" width="11.28515625" style="9" customWidth="1"/>
    <col min="5925" max="5925" width="10.85546875" style="9" customWidth="1"/>
    <col min="5926" max="5926" width="13.5703125" style="9" customWidth="1"/>
    <col min="5927" max="5927" width="9.7109375" style="9" customWidth="1"/>
    <col min="5928" max="5928" width="12.5703125" style="9" customWidth="1"/>
    <col min="5929" max="6144" width="11.5703125" style="9"/>
    <col min="6145" max="6147" width="3.7109375" style="9" customWidth="1"/>
    <col min="6148" max="6148" width="4.28515625" style="9" customWidth="1"/>
    <col min="6149" max="6149" width="4" style="9" customWidth="1"/>
    <col min="6150" max="6165" width="3.7109375" style="9" customWidth="1"/>
    <col min="6166" max="6166" width="3" style="9" customWidth="1"/>
    <col min="6167" max="6178" width="3.7109375" style="9" customWidth="1"/>
    <col min="6179" max="6179" width="22.7109375" style="9" customWidth="1"/>
    <col min="6180" max="6180" width="11.28515625" style="9" customWidth="1"/>
    <col min="6181" max="6181" width="10.85546875" style="9" customWidth="1"/>
    <col min="6182" max="6182" width="13.5703125" style="9" customWidth="1"/>
    <col min="6183" max="6183" width="9.7109375" style="9" customWidth="1"/>
    <col min="6184" max="6184" width="12.5703125" style="9" customWidth="1"/>
    <col min="6185" max="6400" width="11.5703125" style="9"/>
    <col min="6401" max="6403" width="3.7109375" style="9" customWidth="1"/>
    <col min="6404" max="6404" width="4.28515625" style="9" customWidth="1"/>
    <col min="6405" max="6405" width="4" style="9" customWidth="1"/>
    <col min="6406" max="6421" width="3.7109375" style="9" customWidth="1"/>
    <col min="6422" max="6422" width="3" style="9" customWidth="1"/>
    <col min="6423" max="6434" width="3.7109375" style="9" customWidth="1"/>
    <col min="6435" max="6435" width="22.7109375" style="9" customWidth="1"/>
    <col min="6436" max="6436" width="11.28515625" style="9" customWidth="1"/>
    <col min="6437" max="6437" width="10.85546875" style="9" customWidth="1"/>
    <col min="6438" max="6438" width="13.5703125" style="9" customWidth="1"/>
    <col min="6439" max="6439" width="9.7109375" style="9" customWidth="1"/>
    <col min="6440" max="6440" width="12.5703125" style="9" customWidth="1"/>
    <col min="6441" max="6656" width="11.5703125" style="9"/>
    <col min="6657" max="6659" width="3.7109375" style="9" customWidth="1"/>
    <col min="6660" max="6660" width="4.28515625" style="9" customWidth="1"/>
    <col min="6661" max="6661" width="4" style="9" customWidth="1"/>
    <col min="6662" max="6677" width="3.7109375" style="9" customWidth="1"/>
    <col min="6678" max="6678" width="3" style="9" customWidth="1"/>
    <col min="6679" max="6690" width="3.7109375" style="9" customWidth="1"/>
    <col min="6691" max="6691" width="22.7109375" style="9" customWidth="1"/>
    <col min="6692" max="6692" width="11.28515625" style="9" customWidth="1"/>
    <col min="6693" max="6693" width="10.85546875" style="9" customWidth="1"/>
    <col min="6694" max="6694" width="13.5703125" style="9" customWidth="1"/>
    <col min="6695" max="6695" width="9.7109375" style="9" customWidth="1"/>
    <col min="6696" max="6696" width="12.5703125" style="9" customWidth="1"/>
    <col min="6697" max="6912" width="11.5703125" style="9"/>
    <col min="6913" max="6915" width="3.7109375" style="9" customWidth="1"/>
    <col min="6916" max="6916" width="4.28515625" style="9" customWidth="1"/>
    <col min="6917" max="6917" width="4" style="9" customWidth="1"/>
    <col min="6918" max="6933" width="3.7109375" style="9" customWidth="1"/>
    <col min="6934" max="6934" width="3" style="9" customWidth="1"/>
    <col min="6935" max="6946" width="3.7109375" style="9" customWidth="1"/>
    <col min="6947" max="6947" width="22.7109375" style="9" customWidth="1"/>
    <col min="6948" max="6948" width="11.28515625" style="9" customWidth="1"/>
    <col min="6949" max="6949" width="10.85546875" style="9" customWidth="1"/>
    <col min="6950" max="6950" width="13.5703125" style="9" customWidth="1"/>
    <col min="6951" max="6951" width="9.7109375" style="9" customWidth="1"/>
    <col min="6952" max="6952" width="12.5703125" style="9" customWidth="1"/>
    <col min="6953" max="7168" width="11.5703125" style="9"/>
    <col min="7169" max="7171" width="3.7109375" style="9" customWidth="1"/>
    <col min="7172" max="7172" width="4.28515625" style="9" customWidth="1"/>
    <col min="7173" max="7173" width="4" style="9" customWidth="1"/>
    <col min="7174" max="7189" width="3.7109375" style="9" customWidth="1"/>
    <col min="7190" max="7190" width="3" style="9" customWidth="1"/>
    <col min="7191" max="7202" width="3.7109375" style="9" customWidth="1"/>
    <col min="7203" max="7203" width="22.7109375" style="9" customWidth="1"/>
    <col min="7204" max="7204" width="11.28515625" style="9" customWidth="1"/>
    <col min="7205" max="7205" width="10.85546875" style="9" customWidth="1"/>
    <col min="7206" max="7206" width="13.5703125" style="9" customWidth="1"/>
    <col min="7207" max="7207" width="9.7109375" style="9" customWidth="1"/>
    <col min="7208" max="7208" width="12.5703125" style="9" customWidth="1"/>
    <col min="7209" max="7424" width="11.5703125" style="9"/>
    <col min="7425" max="7427" width="3.7109375" style="9" customWidth="1"/>
    <col min="7428" max="7428" width="4.28515625" style="9" customWidth="1"/>
    <col min="7429" max="7429" width="4" style="9" customWidth="1"/>
    <col min="7430" max="7445" width="3.7109375" style="9" customWidth="1"/>
    <col min="7446" max="7446" width="3" style="9" customWidth="1"/>
    <col min="7447" max="7458" width="3.7109375" style="9" customWidth="1"/>
    <col min="7459" max="7459" width="22.7109375" style="9" customWidth="1"/>
    <col min="7460" max="7460" width="11.28515625" style="9" customWidth="1"/>
    <col min="7461" max="7461" width="10.85546875" style="9" customWidth="1"/>
    <col min="7462" max="7462" width="13.5703125" style="9" customWidth="1"/>
    <col min="7463" max="7463" width="9.7109375" style="9" customWidth="1"/>
    <col min="7464" max="7464" width="12.5703125" style="9" customWidth="1"/>
    <col min="7465" max="7680" width="11.5703125" style="9"/>
    <col min="7681" max="7683" width="3.7109375" style="9" customWidth="1"/>
    <col min="7684" max="7684" width="4.28515625" style="9" customWidth="1"/>
    <col min="7685" max="7685" width="4" style="9" customWidth="1"/>
    <col min="7686" max="7701" width="3.7109375" style="9" customWidth="1"/>
    <col min="7702" max="7702" width="3" style="9" customWidth="1"/>
    <col min="7703" max="7714" width="3.7109375" style="9" customWidth="1"/>
    <col min="7715" max="7715" width="22.7109375" style="9" customWidth="1"/>
    <col min="7716" max="7716" width="11.28515625" style="9" customWidth="1"/>
    <col min="7717" max="7717" width="10.85546875" style="9" customWidth="1"/>
    <col min="7718" max="7718" width="13.5703125" style="9" customWidth="1"/>
    <col min="7719" max="7719" width="9.7109375" style="9" customWidth="1"/>
    <col min="7720" max="7720" width="12.5703125" style="9" customWidth="1"/>
    <col min="7721" max="7936" width="11.5703125" style="9"/>
    <col min="7937" max="7939" width="3.7109375" style="9" customWidth="1"/>
    <col min="7940" max="7940" width="4.28515625" style="9" customWidth="1"/>
    <col min="7941" max="7941" width="4" style="9" customWidth="1"/>
    <col min="7942" max="7957" width="3.7109375" style="9" customWidth="1"/>
    <col min="7958" max="7958" width="3" style="9" customWidth="1"/>
    <col min="7959" max="7970" width="3.7109375" style="9" customWidth="1"/>
    <col min="7971" max="7971" width="22.7109375" style="9" customWidth="1"/>
    <col min="7972" max="7972" width="11.28515625" style="9" customWidth="1"/>
    <col min="7973" max="7973" width="10.85546875" style="9" customWidth="1"/>
    <col min="7974" max="7974" width="13.5703125" style="9" customWidth="1"/>
    <col min="7975" max="7975" width="9.7109375" style="9" customWidth="1"/>
    <col min="7976" max="7976" width="12.5703125" style="9" customWidth="1"/>
    <col min="7977" max="8192" width="11.5703125" style="9"/>
    <col min="8193" max="8195" width="3.7109375" style="9" customWidth="1"/>
    <col min="8196" max="8196" width="4.28515625" style="9" customWidth="1"/>
    <col min="8197" max="8197" width="4" style="9" customWidth="1"/>
    <col min="8198" max="8213" width="3.7109375" style="9" customWidth="1"/>
    <col min="8214" max="8214" width="3" style="9" customWidth="1"/>
    <col min="8215" max="8226" width="3.7109375" style="9" customWidth="1"/>
    <col min="8227" max="8227" width="22.7109375" style="9" customWidth="1"/>
    <col min="8228" max="8228" width="11.28515625" style="9" customWidth="1"/>
    <col min="8229" max="8229" width="10.85546875" style="9" customWidth="1"/>
    <col min="8230" max="8230" width="13.5703125" style="9" customWidth="1"/>
    <col min="8231" max="8231" width="9.7109375" style="9" customWidth="1"/>
    <col min="8232" max="8232" width="12.5703125" style="9" customWidth="1"/>
    <col min="8233" max="8448" width="11.5703125" style="9"/>
    <col min="8449" max="8451" width="3.7109375" style="9" customWidth="1"/>
    <col min="8452" max="8452" width="4.28515625" style="9" customWidth="1"/>
    <col min="8453" max="8453" width="4" style="9" customWidth="1"/>
    <col min="8454" max="8469" width="3.7109375" style="9" customWidth="1"/>
    <col min="8470" max="8470" width="3" style="9" customWidth="1"/>
    <col min="8471" max="8482" width="3.7109375" style="9" customWidth="1"/>
    <col min="8483" max="8483" width="22.7109375" style="9" customWidth="1"/>
    <col min="8484" max="8484" width="11.28515625" style="9" customWidth="1"/>
    <col min="8485" max="8485" width="10.85546875" style="9" customWidth="1"/>
    <col min="8486" max="8486" width="13.5703125" style="9" customWidth="1"/>
    <col min="8487" max="8487" width="9.7109375" style="9" customWidth="1"/>
    <col min="8488" max="8488" width="12.5703125" style="9" customWidth="1"/>
    <col min="8489" max="8704" width="11.5703125" style="9"/>
    <col min="8705" max="8707" width="3.7109375" style="9" customWidth="1"/>
    <col min="8708" max="8708" width="4.28515625" style="9" customWidth="1"/>
    <col min="8709" max="8709" width="4" style="9" customWidth="1"/>
    <col min="8710" max="8725" width="3.7109375" style="9" customWidth="1"/>
    <col min="8726" max="8726" width="3" style="9" customWidth="1"/>
    <col min="8727" max="8738" width="3.7109375" style="9" customWidth="1"/>
    <col min="8739" max="8739" width="22.7109375" style="9" customWidth="1"/>
    <col min="8740" max="8740" width="11.28515625" style="9" customWidth="1"/>
    <col min="8741" max="8741" width="10.85546875" style="9" customWidth="1"/>
    <col min="8742" max="8742" width="13.5703125" style="9" customWidth="1"/>
    <col min="8743" max="8743" width="9.7109375" style="9" customWidth="1"/>
    <col min="8744" max="8744" width="12.5703125" style="9" customWidth="1"/>
    <col min="8745" max="8960" width="11.5703125" style="9"/>
    <col min="8961" max="8963" width="3.7109375" style="9" customWidth="1"/>
    <col min="8964" max="8964" width="4.28515625" style="9" customWidth="1"/>
    <col min="8965" max="8965" width="4" style="9" customWidth="1"/>
    <col min="8966" max="8981" width="3.7109375" style="9" customWidth="1"/>
    <col min="8982" max="8982" width="3" style="9" customWidth="1"/>
    <col min="8983" max="8994" width="3.7109375" style="9" customWidth="1"/>
    <col min="8995" max="8995" width="22.7109375" style="9" customWidth="1"/>
    <col min="8996" max="8996" width="11.28515625" style="9" customWidth="1"/>
    <col min="8997" max="8997" width="10.85546875" style="9" customWidth="1"/>
    <col min="8998" max="8998" width="13.5703125" style="9" customWidth="1"/>
    <col min="8999" max="8999" width="9.7109375" style="9" customWidth="1"/>
    <col min="9000" max="9000" width="12.5703125" style="9" customWidth="1"/>
    <col min="9001" max="9216" width="11.5703125" style="9"/>
    <col min="9217" max="9219" width="3.7109375" style="9" customWidth="1"/>
    <col min="9220" max="9220" width="4.28515625" style="9" customWidth="1"/>
    <col min="9221" max="9221" width="4" style="9" customWidth="1"/>
    <col min="9222" max="9237" width="3.7109375" style="9" customWidth="1"/>
    <col min="9238" max="9238" width="3" style="9" customWidth="1"/>
    <col min="9239" max="9250" width="3.7109375" style="9" customWidth="1"/>
    <col min="9251" max="9251" width="22.7109375" style="9" customWidth="1"/>
    <col min="9252" max="9252" width="11.28515625" style="9" customWidth="1"/>
    <col min="9253" max="9253" width="10.85546875" style="9" customWidth="1"/>
    <col min="9254" max="9254" width="13.5703125" style="9" customWidth="1"/>
    <col min="9255" max="9255" width="9.7109375" style="9" customWidth="1"/>
    <col min="9256" max="9256" width="12.5703125" style="9" customWidth="1"/>
    <col min="9257" max="9472" width="11.5703125" style="9"/>
    <col min="9473" max="9475" width="3.7109375" style="9" customWidth="1"/>
    <col min="9476" max="9476" width="4.28515625" style="9" customWidth="1"/>
    <col min="9477" max="9477" width="4" style="9" customWidth="1"/>
    <col min="9478" max="9493" width="3.7109375" style="9" customWidth="1"/>
    <col min="9494" max="9494" width="3" style="9" customWidth="1"/>
    <col min="9495" max="9506" width="3.7109375" style="9" customWidth="1"/>
    <col min="9507" max="9507" width="22.7109375" style="9" customWidth="1"/>
    <col min="9508" max="9508" width="11.28515625" style="9" customWidth="1"/>
    <col min="9509" max="9509" width="10.85546875" style="9" customWidth="1"/>
    <col min="9510" max="9510" width="13.5703125" style="9" customWidth="1"/>
    <col min="9511" max="9511" width="9.7109375" style="9" customWidth="1"/>
    <col min="9512" max="9512" width="12.5703125" style="9" customWidth="1"/>
    <col min="9513" max="9728" width="11.5703125" style="9"/>
    <col min="9729" max="9731" width="3.7109375" style="9" customWidth="1"/>
    <col min="9732" max="9732" width="4.28515625" style="9" customWidth="1"/>
    <col min="9733" max="9733" width="4" style="9" customWidth="1"/>
    <col min="9734" max="9749" width="3.7109375" style="9" customWidth="1"/>
    <col min="9750" max="9750" width="3" style="9" customWidth="1"/>
    <col min="9751" max="9762" width="3.7109375" style="9" customWidth="1"/>
    <col min="9763" max="9763" width="22.7109375" style="9" customWidth="1"/>
    <col min="9764" max="9764" width="11.28515625" style="9" customWidth="1"/>
    <col min="9765" max="9765" width="10.85546875" style="9" customWidth="1"/>
    <col min="9766" max="9766" width="13.5703125" style="9" customWidth="1"/>
    <col min="9767" max="9767" width="9.7109375" style="9" customWidth="1"/>
    <col min="9768" max="9768" width="12.5703125" style="9" customWidth="1"/>
    <col min="9769" max="9984" width="11.5703125" style="9"/>
    <col min="9985" max="9987" width="3.7109375" style="9" customWidth="1"/>
    <col min="9988" max="9988" width="4.28515625" style="9" customWidth="1"/>
    <col min="9989" max="9989" width="4" style="9" customWidth="1"/>
    <col min="9990" max="10005" width="3.7109375" style="9" customWidth="1"/>
    <col min="10006" max="10006" width="3" style="9" customWidth="1"/>
    <col min="10007" max="10018" width="3.7109375" style="9" customWidth="1"/>
    <col min="10019" max="10019" width="22.7109375" style="9" customWidth="1"/>
    <col min="10020" max="10020" width="11.28515625" style="9" customWidth="1"/>
    <col min="10021" max="10021" width="10.85546875" style="9" customWidth="1"/>
    <col min="10022" max="10022" width="13.5703125" style="9" customWidth="1"/>
    <col min="10023" max="10023" width="9.7109375" style="9" customWidth="1"/>
    <col min="10024" max="10024" width="12.5703125" style="9" customWidth="1"/>
    <col min="10025" max="10240" width="11.5703125" style="9"/>
    <col min="10241" max="10243" width="3.7109375" style="9" customWidth="1"/>
    <col min="10244" max="10244" width="4.28515625" style="9" customWidth="1"/>
    <col min="10245" max="10245" width="4" style="9" customWidth="1"/>
    <col min="10246" max="10261" width="3.7109375" style="9" customWidth="1"/>
    <col min="10262" max="10262" width="3" style="9" customWidth="1"/>
    <col min="10263" max="10274" width="3.7109375" style="9" customWidth="1"/>
    <col min="10275" max="10275" width="22.7109375" style="9" customWidth="1"/>
    <col min="10276" max="10276" width="11.28515625" style="9" customWidth="1"/>
    <col min="10277" max="10277" width="10.85546875" style="9" customWidth="1"/>
    <col min="10278" max="10278" width="13.5703125" style="9" customWidth="1"/>
    <col min="10279" max="10279" width="9.7109375" style="9" customWidth="1"/>
    <col min="10280" max="10280" width="12.5703125" style="9" customWidth="1"/>
    <col min="10281" max="10496" width="11.5703125" style="9"/>
    <col min="10497" max="10499" width="3.7109375" style="9" customWidth="1"/>
    <col min="10500" max="10500" width="4.28515625" style="9" customWidth="1"/>
    <col min="10501" max="10501" width="4" style="9" customWidth="1"/>
    <col min="10502" max="10517" width="3.7109375" style="9" customWidth="1"/>
    <col min="10518" max="10518" width="3" style="9" customWidth="1"/>
    <col min="10519" max="10530" width="3.7109375" style="9" customWidth="1"/>
    <col min="10531" max="10531" width="22.7109375" style="9" customWidth="1"/>
    <col min="10532" max="10532" width="11.28515625" style="9" customWidth="1"/>
    <col min="10533" max="10533" width="10.85546875" style="9" customWidth="1"/>
    <col min="10534" max="10534" width="13.5703125" style="9" customWidth="1"/>
    <col min="10535" max="10535" width="9.7109375" style="9" customWidth="1"/>
    <col min="10536" max="10536" width="12.5703125" style="9" customWidth="1"/>
    <col min="10537" max="10752" width="11.5703125" style="9"/>
    <col min="10753" max="10755" width="3.7109375" style="9" customWidth="1"/>
    <col min="10756" max="10756" width="4.28515625" style="9" customWidth="1"/>
    <col min="10757" max="10757" width="4" style="9" customWidth="1"/>
    <col min="10758" max="10773" width="3.7109375" style="9" customWidth="1"/>
    <col min="10774" max="10774" width="3" style="9" customWidth="1"/>
    <col min="10775" max="10786" width="3.7109375" style="9" customWidth="1"/>
    <col min="10787" max="10787" width="22.7109375" style="9" customWidth="1"/>
    <col min="10788" max="10788" width="11.28515625" style="9" customWidth="1"/>
    <col min="10789" max="10789" width="10.85546875" style="9" customWidth="1"/>
    <col min="10790" max="10790" width="13.5703125" style="9" customWidth="1"/>
    <col min="10791" max="10791" width="9.7109375" style="9" customWidth="1"/>
    <col min="10792" max="10792" width="12.5703125" style="9" customWidth="1"/>
    <col min="10793" max="11008" width="11.5703125" style="9"/>
    <col min="11009" max="11011" width="3.7109375" style="9" customWidth="1"/>
    <col min="11012" max="11012" width="4.28515625" style="9" customWidth="1"/>
    <col min="11013" max="11013" width="4" style="9" customWidth="1"/>
    <col min="11014" max="11029" width="3.7109375" style="9" customWidth="1"/>
    <col min="11030" max="11030" width="3" style="9" customWidth="1"/>
    <col min="11031" max="11042" width="3.7109375" style="9" customWidth="1"/>
    <col min="11043" max="11043" width="22.7109375" style="9" customWidth="1"/>
    <col min="11044" max="11044" width="11.28515625" style="9" customWidth="1"/>
    <col min="11045" max="11045" width="10.85546875" style="9" customWidth="1"/>
    <col min="11046" max="11046" width="13.5703125" style="9" customWidth="1"/>
    <col min="11047" max="11047" width="9.7109375" style="9" customWidth="1"/>
    <col min="11048" max="11048" width="12.5703125" style="9" customWidth="1"/>
    <col min="11049" max="11264" width="11.5703125" style="9"/>
    <col min="11265" max="11267" width="3.7109375" style="9" customWidth="1"/>
    <col min="11268" max="11268" width="4.28515625" style="9" customWidth="1"/>
    <col min="11269" max="11269" width="4" style="9" customWidth="1"/>
    <col min="11270" max="11285" width="3.7109375" style="9" customWidth="1"/>
    <col min="11286" max="11286" width="3" style="9" customWidth="1"/>
    <col min="11287" max="11298" width="3.7109375" style="9" customWidth="1"/>
    <col min="11299" max="11299" width="22.7109375" style="9" customWidth="1"/>
    <col min="11300" max="11300" width="11.28515625" style="9" customWidth="1"/>
    <col min="11301" max="11301" width="10.85546875" style="9" customWidth="1"/>
    <col min="11302" max="11302" width="13.5703125" style="9" customWidth="1"/>
    <col min="11303" max="11303" width="9.7109375" style="9" customWidth="1"/>
    <col min="11304" max="11304" width="12.5703125" style="9" customWidth="1"/>
    <col min="11305" max="11520" width="11.5703125" style="9"/>
    <col min="11521" max="11523" width="3.7109375" style="9" customWidth="1"/>
    <col min="11524" max="11524" width="4.28515625" style="9" customWidth="1"/>
    <col min="11525" max="11525" width="4" style="9" customWidth="1"/>
    <col min="11526" max="11541" width="3.7109375" style="9" customWidth="1"/>
    <col min="11542" max="11542" width="3" style="9" customWidth="1"/>
    <col min="11543" max="11554" width="3.7109375" style="9" customWidth="1"/>
    <col min="11555" max="11555" width="22.7109375" style="9" customWidth="1"/>
    <col min="11556" max="11556" width="11.28515625" style="9" customWidth="1"/>
    <col min="11557" max="11557" width="10.85546875" style="9" customWidth="1"/>
    <col min="11558" max="11558" width="13.5703125" style="9" customWidth="1"/>
    <col min="11559" max="11559" width="9.7109375" style="9" customWidth="1"/>
    <col min="11560" max="11560" width="12.5703125" style="9" customWidth="1"/>
    <col min="11561" max="11776" width="11.5703125" style="9"/>
    <col min="11777" max="11779" width="3.7109375" style="9" customWidth="1"/>
    <col min="11780" max="11780" width="4.28515625" style="9" customWidth="1"/>
    <col min="11781" max="11781" width="4" style="9" customWidth="1"/>
    <col min="11782" max="11797" width="3.7109375" style="9" customWidth="1"/>
    <col min="11798" max="11798" width="3" style="9" customWidth="1"/>
    <col min="11799" max="11810" width="3.7109375" style="9" customWidth="1"/>
    <col min="11811" max="11811" width="22.7109375" style="9" customWidth="1"/>
    <col min="11812" max="11812" width="11.28515625" style="9" customWidth="1"/>
    <col min="11813" max="11813" width="10.85546875" style="9" customWidth="1"/>
    <col min="11814" max="11814" width="13.5703125" style="9" customWidth="1"/>
    <col min="11815" max="11815" width="9.7109375" style="9" customWidth="1"/>
    <col min="11816" max="11816" width="12.5703125" style="9" customWidth="1"/>
    <col min="11817" max="12032" width="11.5703125" style="9"/>
    <col min="12033" max="12035" width="3.7109375" style="9" customWidth="1"/>
    <col min="12036" max="12036" width="4.28515625" style="9" customWidth="1"/>
    <col min="12037" max="12037" width="4" style="9" customWidth="1"/>
    <col min="12038" max="12053" width="3.7109375" style="9" customWidth="1"/>
    <col min="12054" max="12054" width="3" style="9" customWidth="1"/>
    <col min="12055" max="12066" width="3.7109375" style="9" customWidth="1"/>
    <col min="12067" max="12067" width="22.7109375" style="9" customWidth="1"/>
    <col min="12068" max="12068" width="11.28515625" style="9" customWidth="1"/>
    <col min="12069" max="12069" width="10.85546875" style="9" customWidth="1"/>
    <col min="12070" max="12070" width="13.5703125" style="9" customWidth="1"/>
    <col min="12071" max="12071" width="9.7109375" style="9" customWidth="1"/>
    <col min="12072" max="12072" width="12.5703125" style="9" customWidth="1"/>
    <col min="12073" max="12288" width="11.5703125" style="9"/>
    <col min="12289" max="12291" width="3.7109375" style="9" customWidth="1"/>
    <col min="12292" max="12292" width="4.28515625" style="9" customWidth="1"/>
    <col min="12293" max="12293" width="4" style="9" customWidth="1"/>
    <col min="12294" max="12309" width="3.7109375" style="9" customWidth="1"/>
    <col min="12310" max="12310" width="3" style="9" customWidth="1"/>
    <col min="12311" max="12322" width="3.7109375" style="9" customWidth="1"/>
    <col min="12323" max="12323" width="22.7109375" style="9" customWidth="1"/>
    <col min="12324" max="12324" width="11.28515625" style="9" customWidth="1"/>
    <col min="12325" max="12325" width="10.85546875" style="9" customWidth="1"/>
    <col min="12326" max="12326" width="13.5703125" style="9" customWidth="1"/>
    <col min="12327" max="12327" width="9.7109375" style="9" customWidth="1"/>
    <col min="12328" max="12328" width="12.5703125" style="9" customWidth="1"/>
    <col min="12329" max="12544" width="11.5703125" style="9"/>
    <col min="12545" max="12547" width="3.7109375" style="9" customWidth="1"/>
    <col min="12548" max="12548" width="4.28515625" style="9" customWidth="1"/>
    <col min="12549" max="12549" width="4" style="9" customWidth="1"/>
    <col min="12550" max="12565" width="3.7109375" style="9" customWidth="1"/>
    <col min="12566" max="12566" width="3" style="9" customWidth="1"/>
    <col min="12567" max="12578" width="3.7109375" style="9" customWidth="1"/>
    <col min="12579" max="12579" width="22.7109375" style="9" customWidth="1"/>
    <col min="12580" max="12580" width="11.28515625" style="9" customWidth="1"/>
    <col min="12581" max="12581" width="10.85546875" style="9" customWidth="1"/>
    <col min="12582" max="12582" width="13.5703125" style="9" customWidth="1"/>
    <col min="12583" max="12583" width="9.7109375" style="9" customWidth="1"/>
    <col min="12584" max="12584" width="12.5703125" style="9" customWidth="1"/>
    <col min="12585" max="12800" width="11.5703125" style="9"/>
    <col min="12801" max="12803" width="3.7109375" style="9" customWidth="1"/>
    <col min="12804" max="12804" width="4.28515625" style="9" customWidth="1"/>
    <col min="12805" max="12805" width="4" style="9" customWidth="1"/>
    <col min="12806" max="12821" width="3.7109375" style="9" customWidth="1"/>
    <col min="12822" max="12822" width="3" style="9" customWidth="1"/>
    <col min="12823" max="12834" width="3.7109375" style="9" customWidth="1"/>
    <col min="12835" max="12835" width="22.7109375" style="9" customWidth="1"/>
    <col min="12836" max="12836" width="11.28515625" style="9" customWidth="1"/>
    <col min="12837" max="12837" width="10.85546875" style="9" customWidth="1"/>
    <col min="12838" max="12838" width="13.5703125" style="9" customWidth="1"/>
    <col min="12839" max="12839" width="9.7109375" style="9" customWidth="1"/>
    <col min="12840" max="12840" width="12.5703125" style="9" customWidth="1"/>
    <col min="12841" max="13056" width="11.5703125" style="9"/>
    <col min="13057" max="13059" width="3.7109375" style="9" customWidth="1"/>
    <col min="13060" max="13060" width="4.28515625" style="9" customWidth="1"/>
    <col min="13061" max="13061" width="4" style="9" customWidth="1"/>
    <col min="13062" max="13077" width="3.7109375" style="9" customWidth="1"/>
    <col min="13078" max="13078" width="3" style="9" customWidth="1"/>
    <col min="13079" max="13090" width="3.7109375" style="9" customWidth="1"/>
    <col min="13091" max="13091" width="22.7109375" style="9" customWidth="1"/>
    <col min="13092" max="13092" width="11.28515625" style="9" customWidth="1"/>
    <col min="13093" max="13093" width="10.85546875" style="9" customWidth="1"/>
    <col min="13094" max="13094" width="13.5703125" style="9" customWidth="1"/>
    <col min="13095" max="13095" width="9.7109375" style="9" customWidth="1"/>
    <col min="13096" max="13096" width="12.5703125" style="9" customWidth="1"/>
    <col min="13097" max="13312" width="11.5703125" style="9"/>
    <col min="13313" max="13315" width="3.7109375" style="9" customWidth="1"/>
    <col min="13316" max="13316" width="4.28515625" style="9" customWidth="1"/>
    <col min="13317" max="13317" width="4" style="9" customWidth="1"/>
    <col min="13318" max="13333" width="3.7109375" style="9" customWidth="1"/>
    <col min="13334" max="13334" width="3" style="9" customWidth="1"/>
    <col min="13335" max="13346" width="3.7109375" style="9" customWidth="1"/>
    <col min="13347" max="13347" width="22.7109375" style="9" customWidth="1"/>
    <col min="13348" max="13348" width="11.28515625" style="9" customWidth="1"/>
    <col min="13349" max="13349" width="10.85546875" style="9" customWidth="1"/>
    <col min="13350" max="13350" width="13.5703125" style="9" customWidth="1"/>
    <col min="13351" max="13351" width="9.7109375" style="9" customWidth="1"/>
    <col min="13352" max="13352" width="12.5703125" style="9" customWidth="1"/>
    <col min="13353" max="13568" width="11.5703125" style="9"/>
    <col min="13569" max="13571" width="3.7109375" style="9" customWidth="1"/>
    <col min="13572" max="13572" width="4.28515625" style="9" customWidth="1"/>
    <col min="13573" max="13573" width="4" style="9" customWidth="1"/>
    <col min="13574" max="13589" width="3.7109375" style="9" customWidth="1"/>
    <col min="13590" max="13590" width="3" style="9" customWidth="1"/>
    <col min="13591" max="13602" width="3.7109375" style="9" customWidth="1"/>
    <col min="13603" max="13603" width="22.7109375" style="9" customWidth="1"/>
    <col min="13604" max="13604" width="11.28515625" style="9" customWidth="1"/>
    <col min="13605" max="13605" width="10.85546875" style="9" customWidth="1"/>
    <col min="13606" max="13606" width="13.5703125" style="9" customWidth="1"/>
    <col min="13607" max="13607" width="9.7109375" style="9" customWidth="1"/>
    <col min="13608" max="13608" width="12.5703125" style="9" customWidth="1"/>
    <col min="13609" max="13824" width="11.5703125" style="9"/>
    <col min="13825" max="13827" width="3.7109375" style="9" customWidth="1"/>
    <col min="13828" max="13828" width="4.28515625" style="9" customWidth="1"/>
    <col min="13829" max="13829" width="4" style="9" customWidth="1"/>
    <col min="13830" max="13845" width="3.7109375" style="9" customWidth="1"/>
    <col min="13846" max="13846" width="3" style="9" customWidth="1"/>
    <col min="13847" max="13858" width="3.7109375" style="9" customWidth="1"/>
    <col min="13859" max="13859" width="22.7109375" style="9" customWidth="1"/>
    <col min="13860" max="13860" width="11.28515625" style="9" customWidth="1"/>
    <col min="13861" max="13861" width="10.85546875" style="9" customWidth="1"/>
    <col min="13862" max="13862" width="13.5703125" style="9" customWidth="1"/>
    <col min="13863" max="13863" width="9.7109375" style="9" customWidth="1"/>
    <col min="13864" max="13864" width="12.5703125" style="9" customWidth="1"/>
    <col min="13865" max="14080" width="11.5703125" style="9"/>
    <col min="14081" max="14083" width="3.7109375" style="9" customWidth="1"/>
    <col min="14084" max="14084" width="4.28515625" style="9" customWidth="1"/>
    <col min="14085" max="14085" width="4" style="9" customWidth="1"/>
    <col min="14086" max="14101" width="3.7109375" style="9" customWidth="1"/>
    <col min="14102" max="14102" width="3" style="9" customWidth="1"/>
    <col min="14103" max="14114" width="3.7109375" style="9" customWidth="1"/>
    <col min="14115" max="14115" width="22.7109375" style="9" customWidth="1"/>
    <col min="14116" max="14116" width="11.28515625" style="9" customWidth="1"/>
    <col min="14117" max="14117" width="10.85546875" style="9" customWidth="1"/>
    <col min="14118" max="14118" width="13.5703125" style="9" customWidth="1"/>
    <col min="14119" max="14119" width="9.7109375" style="9" customWidth="1"/>
    <col min="14120" max="14120" width="12.5703125" style="9" customWidth="1"/>
    <col min="14121" max="14336" width="11.5703125" style="9"/>
    <col min="14337" max="14339" width="3.7109375" style="9" customWidth="1"/>
    <col min="14340" max="14340" width="4.28515625" style="9" customWidth="1"/>
    <col min="14341" max="14341" width="4" style="9" customWidth="1"/>
    <col min="14342" max="14357" width="3.7109375" style="9" customWidth="1"/>
    <col min="14358" max="14358" width="3" style="9" customWidth="1"/>
    <col min="14359" max="14370" width="3.7109375" style="9" customWidth="1"/>
    <col min="14371" max="14371" width="22.7109375" style="9" customWidth="1"/>
    <col min="14372" max="14372" width="11.28515625" style="9" customWidth="1"/>
    <col min="14373" max="14373" width="10.85546875" style="9" customWidth="1"/>
    <col min="14374" max="14374" width="13.5703125" style="9" customWidth="1"/>
    <col min="14375" max="14375" width="9.7109375" style="9" customWidth="1"/>
    <col min="14376" max="14376" width="12.5703125" style="9" customWidth="1"/>
    <col min="14377" max="14592" width="11.5703125" style="9"/>
    <col min="14593" max="14595" width="3.7109375" style="9" customWidth="1"/>
    <col min="14596" max="14596" width="4.28515625" style="9" customWidth="1"/>
    <col min="14597" max="14597" width="4" style="9" customWidth="1"/>
    <col min="14598" max="14613" width="3.7109375" style="9" customWidth="1"/>
    <col min="14614" max="14614" width="3" style="9" customWidth="1"/>
    <col min="14615" max="14626" width="3.7109375" style="9" customWidth="1"/>
    <col min="14627" max="14627" width="22.7109375" style="9" customWidth="1"/>
    <col min="14628" max="14628" width="11.28515625" style="9" customWidth="1"/>
    <col min="14629" max="14629" width="10.85546875" style="9" customWidth="1"/>
    <col min="14630" max="14630" width="13.5703125" style="9" customWidth="1"/>
    <col min="14631" max="14631" width="9.7109375" style="9" customWidth="1"/>
    <col min="14632" max="14632" width="12.5703125" style="9" customWidth="1"/>
    <col min="14633" max="14848" width="11.5703125" style="9"/>
    <col min="14849" max="14851" width="3.7109375" style="9" customWidth="1"/>
    <col min="14852" max="14852" width="4.28515625" style="9" customWidth="1"/>
    <col min="14853" max="14853" width="4" style="9" customWidth="1"/>
    <col min="14854" max="14869" width="3.7109375" style="9" customWidth="1"/>
    <col min="14870" max="14870" width="3" style="9" customWidth="1"/>
    <col min="14871" max="14882" width="3.7109375" style="9" customWidth="1"/>
    <col min="14883" max="14883" width="22.7109375" style="9" customWidth="1"/>
    <col min="14884" max="14884" width="11.28515625" style="9" customWidth="1"/>
    <col min="14885" max="14885" width="10.85546875" style="9" customWidth="1"/>
    <col min="14886" max="14886" width="13.5703125" style="9" customWidth="1"/>
    <col min="14887" max="14887" width="9.7109375" style="9" customWidth="1"/>
    <col min="14888" max="14888" width="12.5703125" style="9" customWidth="1"/>
    <col min="14889" max="15104" width="11.5703125" style="9"/>
    <col min="15105" max="15107" width="3.7109375" style="9" customWidth="1"/>
    <col min="15108" max="15108" width="4.28515625" style="9" customWidth="1"/>
    <col min="15109" max="15109" width="4" style="9" customWidth="1"/>
    <col min="15110" max="15125" width="3.7109375" style="9" customWidth="1"/>
    <col min="15126" max="15126" width="3" style="9" customWidth="1"/>
    <col min="15127" max="15138" width="3.7109375" style="9" customWidth="1"/>
    <col min="15139" max="15139" width="22.7109375" style="9" customWidth="1"/>
    <col min="15140" max="15140" width="11.28515625" style="9" customWidth="1"/>
    <col min="15141" max="15141" width="10.85546875" style="9" customWidth="1"/>
    <col min="15142" max="15142" width="13.5703125" style="9" customWidth="1"/>
    <col min="15143" max="15143" width="9.7109375" style="9" customWidth="1"/>
    <col min="15144" max="15144" width="12.5703125" style="9" customWidth="1"/>
    <col min="15145" max="15360" width="11.5703125" style="9"/>
    <col min="15361" max="15363" width="3.7109375" style="9" customWidth="1"/>
    <col min="15364" max="15364" width="4.28515625" style="9" customWidth="1"/>
    <col min="15365" max="15365" width="4" style="9" customWidth="1"/>
    <col min="15366" max="15381" width="3.7109375" style="9" customWidth="1"/>
    <col min="15382" max="15382" width="3" style="9" customWidth="1"/>
    <col min="15383" max="15394" width="3.7109375" style="9" customWidth="1"/>
    <col min="15395" max="15395" width="22.7109375" style="9" customWidth="1"/>
    <col min="15396" max="15396" width="11.28515625" style="9" customWidth="1"/>
    <col min="15397" max="15397" width="10.85546875" style="9" customWidth="1"/>
    <col min="15398" max="15398" width="13.5703125" style="9" customWidth="1"/>
    <col min="15399" max="15399" width="9.7109375" style="9" customWidth="1"/>
    <col min="15400" max="15400" width="12.5703125" style="9" customWidth="1"/>
    <col min="15401" max="15616" width="11.5703125" style="9"/>
    <col min="15617" max="15619" width="3.7109375" style="9" customWidth="1"/>
    <col min="15620" max="15620" width="4.28515625" style="9" customWidth="1"/>
    <col min="15621" max="15621" width="4" style="9" customWidth="1"/>
    <col min="15622" max="15637" width="3.7109375" style="9" customWidth="1"/>
    <col min="15638" max="15638" width="3" style="9" customWidth="1"/>
    <col min="15639" max="15650" width="3.7109375" style="9" customWidth="1"/>
    <col min="15651" max="15651" width="22.7109375" style="9" customWidth="1"/>
    <col min="15652" max="15652" width="11.28515625" style="9" customWidth="1"/>
    <col min="15653" max="15653" width="10.85546875" style="9" customWidth="1"/>
    <col min="15654" max="15654" width="13.5703125" style="9" customWidth="1"/>
    <col min="15655" max="15655" width="9.7109375" style="9" customWidth="1"/>
    <col min="15656" max="15656" width="12.5703125" style="9" customWidth="1"/>
    <col min="15657" max="15872" width="11.5703125" style="9"/>
    <col min="15873" max="15875" width="3.7109375" style="9" customWidth="1"/>
    <col min="15876" max="15876" width="4.28515625" style="9" customWidth="1"/>
    <col min="15877" max="15877" width="4" style="9" customWidth="1"/>
    <col min="15878" max="15893" width="3.7109375" style="9" customWidth="1"/>
    <col min="15894" max="15894" width="3" style="9" customWidth="1"/>
    <col min="15895" max="15906" width="3.7109375" style="9" customWidth="1"/>
    <col min="15907" max="15907" width="22.7109375" style="9" customWidth="1"/>
    <col min="15908" max="15908" width="11.28515625" style="9" customWidth="1"/>
    <col min="15909" max="15909" width="10.85546875" style="9" customWidth="1"/>
    <col min="15910" max="15910" width="13.5703125" style="9" customWidth="1"/>
    <col min="15911" max="15911" width="9.7109375" style="9" customWidth="1"/>
    <col min="15912" max="15912" width="12.5703125" style="9" customWidth="1"/>
    <col min="15913" max="16128" width="11.5703125" style="9"/>
    <col min="16129" max="16131" width="3.7109375" style="9" customWidth="1"/>
    <col min="16132" max="16132" width="4.28515625" style="9" customWidth="1"/>
    <col min="16133" max="16133" width="4" style="9" customWidth="1"/>
    <col min="16134" max="16149" width="3.7109375" style="9" customWidth="1"/>
    <col min="16150" max="16150" width="3" style="9" customWidth="1"/>
    <col min="16151" max="16162" width="3.7109375" style="9" customWidth="1"/>
    <col min="16163" max="16163" width="22.7109375" style="9" customWidth="1"/>
    <col min="16164" max="16164" width="11.28515625" style="9" customWidth="1"/>
    <col min="16165" max="16165" width="10.85546875" style="9" customWidth="1"/>
    <col min="16166" max="16166" width="13.5703125" style="9" customWidth="1"/>
    <col min="16167" max="16167" width="9.7109375" style="9" customWidth="1"/>
    <col min="16168" max="16168" width="12.5703125" style="9" customWidth="1"/>
    <col min="16169" max="16384" width="11.5703125" style="9"/>
  </cols>
  <sheetData>
    <row r="1" spans="1:40" customFormat="1" ht="43.5" customHeight="1" x14ac:dyDescent="0.2">
      <c r="A1" s="1095"/>
      <c r="B1" s="1095"/>
      <c r="C1" s="1095"/>
      <c r="D1" s="1095"/>
      <c r="E1" s="1095"/>
      <c r="F1" s="1095"/>
      <c r="G1" s="1095"/>
      <c r="H1" s="1095"/>
      <c r="I1" s="1096" t="s">
        <v>38</v>
      </c>
      <c r="J1" s="1097"/>
      <c r="K1" s="1097"/>
      <c r="L1" s="1097"/>
      <c r="M1" s="1097"/>
      <c r="N1" s="1097"/>
      <c r="O1" s="1097"/>
      <c r="P1" s="1097"/>
      <c r="Q1" s="1097"/>
      <c r="R1" s="1097"/>
      <c r="S1" s="1097"/>
      <c r="T1" s="1097"/>
      <c r="U1" s="1097"/>
      <c r="V1" s="1097"/>
      <c r="W1" s="1097"/>
      <c r="X1" s="1097"/>
      <c r="Y1" s="1097"/>
      <c r="Z1" s="1097"/>
      <c r="AA1" s="1097"/>
      <c r="AB1" s="1097"/>
      <c r="AC1" s="1097"/>
      <c r="AD1" s="1097"/>
      <c r="AE1" s="1097"/>
      <c r="AF1" s="1097"/>
      <c r="AG1" s="1097"/>
      <c r="AH1" s="1097"/>
      <c r="AI1" s="1097"/>
      <c r="AJ1" s="1097"/>
      <c r="AK1" s="1098"/>
      <c r="AL1" s="1102"/>
      <c r="AM1" s="1102"/>
      <c r="AN1" s="1102"/>
    </row>
    <row r="2" spans="1:40" customFormat="1" ht="15" customHeight="1" x14ac:dyDescent="0.2">
      <c r="A2" s="1095"/>
      <c r="B2" s="1095"/>
      <c r="C2" s="1095"/>
      <c r="D2" s="1095"/>
      <c r="E2" s="1095"/>
      <c r="F2" s="1095"/>
      <c r="G2" s="1095"/>
      <c r="H2" s="1095"/>
      <c r="I2" s="1099"/>
      <c r="J2" s="1100"/>
      <c r="K2" s="1100"/>
      <c r="L2" s="1100"/>
      <c r="M2" s="1100"/>
      <c r="N2" s="1100"/>
      <c r="O2" s="1100"/>
      <c r="P2" s="1100"/>
      <c r="Q2" s="1100"/>
      <c r="R2" s="1100"/>
      <c r="S2" s="1100"/>
      <c r="T2" s="1100"/>
      <c r="U2" s="1100"/>
      <c r="V2" s="1100"/>
      <c r="W2" s="1100"/>
      <c r="X2" s="1100"/>
      <c r="Y2" s="1100"/>
      <c r="Z2" s="1100"/>
      <c r="AA2" s="1100"/>
      <c r="AB2" s="1100"/>
      <c r="AC2" s="1100"/>
      <c r="AD2" s="1100"/>
      <c r="AE2" s="1100"/>
      <c r="AF2" s="1100"/>
      <c r="AG2" s="1100"/>
      <c r="AH2" s="1100"/>
      <c r="AI2" s="1100"/>
      <c r="AJ2" s="1100"/>
      <c r="AK2" s="1101"/>
      <c r="AL2" s="1102"/>
      <c r="AM2" s="1102"/>
      <c r="AN2" s="1102"/>
    </row>
    <row r="3" spans="1:40" customFormat="1" ht="15.75" x14ac:dyDescent="0.2">
      <c r="A3" s="1103" t="s">
        <v>39</v>
      </c>
      <c r="B3" s="1103"/>
      <c r="C3" s="1103"/>
      <c r="D3" s="1103"/>
      <c r="E3" s="1103"/>
      <c r="F3" s="1103"/>
      <c r="G3" s="1103"/>
      <c r="H3" s="1103"/>
      <c r="I3" s="1104" t="s">
        <v>40</v>
      </c>
      <c r="J3" s="1104"/>
      <c r="K3" s="1104"/>
      <c r="L3" s="1104"/>
      <c r="M3" s="1104"/>
      <c r="N3" s="1104"/>
      <c r="O3" s="1104"/>
      <c r="P3" s="1104"/>
      <c r="Q3" s="1104"/>
      <c r="R3" s="1104"/>
      <c r="S3" s="1104"/>
      <c r="T3" s="1104"/>
      <c r="U3" s="1103" t="s">
        <v>41</v>
      </c>
      <c r="V3" s="1103"/>
      <c r="W3" s="1103"/>
      <c r="X3" s="1103"/>
      <c r="Y3" s="1103"/>
      <c r="Z3" s="1103"/>
      <c r="AA3" s="1103"/>
      <c r="AB3" s="1103"/>
      <c r="AC3" s="1103"/>
      <c r="AD3" s="1103"/>
      <c r="AE3" s="1104" t="s">
        <v>42</v>
      </c>
      <c r="AF3" s="1104"/>
      <c r="AG3" s="1104"/>
      <c r="AH3" s="1104"/>
      <c r="AI3" s="1104"/>
      <c r="AJ3" s="1104"/>
      <c r="AK3" s="1104"/>
      <c r="AL3" s="1104"/>
      <c r="AM3" s="1104"/>
      <c r="AN3" s="1104"/>
    </row>
    <row r="4" spans="1:40" customFormat="1" ht="11.45" customHeight="1" x14ac:dyDescent="0.3">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121"/>
      <c r="AN4" s="121"/>
    </row>
    <row r="5" spans="1:40" customFormat="1" ht="38.450000000000003" customHeight="1" x14ac:dyDescent="0.2">
      <c r="A5" s="1120" t="s">
        <v>43</v>
      </c>
      <c r="B5" s="1120"/>
      <c r="C5" s="1120"/>
      <c r="D5" s="1120"/>
      <c r="E5" s="1120"/>
      <c r="F5" s="1120"/>
      <c r="G5" s="1120"/>
      <c r="H5" s="1120"/>
      <c r="I5" s="1074" t="s">
        <v>125</v>
      </c>
      <c r="J5" s="1074"/>
      <c r="K5" s="1074"/>
      <c r="L5" s="1074"/>
      <c r="M5" s="1074"/>
      <c r="N5" s="1074"/>
      <c r="O5" s="1074"/>
      <c r="P5" s="1074"/>
      <c r="Q5" s="1074"/>
      <c r="R5" s="1074"/>
      <c r="S5" s="1074"/>
      <c r="T5" s="1074"/>
      <c r="U5" s="1074"/>
      <c r="V5" s="1074"/>
      <c r="W5" s="1074"/>
      <c r="X5" s="1074"/>
      <c r="Y5" s="1074"/>
      <c r="Z5" s="1074"/>
      <c r="AA5" s="1074"/>
      <c r="AB5" s="1074"/>
      <c r="AC5" s="1074"/>
      <c r="AD5" s="1074"/>
      <c r="AE5" s="1074"/>
      <c r="AF5" s="1074"/>
      <c r="AG5" s="1074"/>
      <c r="AH5" s="1074"/>
      <c r="AI5" s="1074"/>
      <c r="AJ5" s="1074"/>
      <c r="AK5" s="1074"/>
      <c r="AL5" s="1074"/>
      <c r="AM5" s="1074"/>
      <c r="AN5" s="1074"/>
    </row>
    <row r="6" spans="1:40" customFormat="1" ht="11.45" customHeight="1" thickBot="1" x14ac:dyDescent="0.25">
      <c r="A6" s="122"/>
      <c r="B6" s="123"/>
      <c r="C6" s="123"/>
      <c r="D6" s="123"/>
      <c r="E6" s="123"/>
      <c r="F6" s="123"/>
      <c r="G6" s="123"/>
      <c r="H6" s="123"/>
      <c r="I6" s="123"/>
      <c r="J6" s="123"/>
      <c r="K6" s="123"/>
      <c r="L6" s="123"/>
      <c r="M6" s="123"/>
      <c r="N6" s="123"/>
      <c r="O6" s="123"/>
      <c r="P6" s="123"/>
      <c r="Q6" s="123"/>
      <c r="R6" s="123"/>
      <c r="S6" s="123"/>
      <c r="T6" s="123"/>
      <c r="U6" s="123"/>
      <c r="V6" s="123"/>
      <c r="W6" s="123"/>
      <c r="X6" s="123"/>
      <c r="Y6" s="123"/>
      <c r="Z6" s="123"/>
      <c r="AA6" s="123"/>
      <c r="AB6" s="123"/>
      <c r="AC6" s="123"/>
      <c r="AD6" s="123"/>
      <c r="AE6" s="123"/>
      <c r="AF6" s="123"/>
      <c r="AG6" s="123"/>
      <c r="AH6" s="123"/>
      <c r="AI6" s="124"/>
      <c r="AJ6" s="124"/>
      <c r="AK6" s="124"/>
      <c r="AL6" s="124"/>
      <c r="AM6" s="125"/>
      <c r="AN6" s="125"/>
    </row>
    <row r="7" spans="1:40" s="123" customFormat="1" ht="45" customHeight="1" thickBot="1" x14ac:dyDescent="0.25">
      <c r="A7" s="1121" t="s">
        <v>1</v>
      </c>
      <c r="B7" s="1122"/>
      <c r="C7" s="1122"/>
      <c r="D7" s="1122"/>
      <c r="E7" s="1122"/>
      <c r="F7" s="1122"/>
      <c r="G7" s="1122"/>
      <c r="H7" s="1077" t="str">
        <f>+VLOOKUP(AE7,PRESUPUESTO!$A$18:$E$36,3,FALSE)</f>
        <v>EXCAVACION DE CORTES, CANALES Y PRESTAMOS EN MATERIAL COMUN A MAQUINA INCLUYE CARGUE Y ACARREO LIBRE DE 5 KM</v>
      </c>
      <c r="I7" s="1077"/>
      <c r="J7" s="1077"/>
      <c r="K7" s="1077"/>
      <c r="L7" s="1077"/>
      <c r="M7" s="1077"/>
      <c r="N7" s="1077"/>
      <c r="O7" s="1077"/>
      <c r="P7" s="1077"/>
      <c r="Q7" s="1077"/>
      <c r="R7" s="1077"/>
      <c r="S7" s="1077"/>
      <c r="T7" s="1077"/>
      <c r="U7" s="1122" t="s">
        <v>45</v>
      </c>
      <c r="V7" s="1122"/>
      <c r="W7" s="1122"/>
      <c r="X7" s="1122"/>
      <c r="Y7" s="1122"/>
      <c r="Z7" s="1122"/>
      <c r="AA7" s="1122"/>
      <c r="AB7" s="1122"/>
      <c r="AC7" s="1122"/>
      <c r="AD7" s="1122"/>
      <c r="AE7" s="1123">
        <v>1.01</v>
      </c>
      <c r="AF7" s="1124"/>
      <c r="AG7" s="1124"/>
      <c r="AH7" s="1124"/>
      <c r="AI7" s="1125"/>
      <c r="AJ7" s="126" t="s">
        <v>46</v>
      </c>
      <c r="AK7" s="127" t="str">
        <f>+VLOOKUP(AE7,PRESUPUESTO!$A$18:$E$36,4,FALSE)</f>
        <v>Precios Gober.</v>
      </c>
      <c r="AL7" s="128" t="s">
        <v>47</v>
      </c>
      <c r="AM7" s="1126" t="s">
        <v>123</v>
      </c>
      <c r="AN7" s="1127"/>
    </row>
    <row r="8" spans="1:40" customFormat="1" ht="12.75" x14ac:dyDescent="0.2">
      <c r="A8" s="129"/>
      <c r="B8" s="130"/>
      <c r="C8" s="130"/>
      <c r="D8" s="130"/>
      <c r="E8" s="130"/>
      <c r="F8" s="130"/>
      <c r="G8" s="130"/>
      <c r="H8" s="130"/>
      <c r="I8" s="130"/>
      <c r="J8" s="130"/>
      <c r="K8" s="130"/>
      <c r="L8" s="130"/>
      <c r="M8" s="130"/>
      <c r="N8" s="130"/>
      <c r="O8" s="130"/>
      <c r="P8" s="130"/>
      <c r="Q8" s="130"/>
      <c r="R8" s="130"/>
      <c r="S8" s="130"/>
      <c r="T8" s="130"/>
      <c r="U8" s="130"/>
      <c r="V8" s="130"/>
      <c r="W8" s="130"/>
      <c r="X8" s="130"/>
      <c r="Y8" s="130"/>
      <c r="Z8" s="130"/>
      <c r="AA8" s="130"/>
      <c r="AB8" s="130"/>
      <c r="AC8" s="130"/>
      <c r="AD8" s="130"/>
      <c r="AE8" s="130"/>
      <c r="AF8" s="130"/>
      <c r="AG8" s="130"/>
      <c r="AH8" s="131"/>
      <c r="AI8" s="1114" t="s">
        <v>48</v>
      </c>
      <c r="AJ8" s="1116" t="s">
        <v>49</v>
      </c>
      <c r="AK8" s="1117"/>
      <c r="AL8" s="1117"/>
      <c r="AM8" s="1118" t="s">
        <v>50</v>
      </c>
      <c r="AN8" s="1107" t="s">
        <v>51</v>
      </c>
    </row>
    <row r="9" spans="1:40" customFormat="1" ht="16.5" customHeight="1" thickBot="1" x14ac:dyDescent="0.25">
      <c r="A9" s="132"/>
      <c r="B9" s="133"/>
      <c r="C9" s="133"/>
      <c r="D9" s="133"/>
      <c r="E9" s="133"/>
      <c r="F9" s="133"/>
      <c r="G9" s="133"/>
      <c r="H9" s="133"/>
      <c r="I9" s="133"/>
      <c r="J9" s="133"/>
      <c r="K9" s="133"/>
      <c r="L9" s="133"/>
      <c r="M9" s="133"/>
      <c r="N9" s="133"/>
      <c r="O9" s="133"/>
      <c r="P9" s="133"/>
      <c r="Q9" s="133"/>
      <c r="R9" s="133"/>
      <c r="S9" s="133"/>
      <c r="T9" s="133"/>
      <c r="U9" s="133"/>
      <c r="V9" s="133"/>
      <c r="W9" s="133"/>
      <c r="X9" s="133"/>
      <c r="Y9" s="133"/>
      <c r="Z9" s="133"/>
      <c r="AA9" s="133"/>
      <c r="AB9" s="133"/>
      <c r="AC9" s="133"/>
      <c r="AD9" s="133"/>
      <c r="AE9" s="133"/>
      <c r="AF9" s="133"/>
      <c r="AG9" s="133"/>
      <c r="AH9" s="134"/>
      <c r="AI9" s="1115"/>
      <c r="AJ9" s="135"/>
      <c r="AK9" s="135"/>
      <c r="AL9" s="135" t="s">
        <v>52</v>
      </c>
      <c r="AM9" s="1119"/>
      <c r="AN9" s="1108"/>
    </row>
    <row r="10" spans="1:40" customFormat="1" x14ac:dyDescent="0.2">
      <c r="A10" s="132"/>
      <c r="B10" s="133"/>
      <c r="C10" s="133"/>
      <c r="D10" s="136"/>
      <c r="E10" s="137"/>
      <c r="F10" s="138"/>
      <c r="G10" s="138"/>
      <c r="H10" s="137"/>
      <c r="I10" s="139"/>
      <c r="J10" s="140"/>
      <c r="K10" s="140"/>
      <c r="L10" s="140"/>
      <c r="M10" s="140"/>
      <c r="N10" s="140"/>
      <c r="O10" s="140"/>
      <c r="P10" s="140"/>
      <c r="Q10" s="140"/>
      <c r="R10" s="140"/>
      <c r="S10" s="140"/>
      <c r="T10" s="140"/>
      <c r="U10" s="140"/>
      <c r="V10" s="138"/>
      <c r="W10" s="138"/>
      <c r="X10" s="138"/>
      <c r="Y10" s="138"/>
      <c r="Z10" s="138"/>
      <c r="AA10" s="138"/>
      <c r="AB10" s="141"/>
      <c r="AC10" s="138"/>
      <c r="AD10" s="140"/>
      <c r="AE10" s="140"/>
      <c r="AF10" s="140"/>
      <c r="AG10" s="142"/>
      <c r="AH10" s="143"/>
      <c r="AI10" s="144" t="s">
        <v>61</v>
      </c>
      <c r="AJ10" s="1109" t="str">
        <f>+'[114]2.2'!AJ10:AK10</f>
        <v xml:space="preserve">PLACA HUELLA </v>
      </c>
      <c r="AK10" s="1110"/>
      <c r="AL10" s="145"/>
      <c r="AM10" s="146"/>
      <c r="AN10" s="147"/>
    </row>
    <row r="11" spans="1:40" customFormat="1" x14ac:dyDescent="0.2">
      <c r="A11" s="132"/>
      <c r="B11" s="133"/>
      <c r="C11" s="133"/>
      <c r="D11" s="133"/>
      <c r="E11" s="133"/>
      <c r="F11" s="133"/>
      <c r="G11" s="133"/>
      <c r="H11" s="133"/>
      <c r="I11" s="133"/>
      <c r="J11" s="133"/>
      <c r="K11" s="133"/>
      <c r="L11" s="133"/>
      <c r="M11" s="133"/>
      <c r="N11" s="148"/>
      <c r="O11" s="133"/>
      <c r="P11" s="133"/>
      <c r="Q11" s="133"/>
      <c r="R11" s="133"/>
      <c r="S11" s="133"/>
      <c r="T11" s="133"/>
      <c r="U11" s="133"/>
      <c r="V11" s="133"/>
      <c r="W11" s="133"/>
      <c r="X11" s="133"/>
      <c r="Y11" s="133"/>
      <c r="Z11" s="133"/>
      <c r="AA11" s="133"/>
      <c r="AB11" s="133"/>
      <c r="AC11" s="133"/>
      <c r="AD11" s="133"/>
      <c r="AE11" s="133"/>
      <c r="AF11" s="149"/>
      <c r="AG11" s="133"/>
      <c r="AH11" s="143"/>
      <c r="AI11" s="144" t="s">
        <v>63</v>
      </c>
      <c r="AJ11" s="1111" t="s">
        <v>62</v>
      </c>
      <c r="AK11" s="1112"/>
      <c r="AL11" s="145"/>
      <c r="AM11" s="146"/>
      <c r="AN11" s="147"/>
    </row>
    <row r="12" spans="1:40" customFormat="1" x14ac:dyDescent="0.2">
      <c r="A12" s="132"/>
      <c r="B12" s="133"/>
      <c r="C12" s="133"/>
      <c r="D12" s="133"/>
      <c r="E12" s="133"/>
      <c r="F12" s="133"/>
      <c r="G12" s="133"/>
      <c r="H12" s="133"/>
      <c r="I12" s="133"/>
      <c r="J12" s="133"/>
      <c r="K12" s="133"/>
      <c r="L12" s="133"/>
      <c r="M12" s="133"/>
      <c r="N12" s="148"/>
      <c r="O12" s="133"/>
      <c r="P12" s="133"/>
      <c r="Q12" s="133"/>
      <c r="R12" s="133"/>
      <c r="S12" s="133"/>
      <c r="T12" s="133"/>
      <c r="U12" s="133"/>
      <c r="V12" s="133"/>
      <c r="W12" s="133"/>
      <c r="X12" s="133"/>
      <c r="Y12" s="133"/>
      <c r="Z12" s="133"/>
      <c r="AA12" s="133"/>
      <c r="AB12" s="133"/>
      <c r="AC12" s="133"/>
      <c r="AD12" s="133"/>
      <c r="AE12" s="133"/>
      <c r="AF12" s="149"/>
      <c r="AG12" s="133"/>
      <c r="AH12" s="143"/>
      <c r="AI12" s="144" t="s">
        <v>64</v>
      </c>
      <c r="AJ12" s="1111" t="s">
        <v>62</v>
      </c>
      <c r="AK12" s="1112"/>
      <c r="AL12" s="145"/>
      <c r="AM12" s="146"/>
      <c r="AN12" s="147"/>
    </row>
    <row r="13" spans="1:40" customFormat="1" x14ac:dyDescent="0.2">
      <c r="A13" s="132"/>
      <c r="B13" s="133"/>
      <c r="C13" s="133"/>
      <c r="D13" s="133"/>
      <c r="E13" s="133"/>
      <c r="F13" s="133"/>
      <c r="G13" s="133"/>
      <c r="H13" s="133"/>
      <c r="I13" s="133"/>
      <c r="J13" s="133"/>
      <c r="K13" s="133"/>
      <c r="L13" s="133"/>
      <c r="M13" s="133"/>
      <c r="N13" s="148"/>
      <c r="O13" s="133"/>
      <c r="P13" s="133"/>
      <c r="Q13" s="133"/>
      <c r="R13" s="133"/>
      <c r="S13" s="133"/>
      <c r="T13" s="133"/>
      <c r="U13" s="133"/>
      <c r="V13" s="133"/>
      <c r="W13" s="133"/>
      <c r="X13" s="133"/>
      <c r="Y13" s="133"/>
      <c r="Z13" s="133"/>
      <c r="AA13" s="133"/>
      <c r="AB13" s="133"/>
      <c r="AC13" s="133"/>
      <c r="AD13" s="133"/>
      <c r="AE13" s="133"/>
      <c r="AF13" s="149"/>
      <c r="AG13" s="133"/>
      <c r="AH13" s="143"/>
      <c r="AI13" s="144" t="s">
        <v>65</v>
      </c>
      <c r="AJ13" s="1111" t="s">
        <v>62</v>
      </c>
      <c r="AK13" s="1112"/>
      <c r="AL13" s="145"/>
      <c r="AM13" s="146"/>
      <c r="AN13" s="147"/>
    </row>
    <row r="14" spans="1:40" customFormat="1" x14ac:dyDescent="0.2">
      <c r="A14" s="132"/>
      <c r="B14" s="133"/>
      <c r="C14" s="133"/>
      <c r="D14" s="133"/>
      <c r="E14" s="133"/>
      <c r="F14" s="133"/>
      <c r="G14" s="133"/>
      <c r="H14" s="133"/>
      <c r="I14" s="133"/>
      <c r="J14" s="133"/>
      <c r="K14" s="133"/>
      <c r="L14" s="133"/>
      <c r="M14" s="133"/>
      <c r="N14" s="148"/>
      <c r="O14" s="133"/>
      <c r="P14" s="133"/>
      <c r="Q14" s="133"/>
      <c r="R14" s="133"/>
      <c r="S14" s="133"/>
      <c r="T14" s="133"/>
      <c r="U14" s="133"/>
      <c r="V14" s="133"/>
      <c r="W14" s="133"/>
      <c r="X14" s="133"/>
      <c r="Y14" s="133"/>
      <c r="Z14" s="133"/>
      <c r="AA14" s="133"/>
      <c r="AB14" s="133"/>
      <c r="AC14" s="133"/>
      <c r="AD14" s="133"/>
      <c r="AE14" s="133"/>
      <c r="AF14" s="149"/>
      <c r="AG14" s="133"/>
      <c r="AH14" s="143"/>
      <c r="AI14" s="144" t="s">
        <v>66</v>
      </c>
      <c r="AJ14" s="1111" t="s">
        <v>62</v>
      </c>
      <c r="AK14" s="1112"/>
      <c r="AL14" s="145"/>
      <c r="AM14" s="146"/>
      <c r="AN14" s="147"/>
    </row>
    <row r="15" spans="1:40" customFormat="1" x14ac:dyDescent="0.2">
      <c r="A15" s="132"/>
      <c r="B15" s="133"/>
      <c r="C15" s="133"/>
      <c r="D15" s="133"/>
      <c r="E15" s="133"/>
      <c r="F15" s="133"/>
      <c r="G15" s="133"/>
      <c r="H15" s="133"/>
      <c r="I15" s="133"/>
      <c r="J15" s="133"/>
      <c r="K15" s="133"/>
      <c r="L15" s="133"/>
      <c r="M15" s="133"/>
      <c r="N15" s="148"/>
      <c r="O15" s="133"/>
      <c r="P15" s="133"/>
      <c r="Q15" s="133"/>
      <c r="R15" s="133"/>
      <c r="S15" s="133"/>
      <c r="T15" s="133"/>
      <c r="U15" s="133"/>
      <c r="V15" s="133"/>
      <c r="W15" s="133"/>
      <c r="X15" s="133"/>
      <c r="Y15" s="133"/>
      <c r="Z15" s="133"/>
      <c r="AA15" s="133"/>
      <c r="AB15" s="133"/>
      <c r="AC15" s="133"/>
      <c r="AD15" s="133"/>
      <c r="AE15" s="133"/>
      <c r="AF15" s="149"/>
      <c r="AG15" s="133"/>
      <c r="AH15" s="143"/>
      <c r="AI15" s="144" t="s">
        <v>67</v>
      </c>
      <c r="AJ15" s="1111" t="s">
        <v>62</v>
      </c>
      <c r="AK15" s="1112"/>
      <c r="AL15" s="145"/>
      <c r="AM15" s="146"/>
      <c r="AN15" s="147"/>
    </row>
    <row r="16" spans="1:40" customFormat="1" x14ac:dyDescent="0.2">
      <c r="A16" s="132"/>
      <c r="B16" s="133"/>
      <c r="C16" s="133"/>
      <c r="D16" s="133"/>
      <c r="E16" s="133"/>
      <c r="F16" s="133"/>
      <c r="G16" s="133"/>
      <c r="H16" s="133"/>
      <c r="I16" s="133"/>
      <c r="J16" s="133"/>
      <c r="K16" s="133"/>
      <c r="L16" s="133"/>
      <c r="M16" s="133"/>
      <c r="N16" s="148"/>
      <c r="O16" s="133"/>
      <c r="P16" s="133"/>
      <c r="Q16" s="133"/>
      <c r="R16" s="133"/>
      <c r="S16" s="133"/>
      <c r="T16" s="133"/>
      <c r="U16" s="133"/>
      <c r="V16" s="133"/>
      <c r="W16" s="133"/>
      <c r="X16" s="133"/>
      <c r="Y16" s="133"/>
      <c r="Z16" s="133"/>
      <c r="AA16" s="133"/>
      <c r="AB16" s="133"/>
      <c r="AC16" s="133"/>
      <c r="AD16" s="133"/>
      <c r="AE16" s="133"/>
      <c r="AF16" s="149"/>
      <c r="AG16" s="133"/>
      <c r="AH16" s="143"/>
      <c r="AI16" s="144" t="s">
        <v>68</v>
      </c>
      <c r="AJ16" s="1111" t="s">
        <v>62</v>
      </c>
      <c r="AK16" s="1112"/>
      <c r="AL16" s="145"/>
      <c r="AM16" s="146"/>
      <c r="AN16" s="147"/>
    </row>
    <row r="17" spans="1:41" customFormat="1" x14ac:dyDescent="0.2">
      <c r="A17" s="132"/>
      <c r="B17" s="133"/>
      <c r="C17" s="133"/>
      <c r="D17" s="133"/>
      <c r="E17" s="133"/>
      <c r="F17" s="133"/>
      <c r="G17" s="133"/>
      <c r="H17" s="133"/>
      <c r="I17" s="133"/>
      <c r="J17" s="133"/>
      <c r="K17" s="133"/>
      <c r="L17" s="133"/>
      <c r="M17" s="133"/>
      <c r="N17" s="133"/>
      <c r="O17" s="133"/>
      <c r="P17" s="133"/>
      <c r="Q17" s="133"/>
      <c r="R17" s="133"/>
      <c r="S17" s="133"/>
      <c r="T17" s="133"/>
      <c r="U17" s="133"/>
      <c r="V17" s="133"/>
      <c r="W17" s="133"/>
      <c r="X17" s="133"/>
      <c r="Y17" s="133"/>
      <c r="Z17" s="133"/>
      <c r="AA17" s="133"/>
      <c r="AB17" s="133"/>
      <c r="AC17" s="133"/>
      <c r="AD17" s="133"/>
      <c r="AE17" s="133"/>
      <c r="AF17" s="149"/>
      <c r="AG17" s="133"/>
      <c r="AH17" s="143"/>
      <c r="AI17" s="144" t="s">
        <v>69</v>
      </c>
      <c r="AJ17" s="1111" t="s">
        <v>62</v>
      </c>
      <c r="AK17" s="1112"/>
      <c r="AL17" s="145"/>
      <c r="AM17" s="146"/>
      <c r="AN17" s="147"/>
    </row>
    <row r="18" spans="1:41" customFormat="1" x14ac:dyDescent="0.2">
      <c r="A18" s="132"/>
      <c r="B18" s="133"/>
      <c r="C18" s="133"/>
      <c r="D18" s="133"/>
      <c r="E18" s="133"/>
      <c r="F18" s="133"/>
      <c r="G18" s="133"/>
      <c r="H18" s="133"/>
      <c r="I18" s="133"/>
      <c r="J18" s="133"/>
      <c r="K18" s="133"/>
      <c r="L18" s="133"/>
      <c r="M18" s="133"/>
      <c r="N18" s="133"/>
      <c r="O18" s="133"/>
      <c r="P18" s="133"/>
      <c r="Q18" s="133"/>
      <c r="R18" s="133"/>
      <c r="S18" s="133"/>
      <c r="T18" s="133"/>
      <c r="U18" s="133"/>
      <c r="V18" s="133"/>
      <c r="W18" s="133"/>
      <c r="X18" s="133"/>
      <c r="Y18" s="133"/>
      <c r="Z18" s="133"/>
      <c r="AA18" s="133"/>
      <c r="AB18" s="133"/>
      <c r="AC18" s="133"/>
      <c r="AD18" s="133"/>
      <c r="AE18" s="133"/>
      <c r="AF18" s="149"/>
      <c r="AG18" s="133"/>
      <c r="AH18" s="143"/>
      <c r="AI18" s="144" t="s">
        <v>222</v>
      </c>
      <c r="AJ18" s="1111" t="s">
        <v>62</v>
      </c>
      <c r="AK18" s="1112"/>
      <c r="AL18" s="145"/>
      <c r="AM18" s="146"/>
      <c r="AN18" s="147"/>
    </row>
    <row r="19" spans="1:41" customFormat="1" x14ac:dyDescent="0.2">
      <c r="A19" s="132"/>
      <c r="B19" s="133"/>
      <c r="C19" s="133"/>
      <c r="D19" s="133"/>
      <c r="E19" s="133"/>
      <c r="F19" s="133"/>
      <c r="G19" s="133"/>
      <c r="H19" s="133"/>
      <c r="I19" s="133"/>
      <c r="J19" s="133"/>
      <c r="K19" s="133"/>
      <c r="L19" s="133"/>
      <c r="M19" s="133"/>
      <c r="N19" s="133"/>
      <c r="O19" s="133"/>
      <c r="P19" s="133"/>
      <c r="Q19" s="133"/>
      <c r="R19" s="133"/>
      <c r="S19" s="133"/>
      <c r="T19" s="133"/>
      <c r="U19" s="133"/>
      <c r="V19" s="133"/>
      <c r="W19" s="133"/>
      <c r="X19" s="133"/>
      <c r="Y19" s="133"/>
      <c r="Z19" s="133"/>
      <c r="AA19" s="133"/>
      <c r="AB19" s="133"/>
      <c r="AC19" s="133"/>
      <c r="AD19" s="133"/>
      <c r="AE19" s="133"/>
      <c r="AF19" s="149"/>
      <c r="AG19" s="133"/>
      <c r="AH19" s="143"/>
      <c r="AI19" s="144" t="s">
        <v>223</v>
      </c>
      <c r="AJ19" s="1111" t="s">
        <v>62</v>
      </c>
      <c r="AK19" s="1112"/>
      <c r="AL19" s="145"/>
      <c r="AM19" s="146"/>
      <c r="AN19" s="147"/>
    </row>
    <row r="20" spans="1:41" customFormat="1" x14ac:dyDescent="0.2">
      <c r="A20" s="132"/>
      <c r="B20" s="133"/>
      <c r="C20" s="133"/>
      <c r="D20" s="133"/>
      <c r="E20" s="133"/>
      <c r="F20" s="133"/>
      <c r="G20" s="133"/>
      <c r="H20" s="133"/>
      <c r="I20" s="133"/>
      <c r="J20" s="133"/>
      <c r="K20" s="133"/>
      <c r="L20" s="133"/>
      <c r="M20" s="133"/>
      <c r="N20" s="133"/>
      <c r="O20" s="133"/>
      <c r="P20" s="133"/>
      <c r="Q20" s="133"/>
      <c r="R20" s="133"/>
      <c r="S20" s="133"/>
      <c r="T20" s="133"/>
      <c r="U20" s="133"/>
      <c r="V20" s="133"/>
      <c r="W20" s="133"/>
      <c r="X20" s="133"/>
      <c r="Y20" s="133"/>
      <c r="Z20" s="133"/>
      <c r="AA20" s="133"/>
      <c r="AB20" s="133"/>
      <c r="AC20" s="133"/>
      <c r="AD20" s="133"/>
      <c r="AE20" s="133"/>
      <c r="AF20" s="149"/>
      <c r="AG20" s="133"/>
      <c r="AH20" s="143"/>
      <c r="AI20" s="144" t="s">
        <v>224</v>
      </c>
      <c r="AJ20" s="1111" t="s">
        <v>62</v>
      </c>
      <c r="AK20" s="1112"/>
      <c r="AL20" s="145"/>
      <c r="AM20" s="146"/>
      <c r="AN20" s="147"/>
    </row>
    <row r="21" spans="1:41" customFormat="1" x14ac:dyDescent="0.2">
      <c r="A21" s="132"/>
      <c r="B21" s="133"/>
      <c r="C21" s="133"/>
      <c r="D21" s="133"/>
      <c r="E21" s="133"/>
      <c r="F21" s="133"/>
      <c r="G21" s="133"/>
      <c r="H21" s="133"/>
      <c r="I21" s="133"/>
      <c r="J21" s="133"/>
      <c r="K21" s="133"/>
      <c r="L21" s="133"/>
      <c r="M21" s="133"/>
      <c r="N21" s="133"/>
      <c r="O21" s="133"/>
      <c r="P21" s="133"/>
      <c r="Q21" s="133"/>
      <c r="R21" s="133"/>
      <c r="S21" s="133"/>
      <c r="T21" s="133"/>
      <c r="U21" s="133"/>
      <c r="V21" s="133"/>
      <c r="W21" s="133"/>
      <c r="X21" s="133"/>
      <c r="Y21" s="133"/>
      <c r="Z21" s="133"/>
      <c r="AA21" s="133"/>
      <c r="AB21" s="133"/>
      <c r="AC21" s="133"/>
      <c r="AD21" s="133"/>
      <c r="AE21" s="133"/>
      <c r="AF21" s="149"/>
      <c r="AG21" s="133"/>
      <c r="AH21" s="143"/>
      <c r="AI21" s="144" t="s">
        <v>225</v>
      </c>
      <c r="AJ21" s="1111" t="s">
        <v>62</v>
      </c>
      <c r="AK21" s="1112"/>
      <c r="AL21" s="145"/>
      <c r="AM21" s="146"/>
      <c r="AN21" s="147"/>
    </row>
    <row r="22" spans="1:41" customFormat="1" x14ac:dyDescent="0.2">
      <c r="A22" s="132"/>
      <c r="B22" s="133"/>
      <c r="C22" s="133"/>
      <c r="D22" s="133"/>
      <c r="E22" s="133"/>
      <c r="F22" s="133"/>
      <c r="G22" s="133"/>
      <c r="H22" s="133"/>
      <c r="I22" s="133"/>
      <c r="J22" s="133"/>
      <c r="K22" s="133"/>
      <c r="L22" s="133"/>
      <c r="M22" s="133"/>
      <c r="N22" s="133"/>
      <c r="O22" s="133"/>
      <c r="P22" s="133"/>
      <c r="Q22" s="133"/>
      <c r="R22" s="133"/>
      <c r="S22" s="133"/>
      <c r="T22" s="133"/>
      <c r="U22" s="133"/>
      <c r="V22" s="133"/>
      <c r="W22" s="133"/>
      <c r="X22" s="133"/>
      <c r="Y22" s="133"/>
      <c r="Z22" s="133"/>
      <c r="AA22" s="133"/>
      <c r="AB22" s="133"/>
      <c r="AC22" s="133"/>
      <c r="AD22" s="133"/>
      <c r="AE22" s="133"/>
      <c r="AF22" s="149"/>
      <c r="AG22" s="133"/>
      <c r="AH22" s="143"/>
      <c r="AI22" s="144" t="s">
        <v>226</v>
      </c>
      <c r="AJ22" s="1111" t="s">
        <v>62</v>
      </c>
      <c r="AK22" s="1112"/>
      <c r="AL22" s="145"/>
      <c r="AM22" s="146"/>
      <c r="AN22" s="147"/>
    </row>
    <row r="23" spans="1:41" customFormat="1" x14ac:dyDescent="0.2">
      <c r="A23" s="132"/>
      <c r="B23" s="133"/>
      <c r="C23" s="133"/>
      <c r="D23" s="133"/>
      <c r="E23" s="133"/>
      <c r="F23" s="133"/>
      <c r="G23" s="133"/>
      <c r="H23" s="133"/>
      <c r="I23" s="133"/>
      <c r="J23" s="133"/>
      <c r="K23" s="133"/>
      <c r="L23" s="133"/>
      <c r="M23" s="133"/>
      <c r="N23" s="133"/>
      <c r="O23" s="133"/>
      <c r="P23" s="133"/>
      <c r="Q23" s="133"/>
      <c r="R23" s="133"/>
      <c r="S23" s="133"/>
      <c r="T23" s="133"/>
      <c r="U23" s="133"/>
      <c r="V23" s="133"/>
      <c r="W23" s="133"/>
      <c r="X23" s="133"/>
      <c r="Y23" s="133"/>
      <c r="Z23" s="133"/>
      <c r="AA23" s="133"/>
      <c r="AB23" s="133"/>
      <c r="AC23" s="133"/>
      <c r="AD23" s="133"/>
      <c r="AE23" s="133"/>
      <c r="AF23" s="149"/>
      <c r="AG23" s="133"/>
      <c r="AH23" s="143"/>
      <c r="AI23" s="144" t="s">
        <v>227</v>
      </c>
      <c r="AJ23" s="1111" t="s">
        <v>62</v>
      </c>
      <c r="AK23" s="1112"/>
      <c r="AL23" s="145"/>
      <c r="AM23" s="146"/>
      <c r="AN23" s="147"/>
    </row>
    <row r="24" spans="1:41" customFormat="1" x14ac:dyDescent="0.2">
      <c r="A24" s="132"/>
      <c r="B24" s="133"/>
      <c r="C24" s="133"/>
      <c r="D24" s="133"/>
      <c r="E24" s="133"/>
      <c r="F24" s="133"/>
      <c r="G24" s="133"/>
      <c r="H24" s="133"/>
      <c r="I24" s="133"/>
      <c r="J24" s="133"/>
      <c r="K24" s="133"/>
      <c r="L24" s="133"/>
      <c r="M24" s="133"/>
      <c r="N24" s="133"/>
      <c r="O24" s="133"/>
      <c r="P24" s="133"/>
      <c r="Q24" s="133"/>
      <c r="R24" s="133"/>
      <c r="S24" s="133"/>
      <c r="T24" s="133"/>
      <c r="U24" s="133"/>
      <c r="V24" s="133"/>
      <c r="W24" s="133"/>
      <c r="X24" s="133"/>
      <c r="Y24" s="133"/>
      <c r="Z24" s="133"/>
      <c r="AA24" s="133"/>
      <c r="AB24" s="133"/>
      <c r="AC24" s="133"/>
      <c r="AD24" s="133"/>
      <c r="AE24" s="133"/>
      <c r="AF24" s="149"/>
      <c r="AG24" s="133"/>
      <c r="AH24" s="143"/>
      <c r="AI24" s="144" t="s">
        <v>228</v>
      </c>
      <c r="AJ24" s="1111" t="s">
        <v>62</v>
      </c>
      <c r="AK24" s="1112"/>
      <c r="AL24" s="145"/>
      <c r="AM24" s="146"/>
      <c r="AN24" s="147"/>
    </row>
    <row r="25" spans="1:41" customFormat="1" x14ac:dyDescent="0.2">
      <c r="A25" s="132"/>
      <c r="B25" s="133"/>
      <c r="C25" s="133"/>
      <c r="D25" s="133"/>
      <c r="E25" s="133"/>
      <c r="F25" s="133"/>
      <c r="G25" s="133"/>
      <c r="H25" s="133"/>
      <c r="I25" s="133"/>
      <c r="J25" s="133"/>
      <c r="K25" s="133"/>
      <c r="L25" s="133"/>
      <c r="M25" s="133"/>
      <c r="N25" s="133"/>
      <c r="O25" s="133"/>
      <c r="P25" s="133"/>
      <c r="Q25" s="133"/>
      <c r="R25" s="133"/>
      <c r="S25" s="133"/>
      <c r="T25" s="133"/>
      <c r="U25" s="133"/>
      <c r="V25" s="133"/>
      <c r="W25" s="133"/>
      <c r="X25" s="133"/>
      <c r="Y25" s="133"/>
      <c r="Z25" s="133"/>
      <c r="AA25" s="133"/>
      <c r="AB25" s="133"/>
      <c r="AC25" s="133"/>
      <c r="AD25" s="133"/>
      <c r="AE25" s="133"/>
      <c r="AF25" s="149"/>
      <c r="AG25" s="133"/>
      <c r="AH25" s="143"/>
      <c r="AI25" s="144" t="s">
        <v>433</v>
      </c>
      <c r="AJ25" s="1111" t="s">
        <v>62</v>
      </c>
      <c r="AK25" s="1112"/>
      <c r="AL25" s="145">
        <v>253.64</v>
      </c>
      <c r="AM25" s="146">
        <v>1</v>
      </c>
      <c r="AN25" s="147">
        <f>+AM25*AL25</f>
        <v>253.64</v>
      </c>
    </row>
    <row r="26" spans="1:41" customFormat="1" x14ac:dyDescent="0.2">
      <c r="A26" s="132"/>
      <c r="B26" s="133"/>
      <c r="C26" s="133"/>
      <c r="D26" s="133"/>
      <c r="E26" s="133"/>
      <c r="F26" s="133"/>
      <c r="G26" s="133"/>
      <c r="H26" s="133"/>
      <c r="I26" s="133"/>
      <c r="J26" s="133"/>
      <c r="K26" s="133"/>
      <c r="L26" s="133"/>
      <c r="M26" s="133"/>
      <c r="N26" s="133"/>
      <c r="O26" s="133"/>
      <c r="P26" s="133"/>
      <c r="Q26" s="133"/>
      <c r="R26" s="133"/>
      <c r="S26" s="133"/>
      <c r="T26" s="133"/>
      <c r="U26" s="133"/>
      <c r="V26" s="133"/>
      <c r="W26" s="133"/>
      <c r="X26" s="133"/>
      <c r="Y26" s="133"/>
      <c r="Z26" s="133"/>
      <c r="AA26" s="133"/>
      <c r="AB26" s="133"/>
      <c r="AC26" s="133"/>
      <c r="AD26" s="133"/>
      <c r="AE26" s="133"/>
      <c r="AF26" s="149"/>
      <c r="AG26" s="133"/>
      <c r="AH26" s="143"/>
      <c r="AI26" s="144"/>
      <c r="AJ26" s="1111"/>
      <c r="AK26" s="1112"/>
      <c r="AL26" s="145"/>
      <c r="AM26" s="146"/>
      <c r="AN26" s="147"/>
    </row>
    <row r="27" spans="1:41" customFormat="1" x14ac:dyDescent="0.2">
      <c r="A27" s="132"/>
      <c r="B27" s="133"/>
      <c r="C27" s="133"/>
      <c r="D27" s="133"/>
      <c r="E27" s="133"/>
      <c r="F27" s="133"/>
      <c r="G27" s="133"/>
      <c r="H27" s="133"/>
      <c r="I27" s="133"/>
      <c r="J27" s="133"/>
      <c r="K27" s="133"/>
      <c r="L27" s="133"/>
      <c r="M27" s="133"/>
      <c r="N27" s="133"/>
      <c r="O27" s="133"/>
      <c r="P27" s="133"/>
      <c r="Q27" s="133"/>
      <c r="R27" s="133"/>
      <c r="S27" s="133"/>
      <c r="T27" s="133"/>
      <c r="U27" s="133"/>
      <c r="V27" s="133"/>
      <c r="W27" s="133"/>
      <c r="X27" s="133"/>
      <c r="Y27" s="133"/>
      <c r="Z27" s="133"/>
      <c r="AA27" s="133"/>
      <c r="AB27" s="133"/>
      <c r="AC27" s="133"/>
      <c r="AD27" s="133"/>
      <c r="AE27" s="133"/>
      <c r="AF27" s="149"/>
      <c r="AG27" s="133"/>
      <c r="AH27" s="143"/>
      <c r="AI27" s="144"/>
      <c r="AJ27" s="1111"/>
      <c r="AK27" s="1112"/>
      <c r="AL27" s="145"/>
      <c r="AM27" s="146"/>
      <c r="AN27" s="147"/>
    </row>
    <row r="28" spans="1:41" customFormat="1" ht="18" x14ac:dyDescent="0.25">
      <c r="A28" s="132"/>
      <c r="B28" s="150"/>
      <c r="C28" s="133"/>
      <c r="D28" s="133"/>
      <c r="E28" s="133"/>
      <c r="F28" s="133"/>
      <c r="G28" s="133"/>
      <c r="H28" s="133"/>
      <c r="I28" s="133"/>
      <c r="J28" s="133"/>
      <c r="K28" s="133"/>
      <c r="L28" s="133"/>
      <c r="M28" s="133"/>
      <c r="N28" s="133"/>
      <c r="O28" s="133"/>
      <c r="P28" s="133"/>
      <c r="Q28" s="133"/>
      <c r="R28" s="133"/>
      <c r="S28" s="133"/>
      <c r="T28" s="133"/>
      <c r="U28" s="133"/>
      <c r="V28" s="133"/>
      <c r="W28" s="133"/>
      <c r="X28" s="133"/>
      <c r="Y28" s="133"/>
      <c r="Z28" s="133"/>
      <c r="AA28" s="133"/>
      <c r="AB28" s="133"/>
      <c r="AC28" s="133"/>
      <c r="AD28" s="133"/>
      <c r="AE28" s="133"/>
      <c r="AF28" s="149"/>
      <c r="AG28" s="133"/>
      <c r="AH28" s="143"/>
      <c r="AI28" s="144"/>
      <c r="AJ28" s="1111"/>
      <c r="AK28" s="1113"/>
      <c r="AL28" s="145"/>
      <c r="AM28" s="146"/>
      <c r="AN28" s="147"/>
    </row>
    <row r="29" spans="1:41" customFormat="1" x14ac:dyDescent="0.2">
      <c r="A29" s="132"/>
      <c r="B29" s="133"/>
      <c r="C29" s="133"/>
      <c r="D29" s="133"/>
      <c r="E29" s="133"/>
      <c r="F29" s="151"/>
      <c r="G29" s="151"/>
      <c r="H29" s="151"/>
      <c r="I29" s="151"/>
      <c r="J29" s="133"/>
      <c r="K29" s="133"/>
      <c r="L29" s="133"/>
      <c r="M29" s="151"/>
      <c r="N29" s="151"/>
      <c r="O29" s="151"/>
      <c r="P29" s="151"/>
      <c r="Q29" s="151"/>
      <c r="R29" s="151"/>
      <c r="S29" s="151"/>
      <c r="T29" s="151"/>
      <c r="U29" s="151"/>
      <c r="V29" s="151"/>
      <c r="W29" s="151"/>
      <c r="X29" s="151"/>
      <c r="Y29" s="151"/>
      <c r="Z29" s="151"/>
      <c r="AA29" s="151"/>
      <c r="AB29" s="151"/>
      <c r="AC29" s="151"/>
      <c r="AD29" s="151"/>
      <c r="AE29" s="151"/>
      <c r="AF29" s="133"/>
      <c r="AG29" s="133"/>
      <c r="AH29" s="143"/>
      <c r="AI29" s="144"/>
      <c r="AJ29" s="1111"/>
      <c r="AK29" s="1113"/>
      <c r="AL29" s="145"/>
      <c r="AM29" s="146"/>
      <c r="AN29" s="147"/>
      <c r="AO29" s="152"/>
    </row>
    <row r="30" spans="1:41" customFormat="1" x14ac:dyDescent="0.2">
      <c r="A30" s="132"/>
      <c r="B30" s="133"/>
      <c r="C30" s="133"/>
      <c r="D30" s="133"/>
      <c r="E30" s="133"/>
      <c r="F30" s="133"/>
      <c r="G30" s="133"/>
      <c r="H30" s="133"/>
      <c r="I30" s="133"/>
      <c r="J30" s="133"/>
      <c r="K30" s="133"/>
      <c r="L30" s="133"/>
      <c r="M30" s="133"/>
      <c r="N30" s="133"/>
      <c r="O30" s="133"/>
      <c r="P30" s="133"/>
      <c r="Q30" s="133"/>
      <c r="R30" s="133"/>
      <c r="S30" s="133"/>
      <c r="T30" s="133"/>
      <c r="U30" s="133"/>
      <c r="V30" s="133"/>
      <c r="W30" s="133"/>
      <c r="X30" s="133"/>
      <c r="Y30" s="133"/>
      <c r="Z30" s="133"/>
      <c r="AA30" s="133"/>
      <c r="AB30" s="133"/>
      <c r="AC30" s="133"/>
      <c r="AD30" s="133"/>
      <c r="AE30" s="133"/>
      <c r="AF30" s="133"/>
      <c r="AG30" s="133"/>
      <c r="AH30" s="143"/>
      <c r="AI30" s="144"/>
      <c r="AJ30" s="1111"/>
      <c r="AK30" s="1113"/>
      <c r="AL30" s="145"/>
      <c r="AM30" s="146"/>
      <c r="AN30" s="147"/>
      <c r="AO30" s="152"/>
    </row>
    <row r="31" spans="1:41" customFormat="1" x14ac:dyDescent="0.2">
      <c r="A31" s="132"/>
      <c r="B31" s="133"/>
      <c r="C31" s="133"/>
      <c r="D31" s="133"/>
      <c r="E31" s="133"/>
      <c r="F31" s="133"/>
      <c r="G31" s="133"/>
      <c r="H31" s="133"/>
      <c r="I31" s="133"/>
      <c r="J31" s="133"/>
      <c r="K31" s="133"/>
      <c r="L31" s="133"/>
      <c r="M31" s="133"/>
      <c r="N31" s="133"/>
      <c r="O31" s="133"/>
      <c r="P31" s="133"/>
      <c r="Q31" s="133"/>
      <c r="R31" s="133"/>
      <c r="S31" s="133"/>
      <c r="T31" s="133"/>
      <c r="U31" s="133"/>
      <c r="V31" s="133"/>
      <c r="W31" s="133"/>
      <c r="X31" s="133"/>
      <c r="Y31" s="133"/>
      <c r="Z31" s="133"/>
      <c r="AA31" s="133"/>
      <c r="AB31" s="133"/>
      <c r="AC31" s="133"/>
      <c r="AD31" s="133"/>
      <c r="AE31" s="133"/>
      <c r="AF31" s="133"/>
      <c r="AG31" s="133"/>
      <c r="AH31" s="143"/>
      <c r="AI31" s="144"/>
      <c r="AJ31" s="1111"/>
      <c r="AK31" s="1113"/>
      <c r="AL31" s="145"/>
      <c r="AM31" s="146"/>
      <c r="AN31" s="147"/>
    </row>
    <row r="32" spans="1:41" customFormat="1" x14ac:dyDescent="0.2">
      <c r="A32" s="132"/>
      <c r="B32" s="133"/>
      <c r="C32" s="133"/>
      <c r="D32" s="133"/>
      <c r="E32" s="133"/>
      <c r="F32" s="133"/>
      <c r="G32" s="133"/>
      <c r="H32" s="133"/>
      <c r="I32" s="133"/>
      <c r="J32" s="133"/>
      <c r="K32" s="133"/>
      <c r="L32" s="133"/>
      <c r="M32" s="133"/>
      <c r="N32" s="133"/>
      <c r="O32" s="133"/>
      <c r="P32" s="133"/>
      <c r="Q32" s="133"/>
      <c r="R32" s="133"/>
      <c r="S32" s="133"/>
      <c r="T32" s="133"/>
      <c r="U32" s="133"/>
      <c r="V32" s="133"/>
      <c r="W32" s="133"/>
      <c r="X32" s="133"/>
      <c r="Y32" s="133"/>
      <c r="Z32" s="133"/>
      <c r="AA32" s="133"/>
      <c r="AB32" s="133"/>
      <c r="AC32" s="133"/>
      <c r="AD32" s="133"/>
      <c r="AE32" s="133"/>
      <c r="AF32" s="133"/>
      <c r="AG32" s="133"/>
      <c r="AH32" s="143"/>
      <c r="AI32" s="144"/>
      <c r="AJ32" s="1111"/>
      <c r="AK32" s="1113"/>
      <c r="AL32" s="145"/>
      <c r="AM32" s="146"/>
      <c r="AN32" s="147"/>
    </row>
    <row r="33" spans="1:40" customFormat="1" x14ac:dyDescent="0.2">
      <c r="A33" s="132"/>
      <c r="B33" s="133"/>
      <c r="C33" s="133"/>
      <c r="D33" s="133"/>
      <c r="E33" s="133"/>
      <c r="F33" s="133"/>
      <c r="G33" s="133"/>
      <c r="H33" s="133"/>
      <c r="I33" s="133"/>
      <c r="J33" s="133"/>
      <c r="K33" s="133"/>
      <c r="L33" s="133"/>
      <c r="M33" s="133"/>
      <c r="N33" s="133"/>
      <c r="O33" s="133"/>
      <c r="P33" s="133"/>
      <c r="Q33" s="133"/>
      <c r="R33" s="133"/>
      <c r="S33" s="133"/>
      <c r="T33" s="133"/>
      <c r="U33" s="133"/>
      <c r="V33" s="133"/>
      <c r="W33" s="133"/>
      <c r="X33" s="133"/>
      <c r="Y33" s="133"/>
      <c r="Z33" s="133"/>
      <c r="AA33" s="133"/>
      <c r="AB33" s="133"/>
      <c r="AC33" s="133"/>
      <c r="AD33" s="133"/>
      <c r="AE33" s="133"/>
      <c r="AF33" s="133"/>
      <c r="AG33" s="133"/>
      <c r="AH33" s="143"/>
      <c r="AI33" s="144"/>
      <c r="AJ33" s="1111"/>
      <c r="AK33" s="1113"/>
      <c r="AL33" s="145"/>
      <c r="AM33" s="146"/>
      <c r="AN33" s="147"/>
    </row>
    <row r="34" spans="1:40" customFormat="1" x14ac:dyDescent="0.2">
      <c r="A34" s="132"/>
      <c r="B34" s="133"/>
      <c r="C34" s="133"/>
      <c r="D34" s="133"/>
      <c r="E34" s="133"/>
      <c r="F34" s="133"/>
      <c r="G34" s="133"/>
      <c r="H34" s="133"/>
      <c r="I34" s="133"/>
      <c r="J34" s="133"/>
      <c r="K34" s="133"/>
      <c r="L34" s="133"/>
      <c r="M34" s="133"/>
      <c r="N34" s="133"/>
      <c r="O34" s="133"/>
      <c r="P34" s="133"/>
      <c r="Q34" s="133"/>
      <c r="R34" s="133"/>
      <c r="S34" s="133"/>
      <c r="T34" s="133"/>
      <c r="U34" s="133"/>
      <c r="V34" s="133"/>
      <c r="W34" s="133"/>
      <c r="X34" s="133"/>
      <c r="Y34" s="133"/>
      <c r="Z34" s="133"/>
      <c r="AA34" s="133"/>
      <c r="AB34" s="133"/>
      <c r="AC34" s="133"/>
      <c r="AD34" s="133"/>
      <c r="AE34" s="133"/>
      <c r="AF34" s="133"/>
      <c r="AG34" s="133"/>
      <c r="AH34" s="143"/>
      <c r="AI34" s="144"/>
      <c r="AJ34" s="1111"/>
      <c r="AK34" s="1113"/>
      <c r="AL34" s="145"/>
      <c r="AM34" s="146"/>
      <c r="AN34" s="147"/>
    </row>
    <row r="35" spans="1:40" customFormat="1" x14ac:dyDescent="0.2">
      <c r="A35" s="132"/>
      <c r="B35" s="133"/>
      <c r="C35" s="133"/>
      <c r="D35" s="133"/>
      <c r="E35" s="133"/>
      <c r="F35" s="133"/>
      <c r="G35" s="133"/>
      <c r="H35" s="133"/>
      <c r="I35" s="133"/>
      <c r="J35" s="133"/>
      <c r="K35" s="133"/>
      <c r="L35" s="133"/>
      <c r="M35" s="133"/>
      <c r="N35" s="133"/>
      <c r="O35" s="133"/>
      <c r="P35" s="133"/>
      <c r="Q35" s="133"/>
      <c r="R35" s="133"/>
      <c r="S35" s="133"/>
      <c r="T35" s="133"/>
      <c r="U35" s="133"/>
      <c r="V35" s="133"/>
      <c r="W35" s="133"/>
      <c r="X35" s="133"/>
      <c r="Y35" s="133"/>
      <c r="Z35" s="133"/>
      <c r="AA35" s="133"/>
      <c r="AB35" s="133"/>
      <c r="AC35" s="133"/>
      <c r="AD35" s="133"/>
      <c r="AE35" s="133"/>
      <c r="AF35" s="133"/>
      <c r="AG35" s="133"/>
      <c r="AH35" s="143"/>
      <c r="AI35" s="144" t="s">
        <v>53</v>
      </c>
      <c r="AJ35" s="219">
        <v>5.2</v>
      </c>
      <c r="AK35" s="220">
        <v>0.2</v>
      </c>
      <c r="AL35" s="145">
        <v>0.15</v>
      </c>
      <c r="AM35" s="146">
        <f>+'3,03'!AM10</f>
        <v>49</v>
      </c>
      <c r="AN35" s="147">
        <f>+AJ35*AK35*AL35*AM35</f>
        <v>7.6440000000000001</v>
      </c>
    </row>
    <row r="36" spans="1:40" customFormat="1" x14ac:dyDescent="0.2">
      <c r="A36" s="132"/>
      <c r="B36" s="133"/>
      <c r="C36" s="133"/>
      <c r="D36" s="133"/>
      <c r="E36" s="133"/>
      <c r="F36" s="133"/>
      <c r="G36" s="133"/>
      <c r="H36" s="133"/>
      <c r="I36" s="133"/>
      <c r="J36" s="133"/>
      <c r="K36" s="133"/>
      <c r="L36" s="133"/>
      <c r="M36" s="133"/>
      <c r="N36" s="133"/>
      <c r="O36" s="133"/>
      <c r="P36" s="133"/>
      <c r="Q36" s="133"/>
      <c r="R36" s="133"/>
      <c r="S36" s="133"/>
      <c r="T36" s="133"/>
      <c r="U36" s="133"/>
      <c r="V36" s="133"/>
      <c r="W36" s="133"/>
      <c r="X36" s="133"/>
      <c r="Y36" s="133"/>
      <c r="Z36" s="133"/>
      <c r="AA36" s="133"/>
      <c r="AB36" s="133"/>
      <c r="AC36" s="133"/>
      <c r="AD36" s="133"/>
      <c r="AE36" s="133"/>
      <c r="AF36" s="133"/>
      <c r="AG36" s="133"/>
      <c r="AH36" s="143"/>
      <c r="AI36" s="144" t="s">
        <v>54</v>
      </c>
      <c r="AJ36" s="219">
        <v>5.2</v>
      </c>
      <c r="AK36" s="220">
        <v>0.35</v>
      </c>
      <c r="AL36" s="145">
        <v>0.25</v>
      </c>
      <c r="AM36" s="146">
        <v>2</v>
      </c>
      <c r="AN36" s="147">
        <f>+AJ36*AK36*AL36*AM36</f>
        <v>0.90999999999999992</v>
      </c>
    </row>
    <row r="37" spans="1:40" customFormat="1" x14ac:dyDescent="0.2">
      <c r="A37" s="132"/>
      <c r="B37" s="133"/>
      <c r="C37" s="133"/>
      <c r="D37" s="133"/>
      <c r="E37" s="133"/>
      <c r="F37" s="133"/>
      <c r="G37" s="133"/>
      <c r="H37" s="133"/>
      <c r="I37" s="133"/>
      <c r="J37" s="133"/>
      <c r="K37" s="133"/>
      <c r="L37" s="133"/>
      <c r="M37" s="133"/>
      <c r="N37" s="133"/>
      <c r="O37" s="133"/>
      <c r="P37" s="133"/>
      <c r="Q37" s="133"/>
      <c r="R37" s="133"/>
      <c r="S37" s="133"/>
      <c r="T37" s="133"/>
      <c r="U37" s="133"/>
      <c r="V37" s="133"/>
      <c r="W37" s="133"/>
      <c r="X37" s="133"/>
      <c r="Y37" s="133"/>
      <c r="Z37" s="133"/>
      <c r="AA37" s="133"/>
      <c r="AB37" s="133"/>
      <c r="AC37" s="133"/>
      <c r="AD37" s="133"/>
      <c r="AE37" s="133"/>
      <c r="AF37" s="133"/>
      <c r="AG37" s="133"/>
      <c r="AH37" s="143"/>
      <c r="AI37" s="144"/>
      <c r="AJ37" s="1111"/>
      <c r="AK37" s="1113"/>
      <c r="AL37" s="145"/>
      <c r="AM37" s="146"/>
      <c r="AN37" s="147"/>
    </row>
    <row r="38" spans="1:40" customFormat="1" ht="15.75" thickBot="1" x14ac:dyDescent="0.25">
      <c r="A38" s="153"/>
      <c r="B38" s="154"/>
      <c r="C38" s="154"/>
      <c r="D38" s="154"/>
      <c r="E38" s="154"/>
      <c r="F38" s="154"/>
      <c r="G38" s="154"/>
      <c r="H38" s="154"/>
      <c r="I38" s="154"/>
      <c r="J38" s="154"/>
      <c r="K38" s="154"/>
      <c r="L38" s="154"/>
      <c r="M38" s="154"/>
      <c r="N38" s="154"/>
      <c r="O38" s="154"/>
      <c r="P38" s="154"/>
      <c r="Q38" s="154"/>
      <c r="R38" s="154"/>
      <c r="S38" s="154"/>
      <c r="T38" s="154"/>
      <c r="U38" s="154"/>
      <c r="V38" s="154"/>
      <c r="W38" s="154"/>
      <c r="X38" s="154"/>
      <c r="Y38" s="154"/>
      <c r="Z38" s="154"/>
      <c r="AA38" s="154"/>
      <c r="AB38" s="154"/>
      <c r="AC38" s="154"/>
      <c r="AD38" s="154"/>
      <c r="AE38" s="154"/>
      <c r="AF38" s="154"/>
      <c r="AG38" s="154"/>
      <c r="AH38" s="155"/>
      <c r="AI38" s="144"/>
      <c r="AJ38" s="1111"/>
      <c r="AK38" s="1113"/>
      <c r="AL38" s="145"/>
      <c r="AM38" s="156"/>
      <c r="AN38" s="157"/>
    </row>
    <row r="39" spans="1:40" customFormat="1" ht="15.75" x14ac:dyDescent="0.25">
      <c r="A39" s="1128" t="s">
        <v>55</v>
      </c>
      <c r="B39" s="1129"/>
      <c r="C39" s="1129"/>
      <c r="D39" s="1129"/>
      <c r="E39" s="1129"/>
      <c r="F39" s="1129"/>
      <c r="G39" s="1129"/>
      <c r="H39" s="1129"/>
      <c r="I39" s="1129"/>
      <c r="J39" s="1129"/>
      <c r="K39" s="1129"/>
      <c r="L39" s="1129"/>
      <c r="M39" s="1129"/>
      <c r="N39" s="1129"/>
      <c r="O39" s="1129"/>
      <c r="P39" s="1129"/>
      <c r="Q39" s="1129"/>
      <c r="R39" s="1129"/>
      <c r="S39" s="1129"/>
      <c r="T39" s="1129"/>
      <c r="U39" s="1129"/>
      <c r="V39" s="1129"/>
      <c r="W39" s="1129"/>
      <c r="X39" s="1129"/>
      <c r="Y39" s="1129"/>
      <c r="Z39" s="1129"/>
      <c r="AA39" s="1129"/>
      <c r="AB39" s="1129"/>
      <c r="AC39" s="1129"/>
      <c r="AD39" s="1129"/>
      <c r="AE39" s="1129"/>
      <c r="AF39" s="1129"/>
      <c r="AG39" s="1129"/>
      <c r="AH39" s="1130"/>
      <c r="AI39" s="1134" t="s">
        <v>56</v>
      </c>
      <c r="AJ39" s="1135"/>
      <c r="AK39" s="1135"/>
      <c r="AL39" s="1135"/>
      <c r="AM39" s="1135"/>
      <c r="AN39" s="259">
        <f>SUM(AN10:AN38)</f>
        <v>262.19400000000002</v>
      </c>
    </row>
    <row r="40" spans="1:40" customFormat="1" x14ac:dyDescent="0.2">
      <c r="A40" s="1128"/>
      <c r="B40" s="1129"/>
      <c r="C40" s="1129"/>
      <c r="D40" s="1129"/>
      <c r="E40" s="1129"/>
      <c r="F40" s="1129"/>
      <c r="G40" s="1129"/>
      <c r="H40" s="1129"/>
      <c r="I40" s="1129"/>
      <c r="J40" s="1129"/>
      <c r="K40" s="1129"/>
      <c r="L40" s="1129"/>
      <c r="M40" s="1129"/>
      <c r="N40" s="1129"/>
      <c r="O40" s="1129"/>
      <c r="P40" s="1129"/>
      <c r="Q40" s="1129"/>
      <c r="R40" s="1129"/>
      <c r="S40" s="1129"/>
      <c r="T40" s="1129"/>
      <c r="U40" s="1129"/>
      <c r="V40" s="1129"/>
      <c r="W40" s="1129"/>
      <c r="X40" s="1129"/>
      <c r="Y40" s="1129"/>
      <c r="Z40" s="1129"/>
      <c r="AA40" s="1129"/>
      <c r="AB40" s="1129"/>
      <c r="AC40" s="1129"/>
      <c r="AD40" s="1129"/>
      <c r="AE40" s="1129"/>
      <c r="AF40" s="1129"/>
      <c r="AG40" s="1129"/>
      <c r="AH40" s="1130"/>
      <c r="AI40" s="1136" t="s">
        <v>57</v>
      </c>
      <c r="AJ40" s="1137"/>
      <c r="AK40" s="1137"/>
      <c r="AL40" s="1137"/>
      <c r="AM40" s="1137"/>
      <c r="AN40" s="147">
        <v>0</v>
      </c>
    </row>
    <row r="41" spans="1:40" customFormat="1" ht="18.75" thickBot="1" x14ac:dyDescent="0.3">
      <c r="A41" s="1131"/>
      <c r="B41" s="1132"/>
      <c r="C41" s="1132"/>
      <c r="D41" s="1132"/>
      <c r="E41" s="1132"/>
      <c r="F41" s="1132"/>
      <c r="G41" s="1132"/>
      <c r="H41" s="1132"/>
      <c r="I41" s="1132"/>
      <c r="J41" s="1132"/>
      <c r="K41" s="1132"/>
      <c r="L41" s="1132"/>
      <c r="M41" s="1132"/>
      <c r="N41" s="1132"/>
      <c r="O41" s="1132"/>
      <c r="P41" s="1132"/>
      <c r="Q41" s="1132"/>
      <c r="R41" s="1132"/>
      <c r="S41" s="1132"/>
      <c r="T41" s="1132"/>
      <c r="U41" s="1132"/>
      <c r="V41" s="1132"/>
      <c r="W41" s="1132"/>
      <c r="X41" s="1132"/>
      <c r="Y41" s="1132"/>
      <c r="Z41" s="1132"/>
      <c r="AA41" s="1132"/>
      <c r="AB41" s="1132"/>
      <c r="AC41" s="1132"/>
      <c r="AD41" s="1132"/>
      <c r="AE41" s="1132"/>
      <c r="AF41" s="1132"/>
      <c r="AG41" s="1132"/>
      <c r="AH41" s="1133"/>
      <c r="AI41" s="1138" t="s">
        <v>58</v>
      </c>
      <c r="AJ41" s="1139"/>
      <c r="AK41" s="1139"/>
      <c r="AL41" s="1139"/>
      <c r="AM41" s="1139"/>
      <c r="AN41" s="260">
        <f>ROUND(+AN39+AN40,2)</f>
        <v>262.19</v>
      </c>
    </row>
    <row r="42" spans="1:40" customFormat="1" ht="15.75" thickBot="1" x14ac:dyDescent="0.25">
      <c r="A42" s="211"/>
      <c r="B42" s="212" t="s">
        <v>59</v>
      </c>
      <c r="C42" s="213"/>
      <c r="D42" s="213"/>
      <c r="E42" s="213"/>
      <c r="F42" s="213"/>
      <c r="G42" s="213"/>
      <c r="H42" s="213"/>
      <c r="I42" s="213"/>
      <c r="J42" s="213"/>
      <c r="K42" s="213"/>
      <c r="L42" s="213"/>
      <c r="M42" s="213"/>
      <c r="N42" s="213"/>
      <c r="O42" s="213"/>
      <c r="P42" s="213"/>
      <c r="Q42" s="213"/>
      <c r="R42" s="213"/>
      <c r="S42" s="213"/>
      <c r="T42" s="214"/>
      <c r="U42" s="213"/>
      <c r="V42" s="213"/>
      <c r="W42" s="213"/>
      <c r="X42" s="213"/>
      <c r="Y42" s="213"/>
      <c r="Z42" s="213"/>
      <c r="AA42" s="213"/>
      <c r="AB42" s="213"/>
      <c r="AC42" s="213"/>
      <c r="AD42" s="213"/>
      <c r="AE42" s="213"/>
      <c r="AF42" s="213"/>
      <c r="AG42" s="213"/>
      <c r="AH42" s="215"/>
      <c r="AI42" s="213"/>
      <c r="AJ42" s="216"/>
      <c r="AK42" s="217"/>
      <c r="AL42" s="217"/>
      <c r="AM42" s="217"/>
      <c r="AN42" s="218"/>
    </row>
    <row r="43" spans="1:40" customFormat="1" ht="61.9" customHeight="1" x14ac:dyDescent="0.2">
      <c r="A43" s="261"/>
      <c r="B43" s="205"/>
      <c r="C43" s="708"/>
      <c r="D43" s="708"/>
      <c r="E43" s="708"/>
      <c r="F43" s="708"/>
      <c r="G43" s="708"/>
      <c r="H43" s="708"/>
      <c r="I43" s="708"/>
      <c r="J43" s="708"/>
      <c r="K43" s="708"/>
      <c r="L43" s="708"/>
      <c r="M43" s="206"/>
      <c r="N43" s="206"/>
      <c r="O43" s="206"/>
      <c r="P43" s="206"/>
      <c r="Q43" s="206"/>
      <c r="R43" s="206"/>
      <c r="S43" s="206"/>
      <c r="T43" s="708"/>
      <c r="U43" s="708"/>
      <c r="V43" s="708"/>
      <c r="W43" s="708"/>
      <c r="X43" s="708"/>
      <c r="Y43" s="708"/>
      <c r="Z43" s="708"/>
      <c r="AA43" s="708"/>
      <c r="AB43" s="708"/>
      <c r="AC43" s="708"/>
      <c r="AD43" s="708"/>
      <c r="AE43" s="708"/>
      <c r="AF43" s="708"/>
      <c r="AG43" s="708"/>
      <c r="AH43" s="708"/>
      <c r="AI43" s="708"/>
      <c r="AJ43" s="206"/>
      <c r="AK43" s="206"/>
      <c r="AL43" s="206"/>
      <c r="AM43" s="206"/>
      <c r="AN43" s="707"/>
    </row>
    <row r="44" spans="1:40" customFormat="1" ht="13.15" customHeight="1" thickBot="1" x14ac:dyDescent="0.25">
      <c r="A44" s="262"/>
      <c r="B44" s="263"/>
      <c r="C44" s="264" t="s">
        <v>334</v>
      </c>
      <c r="D44" s="264"/>
      <c r="E44" s="264"/>
      <c r="F44" s="264"/>
      <c r="G44" s="264"/>
      <c r="H44" s="264"/>
      <c r="I44" s="264"/>
      <c r="J44" s="264"/>
      <c r="K44" s="264"/>
      <c r="L44" s="264"/>
      <c r="M44" s="264"/>
      <c r="N44" s="264"/>
      <c r="O44" s="264"/>
      <c r="P44" s="264"/>
      <c r="Q44" s="264"/>
      <c r="R44" s="264"/>
      <c r="S44" s="264"/>
      <c r="T44" s="264" t="s">
        <v>332</v>
      </c>
      <c r="U44" s="264"/>
      <c r="V44" s="264"/>
      <c r="W44" s="264"/>
      <c r="X44" s="264"/>
      <c r="Y44" s="264"/>
      <c r="Z44" s="264"/>
      <c r="AA44" s="264"/>
      <c r="AB44" s="264"/>
      <c r="AC44" s="264"/>
      <c r="AD44" s="264"/>
      <c r="AE44" s="264"/>
      <c r="AF44" s="264"/>
      <c r="AG44" s="264"/>
      <c r="AH44" s="264"/>
      <c r="AI44" s="264"/>
      <c r="AJ44" s="264"/>
      <c r="AK44" s="264"/>
      <c r="AL44" s="264"/>
      <c r="AM44" s="264"/>
      <c r="AN44" s="706"/>
    </row>
    <row r="45" spans="1:40" ht="43.5" customHeight="1" x14ac:dyDescent="0.25">
      <c r="A45" s="1083"/>
      <c r="B45" s="1083"/>
      <c r="C45" s="1083"/>
      <c r="D45" s="1083"/>
      <c r="E45" s="1083"/>
      <c r="F45" s="1083"/>
      <c r="G45" s="1083"/>
      <c r="H45" s="1083"/>
      <c r="I45" s="1085" t="s">
        <v>38</v>
      </c>
      <c r="J45" s="1086"/>
      <c r="K45" s="1086"/>
      <c r="L45" s="1086"/>
      <c r="M45" s="1086"/>
      <c r="N45" s="1086"/>
      <c r="O45" s="1086"/>
      <c r="P45" s="1086"/>
      <c r="Q45" s="1086"/>
      <c r="R45" s="1086"/>
      <c r="S45" s="1086"/>
      <c r="T45" s="1086"/>
      <c r="U45" s="1086"/>
      <c r="V45" s="1086"/>
      <c r="W45" s="1086"/>
      <c r="X45" s="1086"/>
      <c r="Y45" s="1086"/>
      <c r="Z45" s="1086"/>
      <c r="AA45" s="1086"/>
      <c r="AB45" s="1086"/>
      <c r="AC45" s="1086"/>
      <c r="AD45" s="1086"/>
      <c r="AE45" s="1086"/>
      <c r="AF45" s="1086"/>
      <c r="AG45" s="1086"/>
      <c r="AH45" s="1086"/>
      <c r="AI45" s="1086"/>
      <c r="AJ45" s="1086"/>
      <c r="AK45" s="1087"/>
      <c r="AL45" s="1091"/>
      <c r="AM45" s="1091"/>
      <c r="AN45" s="1091"/>
    </row>
    <row r="46" spans="1:40" ht="15" customHeight="1" x14ac:dyDescent="0.25">
      <c r="A46" s="1084"/>
      <c r="B46" s="1084"/>
      <c r="C46" s="1084"/>
      <c r="D46" s="1084"/>
      <c r="E46" s="1084"/>
      <c r="F46" s="1084"/>
      <c r="G46" s="1084"/>
      <c r="H46" s="1084"/>
      <c r="I46" s="1088"/>
      <c r="J46" s="1089"/>
      <c r="K46" s="1089"/>
      <c r="L46" s="1089"/>
      <c r="M46" s="1089"/>
      <c r="N46" s="1089"/>
      <c r="O46" s="1089"/>
      <c r="P46" s="1089"/>
      <c r="Q46" s="1089"/>
      <c r="R46" s="1089"/>
      <c r="S46" s="1089"/>
      <c r="T46" s="1089"/>
      <c r="U46" s="1089"/>
      <c r="V46" s="1089"/>
      <c r="W46" s="1089"/>
      <c r="X46" s="1089"/>
      <c r="Y46" s="1089"/>
      <c r="Z46" s="1089"/>
      <c r="AA46" s="1089"/>
      <c r="AB46" s="1089"/>
      <c r="AC46" s="1089"/>
      <c r="AD46" s="1089"/>
      <c r="AE46" s="1089"/>
      <c r="AF46" s="1089"/>
      <c r="AG46" s="1089"/>
      <c r="AH46" s="1089"/>
      <c r="AI46" s="1089"/>
      <c r="AJ46" s="1089"/>
      <c r="AK46" s="1090"/>
      <c r="AL46" s="1092"/>
      <c r="AM46" s="1092"/>
      <c r="AN46" s="1092"/>
    </row>
    <row r="47" spans="1:40" ht="15.75" x14ac:dyDescent="0.25">
      <c r="A47" s="1093" t="s">
        <v>39</v>
      </c>
      <c r="B47" s="1093"/>
      <c r="C47" s="1093"/>
      <c r="D47" s="1093"/>
      <c r="E47" s="1093"/>
      <c r="F47" s="1093"/>
      <c r="G47" s="1093"/>
      <c r="H47" s="1093"/>
      <c r="I47" s="1094" t="s">
        <v>40</v>
      </c>
      <c r="J47" s="1094"/>
      <c r="K47" s="1094"/>
      <c r="L47" s="1094"/>
      <c r="M47" s="1094"/>
      <c r="N47" s="1094"/>
      <c r="O47" s="1094"/>
      <c r="P47" s="1094"/>
      <c r="Q47" s="1094"/>
      <c r="R47" s="1094"/>
      <c r="S47" s="1094"/>
      <c r="T47" s="1094"/>
      <c r="U47" s="1093" t="s">
        <v>41</v>
      </c>
      <c r="V47" s="1093"/>
      <c r="W47" s="1093"/>
      <c r="X47" s="1093"/>
      <c r="Y47" s="1093"/>
      <c r="Z47" s="1093"/>
      <c r="AA47" s="1093"/>
      <c r="AB47" s="1093"/>
      <c r="AC47" s="1093"/>
      <c r="AD47" s="1093"/>
      <c r="AE47" s="1094" t="s">
        <v>42</v>
      </c>
      <c r="AF47" s="1094"/>
      <c r="AG47" s="1094"/>
      <c r="AH47" s="1094"/>
      <c r="AI47" s="1094"/>
      <c r="AJ47" s="1094"/>
      <c r="AK47" s="1094"/>
      <c r="AL47" s="1094"/>
      <c r="AM47" s="1094"/>
      <c r="AN47" s="1094"/>
    </row>
    <row r="48" spans="1:40" ht="11.45" customHeight="1" x14ac:dyDescent="0.3">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1"/>
      <c r="AN48" s="11"/>
    </row>
    <row r="49" spans="1:40" ht="37.9" customHeight="1" x14ac:dyDescent="0.25">
      <c r="A49" s="1073" t="s">
        <v>43</v>
      </c>
      <c r="B49" s="1073"/>
      <c r="C49" s="1073"/>
      <c r="D49" s="1073"/>
      <c r="E49" s="1073"/>
      <c r="F49" s="1073"/>
      <c r="G49" s="1073"/>
      <c r="H49" s="1073"/>
      <c r="I49" s="1074" t="s">
        <v>125</v>
      </c>
      <c r="J49" s="1074"/>
      <c r="K49" s="1074"/>
      <c r="L49" s="1074"/>
      <c r="M49" s="1074"/>
      <c r="N49" s="1074"/>
      <c r="O49" s="1074"/>
      <c r="P49" s="1074"/>
      <c r="Q49" s="1074"/>
      <c r="R49" s="1074"/>
      <c r="S49" s="1074"/>
      <c r="T49" s="1074"/>
      <c r="U49" s="1074"/>
      <c r="V49" s="1074"/>
      <c r="W49" s="1074"/>
      <c r="X49" s="1074"/>
      <c r="Y49" s="1074"/>
      <c r="Z49" s="1074"/>
      <c r="AA49" s="1074"/>
      <c r="AB49" s="1074"/>
      <c r="AC49" s="1074"/>
      <c r="AD49" s="1074"/>
      <c r="AE49" s="1074"/>
      <c r="AF49" s="1074"/>
      <c r="AG49" s="1074"/>
      <c r="AH49" s="1074"/>
      <c r="AI49" s="1074"/>
      <c r="AJ49" s="1074"/>
      <c r="AK49" s="1074"/>
      <c r="AL49" s="1074"/>
      <c r="AM49" s="1074"/>
      <c r="AN49" s="1074"/>
    </row>
    <row r="50" spans="1:40" ht="11.45" customHeight="1" thickBot="1" x14ac:dyDescent="0.3">
      <c r="A50" s="12"/>
      <c r="B50" s="13"/>
      <c r="C50" s="13"/>
      <c r="D50" s="13"/>
      <c r="E50" s="13"/>
      <c r="F50" s="13"/>
      <c r="G50" s="13"/>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4"/>
      <c r="AJ50" s="14"/>
      <c r="AK50" s="14"/>
      <c r="AL50" s="14"/>
      <c r="AM50" s="15"/>
      <c r="AN50" s="15"/>
    </row>
    <row r="51" spans="1:40" s="13" customFormat="1" ht="45" customHeight="1" thickBot="1" x14ac:dyDescent="0.25">
      <c r="A51" s="1075" t="s">
        <v>1</v>
      </c>
      <c r="B51" s="1076"/>
      <c r="C51" s="1076"/>
      <c r="D51" s="1076"/>
      <c r="E51" s="1076"/>
      <c r="F51" s="1076"/>
      <c r="G51" s="1076"/>
      <c r="H51" s="1077" t="str">
        <f>+VLOOKUP(AE51,PRESUPUESTO!$A$18:$E$36,3,FALSE)</f>
        <v>SUMINISTRO, EXTENDIDA Y COMPACTACIÓN DE MATERIAL PARA AFIRMADO HASTA UN DIÁMETRO DE 5" Y UN ÍNDICE PLÁSTICO MENOR O IGUAL 9%  Y COMPACTO  AL 95% PROCTOR, INCLUYE ACARREO LIBRE 5 KM (**)</v>
      </c>
      <c r="I51" s="1077"/>
      <c r="J51" s="1077"/>
      <c r="K51" s="1077"/>
      <c r="L51" s="1077"/>
      <c r="M51" s="1077"/>
      <c r="N51" s="1077"/>
      <c r="O51" s="1077"/>
      <c r="P51" s="1077"/>
      <c r="Q51" s="1077"/>
      <c r="R51" s="1077"/>
      <c r="S51" s="1077"/>
      <c r="T51" s="1077"/>
      <c r="U51" s="1076" t="s">
        <v>45</v>
      </c>
      <c r="V51" s="1076"/>
      <c r="W51" s="1076"/>
      <c r="X51" s="1076"/>
      <c r="Y51" s="1076"/>
      <c r="Z51" s="1076"/>
      <c r="AA51" s="1076"/>
      <c r="AB51" s="1076"/>
      <c r="AC51" s="1076"/>
      <c r="AD51" s="1076"/>
      <c r="AE51" s="1078">
        <v>2.0099999999999998</v>
      </c>
      <c r="AF51" s="1079"/>
      <c r="AG51" s="1079"/>
      <c r="AH51" s="1079"/>
      <c r="AI51" s="1080"/>
      <c r="AJ51" s="16" t="s">
        <v>46</v>
      </c>
      <c r="AK51" s="127" t="str">
        <f>+VLOOKUP(AE51,PRESUPUESTO!$A$18:$E$36,4,FALSE)</f>
        <v>Precios Gober.</v>
      </c>
      <c r="AL51" s="18" t="s">
        <v>47</v>
      </c>
      <c r="AM51" s="1081" t="s">
        <v>124</v>
      </c>
      <c r="AN51" s="1082"/>
    </row>
    <row r="52" spans="1:40" x14ac:dyDescent="0.25">
      <c r="A52" s="19"/>
      <c r="B52" s="20"/>
      <c r="C52" s="20"/>
      <c r="D52" s="20"/>
      <c r="E52" s="20"/>
      <c r="F52" s="20"/>
      <c r="G52" s="20"/>
      <c r="H52" s="20"/>
      <c r="I52" s="20"/>
      <c r="J52" s="20"/>
      <c r="K52" s="20"/>
      <c r="L52" s="20"/>
      <c r="M52" s="20"/>
      <c r="N52" s="20"/>
      <c r="O52" s="20"/>
      <c r="P52" s="20"/>
      <c r="Q52" s="20"/>
      <c r="R52" s="20"/>
      <c r="S52" s="20"/>
      <c r="T52" s="20"/>
      <c r="U52" s="20"/>
      <c r="V52" s="20"/>
      <c r="W52" s="20"/>
      <c r="X52" s="20"/>
      <c r="Y52" s="20"/>
      <c r="Z52" s="20"/>
      <c r="AA52" s="20"/>
      <c r="AB52" s="20"/>
      <c r="AC52" s="20"/>
      <c r="AD52" s="20"/>
      <c r="AE52" s="20"/>
      <c r="AF52" s="20"/>
      <c r="AG52" s="20"/>
      <c r="AH52" s="21"/>
      <c r="AI52" s="1065" t="s">
        <v>48</v>
      </c>
      <c r="AJ52" s="1067" t="s">
        <v>49</v>
      </c>
      <c r="AK52" s="1068"/>
      <c r="AL52" s="1068"/>
      <c r="AM52" s="1069" t="s">
        <v>50</v>
      </c>
      <c r="AN52" s="1063" t="s">
        <v>51</v>
      </c>
    </row>
    <row r="53" spans="1:40" ht="16.5" customHeight="1" thickBot="1" x14ac:dyDescent="0.3">
      <c r="A53" s="22"/>
      <c r="B53" s="23"/>
      <c r="C53" s="23"/>
      <c r="D53" s="23"/>
      <c r="E53" s="23"/>
      <c r="F53" s="23"/>
      <c r="G53" s="23"/>
      <c r="H53" s="23"/>
      <c r="I53" s="23"/>
      <c r="J53" s="23"/>
      <c r="K53" s="23"/>
      <c r="L53" s="23"/>
      <c r="M53" s="23"/>
      <c r="N53" s="23"/>
      <c r="O53" s="23"/>
      <c r="P53" s="23"/>
      <c r="Q53" s="23"/>
      <c r="R53" s="23"/>
      <c r="S53" s="23"/>
      <c r="T53" s="23"/>
      <c r="U53" s="23"/>
      <c r="V53" s="23"/>
      <c r="W53" s="23"/>
      <c r="X53" s="23"/>
      <c r="Y53" s="23"/>
      <c r="Z53" s="23"/>
      <c r="AA53" s="23"/>
      <c r="AB53" s="23"/>
      <c r="AC53" s="23"/>
      <c r="AD53" s="23"/>
      <c r="AE53" s="23"/>
      <c r="AF53" s="23"/>
      <c r="AG53" s="23"/>
      <c r="AH53" s="24"/>
      <c r="AI53" s="1066"/>
      <c r="AJ53" s="25"/>
      <c r="AK53" s="25"/>
      <c r="AL53" s="25" t="s">
        <v>52</v>
      </c>
      <c r="AM53" s="1070"/>
      <c r="AN53" s="1064"/>
    </row>
    <row r="54" spans="1:40" ht="15.75" x14ac:dyDescent="0.25">
      <c r="A54" s="22"/>
      <c r="B54" s="23"/>
      <c r="C54" s="23"/>
      <c r="D54" s="26"/>
      <c r="E54" s="27"/>
      <c r="F54" s="28"/>
      <c r="G54" s="28"/>
      <c r="H54" s="27"/>
      <c r="I54" s="29"/>
      <c r="J54" s="30"/>
      <c r="K54" s="30"/>
      <c r="L54" s="30"/>
      <c r="M54" s="30"/>
      <c r="N54" s="30"/>
      <c r="O54" s="30"/>
      <c r="P54" s="30"/>
      <c r="Q54" s="30"/>
      <c r="R54" s="30"/>
      <c r="S54" s="30"/>
      <c r="T54" s="30"/>
      <c r="U54" s="30"/>
      <c r="V54" s="28"/>
      <c r="W54" s="28"/>
      <c r="X54" s="28"/>
      <c r="Y54" s="28"/>
      <c r="Z54" s="28"/>
      <c r="AA54" s="28"/>
      <c r="AB54" s="31"/>
      <c r="AC54" s="28"/>
      <c r="AD54" s="30"/>
      <c r="AE54" s="30"/>
      <c r="AF54" s="30"/>
      <c r="AG54" s="32"/>
      <c r="AH54" s="33"/>
      <c r="AI54" s="144" t="s">
        <v>61</v>
      </c>
      <c r="AJ54" s="1071" t="str">
        <f>+'2,01'!AJ10:AK10</f>
        <v xml:space="preserve">PLACA HUELLA </v>
      </c>
      <c r="AK54" s="1072"/>
      <c r="AL54" s="35"/>
      <c r="AM54" s="36"/>
      <c r="AN54" s="37"/>
    </row>
    <row r="55" spans="1:40" ht="15.75" x14ac:dyDescent="0.25">
      <c r="A55" s="22"/>
      <c r="B55" s="23"/>
      <c r="C55" s="23"/>
      <c r="D55" s="23"/>
      <c r="E55" s="23"/>
      <c r="F55" s="23"/>
      <c r="G55" s="23"/>
      <c r="H55" s="23"/>
      <c r="I55" s="23"/>
      <c r="J55" s="23"/>
      <c r="K55" s="23"/>
      <c r="L55" s="23"/>
      <c r="M55" s="23"/>
      <c r="N55" s="38"/>
      <c r="O55" s="23"/>
      <c r="P55" s="23"/>
      <c r="Q55" s="23"/>
      <c r="R55" s="23"/>
      <c r="S55" s="23"/>
      <c r="T55" s="23"/>
      <c r="U55" s="23"/>
      <c r="V55" s="23"/>
      <c r="W55" s="23"/>
      <c r="X55" s="23"/>
      <c r="Y55" s="23"/>
      <c r="Z55" s="23"/>
      <c r="AA55" s="23"/>
      <c r="AB55" s="23"/>
      <c r="AC55" s="23"/>
      <c r="AD55" s="23"/>
      <c r="AE55" s="23"/>
      <c r="AF55" s="39"/>
      <c r="AG55" s="23"/>
      <c r="AH55" s="33"/>
      <c r="AI55" s="144" t="s">
        <v>63</v>
      </c>
      <c r="AJ55" s="1105" t="s">
        <v>62</v>
      </c>
      <c r="AK55" s="1106"/>
      <c r="AL55" s="35"/>
      <c r="AM55" s="36"/>
      <c r="AN55" s="37"/>
    </row>
    <row r="56" spans="1:40" ht="15.75" x14ac:dyDescent="0.25">
      <c r="A56" s="22"/>
      <c r="B56" s="23"/>
      <c r="C56" s="23"/>
      <c r="D56" s="23"/>
      <c r="E56" s="23"/>
      <c r="F56" s="23"/>
      <c r="G56" s="23"/>
      <c r="H56" s="23"/>
      <c r="I56" s="23"/>
      <c r="J56" s="23"/>
      <c r="K56" s="23"/>
      <c r="L56" s="23"/>
      <c r="M56" s="23"/>
      <c r="N56" s="38"/>
      <c r="O56" s="23"/>
      <c r="P56" s="23"/>
      <c r="Q56" s="23"/>
      <c r="R56" s="23"/>
      <c r="S56" s="23"/>
      <c r="T56" s="23"/>
      <c r="U56" s="23"/>
      <c r="V56" s="23"/>
      <c r="W56" s="23"/>
      <c r="X56" s="23"/>
      <c r="Y56" s="23"/>
      <c r="Z56" s="23"/>
      <c r="AA56" s="23"/>
      <c r="AB56" s="23"/>
      <c r="AC56" s="23"/>
      <c r="AD56" s="23"/>
      <c r="AE56" s="23"/>
      <c r="AF56" s="39"/>
      <c r="AG56" s="23"/>
      <c r="AH56" s="33"/>
      <c r="AI56" s="144" t="s">
        <v>64</v>
      </c>
      <c r="AJ56" s="1105" t="s">
        <v>62</v>
      </c>
      <c r="AK56" s="1106"/>
      <c r="AL56" s="35"/>
      <c r="AM56" s="36"/>
      <c r="AN56" s="37"/>
    </row>
    <row r="57" spans="1:40" ht="15.75" x14ac:dyDescent="0.25">
      <c r="A57" s="22"/>
      <c r="B57" s="23"/>
      <c r="C57" s="23"/>
      <c r="D57" s="23"/>
      <c r="E57" s="23"/>
      <c r="F57" s="23"/>
      <c r="G57" s="23"/>
      <c r="H57" s="23"/>
      <c r="I57" s="23"/>
      <c r="J57" s="23"/>
      <c r="K57" s="23"/>
      <c r="L57" s="23"/>
      <c r="M57" s="23"/>
      <c r="N57" s="38"/>
      <c r="O57" s="23"/>
      <c r="P57" s="23"/>
      <c r="Q57" s="23"/>
      <c r="R57" s="23"/>
      <c r="S57" s="23"/>
      <c r="T57" s="23"/>
      <c r="U57" s="23"/>
      <c r="V57" s="23"/>
      <c r="W57" s="23"/>
      <c r="X57" s="23"/>
      <c r="Y57" s="23"/>
      <c r="Z57" s="23"/>
      <c r="AA57" s="23"/>
      <c r="AB57" s="23"/>
      <c r="AC57" s="23"/>
      <c r="AD57" s="23"/>
      <c r="AE57" s="23"/>
      <c r="AF57" s="39"/>
      <c r="AG57" s="23"/>
      <c r="AH57" s="33"/>
      <c r="AI57" s="144" t="s">
        <v>65</v>
      </c>
      <c r="AJ57" s="1105" t="s">
        <v>62</v>
      </c>
      <c r="AK57" s="1106"/>
      <c r="AL57" s="35"/>
      <c r="AM57" s="36"/>
      <c r="AN57" s="37"/>
    </row>
    <row r="58" spans="1:40" ht="15.75" x14ac:dyDescent="0.25">
      <c r="A58" s="22"/>
      <c r="B58" s="23"/>
      <c r="C58" s="23"/>
      <c r="D58" s="23"/>
      <c r="E58" s="23"/>
      <c r="F58" s="23"/>
      <c r="G58" s="23"/>
      <c r="H58" s="23"/>
      <c r="I58" s="23"/>
      <c r="J58" s="23"/>
      <c r="K58" s="23"/>
      <c r="L58" s="23"/>
      <c r="M58" s="23"/>
      <c r="N58" s="38"/>
      <c r="O58" s="23"/>
      <c r="P58" s="23"/>
      <c r="Q58" s="23"/>
      <c r="R58" s="23"/>
      <c r="S58" s="23"/>
      <c r="T58" s="23"/>
      <c r="U58" s="23"/>
      <c r="V58" s="23"/>
      <c r="W58" s="23"/>
      <c r="X58" s="23"/>
      <c r="Y58" s="23"/>
      <c r="Z58" s="23"/>
      <c r="AA58" s="23"/>
      <c r="AB58" s="23"/>
      <c r="AC58" s="23"/>
      <c r="AD58" s="23"/>
      <c r="AE58" s="23"/>
      <c r="AF58" s="39"/>
      <c r="AG58" s="23"/>
      <c r="AH58" s="33"/>
      <c r="AI58" s="144" t="s">
        <v>66</v>
      </c>
      <c r="AJ58" s="1105" t="s">
        <v>62</v>
      </c>
      <c r="AK58" s="1106"/>
      <c r="AL58" s="35"/>
      <c r="AM58" s="36"/>
      <c r="AN58" s="37"/>
    </row>
    <row r="59" spans="1:40" ht="15.75" x14ac:dyDescent="0.25">
      <c r="A59" s="22"/>
      <c r="B59" s="23"/>
      <c r="C59" s="23"/>
      <c r="D59" s="23"/>
      <c r="E59" s="23"/>
      <c r="F59" s="23"/>
      <c r="G59" s="23"/>
      <c r="H59" s="23"/>
      <c r="I59" s="23"/>
      <c r="J59" s="23"/>
      <c r="K59" s="23"/>
      <c r="L59" s="23"/>
      <c r="M59" s="23"/>
      <c r="N59" s="38"/>
      <c r="O59" s="23"/>
      <c r="P59" s="23"/>
      <c r="Q59" s="23"/>
      <c r="R59" s="23"/>
      <c r="S59" s="23"/>
      <c r="T59" s="23"/>
      <c r="U59" s="23"/>
      <c r="V59" s="23"/>
      <c r="W59" s="23"/>
      <c r="X59" s="23"/>
      <c r="Y59" s="23"/>
      <c r="Z59" s="23"/>
      <c r="AA59" s="23"/>
      <c r="AB59" s="23"/>
      <c r="AC59" s="23"/>
      <c r="AD59" s="23"/>
      <c r="AE59" s="23"/>
      <c r="AF59" s="39"/>
      <c r="AG59" s="23"/>
      <c r="AH59" s="33"/>
      <c r="AI59" s="144" t="s">
        <v>67</v>
      </c>
      <c r="AJ59" s="1105" t="s">
        <v>62</v>
      </c>
      <c r="AK59" s="1106"/>
      <c r="AL59" s="35"/>
      <c r="AM59" s="36"/>
      <c r="AN59" s="37"/>
    </row>
    <row r="60" spans="1:40" ht="15.75" x14ac:dyDescent="0.25">
      <c r="A60" s="22"/>
      <c r="B60" s="23"/>
      <c r="C60" s="23"/>
      <c r="D60" s="23"/>
      <c r="E60" s="23"/>
      <c r="F60" s="23"/>
      <c r="G60" s="23"/>
      <c r="H60" s="23"/>
      <c r="I60" s="23"/>
      <c r="J60" s="23"/>
      <c r="K60" s="23"/>
      <c r="L60" s="23"/>
      <c r="M60" s="23"/>
      <c r="N60" s="38"/>
      <c r="O60" s="23"/>
      <c r="P60" s="23"/>
      <c r="Q60" s="23"/>
      <c r="R60" s="23"/>
      <c r="S60" s="23"/>
      <c r="T60" s="23"/>
      <c r="U60" s="23"/>
      <c r="V60" s="23"/>
      <c r="W60" s="23"/>
      <c r="X60" s="23"/>
      <c r="Y60" s="23"/>
      <c r="Z60" s="23"/>
      <c r="AA60" s="23"/>
      <c r="AB60" s="23"/>
      <c r="AC60" s="23"/>
      <c r="AD60" s="23"/>
      <c r="AE60" s="23"/>
      <c r="AF60" s="39"/>
      <c r="AG60" s="23"/>
      <c r="AH60" s="33"/>
      <c r="AI60" s="144" t="s">
        <v>68</v>
      </c>
      <c r="AJ60" s="1105" t="s">
        <v>62</v>
      </c>
      <c r="AK60" s="1106"/>
      <c r="AL60" s="35"/>
      <c r="AM60" s="36"/>
      <c r="AN60" s="37"/>
    </row>
    <row r="61" spans="1:40" ht="15.75" x14ac:dyDescent="0.25">
      <c r="A61" s="22"/>
      <c r="B61" s="23"/>
      <c r="C61" s="23"/>
      <c r="D61" s="23"/>
      <c r="E61" s="23"/>
      <c r="F61" s="23"/>
      <c r="G61" s="23"/>
      <c r="H61" s="23"/>
      <c r="I61" s="23"/>
      <c r="J61" s="23"/>
      <c r="K61" s="23"/>
      <c r="L61" s="23"/>
      <c r="M61" s="23"/>
      <c r="N61" s="23"/>
      <c r="O61" s="23"/>
      <c r="P61" s="23"/>
      <c r="Q61" s="23"/>
      <c r="R61" s="23"/>
      <c r="S61" s="23"/>
      <c r="T61" s="23"/>
      <c r="U61" s="23"/>
      <c r="V61" s="23"/>
      <c r="W61" s="23"/>
      <c r="X61" s="23"/>
      <c r="Y61" s="23"/>
      <c r="Z61" s="23"/>
      <c r="AA61" s="23"/>
      <c r="AB61" s="23"/>
      <c r="AC61" s="23"/>
      <c r="AD61" s="23"/>
      <c r="AE61" s="23"/>
      <c r="AF61" s="39"/>
      <c r="AG61" s="23"/>
      <c r="AH61" s="33"/>
      <c r="AI61" s="144" t="s">
        <v>69</v>
      </c>
      <c r="AJ61" s="1105" t="s">
        <v>62</v>
      </c>
      <c r="AK61" s="1106"/>
      <c r="AL61" s="35"/>
      <c r="AM61" s="36"/>
      <c r="AN61" s="37"/>
    </row>
    <row r="62" spans="1:40" ht="15.75" x14ac:dyDescent="0.25">
      <c r="A62" s="22"/>
      <c r="B62" s="23"/>
      <c r="C62" s="23"/>
      <c r="D62" s="23"/>
      <c r="E62" s="23"/>
      <c r="F62" s="23"/>
      <c r="G62" s="23"/>
      <c r="H62" s="23"/>
      <c r="I62" s="23"/>
      <c r="J62" s="23"/>
      <c r="K62" s="23"/>
      <c r="L62" s="23"/>
      <c r="M62" s="23"/>
      <c r="N62" s="23"/>
      <c r="O62" s="23"/>
      <c r="P62" s="23"/>
      <c r="Q62" s="23"/>
      <c r="R62" s="23"/>
      <c r="S62" s="23"/>
      <c r="T62" s="23"/>
      <c r="U62" s="23"/>
      <c r="V62" s="23"/>
      <c r="W62" s="23"/>
      <c r="X62" s="23"/>
      <c r="Y62" s="23"/>
      <c r="Z62" s="23"/>
      <c r="AA62" s="23"/>
      <c r="AB62" s="23"/>
      <c r="AC62" s="23"/>
      <c r="AD62" s="23"/>
      <c r="AE62" s="23"/>
      <c r="AF62" s="39"/>
      <c r="AG62" s="23"/>
      <c r="AH62" s="33"/>
      <c r="AI62" s="144" t="s">
        <v>222</v>
      </c>
      <c r="AJ62" s="1105" t="s">
        <v>62</v>
      </c>
      <c r="AK62" s="1106"/>
      <c r="AL62" s="35"/>
      <c r="AM62" s="36"/>
      <c r="AN62" s="37"/>
    </row>
    <row r="63" spans="1:40" ht="15.75" x14ac:dyDescent="0.25">
      <c r="A63" s="22"/>
      <c r="B63" s="23"/>
      <c r="C63" s="23"/>
      <c r="D63" s="23"/>
      <c r="E63" s="23"/>
      <c r="F63" s="23"/>
      <c r="G63" s="23"/>
      <c r="H63" s="23"/>
      <c r="I63" s="23"/>
      <c r="J63" s="23"/>
      <c r="K63" s="23"/>
      <c r="L63" s="23"/>
      <c r="M63" s="23"/>
      <c r="N63" s="23"/>
      <c r="O63" s="23"/>
      <c r="P63" s="23"/>
      <c r="Q63" s="23"/>
      <c r="R63" s="23"/>
      <c r="S63" s="23"/>
      <c r="T63" s="23"/>
      <c r="U63" s="23"/>
      <c r="V63" s="23"/>
      <c r="W63" s="23"/>
      <c r="X63" s="23"/>
      <c r="Y63" s="23"/>
      <c r="Z63" s="23"/>
      <c r="AA63" s="23"/>
      <c r="AB63" s="23"/>
      <c r="AC63" s="23"/>
      <c r="AD63" s="23"/>
      <c r="AE63" s="23"/>
      <c r="AF63" s="39"/>
      <c r="AG63" s="23"/>
      <c r="AH63" s="33"/>
      <c r="AI63" s="144" t="s">
        <v>223</v>
      </c>
      <c r="AJ63" s="1105" t="s">
        <v>62</v>
      </c>
      <c r="AK63" s="1106"/>
      <c r="AL63" s="35">
        <v>216.64</v>
      </c>
      <c r="AM63" s="146">
        <v>1</v>
      </c>
      <c r="AN63" s="147">
        <f>+AM63*AL63</f>
        <v>216.64</v>
      </c>
    </row>
    <row r="64" spans="1:40" ht="15.75" x14ac:dyDescent="0.25">
      <c r="A64" s="22"/>
      <c r="B64" s="23"/>
      <c r="C64" s="23"/>
      <c r="D64" s="23"/>
      <c r="E64" s="23"/>
      <c r="F64" s="23"/>
      <c r="G64" s="23"/>
      <c r="H64" s="23"/>
      <c r="I64" s="23"/>
      <c r="J64" s="23"/>
      <c r="K64" s="23"/>
      <c r="L64" s="23"/>
      <c r="M64" s="23"/>
      <c r="N64" s="23"/>
      <c r="O64" s="23"/>
      <c r="P64" s="23"/>
      <c r="Q64" s="23"/>
      <c r="R64" s="23"/>
      <c r="S64" s="23"/>
      <c r="T64" s="23"/>
      <c r="U64" s="23"/>
      <c r="V64" s="23"/>
      <c r="W64" s="23"/>
      <c r="X64" s="23"/>
      <c r="Y64" s="23"/>
      <c r="Z64" s="23"/>
      <c r="AA64" s="23"/>
      <c r="AB64" s="23"/>
      <c r="AC64" s="23"/>
      <c r="AD64" s="23"/>
      <c r="AE64" s="23"/>
      <c r="AF64" s="39"/>
      <c r="AG64" s="23"/>
      <c r="AH64" s="33"/>
      <c r="AI64" s="34"/>
      <c r="AJ64" s="1105"/>
      <c r="AK64" s="1106"/>
      <c r="AL64" s="35"/>
      <c r="AM64" s="36"/>
      <c r="AN64" s="37"/>
    </row>
    <row r="65" spans="1:41" ht="15.75" x14ac:dyDescent="0.25">
      <c r="A65" s="22"/>
      <c r="B65" s="23"/>
      <c r="C65" s="23"/>
      <c r="D65" s="23"/>
      <c r="E65" s="23"/>
      <c r="F65" s="23"/>
      <c r="G65" s="23"/>
      <c r="H65" s="23"/>
      <c r="I65" s="23"/>
      <c r="J65" s="23"/>
      <c r="K65" s="23"/>
      <c r="L65" s="23"/>
      <c r="M65" s="23"/>
      <c r="N65" s="23"/>
      <c r="O65" s="23"/>
      <c r="P65" s="23"/>
      <c r="Q65" s="23"/>
      <c r="R65" s="23"/>
      <c r="S65" s="23"/>
      <c r="T65" s="23"/>
      <c r="U65" s="23"/>
      <c r="V65" s="23"/>
      <c r="W65" s="23"/>
      <c r="X65" s="23"/>
      <c r="Y65" s="23"/>
      <c r="Z65" s="23"/>
      <c r="AA65" s="23"/>
      <c r="AB65" s="23"/>
      <c r="AC65" s="23"/>
      <c r="AD65" s="23"/>
      <c r="AE65" s="23"/>
      <c r="AF65" s="39"/>
      <c r="AG65" s="23"/>
      <c r="AH65" s="33"/>
      <c r="AI65" s="34"/>
      <c r="AJ65" s="1105"/>
      <c r="AK65" s="1106"/>
      <c r="AL65" s="35"/>
      <c r="AM65" s="36"/>
      <c r="AN65" s="37"/>
    </row>
    <row r="66" spans="1:41" ht="15.75" x14ac:dyDescent="0.25">
      <c r="A66" s="22"/>
      <c r="B66" s="23"/>
      <c r="C66" s="23"/>
      <c r="D66" s="23"/>
      <c r="E66" s="23"/>
      <c r="F66" s="23"/>
      <c r="G66" s="23"/>
      <c r="H66" s="23"/>
      <c r="I66" s="23"/>
      <c r="J66" s="23"/>
      <c r="K66" s="23"/>
      <c r="L66" s="23"/>
      <c r="M66" s="23"/>
      <c r="N66" s="23"/>
      <c r="O66" s="23"/>
      <c r="P66" s="23"/>
      <c r="Q66" s="23"/>
      <c r="R66" s="23"/>
      <c r="S66" s="23"/>
      <c r="T66" s="23"/>
      <c r="U66" s="23"/>
      <c r="V66" s="23"/>
      <c r="W66" s="23"/>
      <c r="X66" s="23"/>
      <c r="Y66" s="23"/>
      <c r="Z66" s="23"/>
      <c r="AA66" s="23"/>
      <c r="AB66" s="23"/>
      <c r="AC66" s="23"/>
      <c r="AD66" s="23"/>
      <c r="AE66" s="23"/>
      <c r="AF66" s="39"/>
      <c r="AG66" s="23"/>
      <c r="AH66" s="33"/>
      <c r="AI66" s="34"/>
      <c r="AJ66" s="1105"/>
      <c r="AK66" s="1106"/>
      <c r="AL66" s="40"/>
      <c r="AM66" s="36"/>
      <c r="AN66" s="37"/>
    </row>
    <row r="67" spans="1:41" ht="15.75" x14ac:dyDescent="0.25">
      <c r="A67" s="22"/>
      <c r="B67" s="23"/>
      <c r="C67" s="23"/>
      <c r="D67" s="23"/>
      <c r="E67" s="23"/>
      <c r="F67" s="23"/>
      <c r="G67" s="23"/>
      <c r="H67" s="23"/>
      <c r="I67" s="23"/>
      <c r="J67" s="23"/>
      <c r="K67" s="23"/>
      <c r="L67" s="23"/>
      <c r="M67" s="23"/>
      <c r="N67" s="23"/>
      <c r="O67" s="23"/>
      <c r="P67" s="23"/>
      <c r="Q67" s="23"/>
      <c r="R67" s="23"/>
      <c r="S67" s="23"/>
      <c r="T67" s="23"/>
      <c r="U67" s="23"/>
      <c r="V67" s="23"/>
      <c r="W67" s="23"/>
      <c r="X67" s="23"/>
      <c r="Y67" s="23"/>
      <c r="Z67" s="23"/>
      <c r="AA67" s="23"/>
      <c r="AB67" s="23"/>
      <c r="AC67" s="23"/>
      <c r="AD67" s="23"/>
      <c r="AE67" s="23"/>
      <c r="AF67" s="39"/>
      <c r="AG67" s="23"/>
      <c r="AH67" s="33"/>
      <c r="AI67" s="34"/>
      <c r="AJ67" s="1105"/>
      <c r="AK67" s="1106"/>
      <c r="AL67" s="35"/>
      <c r="AM67" s="36"/>
      <c r="AN67" s="37"/>
    </row>
    <row r="68" spans="1:41" ht="15.75" x14ac:dyDescent="0.25">
      <c r="A68" s="22"/>
      <c r="B68" s="23"/>
      <c r="C68" s="23"/>
      <c r="D68" s="23"/>
      <c r="E68" s="23"/>
      <c r="F68" s="23"/>
      <c r="G68" s="23"/>
      <c r="H68" s="23"/>
      <c r="I68" s="23"/>
      <c r="J68" s="23"/>
      <c r="K68" s="23"/>
      <c r="L68" s="23"/>
      <c r="M68" s="23"/>
      <c r="N68" s="23"/>
      <c r="O68" s="23"/>
      <c r="P68" s="23"/>
      <c r="Q68" s="23"/>
      <c r="R68" s="23"/>
      <c r="S68" s="23"/>
      <c r="T68" s="23"/>
      <c r="U68" s="23"/>
      <c r="V68" s="23"/>
      <c r="W68" s="23"/>
      <c r="X68" s="23"/>
      <c r="Y68" s="23"/>
      <c r="Z68" s="23"/>
      <c r="AA68" s="23"/>
      <c r="AB68" s="23"/>
      <c r="AC68" s="23"/>
      <c r="AD68" s="23"/>
      <c r="AE68" s="23"/>
      <c r="AF68" s="39"/>
      <c r="AG68" s="23"/>
      <c r="AH68" s="33"/>
      <c r="AI68" s="34"/>
      <c r="AJ68" s="1105"/>
      <c r="AK68" s="1106"/>
      <c r="AL68" s="35"/>
      <c r="AM68" s="36"/>
      <c r="AN68" s="37"/>
    </row>
    <row r="69" spans="1:41" ht="15.75" x14ac:dyDescent="0.25">
      <c r="A69" s="22"/>
      <c r="B69" s="23"/>
      <c r="C69" s="23"/>
      <c r="D69" s="23"/>
      <c r="E69" s="23"/>
      <c r="F69" s="23"/>
      <c r="G69" s="23"/>
      <c r="H69" s="23"/>
      <c r="I69" s="23"/>
      <c r="J69" s="23"/>
      <c r="K69" s="23"/>
      <c r="L69" s="23"/>
      <c r="M69" s="23"/>
      <c r="N69" s="23"/>
      <c r="O69" s="23"/>
      <c r="P69" s="23"/>
      <c r="Q69" s="23"/>
      <c r="R69" s="23"/>
      <c r="S69" s="23"/>
      <c r="T69" s="23"/>
      <c r="U69" s="23"/>
      <c r="V69" s="23"/>
      <c r="W69" s="23"/>
      <c r="X69" s="23"/>
      <c r="Y69" s="23"/>
      <c r="Z69" s="23"/>
      <c r="AA69" s="23"/>
      <c r="AB69" s="23"/>
      <c r="AC69" s="23"/>
      <c r="AD69" s="23"/>
      <c r="AE69" s="23"/>
      <c r="AF69" s="39"/>
      <c r="AG69" s="23"/>
      <c r="AH69" s="33"/>
      <c r="AI69" s="34"/>
      <c r="AJ69" s="1105"/>
      <c r="AK69" s="1106"/>
      <c r="AL69" s="35"/>
      <c r="AM69" s="36"/>
      <c r="AN69" s="37"/>
    </row>
    <row r="70" spans="1:41" ht="15.75" x14ac:dyDescent="0.25">
      <c r="A70" s="22"/>
      <c r="B70" s="23"/>
      <c r="C70" s="23"/>
      <c r="D70" s="23"/>
      <c r="E70" s="23"/>
      <c r="F70" s="23"/>
      <c r="G70" s="23"/>
      <c r="H70" s="23"/>
      <c r="I70" s="23"/>
      <c r="J70" s="23"/>
      <c r="K70" s="23"/>
      <c r="L70" s="23"/>
      <c r="M70" s="23"/>
      <c r="N70" s="23"/>
      <c r="O70" s="23"/>
      <c r="P70" s="23"/>
      <c r="Q70" s="23"/>
      <c r="R70" s="23"/>
      <c r="S70" s="23"/>
      <c r="T70" s="23"/>
      <c r="U70" s="23"/>
      <c r="V70" s="23"/>
      <c r="W70" s="23"/>
      <c r="X70" s="23"/>
      <c r="Y70" s="23"/>
      <c r="Z70" s="23"/>
      <c r="AA70" s="23"/>
      <c r="AB70" s="23"/>
      <c r="AC70" s="23"/>
      <c r="AD70" s="23"/>
      <c r="AE70" s="23"/>
      <c r="AF70" s="39"/>
      <c r="AG70" s="23"/>
      <c r="AH70" s="33"/>
      <c r="AI70" s="34"/>
      <c r="AJ70" s="1105"/>
      <c r="AK70" s="1106"/>
      <c r="AL70" s="35"/>
      <c r="AM70" s="36"/>
      <c r="AN70" s="37"/>
    </row>
    <row r="71" spans="1:41" ht="15.75" x14ac:dyDescent="0.25">
      <c r="A71" s="22"/>
      <c r="B71" s="23"/>
      <c r="C71" s="23"/>
      <c r="D71" s="23"/>
      <c r="E71" s="23"/>
      <c r="F71" s="23"/>
      <c r="G71" s="23"/>
      <c r="H71" s="23"/>
      <c r="I71" s="23"/>
      <c r="J71" s="23"/>
      <c r="K71" s="23"/>
      <c r="L71" s="23"/>
      <c r="M71" s="23"/>
      <c r="N71" s="23"/>
      <c r="O71" s="23"/>
      <c r="P71" s="23"/>
      <c r="Q71" s="23"/>
      <c r="R71" s="23"/>
      <c r="S71" s="23"/>
      <c r="T71" s="23"/>
      <c r="U71" s="23"/>
      <c r="V71" s="23"/>
      <c r="W71" s="23"/>
      <c r="X71" s="23"/>
      <c r="Y71" s="23"/>
      <c r="Z71" s="23"/>
      <c r="AA71" s="23"/>
      <c r="AB71" s="23"/>
      <c r="AC71" s="23"/>
      <c r="AD71" s="23"/>
      <c r="AE71" s="23"/>
      <c r="AF71" s="39"/>
      <c r="AG71" s="23"/>
      <c r="AH71" s="33"/>
      <c r="AI71" s="34"/>
      <c r="AJ71" s="1105"/>
      <c r="AK71" s="1106"/>
      <c r="AL71" s="35"/>
      <c r="AM71" s="36"/>
      <c r="AN71" s="37"/>
    </row>
    <row r="72" spans="1:41" ht="18" x14ac:dyDescent="0.25">
      <c r="A72" s="22"/>
      <c r="B72" s="41"/>
      <c r="C72" s="23"/>
      <c r="D72" s="23"/>
      <c r="E72" s="23"/>
      <c r="F72" s="23"/>
      <c r="G72" s="23"/>
      <c r="H72" s="23"/>
      <c r="I72" s="23"/>
      <c r="J72" s="23"/>
      <c r="K72" s="23"/>
      <c r="L72" s="23"/>
      <c r="M72" s="23"/>
      <c r="N72" s="23"/>
      <c r="O72" s="23"/>
      <c r="P72" s="23"/>
      <c r="Q72" s="23"/>
      <c r="R72" s="23"/>
      <c r="S72" s="23"/>
      <c r="T72" s="23"/>
      <c r="U72" s="23"/>
      <c r="V72" s="23"/>
      <c r="W72" s="23"/>
      <c r="X72" s="23"/>
      <c r="Y72" s="23"/>
      <c r="Z72" s="23"/>
      <c r="AA72" s="23"/>
      <c r="AB72" s="23"/>
      <c r="AC72" s="23"/>
      <c r="AD72" s="23"/>
      <c r="AE72" s="23"/>
      <c r="AF72" s="39"/>
      <c r="AG72" s="23"/>
      <c r="AH72" s="33"/>
      <c r="AI72" s="34"/>
      <c r="AJ72" s="1105"/>
      <c r="AK72" s="1106"/>
      <c r="AL72" s="35"/>
      <c r="AM72" s="36"/>
      <c r="AN72" s="37"/>
    </row>
    <row r="73" spans="1:41" ht="15.75" x14ac:dyDescent="0.25">
      <c r="A73" s="22"/>
      <c r="B73" s="23"/>
      <c r="C73" s="23"/>
      <c r="D73" s="23"/>
      <c r="E73" s="23"/>
      <c r="F73" s="42"/>
      <c r="G73" s="42"/>
      <c r="H73" s="42"/>
      <c r="I73" s="42"/>
      <c r="J73" s="23"/>
      <c r="K73" s="23"/>
      <c r="L73" s="23"/>
      <c r="M73" s="42"/>
      <c r="N73" s="42"/>
      <c r="O73" s="42"/>
      <c r="P73" s="42"/>
      <c r="Q73" s="42"/>
      <c r="R73" s="42"/>
      <c r="S73" s="42"/>
      <c r="T73" s="42"/>
      <c r="U73" s="42"/>
      <c r="V73" s="42"/>
      <c r="W73" s="42"/>
      <c r="X73" s="42"/>
      <c r="Y73" s="42"/>
      <c r="Z73" s="42"/>
      <c r="AA73" s="42"/>
      <c r="AB73" s="42"/>
      <c r="AC73" s="42"/>
      <c r="AD73" s="42"/>
      <c r="AE73" s="42"/>
      <c r="AF73" s="23"/>
      <c r="AG73" s="23"/>
      <c r="AH73" s="33"/>
      <c r="AI73" s="34"/>
      <c r="AJ73" s="1105"/>
      <c r="AK73" s="1106"/>
      <c r="AL73" s="35"/>
      <c r="AM73" s="36"/>
      <c r="AN73" s="37"/>
      <c r="AO73" s="43"/>
    </row>
    <row r="74" spans="1:41" ht="15.75" x14ac:dyDescent="0.25">
      <c r="A74" s="22"/>
      <c r="B74" s="23"/>
      <c r="C74" s="23"/>
      <c r="D74" s="23"/>
      <c r="E74" s="23"/>
      <c r="F74" s="23"/>
      <c r="G74" s="23"/>
      <c r="H74" s="23"/>
      <c r="I74" s="23"/>
      <c r="J74" s="23"/>
      <c r="K74" s="23"/>
      <c r="L74" s="23"/>
      <c r="M74" s="23"/>
      <c r="N74" s="23"/>
      <c r="O74" s="23"/>
      <c r="P74" s="23"/>
      <c r="Q74" s="23"/>
      <c r="R74" s="23"/>
      <c r="S74" s="23"/>
      <c r="T74" s="23"/>
      <c r="U74" s="23"/>
      <c r="V74" s="23"/>
      <c r="W74" s="23"/>
      <c r="X74" s="23"/>
      <c r="Y74" s="23"/>
      <c r="Z74" s="23"/>
      <c r="AA74" s="23"/>
      <c r="AB74" s="23"/>
      <c r="AC74" s="23"/>
      <c r="AD74" s="23"/>
      <c r="AE74" s="23"/>
      <c r="AF74" s="23"/>
      <c r="AG74" s="23"/>
      <c r="AH74" s="33"/>
      <c r="AI74" s="34"/>
      <c r="AJ74" s="1105"/>
      <c r="AK74" s="1106"/>
      <c r="AL74" s="35"/>
      <c r="AM74" s="36"/>
      <c r="AN74" s="37"/>
      <c r="AO74" s="43"/>
    </row>
    <row r="75" spans="1:41" ht="15.75" x14ac:dyDescent="0.25">
      <c r="A75" s="22"/>
      <c r="B75" s="23"/>
      <c r="C75" s="23"/>
      <c r="D75" s="23"/>
      <c r="E75" s="23"/>
      <c r="F75" s="23"/>
      <c r="G75" s="23"/>
      <c r="H75" s="23"/>
      <c r="I75" s="23"/>
      <c r="J75" s="23"/>
      <c r="K75" s="23"/>
      <c r="L75" s="23"/>
      <c r="M75" s="23"/>
      <c r="N75" s="23"/>
      <c r="O75" s="23"/>
      <c r="P75" s="23"/>
      <c r="Q75" s="23"/>
      <c r="R75" s="23"/>
      <c r="S75" s="23"/>
      <c r="T75" s="23"/>
      <c r="U75" s="23"/>
      <c r="V75" s="23"/>
      <c r="W75" s="23"/>
      <c r="X75" s="23"/>
      <c r="Y75" s="23"/>
      <c r="Z75" s="23"/>
      <c r="AA75" s="23"/>
      <c r="AB75" s="23"/>
      <c r="AC75" s="23"/>
      <c r="AD75" s="23"/>
      <c r="AE75" s="23"/>
      <c r="AF75" s="23"/>
      <c r="AG75" s="23"/>
      <c r="AH75" s="33"/>
      <c r="AI75" s="34"/>
      <c r="AJ75" s="1105"/>
      <c r="AK75" s="1106"/>
      <c r="AL75" s="35"/>
      <c r="AM75" s="36"/>
      <c r="AN75" s="37"/>
    </row>
    <row r="76" spans="1:41" ht="15.75" x14ac:dyDescent="0.25">
      <c r="A76" s="22"/>
      <c r="B76" s="23"/>
      <c r="C76" s="23"/>
      <c r="D76" s="23"/>
      <c r="E76" s="23"/>
      <c r="F76" s="23"/>
      <c r="G76" s="23"/>
      <c r="H76" s="23"/>
      <c r="I76" s="23"/>
      <c r="J76" s="23"/>
      <c r="K76" s="23"/>
      <c r="L76" s="23"/>
      <c r="M76" s="23"/>
      <c r="N76" s="23"/>
      <c r="O76" s="23"/>
      <c r="P76" s="23"/>
      <c r="Q76" s="23"/>
      <c r="R76" s="23"/>
      <c r="S76" s="23"/>
      <c r="T76" s="23"/>
      <c r="U76" s="23"/>
      <c r="V76" s="23"/>
      <c r="W76" s="23"/>
      <c r="X76" s="23"/>
      <c r="Y76" s="23"/>
      <c r="Z76" s="23"/>
      <c r="AA76" s="23"/>
      <c r="AB76" s="23"/>
      <c r="AC76" s="23"/>
      <c r="AD76" s="23"/>
      <c r="AE76" s="23"/>
      <c r="AF76" s="23"/>
      <c r="AG76" s="23"/>
      <c r="AH76" s="33"/>
      <c r="AI76" s="34"/>
      <c r="AJ76" s="1105"/>
      <c r="AK76" s="1106"/>
      <c r="AL76" s="35"/>
      <c r="AM76" s="36"/>
      <c r="AN76" s="37"/>
    </row>
    <row r="77" spans="1:41" ht="15.75" x14ac:dyDescent="0.25">
      <c r="A77" s="22"/>
      <c r="B77" s="23"/>
      <c r="C77" s="23"/>
      <c r="D77" s="23"/>
      <c r="E77" s="23"/>
      <c r="F77" s="23"/>
      <c r="G77" s="23"/>
      <c r="H77" s="23"/>
      <c r="I77" s="23"/>
      <c r="J77" s="23"/>
      <c r="K77" s="23"/>
      <c r="L77" s="23"/>
      <c r="M77" s="23"/>
      <c r="N77" s="23"/>
      <c r="O77" s="23"/>
      <c r="P77" s="23"/>
      <c r="Q77" s="23"/>
      <c r="R77" s="23"/>
      <c r="S77" s="23"/>
      <c r="T77" s="23"/>
      <c r="U77" s="23"/>
      <c r="V77" s="23"/>
      <c r="W77" s="23"/>
      <c r="X77" s="23"/>
      <c r="Y77" s="23"/>
      <c r="Z77" s="23"/>
      <c r="AA77" s="23"/>
      <c r="AB77" s="23"/>
      <c r="AC77" s="23"/>
      <c r="AD77" s="23"/>
      <c r="AE77" s="23"/>
      <c r="AF77" s="23"/>
      <c r="AG77" s="23"/>
      <c r="AH77" s="33"/>
      <c r="AI77" s="34"/>
      <c r="AJ77" s="1105"/>
      <c r="AK77" s="1106"/>
      <c r="AL77" s="35"/>
      <c r="AM77" s="36"/>
      <c r="AN77" s="37"/>
    </row>
    <row r="78" spans="1:41" ht="15.75" x14ac:dyDescent="0.25">
      <c r="A78" s="22"/>
      <c r="B78" s="23"/>
      <c r="C78" s="23"/>
      <c r="D78" s="23"/>
      <c r="E78" s="23"/>
      <c r="F78" s="23"/>
      <c r="G78" s="23"/>
      <c r="H78" s="23"/>
      <c r="I78" s="23"/>
      <c r="J78" s="23"/>
      <c r="K78" s="23"/>
      <c r="L78" s="23"/>
      <c r="M78" s="23"/>
      <c r="N78" s="23"/>
      <c r="O78" s="23"/>
      <c r="P78" s="23"/>
      <c r="Q78" s="23"/>
      <c r="R78" s="23"/>
      <c r="S78" s="23"/>
      <c r="T78" s="23"/>
      <c r="U78" s="23"/>
      <c r="V78" s="23"/>
      <c r="W78" s="23"/>
      <c r="X78" s="23"/>
      <c r="Y78" s="23"/>
      <c r="Z78" s="23"/>
      <c r="AA78" s="23"/>
      <c r="AB78" s="23"/>
      <c r="AC78" s="23"/>
      <c r="AD78" s="23"/>
      <c r="AE78" s="23"/>
      <c r="AF78" s="23"/>
      <c r="AG78" s="23"/>
      <c r="AH78" s="33"/>
      <c r="AI78" s="34"/>
      <c r="AJ78" s="1105"/>
      <c r="AK78" s="1106"/>
      <c r="AL78" s="35"/>
      <c r="AM78" s="36"/>
      <c r="AN78" s="37"/>
    </row>
    <row r="79" spans="1:41" ht="15.75" x14ac:dyDescent="0.25">
      <c r="A79" s="22"/>
      <c r="B79" s="23"/>
      <c r="C79" s="23"/>
      <c r="D79" s="23"/>
      <c r="E79" s="23"/>
      <c r="F79" s="23"/>
      <c r="G79" s="23"/>
      <c r="H79" s="23"/>
      <c r="I79" s="23"/>
      <c r="J79" s="23"/>
      <c r="K79" s="23"/>
      <c r="L79" s="23"/>
      <c r="M79" s="23"/>
      <c r="N79" s="23"/>
      <c r="O79" s="23"/>
      <c r="P79" s="23"/>
      <c r="Q79" s="23"/>
      <c r="R79" s="23"/>
      <c r="S79" s="23"/>
      <c r="T79" s="23"/>
      <c r="U79" s="23"/>
      <c r="V79" s="23"/>
      <c r="W79" s="23"/>
      <c r="X79" s="23"/>
      <c r="Y79" s="23"/>
      <c r="Z79" s="23"/>
      <c r="AA79" s="23"/>
      <c r="AB79" s="23"/>
      <c r="AC79" s="23"/>
      <c r="AD79" s="23"/>
      <c r="AE79" s="23"/>
      <c r="AF79" s="23"/>
      <c r="AG79" s="23"/>
      <c r="AH79" s="33"/>
      <c r="AI79" s="34" t="s">
        <v>53</v>
      </c>
      <c r="AJ79" s="221">
        <v>5.2</v>
      </c>
      <c r="AK79" s="222">
        <v>0.2</v>
      </c>
      <c r="AL79" s="40">
        <v>0.15</v>
      </c>
      <c r="AM79" s="36">
        <f>+'3,03'!AM50</f>
        <v>30</v>
      </c>
      <c r="AN79" s="37">
        <f>+AJ79*AK79*AL79*AM79</f>
        <v>4.68</v>
      </c>
    </row>
    <row r="80" spans="1:41" ht="15.75" x14ac:dyDescent="0.25">
      <c r="A80" s="22"/>
      <c r="B80" s="23"/>
      <c r="C80" s="23"/>
      <c r="D80" s="23"/>
      <c r="E80" s="23"/>
      <c r="F80" s="23"/>
      <c r="G80" s="23"/>
      <c r="H80" s="23"/>
      <c r="I80" s="23"/>
      <c r="J80" s="23"/>
      <c r="K80" s="23"/>
      <c r="L80" s="23"/>
      <c r="M80" s="23"/>
      <c r="N80" s="23"/>
      <c r="O80" s="23"/>
      <c r="P80" s="23"/>
      <c r="Q80" s="23"/>
      <c r="R80" s="23"/>
      <c r="S80" s="23"/>
      <c r="T80" s="23"/>
      <c r="U80" s="23"/>
      <c r="V80" s="23"/>
      <c r="W80" s="23"/>
      <c r="X80" s="23"/>
      <c r="Y80" s="23"/>
      <c r="Z80" s="23"/>
      <c r="AA80" s="23"/>
      <c r="AB80" s="23"/>
      <c r="AC80" s="23"/>
      <c r="AD80" s="23"/>
      <c r="AE80" s="23"/>
      <c r="AF80" s="23"/>
      <c r="AG80" s="23"/>
      <c r="AH80" s="33"/>
      <c r="AI80" s="34" t="s">
        <v>54</v>
      </c>
      <c r="AJ80" s="221">
        <v>5.2</v>
      </c>
      <c r="AK80" s="222">
        <v>0.35</v>
      </c>
      <c r="AL80" s="40">
        <v>0.25</v>
      </c>
      <c r="AM80" s="36">
        <v>2</v>
      </c>
      <c r="AN80" s="37">
        <f>+AJ80*AK80*AL80*AM80</f>
        <v>0.90999999999999992</v>
      </c>
    </row>
    <row r="81" spans="1:40" ht="15.75" x14ac:dyDescent="0.25">
      <c r="A81" s="22"/>
      <c r="B81" s="23"/>
      <c r="C81" s="23"/>
      <c r="D81" s="23"/>
      <c r="E81" s="23"/>
      <c r="F81" s="23"/>
      <c r="G81" s="23"/>
      <c r="H81" s="23"/>
      <c r="I81" s="23"/>
      <c r="J81" s="23"/>
      <c r="K81" s="23"/>
      <c r="L81" s="23"/>
      <c r="M81" s="23"/>
      <c r="N81" s="23"/>
      <c r="O81" s="23"/>
      <c r="P81" s="23"/>
      <c r="Q81" s="23"/>
      <c r="R81" s="23"/>
      <c r="S81" s="23"/>
      <c r="T81" s="23"/>
      <c r="U81" s="23"/>
      <c r="V81" s="23"/>
      <c r="W81" s="23"/>
      <c r="X81" s="23"/>
      <c r="Y81" s="23"/>
      <c r="Z81" s="23"/>
      <c r="AA81" s="23"/>
      <c r="AB81" s="23"/>
      <c r="AC81" s="23"/>
      <c r="AD81" s="23"/>
      <c r="AE81" s="23"/>
      <c r="AF81" s="23"/>
      <c r="AG81" s="23"/>
      <c r="AH81" s="33"/>
      <c r="AI81" s="34"/>
      <c r="AJ81" s="1105"/>
      <c r="AK81" s="1106"/>
      <c r="AL81" s="40"/>
      <c r="AM81" s="36"/>
      <c r="AN81" s="37"/>
    </row>
    <row r="82" spans="1:40" ht="16.5" thickBot="1" x14ac:dyDescent="0.3">
      <c r="A82" s="44"/>
      <c r="B82" s="45"/>
      <c r="C82" s="45"/>
      <c r="D82" s="45"/>
      <c r="E82" s="45"/>
      <c r="F82" s="45"/>
      <c r="G82" s="45"/>
      <c r="H82" s="45"/>
      <c r="I82" s="45"/>
      <c r="J82" s="45"/>
      <c r="K82" s="45"/>
      <c r="L82" s="45"/>
      <c r="M82" s="45"/>
      <c r="N82" s="45"/>
      <c r="O82" s="45"/>
      <c r="P82" s="45"/>
      <c r="Q82" s="45"/>
      <c r="R82" s="45"/>
      <c r="S82" s="45"/>
      <c r="T82" s="45"/>
      <c r="U82" s="45"/>
      <c r="V82" s="45"/>
      <c r="W82" s="45"/>
      <c r="X82" s="45"/>
      <c r="Y82" s="45"/>
      <c r="Z82" s="45"/>
      <c r="AA82" s="45"/>
      <c r="AB82" s="45"/>
      <c r="AC82" s="45"/>
      <c r="AD82" s="45"/>
      <c r="AE82" s="45"/>
      <c r="AF82" s="45"/>
      <c r="AG82" s="45"/>
      <c r="AH82" s="46"/>
      <c r="AI82" s="34"/>
      <c r="AJ82" s="1105"/>
      <c r="AK82" s="1106"/>
      <c r="AL82" s="40"/>
      <c r="AM82" s="47"/>
      <c r="AN82" s="48"/>
    </row>
    <row r="83" spans="1:40" ht="15.75" x14ac:dyDescent="0.25">
      <c r="A83" s="1140" t="s">
        <v>55</v>
      </c>
      <c r="B83" s="1141"/>
      <c r="C83" s="1141"/>
      <c r="D83" s="1141"/>
      <c r="E83" s="1141"/>
      <c r="F83" s="1141"/>
      <c r="G83" s="1141"/>
      <c r="H83" s="1141"/>
      <c r="I83" s="1141"/>
      <c r="J83" s="1141"/>
      <c r="K83" s="1141"/>
      <c r="L83" s="1141"/>
      <c r="M83" s="1141"/>
      <c r="N83" s="1141"/>
      <c r="O83" s="1141"/>
      <c r="P83" s="1141"/>
      <c r="Q83" s="1141"/>
      <c r="R83" s="1141"/>
      <c r="S83" s="1141"/>
      <c r="T83" s="1141"/>
      <c r="U83" s="1141"/>
      <c r="V83" s="1141"/>
      <c r="W83" s="1141"/>
      <c r="X83" s="1141"/>
      <c r="Y83" s="1141"/>
      <c r="Z83" s="1141"/>
      <c r="AA83" s="1141"/>
      <c r="AB83" s="1141"/>
      <c r="AC83" s="1141"/>
      <c r="AD83" s="1141"/>
      <c r="AE83" s="1141"/>
      <c r="AF83" s="1141"/>
      <c r="AG83" s="1141"/>
      <c r="AH83" s="1142"/>
      <c r="AI83" s="1146" t="s">
        <v>56</v>
      </c>
      <c r="AJ83" s="1147"/>
      <c r="AK83" s="1147"/>
      <c r="AL83" s="1147"/>
      <c r="AM83" s="1147"/>
      <c r="AN83" s="49">
        <f>+SUM(AN54:AN82)</f>
        <v>222.23</v>
      </c>
    </row>
    <row r="84" spans="1:40" ht="15.75" x14ac:dyDescent="0.25">
      <c r="A84" s="1140"/>
      <c r="B84" s="1141"/>
      <c r="C84" s="1141"/>
      <c r="D84" s="1141"/>
      <c r="E84" s="1141"/>
      <c r="F84" s="1141"/>
      <c r="G84" s="1141"/>
      <c r="H84" s="1141"/>
      <c r="I84" s="1141"/>
      <c r="J84" s="1141"/>
      <c r="K84" s="1141"/>
      <c r="L84" s="1141"/>
      <c r="M84" s="1141"/>
      <c r="N84" s="1141"/>
      <c r="O84" s="1141"/>
      <c r="P84" s="1141"/>
      <c r="Q84" s="1141"/>
      <c r="R84" s="1141"/>
      <c r="S84" s="1141"/>
      <c r="T84" s="1141"/>
      <c r="U84" s="1141"/>
      <c r="V84" s="1141"/>
      <c r="W84" s="1141"/>
      <c r="X84" s="1141"/>
      <c r="Y84" s="1141"/>
      <c r="Z84" s="1141"/>
      <c r="AA84" s="1141"/>
      <c r="AB84" s="1141"/>
      <c r="AC84" s="1141"/>
      <c r="AD84" s="1141"/>
      <c r="AE84" s="1141"/>
      <c r="AF84" s="1141"/>
      <c r="AG84" s="1141"/>
      <c r="AH84" s="1142"/>
      <c r="AI84" s="1148" t="s">
        <v>57</v>
      </c>
      <c r="AJ84" s="1149"/>
      <c r="AK84" s="1149"/>
      <c r="AL84" s="1149"/>
      <c r="AM84" s="1149"/>
      <c r="AN84" s="50">
        <f>+AN41</f>
        <v>262.19</v>
      </c>
    </row>
    <row r="85" spans="1:40" ht="18.75" thickBot="1" x14ac:dyDescent="0.3">
      <c r="A85" s="1143"/>
      <c r="B85" s="1144"/>
      <c r="C85" s="1144"/>
      <c r="D85" s="1144"/>
      <c r="E85" s="1144"/>
      <c r="F85" s="1144"/>
      <c r="G85" s="1144"/>
      <c r="H85" s="1144"/>
      <c r="I85" s="1144"/>
      <c r="J85" s="1144"/>
      <c r="K85" s="1144"/>
      <c r="L85" s="1144"/>
      <c r="M85" s="1144"/>
      <c r="N85" s="1144"/>
      <c r="O85" s="1144"/>
      <c r="P85" s="1144"/>
      <c r="Q85" s="1144"/>
      <c r="R85" s="1144"/>
      <c r="S85" s="1144"/>
      <c r="T85" s="1144"/>
      <c r="U85" s="1144"/>
      <c r="V85" s="1144"/>
      <c r="W85" s="1144"/>
      <c r="X85" s="1144"/>
      <c r="Y85" s="1144"/>
      <c r="Z85" s="1144"/>
      <c r="AA85" s="1144"/>
      <c r="AB85" s="1144"/>
      <c r="AC85" s="1144"/>
      <c r="AD85" s="1144"/>
      <c r="AE85" s="1144"/>
      <c r="AF85" s="1144"/>
      <c r="AG85" s="1144"/>
      <c r="AH85" s="1145"/>
      <c r="AI85" s="1150" t="s">
        <v>58</v>
      </c>
      <c r="AJ85" s="1151"/>
      <c r="AK85" s="1151"/>
      <c r="AL85" s="1151"/>
      <c r="AM85" s="1151"/>
      <c r="AN85" s="158">
        <f>ROUND(+AN83+AN84,2)</f>
        <v>484.42</v>
      </c>
    </row>
    <row r="86" spans="1:40" customFormat="1" ht="15.75" thickBot="1" x14ac:dyDescent="0.25">
      <c r="A86" s="211"/>
      <c r="B86" s="212" t="s">
        <v>59</v>
      </c>
      <c r="C86" s="213"/>
      <c r="D86" s="213"/>
      <c r="E86" s="213"/>
      <c r="F86" s="213"/>
      <c r="G86" s="213"/>
      <c r="H86" s="213"/>
      <c r="I86" s="213"/>
      <c r="J86" s="213"/>
      <c r="K86" s="213"/>
      <c r="L86" s="213"/>
      <c r="M86" s="213"/>
      <c r="N86" s="213"/>
      <c r="O86" s="213"/>
      <c r="P86" s="213"/>
      <c r="Q86" s="213"/>
      <c r="R86" s="213"/>
      <c r="S86" s="213"/>
      <c r="T86" s="214"/>
      <c r="U86" s="213"/>
      <c r="V86" s="213"/>
      <c r="W86" s="213"/>
      <c r="X86" s="213"/>
      <c r="Y86" s="213"/>
      <c r="Z86" s="213"/>
      <c r="AA86" s="213"/>
      <c r="AB86" s="213"/>
      <c r="AC86" s="213"/>
      <c r="AD86" s="213"/>
      <c r="AE86" s="213"/>
      <c r="AF86" s="213"/>
      <c r="AG86" s="213"/>
      <c r="AH86" s="215"/>
      <c r="AI86" s="213"/>
      <c r="AJ86" s="216"/>
      <c r="AK86" s="217"/>
      <c r="AL86" s="217"/>
      <c r="AM86" s="217"/>
      <c r="AN86" s="218"/>
    </row>
    <row r="87" spans="1:40" customFormat="1" ht="61.9" customHeight="1" x14ac:dyDescent="0.2">
      <c r="A87" s="261"/>
      <c r="B87" s="205"/>
      <c r="C87" s="708"/>
      <c r="D87" s="708"/>
      <c r="E87" s="708"/>
      <c r="F87" s="708"/>
      <c r="G87" s="708"/>
      <c r="H87" s="708"/>
      <c r="I87" s="708"/>
      <c r="J87" s="708"/>
      <c r="K87" s="708"/>
      <c r="L87" s="708"/>
      <c r="M87" s="206"/>
      <c r="N87" s="206"/>
      <c r="O87" s="206"/>
      <c r="P87" s="206"/>
      <c r="Q87" s="206"/>
      <c r="R87" s="206"/>
      <c r="S87" s="206"/>
      <c r="T87" s="708"/>
      <c r="U87" s="708"/>
      <c r="V87" s="708"/>
      <c r="W87" s="708"/>
      <c r="X87" s="708"/>
      <c r="Y87" s="708"/>
      <c r="Z87" s="708"/>
      <c r="AA87" s="708"/>
      <c r="AB87" s="708"/>
      <c r="AC87" s="708"/>
      <c r="AD87" s="708"/>
      <c r="AE87" s="708"/>
      <c r="AF87" s="708"/>
      <c r="AG87" s="708"/>
      <c r="AH87" s="708"/>
      <c r="AI87" s="708"/>
      <c r="AJ87" s="206"/>
      <c r="AK87" s="206"/>
      <c r="AL87" s="206"/>
      <c r="AM87" s="206"/>
      <c r="AN87" s="707"/>
    </row>
    <row r="88" spans="1:40" customFormat="1" ht="13.15" customHeight="1" thickBot="1" x14ac:dyDescent="0.25">
      <c r="A88" s="262"/>
      <c r="B88" s="263"/>
      <c r="C88" s="264" t="s">
        <v>334</v>
      </c>
      <c r="D88" s="264"/>
      <c r="E88" s="264"/>
      <c r="F88" s="264"/>
      <c r="G88" s="264"/>
      <c r="H88" s="264"/>
      <c r="I88" s="264"/>
      <c r="J88" s="264"/>
      <c r="K88" s="264"/>
      <c r="L88" s="264"/>
      <c r="M88" s="264"/>
      <c r="N88" s="264"/>
      <c r="O88" s="264"/>
      <c r="P88" s="264"/>
      <c r="Q88" s="264"/>
      <c r="R88" s="264"/>
      <c r="S88" s="264"/>
      <c r="T88" s="264" t="s">
        <v>332</v>
      </c>
      <c r="U88" s="264"/>
      <c r="V88" s="264"/>
      <c r="W88" s="264"/>
      <c r="X88" s="264"/>
      <c r="Y88" s="264"/>
      <c r="Z88" s="264"/>
      <c r="AA88" s="264"/>
      <c r="AB88" s="264"/>
      <c r="AC88" s="264"/>
      <c r="AD88" s="264"/>
      <c r="AE88" s="264"/>
      <c r="AF88" s="264"/>
      <c r="AG88" s="264"/>
      <c r="AH88" s="264"/>
      <c r="AI88" s="264"/>
      <c r="AJ88" s="264"/>
      <c r="AK88" s="264"/>
      <c r="AL88" s="264"/>
      <c r="AM88" s="264"/>
      <c r="AN88" s="706"/>
    </row>
  </sheetData>
  <mergeCells count="98">
    <mergeCell ref="AJ77:AK77"/>
    <mergeCell ref="AJ68:AK68"/>
    <mergeCell ref="AJ65:AK65"/>
    <mergeCell ref="AJ66:AK66"/>
    <mergeCell ref="AJ74:AK74"/>
    <mergeCell ref="AJ75:AK75"/>
    <mergeCell ref="AJ76:AK76"/>
    <mergeCell ref="AJ69:AK69"/>
    <mergeCell ref="AJ70:AK70"/>
    <mergeCell ref="AJ71:AK71"/>
    <mergeCell ref="AJ72:AK72"/>
    <mergeCell ref="AJ73:AK73"/>
    <mergeCell ref="AJ25:AK25"/>
    <mergeCell ref="AJ23:AK23"/>
    <mergeCell ref="AJ82:AK82"/>
    <mergeCell ref="A83:AH85"/>
    <mergeCell ref="AI83:AM83"/>
    <mergeCell ref="AI84:AM84"/>
    <mergeCell ref="AI85:AM85"/>
    <mergeCell ref="AJ78:AK78"/>
    <mergeCell ref="AJ81:AK81"/>
    <mergeCell ref="AJ59:AK59"/>
    <mergeCell ref="AJ60:AK60"/>
    <mergeCell ref="AJ61:AK61"/>
    <mergeCell ref="AJ67:AK67"/>
    <mergeCell ref="AJ62:AK62"/>
    <mergeCell ref="AJ63:AK63"/>
    <mergeCell ref="AJ64:AK64"/>
    <mergeCell ref="A39:AH41"/>
    <mergeCell ref="AI39:AM39"/>
    <mergeCell ref="AI40:AM40"/>
    <mergeCell ref="AI41:AM41"/>
    <mergeCell ref="AJ29:AK29"/>
    <mergeCell ref="AJ30:AK30"/>
    <mergeCell ref="AJ31:AK31"/>
    <mergeCell ref="AJ32:AK32"/>
    <mergeCell ref="AJ33:AK33"/>
    <mergeCell ref="AJ34:AK34"/>
    <mergeCell ref="AJ37:AK37"/>
    <mergeCell ref="AJ38:AK38"/>
    <mergeCell ref="A5:H5"/>
    <mergeCell ref="I5:AN5"/>
    <mergeCell ref="A7:G7"/>
    <mergeCell ref="H7:T7"/>
    <mergeCell ref="U7:AD7"/>
    <mergeCell ref="AE7:AI7"/>
    <mergeCell ref="AM7:AN7"/>
    <mergeCell ref="AI8:AI9"/>
    <mergeCell ref="AJ8:AL8"/>
    <mergeCell ref="AM8:AM9"/>
    <mergeCell ref="AJ24:AK24"/>
    <mergeCell ref="AJ18:AK18"/>
    <mergeCell ref="AJ19:AK19"/>
    <mergeCell ref="AJ20:AK20"/>
    <mergeCell ref="AJ21:AK21"/>
    <mergeCell ref="AJ22:AK22"/>
    <mergeCell ref="AJ56:AK56"/>
    <mergeCell ref="AJ57:AK57"/>
    <mergeCell ref="AJ58:AK58"/>
    <mergeCell ref="AN8:AN9"/>
    <mergeCell ref="AJ10:AK10"/>
    <mergeCell ref="AJ11:AK11"/>
    <mergeCell ref="AJ12:AK12"/>
    <mergeCell ref="AJ13:AK13"/>
    <mergeCell ref="AJ14:AK14"/>
    <mergeCell ref="AJ15:AK15"/>
    <mergeCell ref="AJ16:AK16"/>
    <mergeCell ref="AJ17:AK17"/>
    <mergeCell ref="AJ26:AK26"/>
    <mergeCell ref="AJ27:AK27"/>
    <mergeCell ref="AJ28:AK28"/>
    <mergeCell ref="AJ55:AK55"/>
    <mergeCell ref="A1:H2"/>
    <mergeCell ref="I1:AK2"/>
    <mergeCell ref="AL1:AN2"/>
    <mergeCell ref="A3:H3"/>
    <mergeCell ref="I3:T3"/>
    <mergeCell ref="U3:AD3"/>
    <mergeCell ref="AE3:AN3"/>
    <mergeCell ref="A45:H46"/>
    <mergeCell ref="I45:AK46"/>
    <mergeCell ref="AL45:AN46"/>
    <mergeCell ref="A47:H47"/>
    <mergeCell ref="I47:T47"/>
    <mergeCell ref="U47:AD47"/>
    <mergeCell ref="AE47:AN47"/>
    <mergeCell ref="A49:H49"/>
    <mergeCell ref="I49:AN49"/>
    <mergeCell ref="A51:G51"/>
    <mergeCell ref="H51:T51"/>
    <mergeCell ref="U51:AD51"/>
    <mergeCell ref="AE51:AI51"/>
    <mergeCell ref="AM51:AN51"/>
    <mergeCell ref="AN52:AN53"/>
    <mergeCell ref="AI52:AI53"/>
    <mergeCell ref="AJ52:AL52"/>
    <mergeCell ref="AM52:AM53"/>
    <mergeCell ref="AJ54:AK54"/>
  </mergeCells>
  <printOptions horizontalCentered="1" verticalCentered="1"/>
  <pageMargins left="0.23622047244094491" right="0.23622047244094491" top="0.74803149606299213" bottom="0.74803149606299213" header="0.31496062992125984" footer="0.31496062992125984"/>
  <pageSetup paperSize="9" scale="62" orientation="landscape" r:id="rId1"/>
  <rowBreaks count="1" manualBreakCount="1">
    <brk id="44" max="39" man="1"/>
  </rowBreaks>
  <drawing r:id="rId2"/>
  <legacy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D6F9AA-FC52-492F-86EC-AAF468E0FC87}">
  <sheetPr>
    <tabColor rgb="FF92D050"/>
  </sheetPr>
  <dimension ref="A1:AO95"/>
  <sheetViews>
    <sheetView view="pageBreakPreview" topLeftCell="A10" zoomScale="70" zoomScaleNormal="100" zoomScaleSheetLayoutView="70" workbookViewId="0">
      <selection activeCell="AG28" sqref="AG28"/>
    </sheetView>
  </sheetViews>
  <sheetFormatPr baseColWidth="10" defaultRowHeight="15" x14ac:dyDescent="0.25"/>
  <cols>
    <col min="1" max="3" width="3.7109375" style="9" customWidth="1"/>
    <col min="4" max="4" width="4.28515625" style="9" customWidth="1"/>
    <col min="5" max="5" width="4" style="9" customWidth="1"/>
    <col min="6" max="21" width="3.7109375" style="9" customWidth="1"/>
    <col min="22" max="22" width="3" style="9" customWidth="1"/>
    <col min="23" max="33" width="3.7109375" style="9" customWidth="1"/>
    <col min="34" max="34" width="3.7109375" style="67" customWidth="1"/>
    <col min="35" max="35" width="22.7109375" style="9" customWidth="1"/>
    <col min="36" max="36" width="11.28515625" style="9" customWidth="1"/>
    <col min="37" max="37" width="10.85546875" style="9" customWidth="1"/>
    <col min="38" max="38" width="13.5703125" style="9" customWidth="1"/>
    <col min="39" max="39" width="9.7109375" style="9" customWidth="1"/>
    <col min="40" max="40" width="12.5703125" style="43" customWidth="1"/>
    <col min="41" max="256" width="11.5703125" style="9"/>
    <col min="257" max="259" width="3.7109375" style="9" customWidth="1"/>
    <col min="260" max="260" width="4.28515625" style="9" customWidth="1"/>
    <col min="261" max="261" width="4" style="9" customWidth="1"/>
    <col min="262" max="277" width="3.7109375" style="9" customWidth="1"/>
    <col min="278" max="278" width="3" style="9" customWidth="1"/>
    <col min="279" max="290" width="3.7109375" style="9" customWidth="1"/>
    <col min="291" max="291" width="22.7109375" style="9" customWidth="1"/>
    <col min="292" max="292" width="11.28515625" style="9" customWidth="1"/>
    <col min="293" max="293" width="10.85546875" style="9" customWidth="1"/>
    <col min="294" max="294" width="13.5703125" style="9" customWidth="1"/>
    <col min="295" max="295" width="9.7109375" style="9" customWidth="1"/>
    <col min="296" max="296" width="12.5703125" style="9" customWidth="1"/>
    <col min="297" max="512" width="11.5703125" style="9"/>
    <col min="513" max="515" width="3.7109375" style="9" customWidth="1"/>
    <col min="516" max="516" width="4.28515625" style="9" customWidth="1"/>
    <col min="517" max="517" width="4" style="9" customWidth="1"/>
    <col min="518" max="533" width="3.7109375" style="9" customWidth="1"/>
    <col min="534" max="534" width="3" style="9" customWidth="1"/>
    <col min="535" max="546" width="3.7109375" style="9" customWidth="1"/>
    <col min="547" max="547" width="22.7109375" style="9" customWidth="1"/>
    <col min="548" max="548" width="11.28515625" style="9" customWidth="1"/>
    <col min="549" max="549" width="10.85546875" style="9" customWidth="1"/>
    <col min="550" max="550" width="13.5703125" style="9" customWidth="1"/>
    <col min="551" max="551" width="9.7109375" style="9" customWidth="1"/>
    <col min="552" max="552" width="12.5703125" style="9" customWidth="1"/>
    <col min="553" max="768" width="11.5703125" style="9"/>
    <col min="769" max="771" width="3.7109375" style="9" customWidth="1"/>
    <col min="772" max="772" width="4.28515625" style="9" customWidth="1"/>
    <col min="773" max="773" width="4" style="9" customWidth="1"/>
    <col min="774" max="789" width="3.7109375" style="9" customWidth="1"/>
    <col min="790" max="790" width="3" style="9" customWidth="1"/>
    <col min="791" max="802" width="3.7109375" style="9" customWidth="1"/>
    <col min="803" max="803" width="22.7109375" style="9" customWidth="1"/>
    <col min="804" max="804" width="11.28515625" style="9" customWidth="1"/>
    <col min="805" max="805" width="10.85546875" style="9" customWidth="1"/>
    <col min="806" max="806" width="13.5703125" style="9" customWidth="1"/>
    <col min="807" max="807" width="9.7109375" style="9" customWidth="1"/>
    <col min="808" max="808" width="12.5703125" style="9" customWidth="1"/>
    <col min="809" max="1024" width="11.5703125" style="9"/>
    <col min="1025" max="1027" width="3.7109375" style="9" customWidth="1"/>
    <col min="1028" max="1028" width="4.28515625" style="9" customWidth="1"/>
    <col min="1029" max="1029" width="4" style="9" customWidth="1"/>
    <col min="1030" max="1045" width="3.7109375" style="9" customWidth="1"/>
    <col min="1046" max="1046" width="3" style="9" customWidth="1"/>
    <col min="1047" max="1058" width="3.7109375" style="9" customWidth="1"/>
    <col min="1059" max="1059" width="22.7109375" style="9" customWidth="1"/>
    <col min="1060" max="1060" width="11.28515625" style="9" customWidth="1"/>
    <col min="1061" max="1061" width="10.85546875" style="9" customWidth="1"/>
    <col min="1062" max="1062" width="13.5703125" style="9" customWidth="1"/>
    <col min="1063" max="1063" width="9.7109375" style="9" customWidth="1"/>
    <col min="1064" max="1064" width="12.5703125" style="9" customWidth="1"/>
    <col min="1065" max="1280" width="11.5703125" style="9"/>
    <col min="1281" max="1283" width="3.7109375" style="9" customWidth="1"/>
    <col min="1284" max="1284" width="4.28515625" style="9" customWidth="1"/>
    <col min="1285" max="1285" width="4" style="9" customWidth="1"/>
    <col min="1286" max="1301" width="3.7109375" style="9" customWidth="1"/>
    <col min="1302" max="1302" width="3" style="9" customWidth="1"/>
    <col min="1303" max="1314" width="3.7109375" style="9" customWidth="1"/>
    <col min="1315" max="1315" width="22.7109375" style="9" customWidth="1"/>
    <col min="1316" max="1316" width="11.28515625" style="9" customWidth="1"/>
    <col min="1317" max="1317" width="10.85546875" style="9" customWidth="1"/>
    <col min="1318" max="1318" width="13.5703125" style="9" customWidth="1"/>
    <col min="1319" max="1319" width="9.7109375" style="9" customWidth="1"/>
    <col min="1320" max="1320" width="12.5703125" style="9" customWidth="1"/>
    <col min="1321" max="1536" width="11.5703125" style="9"/>
    <col min="1537" max="1539" width="3.7109375" style="9" customWidth="1"/>
    <col min="1540" max="1540" width="4.28515625" style="9" customWidth="1"/>
    <col min="1541" max="1541" width="4" style="9" customWidth="1"/>
    <col min="1542" max="1557" width="3.7109375" style="9" customWidth="1"/>
    <col min="1558" max="1558" width="3" style="9" customWidth="1"/>
    <col min="1559" max="1570" width="3.7109375" style="9" customWidth="1"/>
    <col min="1571" max="1571" width="22.7109375" style="9" customWidth="1"/>
    <col min="1572" max="1572" width="11.28515625" style="9" customWidth="1"/>
    <col min="1573" max="1573" width="10.85546875" style="9" customWidth="1"/>
    <col min="1574" max="1574" width="13.5703125" style="9" customWidth="1"/>
    <col min="1575" max="1575" width="9.7109375" style="9" customWidth="1"/>
    <col min="1576" max="1576" width="12.5703125" style="9" customWidth="1"/>
    <col min="1577" max="1792" width="11.5703125" style="9"/>
    <col min="1793" max="1795" width="3.7109375" style="9" customWidth="1"/>
    <col min="1796" max="1796" width="4.28515625" style="9" customWidth="1"/>
    <col min="1797" max="1797" width="4" style="9" customWidth="1"/>
    <col min="1798" max="1813" width="3.7109375" style="9" customWidth="1"/>
    <col min="1814" max="1814" width="3" style="9" customWidth="1"/>
    <col min="1815" max="1826" width="3.7109375" style="9" customWidth="1"/>
    <col min="1827" max="1827" width="22.7109375" style="9" customWidth="1"/>
    <col min="1828" max="1828" width="11.28515625" style="9" customWidth="1"/>
    <col min="1829" max="1829" width="10.85546875" style="9" customWidth="1"/>
    <col min="1830" max="1830" width="13.5703125" style="9" customWidth="1"/>
    <col min="1831" max="1831" width="9.7109375" style="9" customWidth="1"/>
    <col min="1832" max="1832" width="12.5703125" style="9" customWidth="1"/>
    <col min="1833" max="2048" width="11.5703125" style="9"/>
    <col min="2049" max="2051" width="3.7109375" style="9" customWidth="1"/>
    <col min="2052" max="2052" width="4.28515625" style="9" customWidth="1"/>
    <col min="2053" max="2053" width="4" style="9" customWidth="1"/>
    <col min="2054" max="2069" width="3.7109375" style="9" customWidth="1"/>
    <col min="2070" max="2070" width="3" style="9" customWidth="1"/>
    <col min="2071" max="2082" width="3.7109375" style="9" customWidth="1"/>
    <col min="2083" max="2083" width="22.7109375" style="9" customWidth="1"/>
    <col min="2084" max="2084" width="11.28515625" style="9" customWidth="1"/>
    <col min="2085" max="2085" width="10.85546875" style="9" customWidth="1"/>
    <col min="2086" max="2086" width="13.5703125" style="9" customWidth="1"/>
    <col min="2087" max="2087" width="9.7109375" style="9" customWidth="1"/>
    <col min="2088" max="2088" width="12.5703125" style="9" customWidth="1"/>
    <col min="2089" max="2304" width="11.5703125" style="9"/>
    <col min="2305" max="2307" width="3.7109375" style="9" customWidth="1"/>
    <col min="2308" max="2308" width="4.28515625" style="9" customWidth="1"/>
    <col min="2309" max="2309" width="4" style="9" customWidth="1"/>
    <col min="2310" max="2325" width="3.7109375" style="9" customWidth="1"/>
    <col min="2326" max="2326" width="3" style="9" customWidth="1"/>
    <col min="2327" max="2338" width="3.7109375" style="9" customWidth="1"/>
    <col min="2339" max="2339" width="22.7109375" style="9" customWidth="1"/>
    <col min="2340" max="2340" width="11.28515625" style="9" customWidth="1"/>
    <col min="2341" max="2341" width="10.85546875" style="9" customWidth="1"/>
    <col min="2342" max="2342" width="13.5703125" style="9" customWidth="1"/>
    <col min="2343" max="2343" width="9.7109375" style="9" customWidth="1"/>
    <col min="2344" max="2344" width="12.5703125" style="9" customWidth="1"/>
    <col min="2345" max="2560" width="11.5703125" style="9"/>
    <col min="2561" max="2563" width="3.7109375" style="9" customWidth="1"/>
    <col min="2564" max="2564" width="4.28515625" style="9" customWidth="1"/>
    <col min="2565" max="2565" width="4" style="9" customWidth="1"/>
    <col min="2566" max="2581" width="3.7109375" style="9" customWidth="1"/>
    <col min="2582" max="2582" width="3" style="9" customWidth="1"/>
    <col min="2583" max="2594" width="3.7109375" style="9" customWidth="1"/>
    <col min="2595" max="2595" width="22.7109375" style="9" customWidth="1"/>
    <col min="2596" max="2596" width="11.28515625" style="9" customWidth="1"/>
    <col min="2597" max="2597" width="10.85546875" style="9" customWidth="1"/>
    <col min="2598" max="2598" width="13.5703125" style="9" customWidth="1"/>
    <col min="2599" max="2599" width="9.7109375" style="9" customWidth="1"/>
    <col min="2600" max="2600" width="12.5703125" style="9" customWidth="1"/>
    <col min="2601" max="2816" width="11.5703125" style="9"/>
    <col min="2817" max="2819" width="3.7109375" style="9" customWidth="1"/>
    <col min="2820" max="2820" width="4.28515625" style="9" customWidth="1"/>
    <col min="2821" max="2821" width="4" style="9" customWidth="1"/>
    <col min="2822" max="2837" width="3.7109375" style="9" customWidth="1"/>
    <col min="2838" max="2838" width="3" style="9" customWidth="1"/>
    <col min="2839" max="2850" width="3.7109375" style="9" customWidth="1"/>
    <col min="2851" max="2851" width="22.7109375" style="9" customWidth="1"/>
    <col min="2852" max="2852" width="11.28515625" style="9" customWidth="1"/>
    <col min="2853" max="2853" width="10.85546875" style="9" customWidth="1"/>
    <col min="2854" max="2854" width="13.5703125" style="9" customWidth="1"/>
    <col min="2855" max="2855" width="9.7109375" style="9" customWidth="1"/>
    <col min="2856" max="2856" width="12.5703125" style="9" customWidth="1"/>
    <col min="2857" max="3072" width="11.5703125" style="9"/>
    <col min="3073" max="3075" width="3.7109375" style="9" customWidth="1"/>
    <col min="3076" max="3076" width="4.28515625" style="9" customWidth="1"/>
    <col min="3077" max="3077" width="4" style="9" customWidth="1"/>
    <col min="3078" max="3093" width="3.7109375" style="9" customWidth="1"/>
    <col min="3094" max="3094" width="3" style="9" customWidth="1"/>
    <col min="3095" max="3106" width="3.7109375" style="9" customWidth="1"/>
    <col min="3107" max="3107" width="22.7109375" style="9" customWidth="1"/>
    <col min="3108" max="3108" width="11.28515625" style="9" customWidth="1"/>
    <col min="3109" max="3109" width="10.85546875" style="9" customWidth="1"/>
    <col min="3110" max="3110" width="13.5703125" style="9" customWidth="1"/>
    <col min="3111" max="3111" width="9.7109375" style="9" customWidth="1"/>
    <col min="3112" max="3112" width="12.5703125" style="9" customWidth="1"/>
    <col min="3113" max="3328" width="11.5703125" style="9"/>
    <col min="3329" max="3331" width="3.7109375" style="9" customWidth="1"/>
    <col min="3332" max="3332" width="4.28515625" style="9" customWidth="1"/>
    <col min="3333" max="3333" width="4" style="9" customWidth="1"/>
    <col min="3334" max="3349" width="3.7109375" style="9" customWidth="1"/>
    <col min="3350" max="3350" width="3" style="9" customWidth="1"/>
    <col min="3351" max="3362" width="3.7109375" style="9" customWidth="1"/>
    <col min="3363" max="3363" width="22.7109375" style="9" customWidth="1"/>
    <col min="3364" max="3364" width="11.28515625" style="9" customWidth="1"/>
    <col min="3365" max="3365" width="10.85546875" style="9" customWidth="1"/>
    <col min="3366" max="3366" width="13.5703125" style="9" customWidth="1"/>
    <col min="3367" max="3367" width="9.7109375" style="9" customWidth="1"/>
    <col min="3368" max="3368" width="12.5703125" style="9" customWidth="1"/>
    <col min="3369" max="3584" width="11.5703125" style="9"/>
    <col min="3585" max="3587" width="3.7109375" style="9" customWidth="1"/>
    <col min="3588" max="3588" width="4.28515625" style="9" customWidth="1"/>
    <col min="3589" max="3589" width="4" style="9" customWidth="1"/>
    <col min="3590" max="3605" width="3.7109375" style="9" customWidth="1"/>
    <col min="3606" max="3606" width="3" style="9" customWidth="1"/>
    <col min="3607" max="3618" width="3.7109375" style="9" customWidth="1"/>
    <col min="3619" max="3619" width="22.7109375" style="9" customWidth="1"/>
    <col min="3620" max="3620" width="11.28515625" style="9" customWidth="1"/>
    <col min="3621" max="3621" width="10.85546875" style="9" customWidth="1"/>
    <col min="3622" max="3622" width="13.5703125" style="9" customWidth="1"/>
    <col min="3623" max="3623" width="9.7109375" style="9" customWidth="1"/>
    <col min="3624" max="3624" width="12.5703125" style="9" customWidth="1"/>
    <col min="3625" max="3840" width="11.5703125" style="9"/>
    <col min="3841" max="3843" width="3.7109375" style="9" customWidth="1"/>
    <col min="3844" max="3844" width="4.28515625" style="9" customWidth="1"/>
    <col min="3845" max="3845" width="4" style="9" customWidth="1"/>
    <col min="3846" max="3861" width="3.7109375" style="9" customWidth="1"/>
    <col min="3862" max="3862" width="3" style="9" customWidth="1"/>
    <col min="3863" max="3874" width="3.7109375" style="9" customWidth="1"/>
    <col min="3875" max="3875" width="22.7109375" style="9" customWidth="1"/>
    <col min="3876" max="3876" width="11.28515625" style="9" customWidth="1"/>
    <col min="3877" max="3877" width="10.85546875" style="9" customWidth="1"/>
    <col min="3878" max="3878" width="13.5703125" style="9" customWidth="1"/>
    <col min="3879" max="3879" width="9.7109375" style="9" customWidth="1"/>
    <col min="3880" max="3880" width="12.5703125" style="9" customWidth="1"/>
    <col min="3881" max="4096" width="11.5703125" style="9"/>
    <col min="4097" max="4099" width="3.7109375" style="9" customWidth="1"/>
    <col min="4100" max="4100" width="4.28515625" style="9" customWidth="1"/>
    <col min="4101" max="4101" width="4" style="9" customWidth="1"/>
    <col min="4102" max="4117" width="3.7109375" style="9" customWidth="1"/>
    <col min="4118" max="4118" width="3" style="9" customWidth="1"/>
    <col min="4119" max="4130" width="3.7109375" style="9" customWidth="1"/>
    <col min="4131" max="4131" width="22.7109375" style="9" customWidth="1"/>
    <col min="4132" max="4132" width="11.28515625" style="9" customWidth="1"/>
    <col min="4133" max="4133" width="10.85546875" style="9" customWidth="1"/>
    <col min="4134" max="4134" width="13.5703125" style="9" customWidth="1"/>
    <col min="4135" max="4135" width="9.7109375" style="9" customWidth="1"/>
    <col min="4136" max="4136" width="12.5703125" style="9" customWidth="1"/>
    <col min="4137" max="4352" width="11.5703125" style="9"/>
    <col min="4353" max="4355" width="3.7109375" style="9" customWidth="1"/>
    <col min="4356" max="4356" width="4.28515625" style="9" customWidth="1"/>
    <col min="4357" max="4357" width="4" style="9" customWidth="1"/>
    <col min="4358" max="4373" width="3.7109375" style="9" customWidth="1"/>
    <col min="4374" max="4374" width="3" style="9" customWidth="1"/>
    <col min="4375" max="4386" width="3.7109375" style="9" customWidth="1"/>
    <col min="4387" max="4387" width="22.7109375" style="9" customWidth="1"/>
    <col min="4388" max="4388" width="11.28515625" style="9" customWidth="1"/>
    <col min="4389" max="4389" width="10.85546875" style="9" customWidth="1"/>
    <col min="4390" max="4390" width="13.5703125" style="9" customWidth="1"/>
    <col min="4391" max="4391" width="9.7109375" style="9" customWidth="1"/>
    <col min="4392" max="4392" width="12.5703125" style="9" customWidth="1"/>
    <col min="4393" max="4608" width="11.5703125" style="9"/>
    <col min="4609" max="4611" width="3.7109375" style="9" customWidth="1"/>
    <col min="4612" max="4612" width="4.28515625" style="9" customWidth="1"/>
    <col min="4613" max="4613" width="4" style="9" customWidth="1"/>
    <col min="4614" max="4629" width="3.7109375" style="9" customWidth="1"/>
    <col min="4630" max="4630" width="3" style="9" customWidth="1"/>
    <col min="4631" max="4642" width="3.7109375" style="9" customWidth="1"/>
    <col min="4643" max="4643" width="22.7109375" style="9" customWidth="1"/>
    <col min="4644" max="4644" width="11.28515625" style="9" customWidth="1"/>
    <col min="4645" max="4645" width="10.85546875" style="9" customWidth="1"/>
    <col min="4646" max="4646" width="13.5703125" style="9" customWidth="1"/>
    <col min="4647" max="4647" width="9.7109375" style="9" customWidth="1"/>
    <col min="4648" max="4648" width="12.5703125" style="9" customWidth="1"/>
    <col min="4649" max="4864" width="11.5703125" style="9"/>
    <col min="4865" max="4867" width="3.7109375" style="9" customWidth="1"/>
    <col min="4868" max="4868" width="4.28515625" style="9" customWidth="1"/>
    <col min="4869" max="4869" width="4" style="9" customWidth="1"/>
    <col min="4870" max="4885" width="3.7109375" style="9" customWidth="1"/>
    <col min="4886" max="4886" width="3" style="9" customWidth="1"/>
    <col min="4887" max="4898" width="3.7109375" style="9" customWidth="1"/>
    <col min="4899" max="4899" width="22.7109375" style="9" customWidth="1"/>
    <col min="4900" max="4900" width="11.28515625" style="9" customWidth="1"/>
    <col min="4901" max="4901" width="10.85546875" style="9" customWidth="1"/>
    <col min="4902" max="4902" width="13.5703125" style="9" customWidth="1"/>
    <col min="4903" max="4903" width="9.7109375" style="9" customWidth="1"/>
    <col min="4904" max="4904" width="12.5703125" style="9" customWidth="1"/>
    <col min="4905" max="5120" width="11.5703125" style="9"/>
    <col min="5121" max="5123" width="3.7109375" style="9" customWidth="1"/>
    <col min="5124" max="5124" width="4.28515625" style="9" customWidth="1"/>
    <col min="5125" max="5125" width="4" style="9" customWidth="1"/>
    <col min="5126" max="5141" width="3.7109375" style="9" customWidth="1"/>
    <col min="5142" max="5142" width="3" style="9" customWidth="1"/>
    <col min="5143" max="5154" width="3.7109375" style="9" customWidth="1"/>
    <col min="5155" max="5155" width="22.7109375" style="9" customWidth="1"/>
    <col min="5156" max="5156" width="11.28515625" style="9" customWidth="1"/>
    <col min="5157" max="5157" width="10.85546875" style="9" customWidth="1"/>
    <col min="5158" max="5158" width="13.5703125" style="9" customWidth="1"/>
    <col min="5159" max="5159" width="9.7109375" style="9" customWidth="1"/>
    <col min="5160" max="5160" width="12.5703125" style="9" customWidth="1"/>
    <col min="5161" max="5376" width="11.5703125" style="9"/>
    <col min="5377" max="5379" width="3.7109375" style="9" customWidth="1"/>
    <col min="5380" max="5380" width="4.28515625" style="9" customWidth="1"/>
    <col min="5381" max="5381" width="4" style="9" customWidth="1"/>
    <col min="5382" max="5397" width="3.7109375" style="9" customWidth="1"/>
    <col min="5398" max="5398" width="3" style="9" customWidth="1"/>
    <col min="5399" max="5410" width="3.7109375" style="9" customWidth="1"/>
    <col min="5411" max="5411" width="22.7109375" style="9" customWidth="1"/>
    <col min="5412" max="5412" width="11.28515625" style="9" customWidth="1"/>
    <col min="5413" max="5413" width="10.85546875" style="9" customWidth="1"/>
    <col min="5414" max="5414" width="13.5703125" style="9" customWidth="1"/>
    <col min="5415" max="5415" width="9.7109375" style="9" customWidth="1"/>
    <col min="5416" max="5416" width="12.5703125" style="9" customWidth="1"/>
    <col min="5417" max="5632" width="11.5703125" style="9"/>
    <col min="5633" max="5635" width="3.7109375" style="9" customWidth="1"/>
    <col min="5636" max="5636" width="4.28515625" style="9" customWidth="1"/>
    <col min="5637" max="5637" width="4" style="9" customWidth="1"/>
    <col min="5638" max="5653" width="3.7109375" style="9" customWidth="1"/>
    <col min="5654" max="5654" width="3" style="9" customWidth="1"/>
    <col min="5655" max="5666" width="3.7109375" style="9" customWidth="1"/>
    <col min="5667" max="5667" width="22.7109375" style="9" customWidth="1"/>
    <col min="5668" max="5668" width="11.28515625" style="9" customWidth="1"/>
    <col min="5669" max="5669" width="10.85546875" style="9" customWidth="1"/>
    <col min="5670" max="5670" width="13.5703125" style="9" customWidth="1"/>
    <col min="5671" max="5671" width="9.7109375" style="9" customWidth="1"/>
    <col min="5672" max="5672" width="12.5703125" style="9" customWidth="1"/>
    <col min="5673" max="5888" width="11.5703125" style="9"/>
    <col min="5889" max="5891" width="3.7109375" style="9" customWidth="1"/>
    <col min="5892" max="5892" width="4.28515625" style="9" customWidth="1"/>
    <col min="5893" max="5893" width="4" style="9" customWidth="1"/>
    <col min="5894" max="5909" width="3.7109375" style="9" customWidth="1"/>
    <col min="5910" max="5910" width="3" style="9" customWidth="1"/>
    <col min="5911" max="5922" width="3.7109375" style="9" customWidth="1"/>
    <col min="5923" max="5923" width="22.7109375" style="9" customWidth="1"/>
    <col min="5924" max="5924" width="11.28515625" style="9" customWidth="1"/>
    <col min="5925" max="5925" width="10.85546875" style="9" customWidth="1"/>
    <col min="5926" max="5926" width="13.5703125" style="9" customWidth="1"/>
    <col min="5927" max="5927" width="9.7109375" style="9" customWidth="1"/>
    <col min="5928" max="5928" width="12.5703125" style="9" customWidth="1"/>
    <col min="5929" max="6144" width="11.5703125" style="9"/>
    <col min="6145" max="6147" width="3.7109375" style="9" customWidth="1"/>
    <col min="6148" max="6148" width="4.28515625" style="9" customWidth="1"/>
    <col min="6149" max="6149" width="4" style="9" customWidth="1"/>
    <col min="6150" max="6165" width="3.7109375" style="9" customWidth="1"/>
    <col min="6166" max="6166" width="3" style="9" customWidth="1"/>
    <col min="6167" max="6178" width="3.7109375" style="9" customWidth="1"/>
    <col min="6179" max="6179" width="22.7109375" style="9" customWidth="1"/>
    <col min="6180" max="6180" width="11.28515625" style="9" customWidth="1"/>
    <col min="6181" max="6181" width="10.85546875" style="9" customWidth="1"/>
    <col min="6182" max="6182" width="13.5703125" style="9" customWidth="1"/>
    <col min="6183" max="6183" width="9.7109375" style="9" customWidth="1"/>
    <col min="6184" max="6184" width="12.5703125" style="9" customWidth="1"/>
    <col min="6185" max="6400" width="11.5703125" style="9"/>
    <col min="6401" max="6403" width="3.7109375" style="9" customWidth="1"/>
    <col min="6404" max="6404" width="4.28515625" style="9" customWidth="1"/>
    <col min="6405" max="6405" width="4" style="9" customWidth="1"/>
    <col min="6406" max="6421" width="3.7109375" style="9" customWidth="1"/>
    <col min="6422" max="6422" width="3" style="9" customWidth="1"/>
    <col min="6423" max="6434" width="3.7109375" style="9" customWidth="1"/>
    <col min="6435" max="6435" width="22.7109375" style="9" customWidth="1"/>
    <col min="6436" max="6436" width="11.28515625" style="9" customWidth="1"/>
    <col min="6437" max="6437" width="10.85546875" style="9" customWidth="1"/>
    <col min="6438" max="6438" width="13.5703125" style="9" customWidth="1"/>
    <col min="6439" max="6439" width="9.7109375" style="9" customWidth="1"/>
    <col min="6440" max="6440" width="12.5703125" style="9" customWidth="1"/>
    <col min="6441" max="6656" width="11.5703125" style="9"/>
    <col min="6657" max="6659" width="3.7109375" style="9" customWidth="1"/>
    <col min="6660" max="6660" width="4.28515625" style="9" customWidth="1"/>
    <col min="6661" max="6661" width="4" style="9" customWidth="1"/>
    <col min="6662" max="6677" width="3.7109375" style="9" customWidth="1"/>
    <col min="6678" max="6678" width="3" style="9" customWidth="1"/>
    <col min="6679" max="6690" width="3.7109375" style="9" customWidth="1"/>
    <col min="6691" max="6691" width="22.7109375" style="9" customWidth="1"/>
    <col min="6692" max="6692" width="11.28515625" style="9" customWidth="1"/>
    <col min="6693" max="6693" width="10.85546875" style="9" customWidth="1"/>
    <col min="6694" max="6694" width="13.5703125" style="9" customWidth="1"/>
    <col min="6695" max="6695" width="9.7109375" style="9" customWidth="1"/>
    <col min="6696" max="6696" width="12.5703125" style="9" customWidth="1"/>
    <col min="6697" max="6912" width="11.5703125" style="9"/>
    <col min="6913" max="6915" width="3.7109375" style="9" customWidth="1"/>
    <col min="6916" max="6916" width="4.28515625" style="9" customWidth="1"/>
    <col min="6917" max="6917" width="4" style="9" customWidth="1"/>
    <col min="6918" max="6933" width="3.7109375" style="9" customWidth="1"/>
    <col min="6934" max="6934" width="3" style="9" customWidth="1"/>
    <col min="6935" max="6946" width="3.7109375" style="9" customWidth="1"/>
    <col min="6947" max="6947" width="22.7109375" style="9" customWidth="1"/>
    <col min="6948" max="6948" width="11.28515625" style="9" customWidth="1"/>
    <col min="6949" max="6949" width="10.85546875" style="9" customWidth="1"/>
    <col min="6950" max="6950" width="13.5703125" style="9" customWidth="1"/>
    <col min="6951" max="6951" width="9.7109375" style="9" customWidth="1"/>
    <col min="6952" max="6952" width="12.5703125" style="9" customWidth="1"/>
    <col min="6953" max="7168" width="11.5703125" style="9"/>
    <col min="7169" max="7171" width="3.7109375" style="9" customWidth="1"/>
    <col min="7172" max="7172" width="4.28515625" style="9" customWidth="1"/>
    <col min="7173" max="7173" width="4" style="9" customWidth="1"/>
    <col min="7174" max="7189" width="3.7109375" style="9" customWidth="1"/>
    <col min="7190" max="7190" width="3" style="9" customWidth="1"/>
    <col min="7191" max="7202" width="3.7109375" style="9" customWidth="1"/>
    <col min="7203" max="7203" width="22.7109375" style="9" customWidth="1"/>
    <col min="7204" max="7204" width="11.28515625" style="9" customWidth="1"/>
    <col min="7205" max="7205" width="10.85546875" style="9" customWidth="1"/>
    <col min="7206" max="7206" width="13.5703125" style="9" customWidth="1"/>
    <col min="7207" max="7207" width="9.7109375" style="9" customWidth="1"/>
    <col min="7208" max="7208" width="12.5703125" style="9" customWidth="1"/>
    <col min="7209" max="7424" width="11.5703125" style="9"/>
    <col min="7425" max="7427" width="3.7109375" style="9" customWidth="1"/>
    <col min="7428" max="7428" width="4.28515625" style="9" customWidth="1"/>
    <col min="7429" max="7429" width="4" style="9" customWidth="1"/>
    <col min="7430" max="7445" width="3.7109375" style="9" customWidth="1"/>
    <col min="7446" max="7446" width="3" style="9" customWidth="1"/>
    <col min="7447" max="7458" width="3.7109375" style="9" customWidth="1"/>
    <col min="7459" max="7459" width="22.7109375" style="9" customWidth="1"/>
    <col min="7460" max="7460" width="11.28515625" style="9" customWidth="1"/>
    <col min="7461" max="7461" width="10.85546875" style="9" customWidth="1"/>
    <col min="7462" max="7462" width="13.5703125" style="9" customWidth="1"/>
    <col min="7463" max="7463" width="9.7109375" style="9" customWidth="1"/>
    <col min="7464" max="7464" width="12.5703125" style="9" customWidth="1"/>
    <col min="7465" max="7680" width="11.5703125" style="9"/>
    <col min="7681" max="7683" width="3.7109375" style="9" customWidth="1"/>
    <col min="7684" max="7684" width="4.28515625" style="9" customWidth="1"/>
    <col min="7685" max="7685" width="4" style="9" customWidth="1"/>
    <col min="7686" max="7701" width="3.7109375" style="9" customWidth="1"/>
    <col min="7702" max="7702" width="3" style="9" customWidth="1"/>
    <col min="7703" max="7714" width="3.7109375" style="9" customWidth="1"/>
    <col min="7715" max="7715" width="22.7109375" style="9" customWidth="1"/>
    <col min="7716" max="7716" width="11.28515625" style="9" customWidth="1"/>
    <col min="7717" max="7717" width="10.85546875" style="9" customWidth="1"/>
    <col min="7718" max="7718" width="13.5703125" style="9" customWidth="1"/>
    <col min="7719" max="7719" width="9.7109375" style="9" customWidth="1"/>
    <col min="7720" max="7720" width="12.5703125" style="9" customWidth="1"/>
    <col min="7721" max="7936" width="11.5703125" style="9"/>
    <col min="7937" max="7939" width="3.7109375" style="9" customWidth="1"/>
    <col min="7940" max="7940" width="4.28515625" style="9" customWidth="1"/>
    <col min="7941" max="7941" width="4" style="9" customWidth="1"/>
    <col min="7942" max="7957" width="3.7109375" style="9" customWidth="1"/>
    <col min="7958" max="7958" width="3" style="9" customWidth="1"/>
    <col min="7959" max="7970" width="3.7109375" style="9" customWidth="1"/>
    <col min="7971" max="7971" width="22.7109375" style="9" customWidth="1"/>
    <col min="7972" max="7972" width="11.28515625" style="9" customWidth="1"/>
    <col min="7973" max="7973" width="10.85546875" style="9" customWidth="1"/>
    <col min="7974" max="7974" width="13.5703125" style="9" customWidth="1"/>
    <col min="7975" max="7975" width="9.7109375" style="9" customWidth="1"/>
    <col min="7976" max="7976" width="12.5703125" style="9" customWidth="1"/>
    <col min="7977" max="8192" width="11.5703125" style="9"/>
    <col min="8193" max="8195" width="3.7109375" style="9" customWidth="1"/>
    <col min="8196" max="8196" width="4.28515625" style="9" customWidth="1"/>
    <col min="8197" max="8197" width="4" style="9" customWidth="1"/>
    <col min="8198" max="8213" width="3.7109375" style="9" customWidth="1"/>
    <col min="8214" max="8214" width="3" style="9" customWidth="1"/>
    <col min="8215" max="8226" width="3.7109375" style="9" customWidth="1"/>
    <col min="8227" max="8227" width="22.7109375" style="9" customWidth="1"/>
    <col min="8228" max="8228" width="11.28515625" style="9" customWidth="1"/>
    <col min="8229" max="8229" width="10.85546875" style="9" customWidth="1"/>
    <col min="8230" max="8230" width="13.5703125" style="9" customWidth="1"/>
    <col min="8231" max="8231" width="9.7109375" style="9" customWidth="1"/>
    <col min="8232" max="8232" width="12.5703125" style="9" customWidth="1"/>
    <col min="8233" max="8448" width="11.5703125" style="9"/>
    <col min="8449" max="8451" width="3.7109375" style="9" customWidth="1"/>
    <col min="8452" max="8452" width="4.28515625" style="9" customWidth="1"/>
    <col min="8453" max="8453" width="4" style="9" customWidth="1"/>
    <col min="8454" max="8469" width="3.7109375" style="9" customWidth="1"/>
    <col min="8470" max="8470" width="3" style="9" customWidth="1"/>
    <col min="8471" max="8482" width="3.7109375" style="9" customWidth="1"/>
    <col min="8483" max="8483" width="22.7109375" style="9" customWidth="1"/>
    <col min="8484" max="8484" width="11.28515625" style="9" customWidth="1"/>
    <col min="8485" max="8485" width="10.85546875" style="9" customWidth="1"/>
    <col min="8486" max="8486" width="13.5703125" style="9" customWidth="1"/>
    <col min="8487" max="8487" width="9.7109375" style="9" customWidth="1"/>
    <col min="8488" max="8488" width="12.5703125" style="9" customWidth="1"/>
    <col min="8489" max="8704" width="11.5703125" style="9"/>
    <col min="8705" max="8707" width="3.7109375" style="9" customWidth="1"/>
    <col min="8708" max="8708" width="4.28515625" style="9" customWidth="1"/>
    <col min="8709" max="8709" width="4" style="9" customWidth="1"/>
    <col min="8710" max="8725" width="3.7109375" style="9" customWidth="1"/>
    <col min="8726" max="8726" width="3" style="9" customWidth="1"/>
    <col min="8727" max="8738" width="3.7109375" style="9" customWidth="1"/>
    <col min="8739" max="8739" width="22.7109375" style="9" customWidth="1"/>
    <col min="8740" max="8740" width="11.28515625" style="9" customWidth="1"/>
    <col min="8741" max="8741" width="10.85546875" style="9" customWidth="1"/>
    <col min="8742" max="8742" width="13.5703125" style="9" customWidth="1"/>
    <col min="8743" max="8743" width="9.7109375" style="9" customWidth="1"/>
    <col min="8744" max="8744" width="12.5703125" style="9" customWidth="1"/>
    <col min="8745" max="8960" width="11.5703125" style="9"/>
    <col min="8961" max="8963" width="3.7109375" style="9" customWidth="1"/>
    <col min="8964" max="8964" width="4.28515625" style="9" customWidth="1"/>
    <col min="8965" max="8965" width="4" style="9" customWidth="1"/>
    <col min="8966" max="8981" width="3.7109375" style="9" customWidth="1"/>
    <col min="8982" max="8982" width="3" style="9" customWidth="1"/>
    <col min="8983" max="8994" width="3.7109375" style="9" customWidth="1"/>
    <col min="8995" max="8995" width="22.7109375" style="9" customWidth="1"/>
    <col min="8996" max="8996" width="11.28515625" style="9" customWidth="1"/>
    <col min="8997" max="8997" width="10.85546875" style="9" customWidth="1"/>
    <col min="8998" max="8998" width="13.5703125" style="9" customWidth="1"/>
    <col min="8999" max="8999" width="9.7109375" style="9" customWidth="1"/>
    <col min="9000" max="9000" width="12.5703125" style="9" customWidth="1"/>
    <col min="9001" max="9216" width="11.5703125" style="9"/>
    <col min="9217" max="9219" width="3.7109375" style="9" customWidth="1"/>
    <col min="9220" max="9220" width="4.28515625" style="9" customWidth="1"/>
    <col min="9221" max="9221" width="4" style="9" customWidth="1"/>
    <col min="9222" max="9237" width="3.7109375" style="9" customWidth="1"/>
    <col min="9238" max="9238" width="3" style="9" customWidth="1"/>
    <col min="9239" max="9250" width="3.7109375" style="9" customWidth="1"/>
    <col min="9251" max="9251" width="22.7109375" style="9" customWidth="1"/>
    <col min="9252" max="9252" width="11.28515625" style="9" customWidth="1"/>
    <col min="9253" max="9253" width="10.85546875" style="9" customWidth="1"/>
    <col min="9254" max="9254" width="13.5703125" style="9" customWidth="1"/>
    <col min="9255" max="9255" width="9.7109375" style="9" customWidth="1"/>
    <col min="9256" max="9256" width="12.5703125" style="9" customWidth="1"/>
    <col min="9257" max="9472" width="11.5703125" style="9"/>
    <col min="9473" max="9475" width="3.7109375" style="9" customWidth="1"/>
    <col min="9476" max="9476" width="4.28515625" style="9" customWidth="1"/>
    <col min="9477" max="9477" width="4" style="9" customWidth="1"/>
    <col min="9478" max="9493" width="3.7109375" style="9" customWidth="1"/>
    <col min="9494" max="9494" width="3" style="9" customWidth="1"/>
    <col min="9495" max="9506" width="3.7109375" style="9" customWidth="1"/>
    <col min="9507" max="9507" width="22.7109375" style="9" customWidth="1"/>
    <col min="9508" max="9508" width="11.28515625" style="9" customWidth="1"/>
    <col min="9509" max="9509" width="10.85546875" style="9" customWidth="1"/>
    <col min="9510" max="9510" width="13.5703125" style="9" customWidth="1"/>
    <col min="9511" max="9511" width="9.7109375" style="9" customWidth="1"/>
    <col min="9512" max="9512" width="12.5703125" style="9" customWidth="1"/>
    <col min="9513" max="9728" width="11.5703125" style="9"/>
    <col min="9729" max="9731" width="3.7109375" style="9" customWidth="1"/>
    <col min="9732" max="9732" width="4.28515625" style="9" customWidth="1"/>
    <col min="9733" max="9733" width="4" style="9" customWidth="1"/>
    <col min="9734" max="9749" width="3.7109375" style="9" customWidth="1"/>
    <col min="9750" max="9750" width="3" style="9" customWidth="1"/>
    <col min="9751" max="9762" width="3.7109375" style="9" customWidth="1"/>
    <col min="9763" max="9763" width="22.7109375" style="9" customWidth="1"/>
    <col min="9764" max="9764" width="11.28515625" style="9" customWidth="1"/>
    <col min="9765" max="9765" width="10.85546875" style="9" customWidth="1"/>
    <col min="9766" max="9766" width="13.5703125" style="9" customWidth="1"/>
    <col min="9767" max="9767" width="9.7109375" style="9" customWidth="1"/>
    <col min="9768" max="9768" width="12.5703125" style="9" customWidth="1"/>
    <col min="9769" max="9984" width="11.5703125" style="9"/>
    <col min="9985" max="9987" width="3.7109375" style="9" customWidth="1"/>
    <col min="9988" max="9988" width="4.28515625" style="9" customWidth="1"/>
    <col min="9989" max="9989" width="4" style="9" customWidth="1"/>
    <col min="9990" max="10005" width="3.7109375" style="9" customWidth="1"/>
    <col min="10006" max="10006" width="3" style="9" customWidth="1"/>
    <col min="10007" max="10018" width="3.7109375" style="9" customWidth="1"/>
    <col min="10019" max="10019" width="22.7109375" style="9" customWidth="1"/>
    <col min="10020" max="10020" width="11.28515625" style="9" customWidth="1"/>
    <col min="10021" max="10021" width="10.85546875" style="9" customWidth="1"/>
    <col min="10022" max="10022" width="13.5703125" style="9" customWidth="1"/>
    <col min="10023" max="10023" width="9.7109375" style="9" customWidth="1"/>
    <col min="10024" max="10024" width="12.5703125" style="9" customWidth="1"/>
    <col min="10025" max="10240" width="11.5703125" style="9"/>
    <col min="10241" max="10243" width="3.7109375" style="9" customWidth="1"/>
    <col min="10244" max="10244" width="4.28515625" style="9" customWidth="1"/>
    <col min="10245" max="10245" width="4" style="9" customWidth="1"/>
    <col min="10246" max="10261" width="3.7109375" style="9" customWidth="1"/>
    <col min="10262" max="10262" width="3" style="9" customWidth="1"/>
    <col min="10263" max="10274" width="3.7109375" style="9" customWidth="1"/>
    <col min="10275" max="10275" width="22.7109375" style="9" customWidth="1"/>
    <col min="10276" max="10276" width="11.28515625" style="9" customWidth="1"/>
    <col min="10277" max="10277" width="10.85546875" style="9" customWidth="1"/>
    <col min="10278" max="10278" width="13.5703125" style="9" customWidth="1"/>
    <col min="10279" max="10279" width="9.7109375" style="9" customWidth="1"/>
    <col min="10280" max="10280" width="12.5703125" style="9" customWidth="1"/>
    <col min="10281" max="10496" width="11.5703125" style="9"/>
    <col min="10497" max="10499" width="3.7109375" style="9" customWidth="1"/>
    <col min="10500" max="10500" width="4.28515625" style="9" customWidth="1"/>
    <col min="10501" max="10501" width="4" style="9" customWidth="1"/>
    <col min="10502" max="10517" width="3.7109375" style="9" customWidth="1"/>
    <col min="10518" max="10518" width="3" style="9" customWidth="1"/>
    <col min="10519" max="10530" width="3.7109375" style="9" customWidth="1"/>
    <col min="10531" max="10531" width="22.7109375" style="9" customWidth="1"/>
    <col min="10532" max="10532" width="11.28515625" style="9" customWidth="1"/>
    <col min="10533" max="10533" width="10.85546875" style="9" customWidth="1"/>
    <col min="10534" max="10534" width="13.5703125" style="9" customWidth="1"/>
    <col min="10535" max="10535" width="9.7109375" style="9" customWidth="1"/>
    <col min="10536" max="10536" width="12.5703125" style="9" customWidth="1"/>
    <col min="10537" max="10752" width="11.5703125" style="9"/>
    <col min="10753" max="10755" width="3.7109375" style="9" customWidth="1"/>
    <col min="10756" max="10756" width="4.28515625" style="9" customWidth="1"/>
    <col min="10757" max="10757" width="4" style="9" customWidth="1"/>
    <col min="10758" max="10773" width="3.7109375" style="9" customWidth="1"/>
    <col min="10774" max="10774" width="3" style="9" customWidth="1"/>
    <col min="10775" max="10786" width="3.7109375" style="9" customWidth="1"/>
    <col min="10787" max="10787" width="22.7109375" style="9" customWidth="1"/>
    <col min="10788" max="10788" width="11.28515625" style="9" customWidth="1"/>
    <col min="10789" max="10789" width="10.85546875" style="9" customWidth="1"/>
    <col min="10790" max="10790" width="13.5703125" style="9" customWidth="1"/>
    <col min="10791" max="10791" width="9.7109375" style="9" customWidth="1"/>
    <col min="10792" max="10792" width="12.5703125" style="9" customWidth="1"/>
    <col min="10793" max="11008" width="11.5703125" style="9"/>
    <col min="11009" max="11011" width="3.7109375" style="9" customWidth="1"/>
    <col min="11012" max="11012" width="4.28515625" style="9" customWidth="1"/>
    <col min="11013" max="11013" width="4" style="9" customWidth="1"/>
    <col min="11014" max="11029" width="3.7109375" style="9" customWidth="1"/>
    <col min="11030" max="11030" width="3" style="9" customWidth="1"/>
    <col min="11031" max="11042" width="3.7109375" style="9" customWidth="1"/>
    <col min="11043" max="11043" width="22.7109375" style="9" customWidth="1"/>
    <col min="11044" max="11044" width="11.28515625" style="9" customWidth="1"/>
    <col min="11045" max="11045" width="10.85546875" style="9" customWidth="1"/>
    <col min="11046" max="11046" width="13.5703125" style="9" customWidth="1"/>
    <col min="11047" max="11047" width="9.7109375" style="9" customWidth="1"/>
    <col min="11048" max="11048" width="12.5703125" style="9" customWidth="1"/>
    <col min="11049" max="11264" width="11.5703125" style="9"/>
    <col min="11265" max="11267" width="3.7109375" style="9" customWidth="1"/>
    <col min="11268" max="11268" width="4.28515625" style="9" customWidth="1"/>
    <col min="11269" max="11269" width="4" style="9" customWidth="1"/>
    <col min="11270" max="11285" width="3.7109375" style="9" customWidth="1"/>
    <col min="11286" max="11286" width="3" style="9" customWidth="1"/>
    <col min="11287" max="11298" width="3.7109375" style="9" customWidth="1"/>
    <col min="11299" max="11299" width="22.7109375" style="9" customWidth="1"/>
    <col min="11300" max="11300" width="11.28515625" style="9" customWidth="1"/>
    <col min="11301" max="11301" width="10.85546875" style="9" customWidth="1"/>
    <col min="11302" max="11302" width="13.5703125" style="9" customWidth="1"/>
    <col min="11303" max="11303" width="9.7109375" style="9" customWidth="1"/>
    <col min="11304" max="11304" width="12.5703125" style="9" customWidth="1"/>
    <col min="11305" max="11520" width="11.5703125" style="9"/>
    <col min="11521" max="11523" width="3.7109375" style="9" customWidth="1"/>
    <col min="11524" max="11524" width="4.28515625" style="9" customWidth="1"/>
    <col min="11525" max="11525" width="4" style="9" customWidth="1"/>
    <col min="11526" max="11541" width="3.7109375" style="9" customWidth="1"/>
    <col min="11542" max="11542" width="3" style="9" customWidth="1"/>
    <col min="11543" max="11554" width="3.7109375" style="9" customWidth="1"/>
    <col min="11555" max="11555" width="22.7109375" style="9" customWidth="1"/>
    <col min="11556" max="11556" width="11.28515625" style="9" customWidth="1"/>
    <col min="11557" max="11557" width="10.85546875" style="9" customWidth="1"/>
    <col min="11558" max="11558" width="13.5703125" style="9" customWidth="1"/>
    <col min="11559" max="11559" width="9.7109375" style="9" customWidth="1"/>
    <col min="11560" max="11560" width="12.5703125" style="9" customWidth="1"/>
    <col min="11561" max="11776" width="11.5703125" style="9"/>
    <col min="11777" max="11779" width="3.7109375" style="9" customWidth="1"/>
    <col min="11780" max="11780" width="4.28515625" style="9" customWidth="1"/>
    <col min="11781" max="11781" width="4" style="9" customWidth="1"/>
    <col min="11782" max="11797" width="3.7109375" style="9" customWidth="1"/>
    <col min="11798" max="11798" width="3" style="9" customWidth="1"/>
    <col min="11799" max="11810" width="3.7109375" style="9" customWidth="1"/>
    <col min="11811" max="11811" width="22.7109375" style="9" customWidth="1"/>
    <col min="11812" max="11812" width="11.28515625" style="9" customWidth="1"/>
    <col min="11813" max="11813" width="10.85546875" style="9" customWidth="1"/>
    <col min="11814" max="11814" width="13.5703125" style="9" customWidth="1"/>
    <col min="11815" max="11815" width="9.7109375" style="9" customWidth="1"/>
    <col min="11816" max="11816" width="12.5703125" style="9" customWidth="1"/>
    <col min="11817" max="12032" width="11.5703125" style="9"/>
    <col min="12033" max="12035" width="3.7109375" style="9" customWidth="1"/>
    <col min="12036" max="12036" width="4.28515625" style="9" customWidth="1"/>
    <col min="12037" max="12037" width="4" style="9" customWidth="1"/>
    <col min="12038" max="12053" width="3.7109375" style="9" customWidth="1"/>
    <col min="12054" max="12054" width="3" style="9" customWidth="1"/>
    <col min="12055" max="12066" width="3.7109375" style="9" customWidth="1"/>
    <col min="12067" max="12067" width="22.7109375" style="9" customWidth="1"/>
    <col min="12068" max="12068" width="11.28515625" style="9" customWidth="1"/>
    <col min="12069" max="12069" width="10.85546875" style="9" customWidth="1"/>
    <col min="12070" max="12070" width="13.5703125" style="9" customWidth="1"/>
    <col min="12071" max="12071" width="9.7109375" style="9" customWidth="1"/>
    <col min="12072" max="12072" width="12.5703125" style="9" customWidth="1"/>
    <col min="12073" max="12288" width="11.5703125" style="9"/>
    <col min="12289" max="12291" width="3.7109375" style="9" customWidth="1"/>
    <col min="12292" max="12292" width="4.28515625" style="9" customWidth="1"/>
    <col min="12293" max="12293" width="4" style="9" customWidth="1"/>
    <col min="12294" max="12309" width="3.7109375" style="9" customWidth="1"/>
    <col min="12310" max="12310" width="3" style="9" customWidth="1"/>
    <col min="12311" max="12322" width="3.7109375" style="9" customWidth="1"/>
    <col min="12323" max="12323" width="22.7109375" style="9" customWidth="1"/>
    <col min="12324" max="12324" width="11.28515625" style="9" customWidth="1"/>
    <col min="12325" max="12325" width="10.85546875" style="9" customWidth="1"/>
    <col min="12326" max="12326" width="13.5703125" style="9" customWidth="1"/>
    <col min="12327" max="12327" width="9.7109375" style="9" customWidth="1"/>
    <col min="12328" max="12328" width="12.5703125" style="9" customWidth="1"/>
    <col min="12329" max="12544" width="11.5703125" style="9"/>
    <col min="12545" max="12547" width="3.7109375" style="9" customWidth="1"/>
    <col min="12548" max="12548" width="4.28515625" style="9" customWidth="1"/>
    <col min="12549" max="12549" width="4" style="9" customWidth="1"/>
    <col min="12550" max="12565" width="3.7109375" style="9" customWidth="1"/>
    <col min="12566" max="12566" width="3" style="9" customWidth="1"/>
    <col min="12567" max="12578" width="3.7109375" style="9" customWidth="1"/>
    <col min="12579" max="12579" width="22.7109375" style="9" customWidth="1"/>
    <col min="12580" max="12580" width="11.28515625" style="9" customWidth="1"/>
    <col min="12581" max="12581" width="10.85546875" style="9" customWidth="1"/>
    <col min="12582" max="12582" width="13.5703125" style="9" customWidth="1"/>
    <col min="12583" max="12583" width="9.7109375" style="9" customWidth="1"/>
    <col min="12584" max="12584" width="12.5703125" style="9" customWidth="1"/>
    <col min="12585" max="12800" width="11.5703125" style="9"/>
    <col min="12801" max="12803" width="3.7109375" style="9" customWidth="1"/>
    <col min="12804" max="12804" width="4.28515625" style="9" customWidth="1"/>
    <col min="12805" max="12805" width="4" style="9" customWidth="1"/>
    <col min="12806" max="12821" width="3.7109375" style="9" customWidth="1"/>
    <col min="12822" max="12822" width="3" style="9" customWidth="1"/>
    <col min="12823" max="12834" width="3.7109375" style="9" customWidth="1"/>
    <col min="12835" max="12835" width="22.7109375" style="9" customWidth="1"/>
    <col min="12836" max="12836" width="11.28515625" style="9" customWidth="1"/>
    <col min="12837" max="12837" width="10.85546875" style="9" customWidth="1"/>
    <col min="12838" max="12838" width="13.5703125" style="9" customWidth="1"/>
    <col min="12839" max="12839" width="9.7109375" style="9" customWidth="1"/>
    <col min="12840" max="12840" width="12.5703125" style="9" customWidth="1"/>
    <col min="12841" max="13056" width="11.5703125" style="9"/>
    <col min="13057" max="13059" width="3.7109375" style="9" customWidth="1"/>
    <col min="13060" max="13060" width="4.28515625" style="9" customWidth="1"/>
    <col min="13061" max="13061" width="4" style="9" customWidth="1"/>
    <col min="13062" max="13077" width="3.7109375" style="9" customWidth="1"/>
    <col min="13078" max="13078" width="3" style="9" customWidth="1"/>
    <col min="13079" max="13090" width="3.7109375" style="9" customWidth="1"/>
    <col min="13091" max="13091" width="22.7109375" style="9" customWidth="1"/>
    <col min="13092" max="13092" width="11.28515625" style="9" customWidth="1"/>
    <col min="13093" max="13093" width="10.85546875" style="9" customWidth="1"/>
    <col min="13094" max="13094" width="13.5703125" style="9" customWidth="1"/>
    <col min="13095" max="13095" width="9.7109375" style="9" customWidth="1"/>
    <col min="13096" max="13096" width="12.5703125" style="9" customWidth="1"/>
    <col min="13097" max="13312" width="11.5703125" style="9"/>
    <col min="13313" max="13315" width="3.7109375" style="9" customWidth="1"/>
    <col min="13316" max="13316" width="4.28515625" style="9" customWidth="1"/>
    <col min="13317" max="13317" width="4" style="9" customWidth="1"/>
    <col min="13318" max="13333" width="3.7109375" style="9" customWidth="1"/>
    <col min="13334" max="13334" width="3" style="9" customWidth="1"/>
    <col min="13335" max="13346" width="3.7109375" style="9" customWidth="1"/>
    <col min="13347" max="13347" width="22.7109375" style="9" customWidth="1"/>
    <col min="13348" max="13348" width="11.28515625" style="9" customWidth="1"/>
    <col min="13349" max="13349" width="10.85546875" style="9" customWidth="1"/>
    <col min="13350" max="13350" width="13.5703125" style="9" customWidth="1"/>
    <col min="13351" max="13351" width="9.7109375" style="9" customWidth="1"/>
    <col min="13352" max="13352" width="12.5703125" style="9" customWidth="1"/>
    <col min="13353" max="13568" width="11.5703125" style="9"/>
    <col min="13569" max="13571" width="3.7109375" style="9" customWidth="1"/>
    <col min="13572" max="13572" width="4.28515625" style="9" customWidth="1"/>
    <col min="13573" max="13573" width="4" style="9" customWidth="1"/>
    <col min="13574" max="13589" width="3.7109375" style="9" customWidth="1"/>
    <col min="13590" max="13590" width="3" style="9" customWidth="1"/>
    <col min="13591" max="13602" width="3.7109375" style="9" customWidth="1"/>
    <col min="13603" max="13603" width="22.7109375" style="9" customWidth="1"/>
    <col min="13604" max="13604" width="11.28515625" style="9" customWidth="1"/>
    <col min="13605" max="13605" width="10.85546875" style="9" customWidth="1"/>
    <col min="13606" max="13606" width="13.5703125" style="9" customWidth="1"/>
    <col min="13607" max="13607" width="9.7109375" style="9" customWidth="1"/>
    <col min="13608" max="13608" width="12.5703125" style="9" customWidth="1"/>
    <col min="13609" max="13824" width="11.5703125" style="9"/>
    <col min="13825" max="13827" width="3.7109375" style="9" customWidth="1"/>
    <col min="13828" max="13828" width="4.28515625" style="9" customWidth="1"/>
    <col min="13829" max="13829" width="4" style="9" customWidth="1"/>
    <col min="13830" max="13845" width="3.7109375" style="9" customWidth="1"/>
    <col min="13846" max="13846" width="3" style="9" customWidth="1"/>
    <col min="13847" max="13858" width="3.7109375" style="9" customWidth="1"/>
    <col min="13859" max="13859" width="22.7109375" style="9" customWidth="1"/>
    <col min="13860" max="13860" width="11.28515625" style="9" customWidth="1"/>
    <col min="13861" max="13861" width="10.85546875" style="9" customWidth="1"/>
    <col min="13862" max="13862" width="13.5703125" style="9" customWidth="1"/>
    <col min="13863" max="13863" width="9.7109375" style="9" customWidth="1"/>
    <col min="13864" max="13864" width="12.5703125" style="9" customWidth="1"/>
    <col min="13865" max="14080" width="11.5703125" style="9"/>
    <col min="14081" max="14083" width="3.7109375" style="9" customWidth="1"/>
    <col min="14084" max="14084" width="4.28515625" style="9" customWidth="1"/>
    <col min="14085" max="14085" width="4" style="9" customWidth="1"/>
    <col min="14086" max="14101" width="3.7109375" style="9" customWidth="1"/>
    <col min="14102" max="14102" width="3" style="9" customWidth="1"/>
    <col min="14103" max="14114" width="3.7109375" style="9" customWidth="1"/>
    <col min="14115" max="14115" width="22.7109375" style="9" customWidth="1"/>
    <col min="14116" max="14116" width="11.28515625" style="9" customWidth="1"/>
    <col min="14117" max="14117" width="10.85546875" style="9" customWidth="1"/>
    <col min="14118" max="14118" width="13.5703125" style="9" customWidth="1"/>
    <col min="14119" max="14119" width="9.7109375" style="9" customWidth="1"/>
    <col min="14120" max="14120" width="12.5703125" style="9" customWidth="1"/>
    <col min="14121" max="14336" width="11.5703125" style="9"/>
    <col min="14337" max="14339" width="3.7109375" style="9" customWidth="1"/>
    <col min="14340" max="14340" width="4.28515625" style="9" customWidth="1"/>
    <col min="14341" max="14341" width="4" style="9" customWidth="1"/>
    <col min="14342" max="14357" width="3.7109375" style="9" customWidth="1"/>
    <col min="14358" max="14358" width="3" style="9" customWidth="1"/>
    <col min="14359" max="14370" width="3.7109375" style="9" customWidth="1"/>
    <col min="14371" max="14371" width="22.7109375" style="9" customWidth="1"/>
    <col min="14372" max="14372" width="11.28515625" style="9" customWidth="1"/>
    <col min="14373" max="14373" width="10.85546875" style="9" customWidth="1"/>
    <col min="14374" max="14374" width="13.5703125" style="9" customWidth="1"/>
    <col min="14375" max="14375" width="9.7109375" style="9" customWidth="1"/>
    <col min="14376" max="14376" width="12.5703125" style="9" customWidth="1"/>
    <col min="14377" max="14592" width="11.5703125" style="9"/>
    <col min="14593" max="14595" width="3.7109375" style="9" customWidth="1"/>
    <col min="14596" max="14596" width="4.28515625" style="9" customWidth="1"/>
    <col min="14597" max="14597" width="4" style="9" customWidth="1"/>
    <col min="14598" max="14613" width="3.7109375" style="9" customWidth="1"/>
    <col min="14614" max="14614" width="3" style="9" customWidth="1"/>
    <col min="14615" max="14626" width="3.7109375" style="9" customWidth="1"/>
    <col min="14627" max="14627" width="22.7109375" style="9" customWidth="1"/>
    <col min="14628" max="14628" width="11.28515625" style="9" customWidth="1"/>
    <col min="14629" max="14629" width="10.85546875" style="9" customWidth="1"/>
    <col min="14630" max="14630" width="13.5703125" style="9" customWidth="1"/>
    <col min="14631" max="14631" width="9.7109375" style="9" customWidth="1"/>
    <col min="14632" max="14632" width="12.5703125" style="9" customWidth="1"/>
    <col min="14633" max="14848" width="11.5703125" style="9"/>
    <col min="14849" max="14851" width="3.7109375" style="9" customWidth="1"/>
    <col min="14852" max="14852" width="4.28515625" style="9" customWidth="1"/>
    <col min="14853" max="14853" width="4" style="9" customWidth="1"/>
    <col min="14854" max="14869" width="3.7109375" style="9" customWidth="1"/>
    <col min="14870" max="14870" width="3" style="9" customWidth="1"/>
    <col min="14871" max="14882" width="3.7109375" style="9" customWidth="1"/>
    <col min="14883" max="14883" width="22.7109375" style="9" customWidth="1"/>
    <col min="14884" max="14884" width="11.28515625" style="9" customWidth="1"/>
    <col min="14885" max="14885" width="10.85546875" style="9" customWidth="1"/>
    <col min="14886" max="14886" width="13.5703125" style="9" customWidth="1"/>
    <col min="14887" max="14887" width="9.7109375" style="9" customWidth="1"/>
    <col min="14888" max="14888" width="12.5703125" style="9" customWidth="1"/>
    <col min="14889" max="15104" width="11.5703125" style="9"/>
    <col min="15105" max="15107" width="3.7109375" style="9" customWidth="1"/>
    <col min="15108" max="15108" width="4.28515625" style="9" customWidth="1"/>
    <col min="15109" max="15109" width="4" style="9" customWidth="1"/>
    <col min="15110" max="15125" width="3.7109375" style="9" customWidth="1"/>
    <col min="15126" max="15126" width="3" style="9" customWidth="1"/>
    <col min="15127" max="15138" width="3.7109375" style="9" customWidth="1"/>
    <col min="15139" max="15139" width="22.7109375" style="9" customWidth="1"/>
    <col min="15140" max="15140" width="11.28515625" style="9" customWidth="1"/>
    <col min="15141" max="15141" width="10.85546875" style="9" customWidth="1"/>
    <col min="15142" max="15142" width="13.5703125" style="9" customWidth="1"/>
    <col min="15143" max="15143" width="9.7109375" style="9" customWidth="1"/>
    <col min="15144" max="15144" width="12.5703125" style="9" customWidth="1"/>
    <col min="15145" max="15360" width="11.5703125" style="9"/>
    <col min="15361" max="15363" width="3.7109375" style="9" customWidth="1"/>
    <col min="15364" max="15364" width="4.28515625" style="9" customWidth="1"/>
    <col min="15365" max="15365" width="4" style="9" customWidth="1"/>
    <col min="15366" max="15381" width="3.7109375" style="9" customWidth="1"/>
    <col min="15382" max="15382" width="3" style="9" customWidth="1"/>
    <col min="15383" max="15394" width="3.7109375" style="9" customWidth="1"/>
    <col min="15395" max="15395" width="22.7109375" style="9" customWidth="1"/>
    <col min="15396" max="15396" width="11.28515625" style="9" customWidth="1"/>
    <col min="15397" max="15397" width="10.85546875" style="9" customWidth="1"/>
    <col min="15398" max="15398" width="13.5703125" style="9" customWidth="1"/>
    <col min="15399" max="15399" width="9.7109375" style="9" customWidth="1"/>
    <col min="15400" max="15400" width="12.5703125" style="9" customWidth="1"/>
    <col min="15401" max="15616" width="11.5703125" style="9"/>
    <col min="15617" max="15619" width="3.7109375" style="9" customWidth="1"/>
    <col min="15620" max="15620" width="4.28515625" style="9" customWidth="1"/>
    <col min="15621" max="15621" width="4" style="9" customWidth="1"/>
    <col min="15622" max="15637" width="3.7109375" style="9" customWidth="1"/>
    <col min="15638" max="15638" width="3" style="9" customWidth="1"/>
    <col min="15639" max="15650" width="3.7109375" style="9" customWidth="1"/>
    <col min="15651" max="15651" width="22.7109375" style="9" customWidth="1"/>
    <col min="15652" max="15652" width="11.28515625" style="9" customWidth="1"/>
    <col min="15653" max="15653" width="10.85546875" style="9" customWidth="1"/>
    <col min="15654" max="15654" width="13.5703125" style="9" customWidth="1"/>
    <col min="15655" max="15655" width="9.7109375" style="9" customWidth="1"/>
    <col min="15656" max="15656" width="12.5703125" style="9" customWidth="1"/>
    <col min="15657" max="15872" width="11.5703125" style="9"/>
    <col min="15873" max="15875" width="3.7109375" style="9" customWidth="1"/>
    <col min="15876" max="15876" width="4.28515625" style="9" customWidth="1"/>
    <col min="15877" max="15877" width="4" style="9" customWidth="1"/>
    <col min="15878" max="15893" width="3.7109375" style="9" customWidth="1"/>
    <col min="15894" max="15894" width="3" style="9" customWidth="1"/>
    <col min="15895" max="15906" width="3.7109375" style="9" customWidth="1"/>
    <col min="15907" max="15907" width="22.7109375" style="9" customWidth="1"/>
    <col min="15908" max="15908" width="11.28515625" style="9" customWidth="1"/>
    <col min="15909" max="15909" width="10.85546875" style="9" customWidth="1"/>
    <col min="15910" max="15910" width="13.5703125" style="9" customWidth="1"/>
    <col min="15911" max="15911" width="9.7109375" style="9" customWidth="1"/>
    <col min="15912" max="15912" width="12.5703125" style="9" customWidth="1"/>
    <col min="15913" max="16128" width="11.5703125" style="9"/>
    <col min="16129" max="16131" width="3.7109375" style="9" customWidth="1"/>
    <col min="16132" max="16132" width="4.28515625" style="9" customWidth="1"/>
    <col min="16133" max="16133" width="4" style="9" customWidth="1"/>
    <col min="16134" max="16149" width="3.7109375" style="9" customWidth="1"/>
    <col min="16150" max="16150" width="3" style="9" customWidth="1"/>
    <col min="16151" max="16162" width="3.7109375" style="9" customWidth="1"/>
    <col min="16163" max="16163" width="22.7109375" style="9" customWidth="1"/>
    <col min="16164" max="16164" width="11.28515625" style="9" customWidth="1"/>
    <col min="16165" max="16165" width="10.85546875" style="9" customWidth="1"/>
    <col min="16166" max="16166" width="13.5703125" style="9" customWidth="1"/>
    <col min="16167" max="16167" width="9.7109375" style="9" customWidth="1"/>
    <col min="16168" max="16168" width="12.5703125" style="9" customWidth="1"/>
    <col min="16169" max="16384" width="11.5703125" style="9"/>
  </cols>
  <sheetData>
    <row r="1" spans="1:40" ht="43.5" customHeight="1" x14ac:dyDescent="0.25">
      <c r="A1" s="1084"/>
      <c r="B1" s="1084"/>
      <c r="C1" s="1084"/>
      <c r="D1" s="1084"/>
      <c r="E1" s="1084"/>
      <c r="F1" s="1084"/>
      <c r="G1" s="1084"/>
      <c r="H1" s="1084"/>
      <c r="I1" s="1162" t="s">
        <v>38</v>
      </c>
      <c r="J1" s="1163"/>
      <c r="K1" s="1163"/>
      <c r="L1" s="1163"/>
      <c r="M1" s="1163"/>
      <c r="N1" s="1163"/>
      <c r="O1" s="1163"/>
      <c r="P1" s="1163"/>
      <c r="Q1" s="1163"/>
      <c r="R1" s="1163"/>
      <c r="S1" s="1163"/>
      <c r="T1" s="1163"/>
      <c r="U1" s="1163"/>
      <c r="V1" s="1163"/>
      <c r="W1" s="1163"/>
      <c r="X1" s="1163"/>
      <c r="Y1" s="1163"/>
      <c r="Z1" s="1163"/>
      <c r="AA1" s="1163"/>
      <c r="AB1" s="1163"/>
      <c r="AC1" s="1163"/>
      <c r="AD1" s="1163"/>
      <c r="AE1" s="1163"/>
      <c r="AF1" s="1163"/>
      <c r="AG1" s="1163"/>
      <c r="AH1" s="1163"/>
      <c r="AI1" s="1163"/>
      <c r="AJ1" s="1163"/>
      <c r="AK1" s="1164"/>
      <c r="AL1" s="1092"/>
      <c r="AM1" s="1092"/>
      <c r="AN1" s="1092"/>
    </row>
    <row r="2" spans="1:40" ht="15" customHeight="1" x14ac:dyDescent="0.25">
      <c r="A2" s="1084"/>
      <c r="B2" s="1084"/>
      <c r="C2" s="1084"/>
      <c r="D2" s="1084"/>
      <c r="E2" s="1084"/>
      <c r="F2" s="1084"/>
      <c r="G2" s="1084"/>
      <c r="H2" s="1084"/>
      <c r="I2" s="1088"/>
      <c r="J2" s="1089"/>
      <c r="K2" s="1089"/>
      <c r="L2" s="1089"/>
      <c r="M2" s="1089"/>
      <c r="N2" s="1089"/>
      <c r="O2" s="1089"/>
      <c r="P2" s="1089"/>
      <c r="Q2" s="1089"/>
      <c r="R2" s="1089"/>
      <c r="S2" s="1089"/>
      <c r="T2" s="1089"/>
      <c r="U2" s="1089"/>
      <c r="V2" s="1089"/>
      <c r="W2" s="1089"/>
      <c r="X2" s="1089"/>
      <c r="Y2" s="1089"/>
      <c r="Z2" s="1089"/>
      <c r="AA2" s="1089"/>
      <c r="AB2" s="1089"/>
      <c r="AC2" s="1089"/>
      <c r="AD2" s="1089"/>
      <c r="AE2" s="1089"/>
      <c r="AF2" s="1089"/>
      <c r="AG2" s="1089"/>
      <c r="AH2" s="1089"/>
      <c r="AI2" s="1089"/>
      <c r="AJ2" s="1089"/>
      <c r="AK2" s="1090"/>
      <c r="AL2" s="1092"/>
      <c r="AM2" s="1092"/>
      <c r="AN2" s="1092"/>
    </row>
    <row r="3" spans="1:40" ht="15.75" x14ac:dyDescent="0.25">
      <c r="A3" s="1093" t="s">
        <v>39</v>
      </c>
      <c r="B3" s="1093"/>
      <c r="C3" s="1093"/>
      <c r="D3" s="1093"/>
      <c r="E3" s="1093"/>
      <c r="F3" s="1093"/>
      <c r="G3" s="1093"/>
      <c r="H3" s="1093"/>
      <c r="I3" s="1094" t="s">
        <v>40</v>
      </c>
      <c r="J3" s="1094"/>
      <c r="K3" s="1094"/>
      <c r="L3" s="1094"/>
      <c r="M3" s="1094"/>
      <c r="N3" s="1094"/>
      <c r="O3" s="1094"/>
      <c r="P3" s="1094"/>
      <c r="Q3" s="1094"/>
      <c r="R3" s="1094"/>
      <c r="S3" s="1094"/>
      <c r="T3" s="1094"/>
      <c r="U3" s="1093" t="s">
        <v>41</v>
      </c>
      <c r="V3" s="1093"/>
      <c r="W3" s="1093"/>
      <c r="X3" s="1093"/>
      <c r="Y3" s="1093"/>
      <c r="Z3" s="1093"/>
      <c r="AA3" s="1093"/>
      <c r="AB3" s="1093"/>
      <c r="AC3" s="1093"/>
      <c r="AD3" s="1093"/>
      <c r="AE3" s="1094" t="s">
        <v>42</v>
      </c>
      <c r="AF3" s="1094"/>
      <c r="AG3" s="1094"/>
      <c r="AH3" s="1094"/>
      <c r="AI3" s="1094"/>
      <c r="AJ3" s="1094"/>
      <c r="AK3" s="1094"/>
      <c r="AL3" s="1094"/>
      <c r="AM3" s="1094"/>
      <c r="AN3" s="1094"/>
    </row>
    <row r="4" spans="1:40" ht="20.25" x14ac:dyDescent="0.3">
      <c r="A4" s="10"/>
      <c r="B4" s="10"/>
      <c r="C4" s="10"/>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1"/>
      <c r="AN4" s="11"/>
    </row>
    <row r="5" spans="1:40" ht="37.9" customHeight="1" x14ac:dyDescent="0.25">
      <c r="A5" s="1073" t="s">
        <v>43</v>
      </c>
      <c r="B5" s="1073"/>
      <c r="C5" s="1073"/>
      <c r="D5" s="1073"/>
      <c r="E5" s="1073"/>
      <c r="F5" s="1073"/>
      <c r="G5" s="1073"/>
      <c r="H5" s="1073"/>
      <c r="I5" s="1074" t="s">
        <v>125</v>
      </c>
      <c r="J5" s="1074"/>
      <c r="K5" s="1074"/>
      <c r="L5" s="1074"/>
      <c r="M5" s="1074"/>
      <c r="N5" s="1074"/>
      <c r="O5" s="1074"/>
      <c r="P5" s="1074"/>
      <c r="Q5" s="1074"/>
      <c r="R5" s="1074"/>
      <c r="S5" s="1074"/>
      <c r="T5" s="1074"/>
      <c r="U5" s="1074"/>
      <c r="V5" s="1074"/>
      <c r="W5" s="1074"/>
      <c r="X5" s="1074"/>
      <c r="Y5" s="1074"/>
      <c r="Z5" s="1074"/>
      <c r="AA5" s="1074"/>
      <c r="AB5" s="1074"/>
      <c r="AC5" s="1074"/>
      <c r="AD5" s="1074"/>
      <c r="AE5" s="1074"/>
      <c r="AF5" s="1074"/>
      <c r="AG5" s="1074"/>
      <c r="AH5" s="1074"/>
      <c r="AI5" s="1074"/>
      <c r="AJ5" s="1074"/>
      <c r="AK5" s="1074"/>
      <c r="AL5" s="1074"/>
      <c r="AM5" s="1074"/>
      <c r="AN5" s="1074"/>
    </row>
    <row r="6" spans="1:40" ht="16.5" thickBot="1" x14ac:dyDescent="0.3">
      <c r="A6" s="12"/>
      <c r="B6" s="13"/>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4"/>
      <c r="AJ6" s="14"/>
      <c r="AK6" s="14"/>
      <c r="AL6" s="14"/>
      <c r="AM6" s="15"/>
      <c r="AN6" s="15"/>
    </row>
    <row r="7" spans="1:40" s="13" customFormat="1" ht="45" customHeight="1" thickBot="1" x14ac:dyDescent="0.25">
      <c r="A7" s="1075" t="s">
        <v>1</v>
      </c>
      <c r="B7" s="1076"/>
      <c r="C7" s="1076"/>
      <c r="D7" s="1076"/>
      <c r="E7" s="1076"/>
      <c r="F7" s="1076"/>
      <c r="G7" s="1076"/>
      <c r="H7" s="1077" t="str">
        <f>+VLOOKUP(AE7,PRESUPUESTO!$A$18:$E$36,3,FALSE)</f>
        <v>SUMINISTRO, EXTENDIDA Y COMPACTACIÓN DE MATERIAL PARA AFIRMADO HASTA UN DIÁMETRO DE 5" Y UN ÍNDICE PLÁSTICO MENOR O IGUAL 9%  Y COMPACTO  AL 95% PROCTOR, INCLUYE ACARREO LIBRE 5 KM (**)</v>
      </c>
      <c r="I7" s="1077"/>
      <c r="J7" s="1077"/>
      <c r="K7" s="1077"/>
      <c r="L7" s="1077"/>
      <c r="M7" s="1077"/>
      <c r="N7" s="1077"/>
      <c r="O7" s="1077"/>
      <c r="P7" s="1077"/>
      <c r="Q7" s="1077"/>
      <c r="R7" s="1077"/>
      <c r="S7" s="1077"/>
      <c r="T7" s="1077"/>
      <c r="U7" s="1076" t="s">
        <v>45</v>
      </c>
      <c r="V7" s="1076"/>
      <c r="W7" s="1076"/>
      <c r="X7" s="1076"/>
      <c r="Y7" s="1076"/>
      <c r="Z7" s="1076"/>
      <c r="AA7" s="1076"/>
      <c r="AB7" s="1076"/>
      <c r="AC7" s="1076"/>
      <c r="AD7" s="1076"/>
      <c r="AE7" s="1078">
        <v>2.0099999999999998</v>
      </c>
      <c r="AF7" s="1079"/>
      <c r="AG7" s="1079"/>
      <c r="AH7" s="1079"/>
      <c r="AI7" s="1080"/>
      <c r="AJ7" s="16" t="s">
        <v>46</v>
      </c>
      <c r="AK7" s="127" t="str">
        <f>+VLOOKUP(AE7,PRESUPUESTO!$A$18:$E$36,4,FALSE)</f>
        <v>Precios Gober.</v>
      </c>
      <c r="AL7" s="18" t="s">
        <v>47</v>
      </c>
      <c r="AM7" s="1126" t="s">
        <v>123</v>
      </c>
      <c r="AN7" s="1127"/>
    </row>
    <row r="8" spans="1:40" x14ac:dyDescent="0.25">
      <c r="A8" s="19"/>
      <c r="B8" s="20"/>
      <c r="C8" s="20"/>
      <c r="D8" s="20"/>
      <c r="E8" s="20"/>
      <c r="F8" s="20"/>
      <c r="G8" s="20"/>
      <c r="H8" s="20"/>
      <c r="I8" s="20"/>
      <c r="J8" s="20"/>
      <c r="K8" s="20"/>
      <c r="L8" s="20"/>
      <c r="M8" s="20"/>
      <c r="N8" s="20"/>
      <c r="O8" s="20"/>
      <c r="P8" s="20"/>
      <c r="Q8" s="20"/>
      <c r="R8" s="20"/>
      <c r="S8" s="20"/>
      <c r="T8" s="20"/>
      <c r="U8" s="20"/>
      <c r="V8" s="20"/>
      <c r="W8" s="20"/>
      <c r="X8" s="20"/>
      <c r="Y8" s="20"/>
      <c r="Z8" s="20"/>
      <c r="AA8" s="20"/>
      <c r="AB8" s="20"/>
      <c r="AC8" s="20"/>
      <c r="AD8" s="20"/>
      <c r="AE8" s="20"/>
      <c r="AF8" s="20"/>
      <c r="AG8" s="20"/>
      <c r="AH8" s="21"/>
      <c r="AI8" s="1065" t="s">
        <v>48</v>
      </c>
      <c r="AJ8" s="1067" t="s">
        <v>49</v>
      </c>
      <c r="AK8" s="1068"/>
      <c r="AL8" s="1068"/>
      <c r="AM8" s="1069" t="s">
        <v>50</v>
      </c>
      <c r="AN8" s="1063" t="s">
        <v>51</v>
      </c>
    </row>
    <row r="9" spans="1:40" ht="16.5" customHeight="1" thickBot="1" x14ac:dyDescent="0.3">
      <c r="A9" s="22"/>
      <c r="B9" s="23"/>
      <c r="C9" s="23"/>
      <c r="D9" s="23"/>
      <c r="E9" s="23"/>
      <c r="F9" s="23"/>
      <c r="G9" s="23"/>
      <c r="H9" s="23"/>
      <c r="I9" s="23"/>
      <c r="J9" s="23"/>
      <c r="K9" s="23"/>
      <c r="L9" s="23"/>
      <c r="M9" s="23"/>
      <c r="N9" s="23"/>
      <c r="O9" s="23"/>
      <c r="P9" s="23"/>
      <c r="Q9" s="23"/>
      <c r="R9" s="23"/>
      <c r="S9" s="23"/>
      <c r="T9" s="23"/>
      <c r="U9" s="23"/>
      <c r="V9" s="23"/>
      <c r="W9" s="23"/>
      <c r="X9" s="23"/>
      <c r="Y9" s="23"/>
      <c r="Z9" s="23"/>
      <c r="AA9" s="23"/>
      <c r="AB9" s="23"/>
      <c r="AC9" s="23"/>
      <c r="AD9" s="23"/>
      <c r="AE9" s="23"/>
      <c r="AF9" s="23"/>
      <c r="AG9" s="23"/>
      <c r="AH9" s="24"/>
      <c r="AI9" s="1158"/>
      <c r="AJ9" s="68"/>
      <c r="AK9" s="68"/>
      <c r="AL9" s="68" t="s">
        <v>52</v>
      </c>
      <c r="AM9" s="1159"/>
      <c r="AN9" s="1160"/>
    </row>
    <row r="10" spans="1:40" ht="15.75" x14ac:dyDescent="0.25">
      <c r="A10" s="22"/>
      <c r="B10" s="23"/>
      <c r="C10" s="23"/>
      <c r="D10" s="26"/>
      <c r="E10" s="27"/>
      <c r="F10" s="28"/>
      <c r="G10" s="28"/>
      <c r="H10" s="27"/>
      <c r="I10" s="29"/>
      <c r="J10" s="30"/>
      <c r="K10" s="30"/>
      <c r="L10" s="30"/>
      <c r="M10" s="30"/>
      <c r="N10" s="30"/>
      <c r="O10" s="30"/>
      <c r="P10" s="30"/>
      <c r="Q10" s="30"/>
      <c r="R10" s="30"/>
      <c r="S10" s="30"/>
      <c r="T10" s="30"/>
      <c r="U10" s="30"/>
      <c r="V10" s="28"/>
      <c r="W10" s="28"/>
      <c r="X10" s="28"/>
      <c r="Y10" s="28"/>
      <c r="Z10" s="28"/>
      <c r="AA10" s="28"/>
      <c r="AB10" s="31"/>
      <c r="AC10" s="28"/>
      <c r="AD10" s="30"/>
      <c r="AE10" s="30"/>
      <c r="AF10" s="30"/>
      <c r="AG10" s="32"/>
      <c r="AH10" s="33"/>
      <c r="AI10" s="144" t="s">
        <v>61</v>
      </c>
      <c r="AJ10" s="1161" t="s">
        <v>62</v>
      </c>
      <c r="AK10" s="1161"/>
      <c r="AL10" s="226"/>
      <c r="AM10" s="227"/>
      <c r="AN10" s="228"/>
    </row>
    <row r="11" spans="1:40" ht="15.75" x14ac:dyDescent="0.25">
      <c r="A11" s="22"/>
      <c r="B11" s="23"/>
      <c r="C11" s="23"/>
      <c r="D11" s="23"/>
      <c r="E11" s="23"/>
      <c r="F11" s="23"/>
      <c r="G11" s="23"/>
      <c r="H11" s="23"/>
      <c r="I11" s="23"/>
      <c r="J11" s="23"/>
      <c r="K11" s="23"/>
      <c r="L11" s="23"/>
      <c r="M11" s="23"/>
      <c r="N11" s="38"/>
      <c r="O11" s="23"/>
      <c r="P11" s="23"/>
      <c r="Q11" s="23"/>
      <c r="R11" s="23"/>
      <c r="S11" s="23"/>
      <c r="T11" s="23"/>
      <c r="U11" s="23"/>
      <c r="V11" s="23"/>
      <c r="W11" s="23"/>
      <c r="X11" s="23"/>
      <c r="Y11" s="23"/>
      <c r="Z11" s="23"/>
      <c r="AA11" s="23"/>
      <c r="AB11" s="23"/>
      <c r="AC11" s="23"/>
      <c r="AD11" s="23"/>
      <c r="AE11" s="23"/>
      <c r="AF11" s="39"/>
      <c r="AG11" s="23"/>
      <c r="AH11" s="33"/>
      <c r="AI11" s="144" t="s">
        <v>63</v>
      </c>
      <c r="AJ11" s="1105" t="s">
        <v>62</v>
      </c>
      <c r="AK11" s="1106"/>
      <c r="AL11" s="40"/>
      <c r="AM11" s="36"/>
      <c r="AN11" s="37"/>
    </row>
    <row r="12" spans="1:40" ht="15.75" x14ac:dyDescent="0.25">
      <c r="A12" s="22"/>
      <c r="B12" s="23"/>
      <c r="C12" s="23"/>
      <c r="D12" s="23"/>
      <c r="E12" s="23"/>
      <c r="F12" s="23"/>
      <c r="G12" s="23"/>
      <c r="H12" s="23"/>
      <c r="I12" s="23"/>
      <c r="J12" s="23"/>
      <c r="K12" s="23"/>
      <c r="L12" s="23"/>
      <c r="M12" s="23"/>
      <c r="N12" s="38"/>
      <c r="O12" s="23"/>
      <c r="P12" s="23"/>
      <c r="Q12" s="23"/>
      <c r="R12" s="23"/>
      <c r="S12" s="23"/>
      <c r="T12" s="23"/>
      <c r="U12" s="23"/>
      <c r="V12" s="23"/>
      <c r="W12" s="23"/>
      <c r="X12" s="23"/>
      <c r="Y12" s="23"/>
      <c r="Z12" s="23"/>
      <c r="AA12" s="23"/>
      <c r="AB12" s="23"/>
      <c r="AC12" s="23"/>
      <c r="AD12" s="23"/>
      <c r="AE12" s="23"/>
      <c r="AF12" s="39"/>
      <c r="AG12" s="23"/>
      <c r="AH12" s="33"/>
      <c r="AI12" s="144" t="s">
        <v>64</v>
      </c>
      <c r="AJ12" s="1105" t="s">
        <v>62</v>
      </c>
      <c r="AK12" s="1106"/>
      <c r="AL12" s="40"/>
      <c r="AM12" s="36"/>
      <c r="AN12" s="37"/>
    </row>
    <row r="13" spans="1:40" ht="15.75" x14ac:dyDescent="0.25">
      <c r="A13" s="22"/>
      <c r="B13" s="23"/>
      <c r="C13" s="23"/>
      <c r="D13" s="23"/>
      <c r="E13" s="23"/>
      <c r="F13" s="23"/>
      <c r="G13" s="23"/>
      <c r="H13" s="23"/>
      <c r="I13" s="23"/>
      <c r="J13" s="23"/>
      <c r="K13" s="23"/>
      <c r="L13" s="23"/>
      <c r="M13" s="23"/>
      <c r="N13" s="38"/>
      <c r="O13" s="23"/>
      <c r="P13" s="23"/>
      <c r="Q13" s="23"/>
      <c r="R13" s="23"/>
      <c r="S13" s="23"/>
      <c r="T13" s="23"/>
      <c r="U13" s="23"/>
      <c r="V13" s="23"/>
      <c r="W13" s="23"/>
      <c r="X13" s="23"/>
      <c r="Y13" s="23"/>
      <c r="Z13" s="23"/>
      <c r="AA13" s="23"/>
      <c r="AB13" s="23"/>
      <c r="AC13" s="23"/>
      <c r="AD13" s="23"/>
      <c r="AE13" s="23"/>
      <c r="AF13" s="39"/>
      <c r="AG13" s="23"/>
      <c r="AH13" s="33"/>
      <c r="AI13" s="144" t="s">
        <v>65</v>
      </c>
      <c r="AJ13" s="1105" t="s">
        <v>62</v>
      </c>
      <c r="AK13" s="1106"/>
      <c r="AL13" s="40"/>
      <c r="AM13" s="36"/>
      <c r="AN13" s="37"/>
    </row>
    <row r="14" spans="1:40" ht="15.75" x14ac:dyDescent="0.25">
      <c r="A14" s="22"/>
      <c r="B14" s="23"/>
      <c r="C14" s="23"/>
      <c r="D14" s="23"/>
      <c r="E14" s="23"/>
      <c r="F14" s="23"/>
      <c r="G14" s="23"/>
      <c r="H14" s="23"/>
      <c r="I14" s="23"/>
      <c r="J14" s="23"/>
      <c r="K14" s="23"/>
      <c r="L14" s="23"/>
      <c r="M14" s="23"/>
      <c r="N14" s="38"/>
      <c r="O14" s="23"/>
      <c r="P14" s="23"/>
      <c r="Q14" s="23"/>
      <c r="R14" s="23"/>
      <c r="S14" s="23"/>
      <c r="T14" s="23"/>
      <c r="U14" s="23"/>
      <c r="V14" s="23"/>
      <c r="W14" s="23"/>
      <c r="X14" s="23"/>
      <c r="Y14" s="23"/>
      <c r="Z14" s="23"/>
      <c r="AA14" s="23"/>
      <c r="AB14" s="23"/>
      <c r="AC14" s="23"/>
      <c r="AD14" s="23"/>
      <c r="AE14" s="23"/>
      <c r="AF14" s="39"/>
      <c r="AG14" s="23"/>
      <c r="AH14" s="33"/>
      <c r="AI14" s="144" t="s">
        <v>66</v>
      </c>
      <c r="AJ14" s="1105" t="s">
        <v>62</v>
      </c>
      <c r="AK14" s="1106"/>
      <c r="AL14" s="40"/>
      <c r="AM14" s="36"/>
      <c r="AN14" s="37"/>
    </row>
    <row r="15" spans="1:40" ht="15.75" x14ac:dyDescent="0.25">
      <c r="A15" s="22"/>
      <c r="B15" s="23"/>
      <c r="C15" s="23"/>
      <c r="D15" s="23"/>
      <c r="E15" s="23"/>
      <c r="F15" s="23"/>
      <c r="G15" s="23"/>
      <c r="H15" s="23"/>
      <c r="I15" s="23"/>
      <c r="J15" s="23"/>
      <c r="K15" s="23"/>
      <c r="L15" s="23"/>
      <c r="M15" s="23"/>
      <c r="N15" s="38"/>
      <c r="O15" s="23"/>
      <c r="P15" s="23"/>
      <c r="Q15" s="23"/>
      <c r="R15" s="23"/>
      <c r="S15" s="23"/>
      <c r="T15" s="23"/>
      <c r="U15" s="23"/>
      <c r="V15" s="23"/>
      <c r="W15" s="23"/>
      <c r="X15" s="23"/>
      <c r="Y15" s="23"/>
      <c r="Z15" s="23"/>
      <c r="AA15" s="23"/>
      <c r="AB15" s="23"/>
      <c r="AC15" s="23"/>
      <c r="AD15" s="23"/>
      <c r="AE15" s="23"/>
      <c r="AF15" s="39"/>
      <c r="AG15" s="23"/>
      <c r="AH15" s="33"/>
      <c r="AI15" s="144" t="s">
        <v>67</v>
      </c>
      <c r="AJ15" s="1105" t="s">
        <v>62</v>
      </c>
      <c r="AK15" s="1106"/>
      <c r="AL15" s="40"/>
      <c r="AM15" s="36"/>
      <c r="AN15" s="37"/>
    </row>
    <row r="16" spans="1:40" ht="15.75" x14ac:dyDescent="0.25">
      <c r="A16" s="22"/>
      <c r="B16" s="23"/>
      <c r="C16" s="23"/>
      <c r="D16" s="23"/>
      <c r="E16" s="23"/>
      <c r="F16" s="23"/>
      <c r="G16" s="23"/>
      <c r="H16" s="23"/>
      <c r="I16" s="23"/>
      <c r="J16" s="23"/>
      <c r="K16" s="23"/>
      <c r="L16" s="23"/>
      <c r="M16" s="23"/>
      <c r="N16" s="38"/>
      <c r="O16" s="23"/>
      <c r="P16" s="23"/>
      <c r="Q16" s="23"/>
      <c r="R16" s="23"/>
      <c r="S16" s="23"/>
      <c r="T16" s="23"/>
      <c r="U16" s="23"/>
      <c r="V16" s="23"/>
      <c r="W16" s="23"/>
      <c r="X16" s="23"/>
      <c r="Y16" s="23"/>
      <c r="Z16" s="23"/>
      <c r="AA16" s="23"/>
      <c r="AB16" s="23"/>
      <c r="AC16" s="23"/>
      <c r="AD16" s="23"/>
      <c r="AE16" s="23"/>
      <c r="AF16" s="39"/>
      <c r="AG16" s="23"/>
      <c r="AH16" s="33"/>
      <c r="AI16" s="144" t="s">
        <v>68</v>
      </c>
      <c r="AJ16" s="1105" t="s">
        <v>62</v>
      </c>
      <c r="AK16" s="1106"/>
      <c r="AL16" s="40"/>
      <c r="AM16" s="36"/>
      <c r="AN16" s="37"/>
    </row>
    <row r="17" spans="1:41" ht="15.75" x14ac:dyDescent="0.25">
      <c r="A17" s="22"/>
      <c r="B17" s="23"/>
      <c r="C17" s="23"/>
      <c r="D17" s="23"/>
      <c r="E17" s="23"/>
      <c r="F17" s="23"/>
      <c r="G17" s="23"/>
      <c r="H17" s="23"/>
      <c r="I17" s="23"/>
      <c r="J17" s="23"/>
      <c r="K17" s="23"/>
      <c r="L17" s="23"/>
      <c r="M17" s="23"/>
      <c r="N17" s="23"/>
      <c r="O17" s="23"/>
      <c r="P17" s="23"/>
      <c r="Q17" s="23"/>
      <c r="R17" s="23"/>
      <c r="S17" s="23"/>
      <c r="T17" s="23"/>
      <c r="U17" s="23"/>
      <c r="V17" s="23"/>
      <c r="W17" s="23"/>
      <c r="X17" s="23"/>
      <c r="Y17" s="23"/>
      <c r="Z17" s="23"/>
      <c r="AA17" s="23"/>
      <c r="AB17" s="23"/>
      <c r="AC17" s="23"/>
      <c r="AD17" s="23"/>
      <c r="AE17" s="23"/>
      <c r="AF17" s="39"/>
      <c r="AG17" s="23"/>
      <c r="AH17" s="33"/>
      <c r="AI17" s="144" t="s">
        <v>69</v>
      </c>
      <c r="AJ17" s="1105" t="s">
        <v>62</v>
      </c>
      <c r="AK17" s="1106"/>
      <c r="AL17" s="40"/>
      <c r="AM17" s="36"/>
      <c r="AN17" s="37"/>
    </row>
    <row r="18" spans="1:41" ht="15.75" x14ac:dyDescent="0.25">
      <c r="A18" s="22"/>
      <c r="B18" s="23"/>
      <c r="C18" s="23"/>
      <c r="D18" s="23"/>
      <c r="E18" s="23"/>
      <c r="F18" s="23"/>
      <c r="G18" s="23"/>
      <c r="H18" s="23"/>
      <c r="I18" s="23"/>
      <c r="J18" s="23"/>
      <c r="K18" s="23"/>
      <c r="L18" s="23"/>
      <c r="M18" s="23"/>
      <c r="N18" s="23"/>
      <c r="O18" s="23"/>
      <c r="P18" s="23"/>
      <c r="Q18" s="23"/>
      <c r="R18" s="23"/>
      <c r="S18" s="23"/>
      <c r="T18" s="23"/>
      <c r="U18" s="23"/>
      <c r="V18" s="23"/>
      <c r="W18" s="23"/>
      <c r="X18" s="23"/>
      <c r="Y18" s="23"/>
      <c r="Z18" s="23"/>
      <c r="AA18" s="23"/>
      <c r="AB18" s="23"/>
      <c r="AC18" s="23"/>
      <c r="AD18" s="23"/>
      <c r="AE18" s="23"/>
      <c r="AF18" s="39"/>
      <c r="AG18" s="23"/>
      <c r="AH18" s="33"/>
      <c r="AI18" s="144" t="s">
        <v>222</v>
      </c>
      <c r="AJ18" s="1105" t="s">
        <v>62</v>
      </c>
      <c r="AK18" s="1106"/>
      <c r="AL18" s="40"/>
      <c r="AM18" s="36"/>
      <c r="AN18" s="37"/>
    </row>
    <row r="19" spans="1:41" ht="15.75" x14ac:dyDescent="0.25">
      <c r="A19" s="22"/>
      <c r="B19" s="23"/>
      <c r="C19" s="23"/>
      <c r="D19" s="23"/>
      <c r="E19" s="23"/>
      <c r="F19" s="23"/>
      <c r="G19" s="23"/>
      <c r="H19" s="23"/>
      <c r="I19" s="23"/>
      <c r="J19" s="23"/>
      <c r="K19" s="23"/>
      <c r="L19" s="23"/>
      <c r="M19" s="23"/>
      <c r="N19" s="23"/>
      <c r="O19" s="23"/>
      <c r="P19" s="23"/>
      <c r="Q19" s="23"/>
      <c r="R19" s="23"/>
      <c r="S19" s="23"/>
      <c r="T19" s="23"/>
      <c r="U19" s="23"/>
      <c r="V19" s="23"/>
      <c r="W19" s="23"/>
      <c r="X19" s="23"/>
      <c r="Y19" s="23"/>
      <c r="Z19" s="23"/>
      <c r="AA19" s="23"/>
      <c r="AB19" s="23"/>
      <c r="AC19" s="23"/>
      <c r="AD19" s="23"/>
      <c r="AE19" s="23"/>
      <c r="AF19" s="39"/>
      <c r="AG19" s="23"/>
      <c r="AH19" s="33"/>
      <c r="AI19" s="144" t="s">
        <v>223</v>
      </c>
      <c r="AJ19" s="1105" t="s">
        <v>62</v>
      </c>
      <c r="AK19" s="1106"/>
      <c r="AL19" s="40"/>
      <c r="AM19" s="36"/>
      <c r="AN19" s="37"/>
    </row>
    <row r="20" spans="1:41" ht="15.75" x14ac:dyDescent="0.25">
      <c r="A20" s="22"/>
      <c r="B20" s="23"/>
      <c r="C20" s="23"/>
      <c r="D20" s="23"/>
      <c r="E20" s="23"/>
      <c r="F20" s="23"/>
      <c r="G20" s="23"/>
      <c r="H20" s="23"/>
      <c r="I20" s="23"/>
      <c r="J20" s="23"/>
      <c r="K20" s="23"/>
      <c r="L20" s="23"/>
      <c r="M20" s="23"/>
      <c r="N20" s="23"/>
      <c r="O20" s="23"/>
      <c r="P20" s="23"/>
      <c r="Q20" s="23"/>
      <c r="R20" s="23"/>
      <c r="S20" s="23"/>
      <c r="T20" s="23"/>
      <c r="U20" s="23"/>
      <c r="V20" s="23"/>
      <c r="W20" s="23"/>
      <c r="X20" s="23"/>
      <c r="Y20" s="23"/>
      <c r="Z20" s="23"/>
      <c r="AA20" s="23"/>
      <c r="AB20" s="23"/>
      <c r="AC20" s="23"/>
      <c r="AD20" s="23"/>
      <c r="AE20" s="23"/>
      <c r="AF20" s="39"/>
      <c r="AG20" s="23"/>
      <c r="AH20" s="33"/>
      <c r="AI20" s="144" t="s">
        <v>224</v>
      </c>
      <c r="AJ20" s="1105" t="s">
        <v>62</v>
      </c>
      <c r="AK20" s="1106"/>
      <c r="AL20" s="40"/>
      <c r="AM20" s="36"/>
      <c r="AN20" s="37"/>
    </row>
    <row r="21" spans="1:41" ht="15.75" x14ac:dyDescent="0.25">
      <c r="A21" s="22"/>
      <c r="B21" s="23"/>
      <c r="C21" s="23"/>
      <c r="D21" s="23"/>
      <c r="E21" s="23"/>
      <c r="F21" s="23"/>
      <c r="G21" s="23"/>
      <c r="H21" s="23"/>
      <c r="I21" s="23"/>
      <c r="J21" s="23"/>
      <c r="K21" s="23"/>
      <c r="L21" s="23"/>
      <c r="M21" s="23"/>
      <c r="N21" s="23"/>
      <c r="O21" s="23"/>
      <c r="P21" s="23"/>
      <c r="Q21" s="23"/>
      <c r="R21" s="23"/>
      <c r="S21" s="23"/>
      <c r="T21" s="23"/>
      <c r="U21" s="23"/>
      <c r="V21" s="23"/>
      <c r="W21" s="23"/>
      <c r="X21" s="23"/>
      <c r="Y21" s="23"/>
      <c r="Z21" s="23"/>
      <c r="AA21" s="23"/>
      <c r="AB21" s="23"/>
      <c r="AC21" s="23"/>
      <c r="AD21" s="23"/>
      <c r="AE21" s="23"/>
      <c r="AF21" s="39"/>
      <c r="AG21" s="23"/>
      <c r="AH21" s="33"/>
      <c r="AI21" s="144" t="s">
        <v>225</v>
      </c>
      <c r="AJ21" s="1105" t="s">
        <v>62</v>
      </c>
      <c r="AK21" s="1106"/>
      <c r="AL21" s="40"/>
      <c r="AM21" s="36"/>
      <c r="AN21" s="37"/>
    </row>
    <row r="22" spans="1:41" ht="15.75" x14ac:dyDescent="0.25">
      <c r="A22" s="22"/>
      <c r="B22" s="23"/>
      <c r="C22" s="23"/>
      <c r="D22" s="23"/>
      <c r="E22" s="23"/>
      <c r="F22" s="23"/>
      <c r="G22" s="23"/>
      <c r="H22" s="23"/>
      <c r="I22" s="23"/>
      <c r="J22" s="23"/>
      <c r="K22" s="23"/>
      <c r="L22" s="23"/>
      <c r="M22" s="23"/>
      <c r="N22" s="23"/>
      <c r="O22" s="23"/>
      <c r="P22" s="23"/>
      <c r="Q22" s="23"/>
      <c r="R22" s="23"/>
      <c r="S22" s="23"/>
      <c r="T22" s="23"/>
      <c r="U22" s="23"/>
      <c r="V22" s="23"/>
      <c r="W22" s="23"/>
      <c r="X22" s="23"/>
      <c r="Y22" s="23"/>
      <c r="Z22" s="23"/>
      <c r="AA22" s="23"/>
      <c r="AB22" s="23"/>
      <c r="AC22" s="23"/>
      <c r="AD22" s="23"/>
      <c r="AE22" s="23"/>
      <c r="AF22" s="39"/>
      <c r="AG22" s="23"/>
      <c r="AH22" s="33"/>
      <c r="AI22" s="144" t="s">
        <v>226</v>
      </c>
      <c r="AJ22" s="1105" t="s">
        <v>62</v>
      </c>
      <c r="AK22" s="1106"/>
      <c r="AL22" s="35"/>
      <c r="AM22" s="36"/>
      <c r="AN22" s="37"/>
    </row>
    <row r="23" spans="1:41" ht="15.75" x14ac:dyDescent="0.25">
      <c r="A23" s="22"/>
      <c r="B23" s="23"/>
      <c r="C23" s="23"/>
      <c r="D23" s="23"/>
      <c r="E23" s="23"/>
      <c r="F23" s="23"/>
      <c r="G23" s="23"/>
      <c r="H23" s="23"/>
      <c r="I23" s="23"/>
      <c r="J23" s="23"/>
      <c r="K23" s="23"/>
      <c r="L23" s="23"/>
      <c r="M23" s="23"/>
      <c r="N23" s="23"/>
      <c r="O23" s="23"/>
      <c r="P23" s="23"/>
      <c r="Q23" s="23"/>
      <c r="R23" s="23"/>
      <c r="S23" s="23"/>
      <c r="T23" s="23"/>
      <c r="U23" s="23"/>
      <c r="V23" s="23"/>
      <c r="W23" s="23"/>
      <c r="X23" s="23"/>
      <c r="Y23" s="23"/>
      <c r="Z23" s="23"/>
      <c r="AA23" s="23"/>
      <c r="AB23" s="23"/>
      <c r="AC23" s="23"/>
      <c r="AD23" s="23"/>
      <c r="AE23" s="23"/>
      <c r="AF23" s="39"/>
      <c r="AG23" s="23"/>
      <c r="AH23" s="33"/>
      <c r="AI23" s="144" t="s">
        <v>227</v>
      </c>
      <c r="AJ23" s="1105" t="s">
        <v>62</v>
      </c>
      <c r="AK23" s="1106"/>
      <c r="AL23" s="35"/>
      <c r="AM23" s="36"/>
      <c r="AN23" s="37"/>
    </row>
    <row r="24" spans="1:41" ht="15.75" x14ac:dyDescent="0.25">
      <c r="A24" s="22"/>
      <c r="B24" s="23"/>
      <c r="C24" s="23"/>
      <c r="D24" s="23"/>
      <c r="E24" s="23"/>
      <c r="F24" s="23"/>
      <c r="G24" s="23"/>
      <c r="H24" s="23"/>
      <c r="I24" s="23"/>
      <c r="J24" s="23"/>
      <c r="K24" s="23"/>
      <c r="L24" s="23"/>
      <c r="M24" s="23"/>
      <c r="N24" s="23"/>
      <c r="O24" s="23"/>
      <c r="P24" s="23"/>
      <c r="Q24" s="23"/>
      <c r="R24" s="23"/>
      <c r="S24" s="23"/>
      <c r="T24" s="23"/>
      <c r="U24" s="23"/>
      <c r="V24" s="23"/>
      <c r="W24" s="23"/>
      <c r="X24" s="23"/>
      <c r="Y24" s="23"/>
      <c r="Z24" s="23"/>
      <c r="AA24" s="23"/>
      <c r="AB24" s="23"/>
      <c r="AC24" s="23"/>
      <c r="AD24" s="23"/>
      <c r="AE24" s="23"/>
      <c r="AF24" s="39"/>
      <c r="AG24" s="23"/>
      <c r="AH24" s="33"/>
      <c r="AI24" s="144" t="s">
        <v>228</v>
      </c>
      <c r="AJ24" s="1111" t="s">
        <v>62</v>
      </c>
      <c r="AK24" s="1112"/>
      <c r="AL24" s="145"/>
      <c r="AM24" s="146"/>
      <c r="AN24" s="147"/>
    </row>
    <row r="25" spans="1:41" ht="15.75" x14ac:dyDescent="0.25">
      <c r="A25" s="22"/>
      <c r="B25" s="23"/>
      <c r="C25" s="23"/>
      <c r="D25" s="23"/>
      <c r="E25" s="23"/>
      <c r="F25" s="23"/>
      <c r="G25" s="23"/>
      <c r="H25" s="23"/>
      <c r="I25" s="23"/>
      <c r="J25" s="23"/>
      <c r="K25" s="23"/>
      <c r="L25" s="23"/>
      <c r="M25" s="23"/>
      <c r="N25" s="23"/>
      <c r="O25" s="23"/>
      <c r="P25" s="23"/>
      <c r="Q25" s="23"/>
      <c r="R25" s="23"/>
      <c r="S25" s="23"/>
      <c r="T25" s="23"/>
      <c r="U25" s="23"/>
      <c r="V25" s="23"/>
      <c r="W25" s="23"/>
      <c r="X25" s="23"/>
      <c r="Y25" s="23"/>
      <c r="Z25" s="23"/>
      <c r="AA25" s="23"/>
      <c r="AB25" s="23"/>
      <c r="AC25" s="23"/>
      <c r="AD25" s="23"/>
      <c r="AE25" s="23"/>
      <c r="AF25" s="39"/>
      <c r="AG25" s="23"/>
      <c r="AH25" s="33"/>
      <c r="AI25" s="144" t="s">
        <v>433</v>
      </c>
      <c r="AJ25" s="1111" t="s">
        <v>62</v>
      </c>
      <c r="AK25" s="1112"/>
      <c r="AL25" s="145">
        <v>83.9</v>
      </c>
      <c r="AM25" s="146">
        <v>1</v>
      </c>
      <c r="AN25" s="147">
        <f>+AM25*AL25</f>
        <v>83.9</v>
      </c>
    </row>
    <row r="26" spans="1:41" ht="15.75" x14ac:dyDescent="0.25">
      <c r="A26" s="22"/>
      <c r="B26" s="23"/>
      <c r="C26" s="23"/>
      <c r="D26" s="23"/>
      <c r="E26" s="23"/>
      <c r="F26" s="23"/>
      <c r="G26" s="23"/>
      <c r="H26" s="23"/>
      <c r="I26" s="23"/>
      <c r="J26" s="23"/>
      <c r="K26" s="23"/>
      <c r="L26" s="23"/>
      <c r="M26" s="23"/>
      <c r="N26" s="23"/>
      <c r="O26" s="23"/>
      <c r="P26" s="23"/>
      <c r="Q26" s="23"/>
      <c r="R26" s="23"/>
      <c r="S26" s="23"/>
      <c r="T26" s="23"/>
      <c r="U26" s="23"/>
      <c r="V26" s="23"/>
      <c r="W26" s="23"/>
      <c r="X26" s="23"/>
      <c r="Y26" s="23"/>
      <c r="Z26" s="23"/>
      <c r="AA26" s="23"/>
      <c r="AB26" s="23"/>
      <c r="AC26" s="23"/>
      <c r="AD26" s="23"/>
      <c r="AE26" s="23"/>
      <c r="AF26" s="39"/>
      <c r="AG26" s="23"/>
      <c r="AH26" s="33"/>
      <c r="AI26" s="144"/>
      <c r="AJ26" s="1105"/>
      <c r="AK26" s="1106"/>
      <c r="AL26" s="35"/>
      <c r="AM26" s="36"/>
      <c r="AN26" s="37"/>
    </row>
    <row r="27" spans="1:41" ht="15.75" x14ac:dyDescent="0.25">
      <c r="A27" s="22"/>
      <c r="B27" s="23"/>
      <c r="C27" s="23"/>
      <c r="D27" s="23"/>
      <c r="E27" s="23"/>
      <c r="F27" s="23"/>
      <c r="G27" s="23"/>
      <c r="H27" s="23"/>
      <c r="I27" s="23"/>
      <c r="J27" s="23"/>
      <c r="K27" s="23"/>
      <c r="L27" s="23"/>
      <c r="M27" s="23"/>
      <c r="N27" s="23"/>
      <c r="O27" s="23"/>
      <c r="P27" s="23"/>
      <c r="Q27" s="23"/>
      <c r="R27" s="23"/>
      <c r="S27" s="23"/>
      <c r="T27" s="23"/>
      <c r="U27" s="23"/>
      <c r="V27" s="23"/>
      <c r="W27" s="23"/>
      <c r="X27" s="23"/>
      <c r="Y27" s="23"/>
      <c r="Z27" s="23"/>
      <c r="AA27" s="23"/>
      <c r="AB27" s="23"/>
      <c r="AC27" s="23"/>
      <c r="AD27" s="23"/>
      <c r="AE27" s="23"/>
      <c r="AF27" s="39"/>
      <c r="AG27" s="23"/>
      <c r="AH27" s="33"/>
      <c r="AI27" s="144"/>
      <c r="AJ27" s="1105"/>
      <c r="AK27" s="1106"/>
      <c r="AL27" s="35"/>
      <c r="AM27" s="36"/>
      <c r="AN27" s="37"/>
    </row>
    <row r="28" spans="1:41" ht="18" x14ac:dyDescent="0.25">
      <c r="A28" s="22"/>
      <c r="B28" s="41"/>
      <c r="C28" s="23"/>
      <c r="D28" s="23"/>
      <c r="E28" s="23"/>
      <c r="F28" s="23"/>
      <c r="G28" s="23"/>
      <c r="H28" s="23"/>
      <c r="I28" s="23"/>
      <c r="J28" s="23"/>
      <c r="K28" s="23"/>
      <c r="L28" s="23"/>
      <c r="M28" s="23"/>
      <c r="N28" s="23"/>
      <c r="O28" s="23"/>
      <c r="P28" s="23"/>
      <c r="Q28" s="23"/>
      <c r="R28" s="23"/>
      <c r="S28" s="23"/>
      <c r="T28" s="23"/>
      <c r="U28" s="23"/>
      <c r="V28" s="23"/>
      <c r="W28" s="23"/>
      <c r="X28" s="23"/>
      <c r="Y28" s="23"/>
      <c r="Z28" s="23"/>
      <c r="AA28" s="23"/>
      <c r="AB28" s="23"/>
      <c r="AC28" s="23"/>
      <c r="AD28" s="23"/>
      <c r="AE28" s="23"/>
      <c r="AF28" s="39"/>
      <c r="AG28" s="23"/>
      <c r="AH28" s="33"/>
      <c r="AI28" s="229"/>
      <c r="AJ28" s="1152"/>
      <c r="AK28" s="1152"/>
      <c r="AL28" s="35"/>
      <c r="AM28" s="36"/>
      <c r="AN28" s="37"/>
    </row>
    <row r="29" spans="1:41" ht="15.75" x14ac:dyDescent="0.25">
      <c r="A29" s="22"/>
      <c r="B29" s="23"/>
      <c r="C29" s="23"/>
      <c r="D29" s="23"/>
      <c r="E29" s="23"/>
      <c r="F29" s="42"/>
      <c r="G29" s="42"/>
      <c r="H29" s="42"/>
      <c r="I29" s="42"/>
      <c r="J29" s="23"/>
      <c r="K29" s="23"/>
      <c r="L29" s="23"/>
      <c r="M29" s="42"/>
      <c r="N29" s="42"/>
      <c r="O29" s="42"/>
      <c r="P29" s="42"/>
      <c r="Q29" s="42"/>
      <c r="R29" s="42"/>
      <c r="S29" s="42"/>
      <c r="T29" s="42"/>
      <c r="U29" s="42"/>
      <c r="V29" s="42"/>
      <c r="W29" s="42"/>
      <c r="X29" s="42"/>
      <c r="Y29" s="42"/>
      <c r="Z29" s="42"/>
      <c r="AA29" s="42"/>
      <c r="AB29" s="42"/>
      <c r="AC29" s="42"/>
      <c r="AD29" s="42"/>
      <c r="AE29" s="42"/>
      <c r="AF29" s="23"/>
      <c r="AG29" s="23"/>
      <c r="AH29" s="33"/>
      <c r="AI29" s="229"/>
      <c r="AJ29" s="1152"/>
      <c r="AK29" s="1152"/>
      <c r="AL29" s="35"/>
      <c r="AM29" s="36"/>
      <c r="AN29" s="37"/>
      <c r="AO29" s="43"/>
    </row>
    <row r="30" spans="1:41" ht="15.75" x14ac:dyDescent="0.25">
      <c r="A30" s="22"/>
      <c r="B30" s="23"/>
      <c r="C30" s="23"/>
      <c r="D30" s="23"/>
      <c r="E30" s="23"/>
      <c r="F30" s="23"/>
      <c r="G30" s="23"/>
      <c r="H30" s="23"/>
      <c r="I30" s="23"/>
      <c r="J30" s="23"/>
      <c r="K30" s="23"/>
      <c r="L30" s="23"/>
      <c r="M30" s="23"/>
      <c r="N30" s="23"/>
      <c r="O30" s="23"/>
      <c r="P30" s="23"/>
      <c r="Q30" s="23"/>
      <c r="R30" s="23"/>
      <c r="S30" s="23"/>
      <c r="T30" s="23"/>
      <c r="U30" s="23"/>
      <c r="V30" s="23"/>
      <c r="W30" s="23"/>
      <c r="X30" s="23"/>
      <c r="Y30" s="23"/>
      <c r="Z30" s="23"/>
      <c r="AA30" s="23"/>
      <c r="AB30" s="23"/>
      <c r="AC30" s="23"/>
      <c r="AD30" s="23"/>
      <c r="AE30" s="23"/>
      <c r="AF30" s="23"/>
      <c r="AG30" s="23"/>
      <c r="AH30" s="33"/>
      <c r="AI30" s="229"/>
      <c r="AJ30" s="1152"/>
      <c r="AK30" s="1152"/>
      <c r="AL30" s="35"/>
      <c r="AM30" s="36"/>
      <c r="AN30" s="37"/>
      <c r="AO30" s="43"/>
    </row>
    <row r="31" spans="1:41" ht="15.75" x14ac:dyDescent="0.25">
      <c r="A31" s="22"/>
      <c r="B31" s="23"/>
      <c r="C31" s="23"/>
      <c r="D31" s="23"/>
      <c r="E31" s="23"/>
      <c r="F31" s="23"/>
      <c r="G31" s="23"/>
      <c r="H31" s="23"/>
      <c r="I31" s="23"/>
      <c r="J31" s="23"/>
      <c r="K31" s="23"/>
      <c r="L31" s="23"/>
      <c r="M31" s="23"/>
      <c r="N31" s="23"/>
      <c r="O31" s="23"/>
      <c r="P31" s="23"/>
      <c r="Q31" s="23"/>
      <c r="R31" s="23"/>
      <c r="S31" s="23"/>
      <c r="T31" s="23"/>
      <c r="U31" s="23"/>
      <c r="V31" s="23"/>
      <c r="W31" s="23"/>
      <c r="X31" s="23"/>
      <c r="Y31" s="23"/>
      <c r="Z31" s="23"/>
      <c r="AA31" s="23"/>
      <c r="AB31" s="23"/>
      <c r="AC31" s="23"/>
      <c r="AD31" s="23"/>
      <c r="AE31" s="23"/>
      <c r="AF31" s="23"/>
      <c r="AG31" s="23"/>
      <c r="AH31" s="33"/>
      <c r="AI31" s="229"/>
      <c r="AJ31" s="1152"/>
      <c r="AK31" s="1152"/>
      <c r="AL31" s="35"/>
      <c r="AM31" s="36"/>
      <c r="AN31" s="37"/>
    </row>
    <row r="32" spans="1:41" ht="15.75" x14ac:dyDescent="0.25">
      <c r="A32" s="22"/>
      <c r="B32" s="23"/>
      <c r="C32" s="23"/>
      <c r="D32" s="23"/>
      <c r="E32" s="23"/>
      <c r="F32" s="23"/>
      <c r="G32" s="23"/>
      <c r="H32" s="23"/>
      <c r="I32" s="23"/>
      <c r="J32" s="23"/>
      <c r="K32" s="23"/>
      <c r="L32" s="23"/>
      <c r="M32" s="23"/>
      <c r="N32" s="23"/>
      <c r="O32" s="23"/>
      <c r="P32" s="23"/>
      <c r="Q32" s="23"/>
      <c r="R32" s="23"/>
      <c r="S32" s="23"/>
      <c r="T32" s="23"/>
      <c r="U32" s="23"/>
      <c r="V32" s="23"/>
      <c r="W32" s="23"/>
      <c r="X32" s="23"/>
      <c r="Y32" s="23"/>
      <c r="Z32" s="23"/>
      <c r="AA32" s="23"/>
      <c r="AB32" s="23"/>
      <c r="AC32" s="23"/>
      <c r="AD32" s="23"/>
      <c r="AE32" s="23"/>
      <c r="AF32" s="23"/>
      <c r="AG32" s="23"/>
      <c r="AH32" s="33"/>
      <c r="AI32" s="229"/>
      <c r="AJ32" s="1152"/>
      <c r="AK32" s="1152"/>
      <c r="AL32" s="35"/>
      <c r="AM32" s="36"/>
      <c r="AN32" s="37"/>
    </row>
    <row r="33" spans="1:40" ht="15.75" x14ac:dyDescent="0.25">
      <c r="A33" s="22"/>
      <c r="B33" s="23"/>
      <c r="C33" s="23"/>
      <c r="D33" s="23"/>
      <c r="E33" s="23"/>
      <c r="F33" s="23"/>
      <c r="G33" s="23"/>
      <c r="H33" s="23"/>
      <c r="I33" s="23"/>
      <c r="J33" s="23"/>
      <c r="K33" s="23"/>
      <c r="L33" s="23"/>
      <c r="M33" s="23"/>
      <c r="N33" s="23"/>
      <c r="O33" s="23"/>
      <c r="P33" s="23"/>
      <c r="Q33" s="23"/>
      <c r="R33" s="23"/>
      <c r="S33" s="23"/>
      <c r="T33" s="23"/>
      <c r="U33" s="23"/>
      <c r="V33" s="23"/>
      <c r="W33" s="23"/>
      <c r="X33" s="23"/>
      <c r="Y33" s="23"/>
      <c r="Z33" s="23"/>
      <c r="AA33" s="23"/>
      <c r="AB33" s="23"/>
      <c r="AC33" s="23"/>
      <c r="AD33" s="23"/>
      <c r="AE33" s="23"/>
      <c r="AF33" s="23"/>
      <c r="AG33" s="23"/>
      <c r="AH33" s="33"/>
      <c r="AI33" s="229"/>
      <c r="AJ33" s="1152"/>
      <c r="AK33" s="1152"/>
      <c r="AL33" s="35"/>
      <c r="AM33" s="36"/>
      <c r="AN33" s="37"/>
    </row>
    <row r="34" spans="1:40" ht="15.75" x14ac:dyDescent="0.25">
      <c r="A34" s="22"/>
      <c r="B34" s="23"/>
      <c r="C34" s="23"/>
      <c r="D34" s="23"/>
      <c r="E34" s="23"/>
      <c r="F34" s="23"/>
      <c r="G34" s="23"/>
      <c r="H34" s="23"/>
      <c r="I34" s="23"/>
      <c r="J34" s="23"/>
      <c r="K34" s="23"/>
      <c r="L34" s="23"/>
      <c r="M34" s="23"/>
      <c r="N34" s="23"/>
      <c r="O34" s="23"/>
      <c r="P34" s="23"/>
      <c r="Q34" s="23"/>
      <c r="R34" s="23"/>
      <c r="S34" s="23"/>
      <c r="T34" s="23"/>
      <c r="U34" s="23"/>
      <c r="V34" s="23"/>
      <c r="W34" s="23"/>
      <c r="X34" s="23"/>
      <c r="Y34" s="23"/>
      <c r="Z34" s="23"/>
      <c r="AA34" s="23"/>
      <c r="AB34" s="23"/>
      <c r="AC34" s="23"/>
      <c r="AD34" s="23"/>
      <c r="AE34" s="23"/>
      <c r="AF34" s="23"/>
      <c r="AG34" s="23"/>
      <c r="AH34" s="33"/>
      <c r="AI34" s="229"/>
      <c r="AJ34" s="1152"/>
      <c r="AK34" s="1152"/>
      <c r="AL34" s="35"/>
      <c r="AM34" s="36"/>
      <c r="AN34" s="37"/>
    </row>
    <row r="35" spans="1:40" ht="15.75" x14ac:dyDescent="0.25">
      <c r="A35" s="22"/>
      <c r="B35" s="23"/>
      <c r="C35" s="23"/>
      <c r="D35" s="23"/>
      <c r="E35" s="23"/>
      <c r="F35" s="23"/>
      <c r="G35" s="23"/>
      <c r="H35" s="23"/>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33"/>
      <c r="AI35" s="229"/>
      <c r="AJ35" s="1152"/>
      <c r="AK35" s="1152"/>
      <c r="AL35" s="35"/>
      <c r="AM35" s="36"/>
      <c r="AN35" s="37"/>
    </row>
    <row r="36" spans="1:40" ht="15.75" x14ac:dyDescent="0.25">
      <c r="A36" s="22"/>
      <c r="B36" s="23"/>
      <c r="C36" s="23"/>
      <c r="D36" s="23"/>
      <c r="E36" s="23"/>
      <c r="F36" s="23"/>
      <c r="G36" s="23"/>
      <c r="H36" s="23"/>
      <c r="I36" s="23"/>
      <c r="J36" s="23"/>
      <c r="K36" s="23"/>
      <c r="L36" s="23"/>
      <c r="M36" s="23"/>
      <c r="N36" s="23"/>
      <c r="O36" s="23"/>
      <c r="P36" s="23"/>
      <c r="Q36" s="23"/>
      <c r="R36" s="23"/>
      <c r="S36" s="23"/>
      <c r="T36" s="23"/>
      <c r="U36" s="23"/>
      <c r="V36" s="23"/>
      <c r="W36" s="23"/>
      <c r="X36" s="23"/>
      <c r="Y36" s="23"/>
      <c r="Z36" s="23"/>
      <c r="AA36" s="23"/>
      <c r="AB36" s="23"/>
      <c r="AC36" s="23"/>
      <c r="AD36" s="23"/>
      <c r="AE36" s="23"/>
      <c r="AF36" s="23"/>
      <c r="AG36" s="23"/>
      <c r="AH36" s="33"/>
      <c r="AI36" s="229"/>
      <c r="AJ36" s="1152"/>
      <c r="AK36" s="1152"/>
      <c r="AL36" s="35"/>
      <c r="AM36" s="36"/>
      <c r="AN36" s="37"/>
    </row>
    <row r="37" spans="1:40" ht="15.75" x14ac:dyDescent="0.25">
      <c r="A37" s="22"/>
      <c r="B37" s="23"/>
      <c r="C37" s="23"/>
      <c r="D37" s="23"/>
      <c r="E37" s="23"/>
      <c r="F37" s="23"/>
      <c r="G37" s="23"/>
      <c r="H37" s="23"/>
      <c r="I37" s="23"/>
      <c r="J37" s="23"/>
      <c r="K37" s="23"/>
      <c r="L37" s="23"/>
      <c r="M37" s="23"/>
      <c r="N37" s="23"/>
      <c r="O37" s="23"/>
      <c r="P37" s="23"/>
      <c r="Q37" s="23"/>
      <c r="R37" s="23"/>
      <c r="S37" s="23"/>
      <c r="T37" s="23"/>
      <c r="U37" s="23"/>
      <c r="V37" s="23"/>
      <c r="W37" s="23"/>
      <c r="X37" s="23"/>
      <c r="Y37" s="23"/>
      <c r="Z37" s="23"/>
      <c r="AA37" s="23"/>
      <c r="AB37" s="23"/>
      <c r="AC37" s="23"/>
      <c r="AD37" s="23"/>
      <c r="AE37" s="23"/>
      <c r="AF37" s="23"/>
      <c r="AG37" s="23"/>
      <c r="AH37" s="33"/>
      <c r="AI37" s="229"/>
      <c r="AJ37" s="1152"/>
      <c r="AK37" s="1152"/>
      <c r="AL37" s="35"/>
      <c r="AM37" s="36"/>
      <c r="AN37" s="37"/>
    </row>
    <row r="38" spans="1:40" ht="16.5" thickBot="1" x14ac:dyDescent="0.3">
      <c r="A38" s="44"/>
      <c r="B38" s="45"/>
      <c r="C38" s="45"/>
      <c r="D38" s="45"/>
      <c r="E38" s="45"/>
      <c r="F38" s="45"/>
      <c r="G38" s="45"/>
      <c r="H38" s="45"/>
      <c r="I38" s="45"/>
      <c r="J38" s="45"/>
      <c r="K38" s="45"/>
      <c r="L38" s="45"/>
      <c r="M38" s="45"/>
      <c r="N38" s="45"/>
      <c r="O38" s="45"/>
      <c r="P38" s="45"/>
      <c r="Q38" s="45"/>
      <c r="R38" s="45"/>
      <c r="S38" s="45"/>
      <c r="T38" s="45"/>
      <c r="U38" s="45"/>
      <c r="V38" s="45"/>
      <c r="W38" s="45"/>
      <c r="X38" s="45"/>
      <c r="Y38" s="45"/>
      <c r="Z38" s="45"/>
      <c r="AA38" s="45"/>
      <c r="AB38" s="45"/>
      <c r="AC38" s="45"/>
      <c r="AD38" s="45"/>
      <c r="AE38" s="45"/>
      <c r="AF38" s="45"/>
      <c r="AG38" s="45"/>
      <c r="AH38" s="46"/>
      <c r="AI38" s="230"/>
      <c r="AJ38" s="1153"/>
      <c r="AK38" s="1153"/>
      <c r="AL38" s="231"/>
      <c r="AM38" s="47"/>
      <c r="AN38" s="48"/>
    </row>
    <row r="39" spans="1:40" ht="15.75" x14ac:dyDescent="0.25">
      <c r="A39" s="1154" t="s">
        <v>55</v>
      </c>
      <c r="B39" s="1141"/>
      <c r="C39" s="1141"/>
      <c r="D39" s="1141"/>
      <c r="E39" s="1141"/>
      <c r="F39" s="1141"/>
      <c r="G39" s="1141"/>
      <c r="H39" s="1141"/>
      <c r="I39" s="1141"/>
      <c r="J39" s="1141"/>
      <c r="K39" s="1141"/>
      <c r="L39" s="1141"/>
      <c r="M39" s="1141"/>
      <c r="N39" s="1141"/>
      <c r="O39" s="1141"/>
      <c r="P39" s="1141"/>
      <c r="Q39" s="1141"/>
      <c r="R39" s="1141"/>
      <c r="S39" s="1141"/>
      <c r="T39" s="1141"/>
      <c r="U39" s="1141"/>
      <c r="V39" s="1141"/>
      <c r="W39" s="1141"/>
      <c r="X39" s="1141"/>
      <c r="Y39" s="1141"/>
      <c r="Z39" s="1141"/>
      <c r="AA39" s="1141"/>
      <c r="AB39" s="1141"/>
      <c r="AC39" s="1141"/>
      <c r="AD39" s="1141"/>
      <c r="AE39" s="1141"/>
      <c r="AF39" s="1141"/>
      <c r="AG39" s="1141"/>
      <c r="AH39" s="1142"/>
      <c r="AI39" s="1156" t="s">
        <v>56</v>
      </c>
      <c r="AJ39" s="1157"/>
      <c r="AK39" s="1157"/>
      <c r="AL39" s="1157"/>
      <c r="AM39" s="1157"/>
      <c r="AN39" s="265">
        <f>+SUM(AN10:AN38)</f>
        <v>83.9</v>
      </c>
    </row>
    <row r="40" spans="1:40" ht="15.75" x14ac:dyDescent="0.25">
      <c r="A40" s="1154"/>
      <c r="B40" s="1141"/>
      <c r="C40" s="1141"/>
      <c r="D40" s="1141"/>
      <c r="E40" s="1141"/>
      <c r="F40" s="1141"/>
      <c r="G40" s="1141"/>
      <c r="H40" s="1141"/>
      <c r="I40" s="1141"/>
      <c r="J40" s="1141"/>
      <c r="K40" s="1141"/>
      <c r="L40" s="1141"/>
      <c r="M40" s="1141"/>
      <c r="N40" s="1141"/>
      <c r="O40" s="1141"/>
      <c r="P40" s="1141"/>
      <c r="Q40" s="1141"/>
      <c r="R40" s="1141"/>
      <c r="S40" s="1141"/>
      <c r="T40" s="1141"/>
      <c r="U40" s="1141"/>
      <c r="V40" s="1141"/>
      <c r="W40" s="1141"/>
      <c r="X40" s="1141"/>
      <c r="Y40" s="1141"/>
      <c r="Z40" s="1141"/>
      <c r="AA40" s="1141"/>
      <c r="AB40" s="1141"/>
      <c r="AC40" s="1141"/>
      <c r="AD40" s="1141"/>
      <c r="AE40" s="1141"/>
      <c r="AF40" s="1141"/>
      <c r="AG40" s="1141"/>
      <c r="AH40" s="1142"/>
      <c r="AI40" s="1148" t="s">
        <v>57</v>
      </c>
      <c r="AJ40" s="1149"/>
      <c r="AK40" s="1149"/>
      <c r="AL40" s="1149"/>
      <c r="AM40" s="1149"/>
      <c r="AN40" s="37">
        <v>0</v>
      </c>
    </row>
    <row r="41" spans="1:40" ht="18.75" thickBot="1" x14ac:dyDescent="0.3">
      <c r="A41" s="1155"/>
      <c r="B41" s="1144"/>
      <c r="C41" s="1144"/>
      <c r="D41" s="1144"/>
      <c r="E41" s="1144"/>
      <c r="F41" s="1144"/>
      <c r="G41" s="1144"/>
      <c r="H41" s="1144"/>
      <c r="I41" s="1144"/>
      <c r="J41" s="1144"/>
      <c r="K41" s="1144"/>
      <c r="L41" s="1144"/>
      <c r="M41" s="1144"/>
      <c r="N41" s="1144"/>
      <c r="O41" s="1144"/>
      <c r="P41" s="1144"/>
      <c r="Q41" s="1144"/>
      <c r="R41" s="1144"/>
      <c r="S41" s="1144"/>
      <c r="T41" s="1144"/>
      <c r="U41" s="1144"/>
      <c r="V41" s="1144"/>
      <c r="W41" s="1144"/>
      <c r="X41" s="1144"/>
      <c r="Y41" s="1144"/>
      <c r="Z41" s="1144"/>
      <c r="AA41" s="1144"/>
      <c r="AB41" s="1144"/>
      <c r="AC41" s="1144"/>
      <c r="AD41" s="1144"/>
      <c r="AE41" s="1144"/>
      <c r="AF41" s="1144"/>
      <c r="AG41" s="1144"/>
      <c r="AH41" s="1145"/>
      <c r="AI41" s="1150" t="s">
        <v>58</v>
      </c>
      <c r="AJ41" s="1151"/>
      <c r="AK41" s="1151"/>
      <c r="AL41" s="1151"/>
      <c r="AM41" s="1151"/>
      <c r="AN41" s="260">
        <f>ROUND(+AN39+AN40,2)</f>
        <v>83.9</v>
      </c>
    </row>
    <row r="42" spans="1:40" customFormat="1" ht="15.75" thickBot="1" x14ac:dyDescent="0.25">
      <c r="A42" s="211"/>
      <c r="B42" s="212" t="s">
        <v>59</v>
      </c>
      <c r="C42" s="213"/>
      <c r="D42" s="213"/>
      <c r="E42" s="213"/>
      <c r="F42" s="213"/>
      <c r="G42" s="213"/>
      <c r="H42" s="213"/>
      <c r="I42" s="213"/>
      <c r="J42" s="213"/>
      <c r="K42" s="213"/>
      <c r="L42" s="213"/>
      <c r="M42" s="213"/>
      <c r="N42" s="213"/>
      <c r="O42" s="213"/>
      <c r="P42" s="213"/>
      <c r="Q42" s="213"/>
      <c r="R42" s="213"/>
      <c r="S42" s="213"/>
      <c r="T42" s="214"/>
      <c r="U42" s="213"/>
      <c r="V42" s="213"/>
      <c r="W42" s="213"/>
      <c r="X42" s="213"/>
      <c r="Y42" s="213"/>
      <c r="Z42" s="213"/>
      <c r="AA42" s="213"/>
      <c r="AB42" s="213"/>
      <c r="AC42" s="213"/>
      <c r="AD42" s="213"/>
      <c r="AE42" s="213"/>
      <c r="AF42" s="213"/>
      <c r="AG42" s="213"/>
      <c r="AH42" s="215"/>
      <c r="AI42" s="213"/>
      <c r="AJ42" s="216"/>
      <c r="AK42" s="217"/>
      <c r="AL42" s="217"/>
      <c r="AM42" s="217"/>
      <c r="AN42" s="218"/>
    </row>
    <row r="43" spans="1:40" customFormat="1" ht="61.9" customHeight="1" x14ac:dyDescent="0.2">
      <c r="A43" s="261"/>
      <c r="B43" s="205"/>
      <c r="C43" s="708"/>
      <c r="D43" s="708"/>
      <c r="E43" s="708"/>
      <c r="F43" s="708"/>
      <c r="G43" s="708"/>
      <c r="H43" s="708"/>
      <c r="I43" s="708"/>
      <c r="J43" s="708"/>
      <c r="K43" s="708"/>
      <c r="L43" s="708"/>
      <c r="M43" s="206"/>
      <c r="N43" s="206"/>
      <c r="O43" s="206"/>
      <c r="P43" s="206"/>
      <c r="Q43" s="206"/>
      <c r="R43" s="206"/>
      <c r="S43" s="206"/>
      <c r="T43" s="708"/>
      <c r="U43" s="708"/>
      <c r="V43" s="708"/>
      <c r="W43" s="708"/>
      <c r="X43" s="708"/>
      <c r="Y43" s="708"/>
      <c r="Z43" s="708"/>
      <c r="AA43" s="708"/>
      <c r="AB43" s="708"/>
      <c r="AC43" s="708"/>
      <c r="AD43" s="708"/>
      <c r="AE43" s="708"/>
      <c r="AF43" s="708"/>
      <c r="AG43" s="708"/>
      <c r="AH43" s="708"/>
      <c r="AI43" s="708"/>
      <c r="AJ43" s="206"/>
      <c r="AK43" s="206"/>
      <c r="AL43" s="206"/>
      <c r="AM43" s="206"/>
      <c r="AN43" s="707"/>
    </row>
    <row r="44" spans="1:40" customFormat="1" ht="13.15" customHeight="1" thickBot="1" x14ac:dyDescent="0.25">
      <c r="A44" s="262"/>
      <c r="B44" s="263"/>
      <c r="C44" s="264" t="s">
        <v>334</v>
      </c>
      <c r="D44" s="264"/>
      <c r="E44" s="264"/>
      <c r="F44" s="264"/>
      <c r="G44" s="264"/>
      <c r="H44" s="264"/>
      <c r="I44" s="264"/>
      <c r="J44" s="264"/>
      <c r="K44" s="264"/>
      <c r="L44" s="264"/>
      <c r="M44" s="264"/>
      <c r="N44" s="264"/>
      <c r="O44" s="264"/>
      <c r="P44" s="264"/>
      <c r="Q44" s="264"/>
      <c r="R44" s="264"/>
      <c r="S44" s="264"/>
      <c r="T44" s="264" t="s">
        <v>332</v>
      </c>
      <c r="U44" s="264"/>
      <c r="V44" s="264"/>
      <c r="W44" s="264"/>
      <c r="X44" s="264"/>
      <c r="Y44" s="264"/>
      <c r="Z44" s="264"/>
      <c r="AA44" s="264"/>
      <c r="AB44" s="264"/>
      <c r="AC44" s="264"/>
      <c r="AD44" s="264"/>
      <c r="AE44" s="264"/>
      <c r="AF44" s="264"/>
      <c r="AG44" s="264"/>
      <c r="AH44" s="264"/>
      <c r="AI44" s="264"/>
      <c r="AJ44" s="264"/>
      <c r="AK44" s="264"/>
      <c r="AL44" s="264"/>
      <c r="AM44" s="264"/>
      <c r="AN44" s="706"/>
    </row>
    <row r="45" spans="1:40" ht="43.5" customHeight="1" x14ac:dyDescent="0.25">
      <c r="A45" s="1084"/>
      <c r="B45" s="1084"/>
      <c r="C45" s="1084"/>
      <c r="D45" s="1084"/>
      <c r="E45" s="1084"/>
      <c r="F45" s="1084"/>
      <c r="G45" s="1084"/>
      <c r="H45" s="1084"/>
      <c r="I45" s="1162" t="s">
        <v>38</v>
      </c>
      <c r="J45" s="1163"/>
      <c r="K45" s="1163"/>
      <c r="L45" s="1163"/>
      <c r="M45" s="1163"/>
      <c r="N45" s="1163"/>
      <c r="O45" s="1163"/>
      <c r="P45" s="1163"/>
      <c r="Q45" s="1163"/>
      <c r="R45" s="1163"/>
      <c r="S45" s="1163"/>
      <c r="T45" s="1163"/>
      <c r="U45" s="1163"/>
      <c r="V45" s="1163"/>
      <c r="W45" s="1163"/>
      <c r="X45" s="1163"/>
      <c r="Y45" s="1163"/>
      <c r="Z45" s="1163"/>
      <c r="AA45" s="1163"/>
      <c r="AB45" s="1163"/>
      <c r="AC45" s="1163"/>
      <c r="AD45" s="1163"/>
      <c r="AE45" s="1163"/>
      <c r="AF45" s="1163"/>
      <c r="AG45" s="1163"/>
      <c r="AH45" s="1163"/>
      <c r="AI45" s="1163"/>
      <c r="AJ45" s="1163"/>
      <c r="AK45" s="1164"/>
      <c r="AL45" s="1092"/>
      <c r="AM45" s="1092"/>
      <c r="AN45" s="1092"/>
    </row>
    <row r="46" spans="1:40" ht="15" customHeight="1" x14ac:dyDescent="0.25">
      <c r="A46" s="1084"/>
      <c r="B46" s="1084"/>
      <c r="C46" s="1084"/>
      <c r="D46" s="1084"/>
      <c r="E46" s="1084"/>
      <c r="F46" s="1084"/>
      <c r="G46" s="1084"/>
      <c r="H46" s="1084"/>
      <c r="I46" s="1088"/>
      <c r="J46" s="1089"/>
      <c r="K46" s="1089"/>
      <c r="L46" s="1089"/>
      <c r="M46" s="1089"/>
      <c r="N46" s="1089"/>
      <c r="O46" s="1089"/>
      <c r="P46" s="1089"/>
      <c r="Q46" s="1089"/>
      <c r="R46" s="1089"/>
      <c r="S46" s="1089"/>
      <c r="T46" s="1089"/>
      <c r="U46" s="1089"/>
      <c r="V46" s="1089"/>
      <c r="W46" s="1089"/>
      <c r="X46" s="1089"/>
      <c r="Y46" s="1089"/>
      <c r="Z46" s="1089"/>
      <c r="AA46" s="1089"/>
      <c r="AB46" s="1089"/>
      <c r="AC46" s="1089"/>
      <c r="AD46" s="1089"/>
      <c r="AE46" s="1089"/>
      <c r="AF46" s="1089"/>
      <c r="AG46" s="1089"/>
      <c r="AH46" s="1089"/>
      <c r="AI46" s="1089"/>
      <c r="AJ46" s="1089"/>
      <c r="AK46" s="1090"/>
      <c r="AL46" s="1092"/>
      <c r="AM46" s="1092"/>
      <c r="AN46" s="1092"/>
    </row>
    <row r="47" spans="1:40" ht="15.75" x14ac:dyDescent="0.25">
      <c r="A47" s="1093" t="s">
        <v>39</v>
      </c>
      <c r="B47" s="1093"/>
      <c r="C47" s="1093"/>
      <c r="D47" s="1093"/>
      <c r="E47" s="1093"/>
      <c r="F47" s="1093"/>
      <c r="G47" s="1093"/>
      <c r="H47" s="1093"/>
      <c r="I47" s="1094" t="s">
        <v>40</v>
      </c>
      <c r="J47" s="1094"/>
      <c r="K47" s="1094"/>
      <c r="L47" s="1094"/>
      <c r="M47" s="1094"/>
      <c r="N47" s="1094"/>
      <c r="O47" s="1094"/>
      <c r="P47" s="1094"/>
      <c r="Q47" s="1094"/>
      <c r="R47" s="1094"/>
      <c r="S47" s="1094"/>
      <c r="T47" s="1094"/>
      <c r="U47" s="1093" t="s">
        <v>41</v>
      </c>
      <c r="V47" s="1093"/>
      <c r="W47" s="1093"/>
      <c r="X47" s="1093"/>
      <c r="Y47" s="1093"/>
      <c r="Z47" s="1093"/>
      <c r="AA47" s="1093"/>
      <c r="AB47" s="1093"/>
      <c r="AC47" s="1093"/>
      <c r="AD47" s="1093"/>
      <c r="AE47" s="1094" t="s">
        <v>42</v>
      </c>
      <c r="AF47" s="1094"/>
      <c r="AG47" s="1094"/>
      <c r="AH47" s="1094"/>
      <c r="AI47" s="1094"/>
      <c r="AJ47" s="1094"/>
      <c r="AK47" s="1094"/>
      <c r="AL47" s="1094"/>
      <c r="AM47" s="1094"/>
      <c r="AN47" s="1094"/>
    </row>
    <row r="48" spans="1:40" ht="20.25" x14ac:dyDescent="0.3">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1"/>
      <c r="AN48" s="11"/>
    </row>
    <row r="49" spans="1:40" ht="37.9" customHeight="1" x14ac:dyDescent="0.25">
      <c r="A49" s="1073" t="s">
        <v>43</v>
      </c>
      <c r="B49" s="1073"/>
      <c r="C49" s="1073"/>
      <c r="D49" s="1073"/>
      <c r="E49" s="1073"/>
      <c r="F49" s="1073"/>
      <c r="G49" s="1073"/>
      <c r="H49" s="1073"/>
      <c r="I49" s="1074" t="s">
        <v>125</v>
      </c>
      <c r="J49" s="1074"/>
      <c r="K49" s="1074"/>
      <c r="L49" s="1074"/>
      <c r="M49" s="1074"/>
      <c r="N49" s="1074"/>
      <c r="O49" s="1074"/>
      <c r="P49" s="1074"/>
      <c r="Q49" s="1074"/>
      <c r="R49" s="1074"/>
      <c r="S49" s="1074"/>
      <c r="T49" s="1074"/>
      <c r="U49" s="1074"/>
      <c r="V49" s="1074"/>
      <c r="W49" s="1074"/>
      <c r="X49" s="1074"/>
      <c r="Y49" s="1074"/>
      <c r="Z49" s="1074"/>
      <c r="AA49" s="1074"/>
      <c r="AB49" s="1074"/>
      <c r="AC49" s="1074"/>
      <c r="AD49" s="1074"/>
      <c r="AE49" s="1074"/>
      <c r="AF49" s="1074"/>
      <c r="AG49" s="1074"/>
      <c r="AH49" s="1074"/>
      <c r="AI49" s="1074"/>
      <c r="AJ49" s="1074"/>
      <c r="AK49" s="1074"/>
      <c r="AL49" s="1074"/>
      <c r="AM49" s="1074"/>
      <c r="AN49" s="1074"/>
    </row>
    <row r="50" spans="1:40" ht="16.5" thickBot="1" x14ac:dyDescent="0.3">
      <c r="A50" s="12"/>
      <c r="B50" s="13"/>
      <c r="C50" s="13"/>
      <c r="D50" s="13"/>
      <c r="E50" s="13"/>
      <c r="F50" s="13"/>
      <c r="G50" s="13"/>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4"/>
      <c r="AJ50" s="14"/>
      <c r="AK50" s="14"/>
      <c r="AL50" s="14"/>
      <c r="AM50" s="15"/>
      <c r="AN50" s="15"/>
    </row>
    <row r="51" spans="1:40" s="13" customFormat="1" ht="45" customHeight="1" thickBot="1" x14ac:dyDescent="0.25">
      <c r="A51" s="1075" t="s">
        <v>1</v>
      </c>
      <c r="B51" s="1076"/>
      <c r="C51" s="1076"/>
      <c r="D51" s="1076"/>
      <c r="E51" s="1076"/>
      <c r="F51" s="1076"/>
      <c r="G51" s="1076"/>
      <c r="H51" s="1077" t="str">
        <f>+VLOOKUP(AE51,PRESUPUESTO!$A$18:$E$36,3,FALSE)</f>
        <v>SUMINISTRO, EXTENDIDA Y COMPACTACIÓN DE MATERIAL PARA AFIRMADO HASTA UN DIÁMETRO DE 5" Y UN ÍNDICE PLÁSTICO MENOR O IGUAL 9%  Y COMPACTO  AL 95% PROCTOR, INCLUYE ACARREO LIBRE 5 KM (**)</v>
      </c>
      <c r="I51" s="1077"/>
      <c r="J51" s="1077"/>
      <c r="K51" s="1077"/>
      <c r="L51" s="1077"/>
      <c r="M51" s="1077"/>
      <c r="N51" s="1077"/>
      <c r="O51" s="1077"/>
      <c r="P51" s="1077"/>
      <c r="Q51" s="1077"/>
      <c r="R51" s="1077"/>
      <c r="S51" s="1077"/>
      <c r="T51" s="1077"/>
      <c r="U51" s="1076" t="s">
        <v>45</v>
      </c>
      <c r="V51" s="1076"/>
      <c r="W51" s="1076"/>
      <c r="X51" s="1076"/>
      <c r="Y51" s="1076"/>
      <c r="Z51" s="1076"/>
      <c r="AA51" s="1076"/>
      <c r="AB51" s="1076"/>
      <c r="AC51" s="1076"/>
      <c r="AD51" s="1076"/>
      <c r="AE51" s="1078">
        <v>2.0099999999999998</v>
      </c>
      <c r="AF51" s="1079"/>
      <c r="AG51" s="1079"/>
      <c r="AH51" s="1079"/>
      <c r="AI51" s="1080"/>
      <c r="AJ51" s="16" t="s">
        <v>46</v>
      </c>
      <c r="AK51" s="127" t="str">
        <f>+VLOOKUP(AE51,PRESUPUESTO!$A$18:$E$36,4,FALSE)</f>
        <v>Precios Gober.</v>
      </c>
      <c r="AL51" s="18" t="s">
        <v>47</v>
      </c>
      <c r="AM51" s="1126" t="s">
        <v>124</v>
      </c>
      <c r="AN51" s="1127"/>
    </row>
    <row r="52" spans="1:40" x14ac:dyDescent="0.25">
      <c r="A52" s="19"/>
      <c r="B52" s="20"/>
      <c r="C52" s="20"/>
      <c r="D52" s="20"/>
      <c r="E52" s="20"/>
      <c r="F52" s="20"/>
      <c r="G52" s="20"/>
      <c r="H52" s="20"/>
      <c r="I52" s="20"/>
      <c r="J52" s="20"/>
      <c r="K52" s="20"/>
      <c r="L52" s="20"/>
      <c r="M52" s="20"/>
      <c r="N52" s="20"/>
      <c r="O52" s="20"/>
      <c r="P52" s="20"/>
      <c r="Q52" s="20"/>
      <c r="R52" s="20"/>
      <c r="S52" s="20"/>
      <c r="T52" s="20"/>
      <c r="U52" s="20"/>
      <c r="V52" s="20"/>
      <c r="W52" s="20"/>
      <c r="X52" s="20"/>
      <c r="Y52" s="20"/>
      <c r="Z52" s="20"/>
      <c r="AA52" s="20"/>
      <c r="AB52" s="20"/>
      <c r="AC52" s="20"/>
      <c r="AD52" s="20"/>
      <c r="AE52" s="20"/>
      <c r="AF52" s="20"/>
      <c r="AG52" s="20"/>
      <c r="AH52" s="21"/>
      <c r="AI52" s="1065" t="s">
        <v>48</v>
      </c>
      <c r="AJ52" s="1067" t="s">
        <v>49</v>
      </c>
      <c r="AK52" s="1068"/>
      <c r="AL52" s="1068"/>
      <c r="AM52" s="1069" t="s">
        <v>50</v>
      </c>
      <c r="AN52" s="1063" t="s">
        <v>51</v>
      </c>
    </row>
    <row r="53" spans="1:40" ht="16.5" customHeight="1" thickBot="1" x14ac:dyDescent="0.3">
      <c r="A53" s="22"/>
      <c r="B53" s="23"/>
      <c r="C53" s="23"/>
      <c r="D53" s="23"/>
      <c r="E53" s="23"/>
      <c r="F53" s="23"/>
      <c r="G53" s="23"/>
      <c r="H53" s="23"/>
      <c r="I53" s="23"/>
      <c r="J53" s="23"/>
      <c r="K53" s="23"/>
      <c r="L53" s="23"/>
      <c r="M53" s="23"/>
      <c r="N53" s="23"/>
      <c r="O53" s="23"/>
      <c r="P53" s="23"/>
      <c r="Q53" s="23"/>
      <c r="R53" s="23"/>
      <c r="S53" s="23"/>
      <c r="T53" s="23"/>
      <c r="U53" s="23"/>
      <c r="V53" s="23"/>
      <c r="W53" s="23"/>
      <c r="X53" s="23"/>
      <c r="Y53" s="23"/>
      <c r="Z53" s="23"/>
      <c r="AA53" s="23"/>
      <c r="AB53" s="23"/>
      <c r="AC53" s="23"/>
      <c r="AD53" s="23"/>
      <c r="AE53" s="23"/>
      <c r="AF53" s="23"/>
      <c r="AG53" s="23"/>
      <c r="AH53" s="24"/>
      <c r="AI53" s="1158"/>
      <c r="AJ53" s="68"/>
      <c r="AK53" s="68"/>
      <c r="AL53" s="68" t="s">
        <v>52</v>
      </c>
      <c r="AM53" s="1159"/>
      <c r="AN53" s="1160"/>
    </row>
    <row r="54" spans="1:40" ht="15.75" x14ac:dyDescent="0.25">
      <c r="A54" s="22"/>
      <c r="B54" s="23"/>
      <c r="C54" s="23"/>
      <c r="D54" s="26"/>
      <c r="E54" s="27"/>
      <c r="F54" s="28"/>
      <c r="G54" s="28"/>
      <c r="H54" s="27"/>
      <c r="I54" s="29"/>
      <c r="J54" s="30"/>
      <c r="K54" s="30"/>
      <c r="L54" s="30"/>
      <c r="M54" s="30"/>
      <c r="N54" s="30"/>
      <c r="O54" s="30"/>
      <c r="P54" s="30"/>
      <c r="Q54" s="30"/>
      <c r="R54" s="30"/>
      <c r="S54" s="30"/>
      <c r="T54" s="30"/>
      <c r="U54" s="30"/>
      <c r="V54" s="28"/>
      <c r="W54" s="28"/>
      <c r="X54" s="28"/>
      <c r="Y54" s="28"/>
      <c r="Z54" s="28"/>
      <c r="AA54" s="28"/>
      <c r="AB54" s="31"/>
      <c r="AC54" s="28"/>
      <c r="AD54" s="30"/>
      <c r="AE54" s="30"/>
      <c r="AF54" s="30"/>
      <c r="AG54" s="32"/>
      <c r="AH54" s="33"/>
      <c r="AI54" s="144" t="s">
        <v>61</v>
      </c>
      <c r="AJ54" s="1161" t="s">
        <v>62</v>
      </c>
      <c r="AK54" s="1161"/>
      <c r="AL54" s="226"/>
      <c r="AM54" s="227"/>
      <c r="AN54" s="228"/>
    </row>
    <row r="55" spans="1:40" ht="15.75" x14ac:dyDescent="0.25">
      <c r="A55" s="22"/>
      <c r="B55" s="23"/>
      <c r="C55" s="23"/>
      <c r="D55" s="23"/>
      <c r="E55" s="23"/>
      <c r="F55" s="23"/>
      <c r="G55" s="23"/>
      <c r="H55" s="23"/>
      <c r="I55" s="23"/>
      <c r="J55" s="23"/>
      <c r="K55" s="23"/>
      <c r="L55" s="23"/>
      <c r="M55" s="23"/>
      <c r="N55" s="38"/>
      <c r="O55" s="23"/>
      <c r="P55" s="23"/>
      <c r="Q55" s="23"/>
      <c r="R55" s="23"/>
      <c r="S55" s="23"/>
      <c r="T55" s="23"/>
      <c r="U55" s="23"/>
      <c r="V55" s="23"/>
      <c r="W55" s="23"/>
      <c r="X55" s="23"/>
      <c r="Y55" s="23"/>
      <c r="Z55" s="23"/>
      <c r="AA55" s="23"/>
      <c r="AB55" s="23"/>
      <c r="AC55" s="23"/>
      <c r="AD55" s="23"/>
      <c r="AE55" s="23"/>
      <c r="AF55" s="39"/>
      <c r="AG55" s="23"/>
      <c r="AH55" s="33"/>
      <c r="AI55" s="144" t="s">
        <v>63</v>
      </c>
      <c r="AJ55" s="1105" t="s">
        <v>62</v>
      </c>
      <c r="AK55" s="1106"/>
      <c r="AL55" s="40"/>
      <c r="AM55" s="36"/>
      <c r="AN55" s="37"/>
    </row>
    <row r="56" spans="1:40" ht="15.75" x14ac:dyDescent="0.25">
      <c r="A56" s="22"/>
      <c r="B56" s="23"/>
      <c r="C56" s="23"/>
      <c r="D56" s="23"/>
      <c r="E56" s="23"/>
      <c r="F56" s="23"/>
      <c r="G56" s="23"/>
      <c r="H56" s="23"/>
      <c r="I56" s="23"/>
      <c r="J56" s="23"/>
      <c r="K56" s="23"/>
      <c r="L56" s="23"/>
      <c r="M56" s="23"/>
      <c r="N56" s="38"/>
      <c r="O56" s="23"/>
      <c r="P56" s="23"/>
      <c r="Q56" s="23"/>
      <c r="R56" s="23"/>
      <c r="S56" s="23"/>
      <c r="T56" s="23"/>
      <c r="U56" s="23"/>
      <c r="V56" s="23"/>
      <c r="W56" s="23"/>
      <c r="X56" s="23"/>
      <c r="Y56" s="23"/>
      <c r="Z56" s="23"/>
      <c r="AA56" s="23"/>
      <c r="AB56" s="23"/>
      <c r="AC56" s="23"/>
      <c r="AD56" s="23"/>
      <c r="AE56" s="23"/>
      <c r="AF56" s="39"/>
      <c r="AG56" s="23"/>
      <c r="AH56" s="33"/>
      <c r="AI56" s="144" t="s">
        <v>64</v>
      </c>
      <c r="AJ56" s="1105" t="s">
        <v>62</v>
      </c>
      <c r="AK56" s="1106"/>
      <c r="AL56" s="40"/>
      <c r="AM56" s="36"/>
      <c r="AN56" s="37"/>
    </row>
    <row r="57" spans="1:40" ht="15.75" x14ac:dyDescent="0.25">
      <c r="A57" s="22"/>
      <c r="B57" s="23"/>
      <c r="C57" s="23"/>
      <c r="D57" s="23"/>
      <c r="E57" s="23"/>
      <c r="F57" s="23"/>
      <c r="G57" s="23"/>
      <c r="H57" s="23"/>
      <c r="I57" s="23"/>
      <c r="J57" s="23"/>
      <c r="K57" s="23"/>
      <c r="L57" s="23"/>
      <c r="M57" s="23"/>
      <c r="N57" s="38"/>
      <c r="O57" s="23"/>
      <c r="P57" s="23"/>
      <c r="Q57" s="23"/>
      <c r="R57" s="23"/>
      <c r="S57" s="23"/>
      <c r="T57" s="23"/>
      <c r="U57" s="23"/>
      <c r="V57" s="23"/>
      <c r="W57" s="23"/>
      <c r="X57" s="23"/>
      <c r="Y57" s="23"/>
      <c r="Z57" s="23"/>
      <c r="AA57" s="23"/>
      <c r="AB57" s="23"/>
      <c r="AC57" s="23"/>
      <c r="AD57" s="23"/>
      <c r="AE57" s="23"/>
      <c r="AF57" s="39"/>
      <c r="AG57" s="23"/>
      <c r="AH57" s="33"/>
      <c r="AI57" s="144" t="s">
        <v>65</v>
      </c>
      <c r="AJ57" s="1105" t="s">
        <v>62</v>
      </c>
      <c r="AK57" s="1106"/>
      <c r="AL57" s="40"/>
      <c r="AM57" s="36"/>
      <c r="AN57" s="37"/>
    </row>
    <row r="58" spans="1:40" ht="15.75" x14ac:dyDescent="0.25">
      <c r="A58" s="22"/>
      <c r="B58" s="23"/>
      <c r="C58" s="23"/>
      <c r="D58" s="23"/>
      <c r="E58" s="23"/>
      <c r="F58" s="23"/>
      <c r="G58" s="23"/>
      <c r="H58" s="23"/>
      <c r="I58" s="23"/>
      <c r="J58" s="23"/>
      <c r="K58" s="23"/>
      <c r="L58" s="23"/>
      <c r="M58" s="23"/>
      <c r="N58" s="38"/>
      <c r="O58" s="23"/>
      <c r="P58" s="23"/>
      <c r="Q58" s="23"/>
      <c r="R58" s="23"/>
      <c r="S58" s="23"/>
      <c r="T58" s="23"/>
      <c r="U58" s="23"/>
      <c r="V58" s="23"/>
      <c r="W58" s="23"/>
      <c r="X58" s="23"/>
      <c r="Y58" s="23"/>
      <c r="Z58" s="23"/>
      <c r="AA58" s="23"/>
      <c r="AB58" s="23"/>
      <c r="AC58" s="23"/>
      <c r="AD58" s="23"/>
      <c r="AE58" s="23"/>
      <c r="AF58" s="39"/>
      <c r="AG58" s="23"/>
      <c r="AH58" s="33"/>
      <c r="AI58" s="144" t="s">
        <v>66</v>
      </c>
      <c r="AJ58" s="1105" t="s">
        <v>62</v>
      </c>
      <c r="AK58" s="1106"/>
      <c r="AL58" s="40"/>
      <c r="AM58" s="36"/>
      <c r="AN58" s="37"/>
    </row>
    <row r="59" spans="1:40" ht="15.75" x14ac:dyDescent="0.25">
      <c r="A59" s="22"/>
      <c r="B59" s="23"/>
      <c r="C59" s="23"/>
      <c r="D59" s="23"/>
      <c r="E59" s="23"/>
      <c r="F59" s="23"/>
      <c r="G59" s="23"/>
      <c r="H59" s="23"/>
      <c r="I59" s="23"/>
      <c r="J59" s="23"/>
      <c r="K59" s="23"/>
      <c r="L59" s="23"/>
      <c r="M59" s="23"/>
      <c r="N59" s="38"/>
      <c r="O59" s="23"/>
      <c r="P59" s="23"/>
      <c r="Q59" s="23"/>
      <c r="R59" s="23"/>
      <c r="S59" s="23"/>
      <c r="T59" s="23"/>
      <c r="U59" s="23"/>
      <c r="V59" s="23"/>
      <c r="W59" s="23"/>
      <c r="X59" s="23"/>
      <c r="Y59" s="23"/>
      <c r="Z59" s="23"/>
      <c r="AA59" s="23"/>
      <c r="AB59" s="23"/>
      <c r="AC59" s="23"/>
      <c r="AD59" s="23"/>
      <c r="AE59" s="23"/>
      <c r="AF59" s="39"/>
      <c r="AG59" s="23"/>
      <c r="AH59" s="33"/>
      <c r="AI59" s="144" t="s">
        <v>67</v>
      </c>
      <c r="AJ59" s="1105" t="s">
        <v>62</v>
      </c>
      <c r="AK59" s="1106"/>
      <c r="AL59" s="40"/>
      <c r="AM59" s="36"/>
      <c r="AN59" s="37"/>
    </row>
    <row r="60" spans="1:40" ht="15.75" x14ac:dyDescent="0.25">
      <c r="A60" s="22"/>
      <c r="B60" s="23"/>
      <c r="C60" s="23"/>
      <c r="D60" s="23"/>
      <c r="E60" s="23"/>
      <c r="F60" s="23"/>
      <c r="G60" s="23"/>
      <c r="H60" s="23"/>
      <c r="I60" s="23"/>
      <c r="J60" s="23"/>
      <c r="K60" s="23"/>
      <c r="L60" s="23"/>
      <c r="M60" s="23"/>
      <c r="N60" s="38"/>
      <c r="O60" s="23"/>
      <c r="P60" s="23"/>
      <c r="Q60" s="23"/>
      <c r="R60" s="23"/>
      <c r="S60" s="23"/>
      <c r="T60" s="23"/>
      <c r="U60" s="23"/>
      <c r="V60" s="23"/>
      <c r="W60" s="23"/>
      <c r="X60" s="23"/>
      <c r="Y60" s="23"/>
      <c r="Z60" s="23"/>
      <c r="AA60" s="23"/>
      <c r="AB60" s="23"/>
      <c r="AC60" s="23"/>
      <c r="AD60" s="23"/>
      <c r="AE60" s="23"/>
      <c r="AF60" s="39"/>
      <c r="AG60" s="23"/>
      <c r="AH60" s="33"/>
      <c r="AI60" s="144" t="s">
        <v>68</v>
      </c>
      <c r="AJ60" s="1105" t="s">
        <v>62</v>
      </c>
      <c r="AK60" s="1106"/>
      <c r="AL60" s="40"/>
      <c r="AM60" s="36"/>
      <c r="AN60" s="37"/>
    </row>
    <row r="61" spans="1:40" ht="15.75" x14ac:dyDescent="0.25">
      <c r="A61" s="22"/>
      <c r="B61" s="23"/>
      <c r="C61" s="23"/>
      <c r="D61" s="23"/>
      <c r="E61" s="23"/>
      <c r="F61" s="23"/>
      <c r="G61" s="23"/>
      <c r="H61" s="23"/>
      <c r="I61" s="23"/>
      <c r="J61" s="23"/>
      <c r="K61" s="23"/>
      <c r="L61" s="23"/>
      <c r="M61" s="23"/>
      <c r="N61" s="23"/>
      <c r="O61" s="23"/>
      <c r="P61" s="23"/>
      <c r="Q61" s="23"/>
      <c r="R61" s="23"/>
      <c r="S61" s="23"/>
      <c r="T61" s="23"/>
      <c r="U61" s="23"/>
      <c r="V61" s="23"/>
      <c r="W61" s="23"/>
      <c r="X61" s="23"/>
      <c r="Y61" s="23"/>
      <c r="Z61" s="23"/>
      <c r="AA61" s="23"/>
      <c r="AB61" s="23"/>
      <c r="AC61" s="23"/>
      <c r="AD61" s="23"/>
      <c r="AE61" s="23"/>
      <c r="AF61" s="39"/>
      <c r="AG61" s="23"/>
      <c r="AH61" s="33"/>
      <c r="AI61" s="144" t="s">
        <v>69</v>
      </c>
      <c r="AJ61" s="1105" t="s">
        <v>62</v>
      </c>
      <c r="AK61" s="1106"/>
      <c r="AL61" s="40"/>
      <c r="AM61" s="36"/>
      <c r="AN61" s="37"/>
    </row>
    <row r="62" spans="1:40" ht="15.75" x14ac:dyDescent="0.25">
      <c r="A62" s="22"/>
      <c r="B62" s="23"/>
      <c r="C62" s="23"/>
      <c r="D62" s="23"/>
      <c r="E62" s="23"/>
      <c r="F62" s="23"/>
      <c r="G62" s="23"/>
      <c r="H62" s="23"/>
      <c r="I62" s="23"/>
      <c r="J62" s="23"/>
      <c r="K62" s="23"/>
      <c r="L62" s="23"/>
      <c r="M62" s="23"/>
      <c r="N62" s="23"/>
      <c r="O62" s="23"/>
      <c r="P62" s="23"/>
      <c r="Q62" s="23"/>
      <c r="R62" s="23"/>
      <c r="S62" s="23"/>
      <c r="T62" s="23"/>
      <c r="U62" s="23"/>
      <c r="V62" s="23"/>
      <c r="W62" s="23"/>
      <c r="X62" s="23"/>
      <c r="Y62" s="23"/>
      <c r="Z62" s="23"/>
      <c r="AA62" s="23"/>
      <c r="AB62" s="23"/>
      <c r="AC62" s="23"/>
      <c r="AD62" s="23"/>
      <c r="AE62" s="23"/>
      <c r="AF62" s="39"/>
      <c r="AG62" s="23"/>
      <c r="AH62" s="33"/>
      <c r="AI62" s="144" t="s">
        <v>222</v>
      </c>
      <c r="AJ62" s="1105" t="s">
        <v>62</v>
      </c>
      <c r="AK62" s="1106"/>
      <c r="AL62" s="40"/>
      <c r="AM62" s="36"/>
      <c r="AN62" s="37"/>
    </row>
    <row r="63" spans="1:40" ht="15.75" x14ac:dyDescent="0.25">
      <c r="A63" s="22"/>
      <c r="B63" s="23"/>
      <c r="C63" s="23"/>
      <c r="D63" s="23"/>
      <c r="E63" s="23"/>
      <c r="F63" s="23"/>
      <c r="G63" s="23"/>
      <c r="H63" s="23"/>
      <c r="I63" s="23"/>
      <c r="J63" s="23"/>
      <c r="K63" s="23"/>
      <c r="L63" s="23"/>
      <c r="M63" s="23"/>
      <c r="N63" s="23"/>
      <c r="O63" s="23"/>
      <c r="P63" s="23"/>
      <c r="Q63" s="23"/>
      <c r="R63" s="23"/>
      <c r="S63" s="23"/>
      <c r="T63" s="23"/>
      <c r="U63" s="23"/>
      <c r="V63" s="23"/>
      <c r="W63" s="23"/>
      <c r="X63" s="23"/>
      <c r="Y63" s="23"/>
      <c r="Z63" s="23"/>
      <c r="AA63" s="23"/>
      <c r="AB63" s="23"/>
      <c r="AC63" s="23"/>
      <c r="AD63" s="23"/>
      <c r="AE63" s="23"/>
      <c r="AF63" s="39"/>
      <c r="AG63" s="23"/>
      <c r="AH63" s="33"/>
      <c r="AI63" s="144" t="s">
        <v>223</v>
      </c>
      <c r="AJ63" s="1105" t="s">
        <v>62</v>
      </c>
      <c r="AK63" s="1106"/>
      <c r="AL63" s="40">
        <v>49.14</v>
      </c>
      <c r="AM63" s="36">
        <v>1</v>
      </c>
      <c r="AN63" s="37">
        <f>+AM63*AL63</f>
        <v>49.14</v>
      </c>
    </row>
    <row r="64" spans="1:40" ht="15.75" x14ac:dyDescent="0.25">
      <c r="A64" s="22"/>
      <c r="B64" s="23"/>
      <c r="C64" s="23"/>
      <c r="D64" s="23"/>
      <c r="E64" s="23"/>
      <c r="F64" s="23"/>
      <c r="G64" s="23"/>
      <c r="H64" s="23"/>
      <c r="I64" s="23"/>
      <c r="J64" s="23"/>
      <c r="K64" s="23"/>
      <c r="L64" s="23"/>
      <c r="M64" s="23"/>
      <c r="N64" s="23"/>
      <c r="O64" s="23"/>
      <c r="P64" s="23"/>
      <c r="Q64" s="23"/>
      <c r="R64" s="23"/>
      <c r="S64" s="23"/>
      <c r="T64" s="23"/>
      <c r="U64" s="23"/>
      <c r="V64" s="23"/>
      <c r="W64" s="23"/>
      <c r="X64" s="23"/>
      <c r="Y64" s="23"/>
      <c r="Z64" s="23"/>
      <c r="AA64" s="23"/>
      <c r="AB64" s="23"/>
      <c r="AC64" s="23"/>
      <c r="AD64" s="23"/>
      <c r="AE64" s="23"/>
      <c r="AF64" s="39"/>
      <c r="AG64" s="23"/>
      <c r="AH64" s="33"/>
      <c r="AI64" s="144"/>
      <c r="AJ64" s="1105"/>
      <c r="AK64" s="1106"/>
      <c r="AL64" s="40"/>
      <c r="AM64" s="36"/>
      <c r="AN64" s="37"/>
    </row>
    <row r="65" spans="1:41" ht="15.75" x14ac:dyDescent="0.25">
      <c r="A65" s="22"/>
      <c r="B65" s="23"/>
      <c r="C65" s="23"/>
      <c r="D65" s="23"/>
      <c r="E65" s="23"/>
      <c r="F65" s="23"/>
      <c r="G65" s="23"/>
      <c r="H65" s="23"/>
      <c r="I65" s="23"/>
      <c r="J65" s="23"/>
      <c r="K65" s="23"/>
      <c r="L65" s="23"/>
      <c r="M65" s="23"/>
      <c r="N65" s="23"/>
      <c r="O65" s="23"/>
      <c r="P65" s="23"/>
      <c r="Q65" s="23"/>
      <c r="R65" s="23"/>
      <c r="S65" s="23"/>
      <c r="T65" s="23"/>
      <c r="U65" s="23"/>
      <c r="V65" s="23"/>
      <c r="W65" s="23"/>
      <c r="X65" s="23"/>
      <c r="Y65" s="23"/>
      <c r="Z65" s="23"/>
      <c r="AA65" s="23"/>
      <c r="AB65" s="23"/>
      <c r="AC65" s="23"/>
      <c r="AD65" s="23"/>
      <c r="AE65" s="23"/>
      <c r="AF65" s="39"/>
      <c r="AG65" s="23"/>
      <c r="AH65" s="33"/>
      <c r="AI65" s="144"/>
      <c r="AJ65" s="1105"/>
      <c r="AK65" s="1106"/>
      <c r="AL65" s="40"/>
      <c r="AM65" s="36"/>
      <c r="AN65" s="37"/>
    </row>
    <row r="66" spans="1:41" ht="15.75" x14ac:dyDescent="0.25">
      <c r="A66" s="22"/>
      <c r="B66" s="23"/>
      <c r="C66" s="23"/>
      <c r="D66" s="23"/>
      <c r="E66" s="23"/>
      <c r="F66" s="23"/>
      <c r="G66" s="23"/>
      <c r="H66" s="23"/>
      <c r="I66" s="23"/>
      <c r="J66" s="23"/>
      <c r="K66" s="23"/>
      <c r="L66" s="23"/>
      <c r="M66" s="23"/>
      <c r="N66" s="23"/>
      <c r="O66" s="23"/>
      <c r="P66" s="23"/>
      <c r="Q66" s="23"/>
      <c r="R66" s="23"/>
      <c r="S66" s="23"/>
      <c r="T66" s="23"/>
      <c r="U66" s="23"/>
      <c r="V66" s="23"/>
      <c r="W66" s="23"/>
      <c r="X66" s="23"/>
      <c r="Y66" s="23"/>
      <c r="Z66" s="23"/>
      <c r="AA66" s="23"/>
      <c r="AB66" s="23"/>
      <c r="AC66" s="23"/>
      <c r="AD66" s="23"/>
      <c r="AE66" s="23"/>
      <c r="AF66" s="39"/>
      <c r="AG66" s="23"/>
      <c r="AH66" s="33"/>
      <c r="AI66" s="144"/>
      <c r="AJ66" s="1105"/>
      <c r="AK66" s="1106"/>
      <c r="AL66" s="35"/>
      <c r="AM66" s="36"/>
      <c r="AN66" s="37"/>
    </row>
    <row r="67" spans="1:41" ht="15.75" x14ac:dyDescent="0.25">
      <c r="A67" s="22"/>
      <c r="B67" s="23"/>
      <c r="C67" s="23"/>
      <c r="D67" s="23"/>
      <c r="E67" s="23"/>
      <c r="F67" s="23"/>
      <c r="G67" s="23"/>
      <c r="H67" s="23"/>
      <c r="I67" s="23"/>
      <c r="J67" s="23"/>
      <c r="K67" s="23"/>
      <c r="L67" s="23"/>
      <c r="M67" s="23"/>
      <c r="N67" s="23"/>
      <c r="O67" s="23"/>
      <c r="P67" s="23"/>
      <c r="Q67" s="23"/>
      <c r="R67" s="23"/>
      <c r="S67" s="23"/>
      <c r="T67" s="23"/>
      <c r="U67" s="23"/>
      <c r="V67" s="23"/>
      <c r="W67" s="23"/>
      <c r="X67" s="23"/>
      <c r="Y67" s="23"/>
      <c r="Z67" s="23"/>
      <c r="AA67" s="23"/>
      <c r="AB67" s="23"/>
      <c r="AC67" s="23"/>
      <c r="AD67" s="23"/>
      <c r="AE67" s="23"/>
      <c r="AF67" s="39"/>
      <c r="AG67" s="23"/>
      <c r="AH67" s="33"/>
      <c r="AI67" s="144"/>
      <c r="AJ67" s="1105"/>
      <c r="AK67" s="1106"/>
      <c r="AL67" s="35"/>
      <c r="AM67" s="36"/>
      <c r="AN67" s="37"/>
    </row>
    <row r="68" spans="1:41" ht="15.75" x14ac:dyDescent="0.25">
      <c r="A68" s="22"/>
      <c r="B68" s="23"/>
      <c r="C68" s="23"/>
      <c r="D68" s="23"/>
      <c r="E68" s="23"/>
      <c r="F68" s="23"/>
      <c r="G68" s="23"/>
      <c r="H68" s="23"/>
      <c r="I68" s="23"/>
      <c r="J68" s="23"/>
      <c r="K68" s="23"/>
      <c r="L68" s="23"/>
      <c r="M68" s="23"/>
      <c r="N68" s="23"/>
      <c r="O68" s="23"/>
      <c r="P68" s="23"/>
      <c r="Q68" s="23"/>
      <c r="R68" s="23"/>
      <c r="S68" s="23"/>
      <c r="T68" s="23"/>
      <c r="U68" s="23"/>
      <c r="V68" s="23"/>
      <c r="W68" s="23"/>
      <c r="X68" s="23"/>
      <c r="Y68" s="23"/>
      <c r="Z68" s="23"/>
      <c r="AA68" s="23"/>
      <c r="AB68" s="23"/>
      <c r="AC68" s="23"/>
      <c r="AD68" s="23"/>
      <c r="AE68" s="23"/>
      <c r="AF68" s="39"/>
      <c r="AG68" s="23"/>
      <c r="AH68" s="33"/>
      <c r="AI68" s="144"/>
      <c r="AJ68" s="1105"/>
      <c r="AK68" s="1106"/>
      <c r="AL68" s="35"/>
      <c r="AM68" s="36"/>
      <c r="AN68" s="37"/>
    </row>
    <row r="69" spans="1:41" ht="15.75" x14ac:dyDescent="0.25">
      <c r="A69" s="22"/>
      <c r="B69" s="23"/>
      <c r="C69" s="23"/>
      <c r="D69" s="23"/>
      <c r="E69" s="23"/>
      <c r="F69" s="23"/>
      <c r="G69" s="23"/>
      <c r="H69" s="23"/>
      <c r="I69" s="23"/>
      <c r="J69" s="23"/>
      <c r="K69" s="23"/>
      <c r="L69" s="23"/>
      <c r="M69" s="23"/>
      <c r="N69" s="23"/>
      <c r="O69" s="23"/>
      <c r="P69" s="23"/>
      <c r="Q69" s="23"/>
      <c r="R69" s="23"/>
      <c r="S69" s="23"/>
      <c r="T69" s="23"/>
      <c r="U69" s="23"/>
      <c r="V69" s="23"/>
      <c r="W69" s="23"/>
      <c r="X69" s="23"/>
      <c r="Y69" s="23"/>
      <c r="Z69" s="23"/>
      <c r="AA69" s="23"/>
      <c r="AB69" s="23"/>
      <c r="AC69" s="23"/>
      <c r="AD69" s="23"/>
      <c r="AE69" s="23"/>
      <c r="AF69" s="39"/>
      <c r="AG69" s="23"/>
      <c r="AH69" s="33"/>
      <c r="AI69" s="144"/>
      <c r="AJ69" s="1105"/>
      <c r="AK69" s="1106"/>
      <c r="AL69" s="35"/>
      <c r="AM69" s="36"/>
      <c r="AN69" s="37"/>
    </row>
    <row r="70" spans="1:41" ht="15.75" x14ac:dyDescent="0.25">
      <c r="A70" s="22"/>
      <c r="B70" s="23"/>
      <c r="C70" s="23"/>
      <c r="D70" s="23"/>
      <c r="E70" s="23"/>
      <c r="F70" s="23"/>
      <c r="G70" s="23"/>
      <c r="H70" s="23"/>
      <c r="I70" s="23"/>
      <c r="J70" s="23"/>
      <c r="K70" s="23"/>
      <c r="L70" s="23"/>
      <c r="M70" s="23"/>
      <c r="N70" s="23"/>
      <c r="O70" s="23"/>
      <c r="P70" s="23"/>
      <c r="Q70" s="23"/>
      <c r="R70" s="23"/>
      <c r="S70" s="23"/>
      <c r="T70" s="23"/>
      <c r="U70" s="23"/>
      <c r="V70" s="23"/>
      <c r="W70" s="23"/>
      <c r="X70" s="23"/>
      <c r="Y70" s="23"/>
      <c r="Z70" s="23"/>
      <c r="AA70" s="23"/>
      <c r="AB70" s="23"/>
      <c r="AC70" s="23"/>
      <c r="AD70" s="23"/>
      <c r="AE70" s="23"/>
      <c r="AF70" s="39"/>
      <c r="AG70" s="23"/>
      <c r="AH70" s="33"/>
      <c r="AI70" s="144"/>
      <c r="AJ70" s="1105"/>
      <c r="AK70" s="1106"/>
      <c r="AL70" s="35"/>
      <c r="AM70" s="36"/>
      <c r="AN70" s="37"/>
    </row>
    <row r="71" spans="1:41" ht="15.75" x14ac:dyDescent="0.25">
      <c r="A71" s="22"/>
      <c r="B71" s="23"/>
      <c r="C71" s="23"/>
      <c r="D71" s="23"/>
      <c r="E71" s="23"/>
      <c r="F71" s="23"/>
      <c r="G71" s="23"/>
      <c r="H71" s="23"/>
      <c r="I71" s="23"/>
      <c r="J71" s="23"/>
      <c r="K71" s="23"/>
      <c r="L71" s="23"/>
      <c r="M71" s="23"/>
      <c r="N71" s="23"/>
      <c r="O71" s="23"/>
      <c r="P71" s="23"/>
      <c r="Q71" s="23"/>
      <c r="R71" s="23"/>
      <c r="S71" s="23"/>
      <c r="T71" s="23"/>
      <c r="U71" s="23"/>
      <c r="V71" s="23"/>
      <c r="W71" s="23"/>
      <c r="X71" s="23"/>
      <c r="Y71" s="23"/>
      <c r="Z71" s="23"/>
      <c r="AA71" s="23"/>
      <c r="AB71" s="23"/>
      <c r="AC71" s="23"/>
      <c r="AD71" s="23"/>
      <c r="AE71" s="23"/>
      <c r="AF71" s="39"/>
      <c r="AG71" s="23"/>
      <c r="AH71" s="33"/>
      <c r="AI71" s="144"/>
      <c r="AJ71" s="1105"/>
      <c r="AK71" s="1106"/>
      <c r="AL71" s="35"/>
      <c r="AM71" s="36"/>
      <c r="AN71" s="37"/>
    </row>
    <row r="72" spans="1:41" ht="18" x14ac:dyDescent="0.25">
      <c r="A72" s="22"/>
      <c r="B72" s="41"/>
      <c r="C72" s="23"/>
      <c r="D72" s="23"/>
      <c r="E72" s="23"/>
      <c r="F72" s="23"/>
      <c r="G72" s="23"/>
      <c r="H72" s="23"/>
      <c r="I72" s="23"/>
      <c r="J72" s="23"/>
      <c r="K72" s="23"/>
      <c r="L72" s="23"/>
      <c r="M72" s="23"/>
      <c r="N72" s="23"/>
      <c r="O72" s="23"/>
      <c r="P72" s="23"/>
      <c r="Q72" s="23"/>
      <c r="R72" s="23"/>
      <c r="S72" s="23"/>
      <c r="T72" s="23"/>
      <c r="U72" s="23"/>
      <c r="V72" s="23"/>
      <c r="W72" s="23"/>
      <c r="X72" s="23"/>
      <c r="Y72" s="23"/>
      <c r="Z72" s="23"/>
      <c r="AA72" s="23"/>
      <c r="AB72" s="23"/>
      <c r="AC72" s="23"/>
      <c r="AD72" s="23"/>
      <c r="AE72" s="23"/>
      <c r="AF72" s="39"/>
      <c r="AG72" s="23"/>
      <c r="AH72" s="33"/>
      <c r="AI72" s="229"/>
      <c r="AJ72" s="1152"/>
      <c r="AK72" s="1152"/>
      <c r="AL72" s="35"/>
      <c r="AM72" s="36"/>
      <c r="AN72" s="37"/>
    </row>
    <row r="73" spans="1:41" ht="15.75" x14ac:dyDescent="0.25">
      <c r="A73" s="22"/>
      <c r="B73" s="23"/>
      <c r="C73" s="23"/>
      <c r="D73" s="23"/>
      <c r="E73" s="23"/>
      <c r="F73" s="42"/>
      <c r="G73" s="42"/>
      <c r="H73" s="42"/>
      <c r="I73" s="42"/>
      <c r="J73" s="23"/>
      <c r="K73" s="23"/>
      <c r="L73" s="23"/>
      <c r="M73" s="42"/>
      <c r="N73" s="42"/>
      <c r="O73" s="42"/>
      <c r="P73" s="42"/>
      <c r="Q73" s="42"/>
      <c r="R73" s="42"/>
      <c r="S73" s="42"/>
      <c r="T73" s="42"/>
      <c r="U73" s="42"/>
      <c r="V73" s="42"/>
      <c r="W73" s="42"/>
      <c r="X73" s="42"/>
      <c r="Y73" s="42"/>
      <c r="Z73" s="42"/>
      <c r="AA73" s="42"/>
      <c r="AB73" s="42"/>
      <c r="AC73" s="42"/>
      <c r="AD73" s="42"/>
      <c r="AE73" s="42"/>
      <c r="AF73" s="23"/>
      <c r="AG73" s="23"/>
      <c r="AH73" s="33"/>
      <c r="AI73" s="229"/>
      <c r="AJ73" s="1152"/>
      <c r="AK73" s="1152"/>
      <c r="AL73" s="35"/>
      <c r="AM73" s="36"/>
      <c r="AN73" s="37"/>
      <c r="AO73" s="43"/>
    </row>
    <row r="74" spans="1:41" ht="15.75" x14ac:dyDescent="0.25">
      <c r="A74" s="22"/>
      <c r="B74" s="23"/>
      <c r="C74" s="23"/>
      <c r="D74" s="23"/>
      <c r="E74" s="23"/>
      <c r="F74" s="23"/>
      <c r="G74" s="23"/>
      <c r="H74" s="23"/>
      <c r="I74" s="23"/>
      <c r="J74" s="23"/>
      <c r="K74" s="23"/>
      <c r="L74" s="23"/>
      <c r="M74" s="23"/>
      <c r="N74" s="23"/>
      <c r="O74" s="23"/>
      <c r="P74" s="23"/>
      <c r="Q74" s="23"/>
      <c r="R74" s="23"/>
      <c r="S74" s="23"/>
      <c r="T74" s="23"/>
      <c r="U74" s="23"/>
      <c r="V74" s="23"/>
      <c r="W74" s="23"/>
      <c r="X74" s="23"/>
      <c r="Y74" s="23"/>
      <c r="Z74" s="23"/>
      <c r="AA74" s="23"/>
      <c r="AB74" s="23"/>
      <c r="AC74" s="23"/>
      <c r="AD74" s="23"/>
      <c r="AE74" s="23"/>
      <c r="AF74" s="23"/>
      <c r="AG74" s="23"/>
      <c r="AH74" s="33"/>
      <c r="AI74" s="229"/>
      <c r="AJ74" s="1152"/>
      <c r="AK74" s="1152"/>
      <c r="AL74" s="35"/>
      <c r="AM74" s="36"/>
      <c r="AN74" s="37"/>
      <c r="AO74" s="43"/>
    </row>
    <row r="75" spans="1:41" ht="15.75" x14ac:dyDescent="0.25">
      <c r="A75" s="22"/>
      <c r="B75" s="23"/>
      <c r="C75" s="23"/>
      <c r="D75" s="23"/>
      <c r="E75" s="23"/>
      <c r="F75" s="23"/>
      <c r="G75" s="23"/>
      <c r="H75" s="23"/>
      <c r="I75" s="23"/>
      <c r="J75" s="23"/>
      <c r="K75" s="23"/>
      <c r="L75" s="23"/>
      <c r="M75" s="23"/>
      <c r="N75" s="23"/>
      <c r="O75" s="23"/>
      <c r="P75" s="23"/>
      <c r="Q75" s="23"/>
      <c r="R75" s="23"/>
      <c r="S75" s="23"/>
      <c r="T75" s="23"/>
      <c r="U75" s="23"/>
      <c r="V75" s="23"/>
      <c r="W75" s="23"/>
      <c r="X75" s="23"/>
      <c r="Y75" s="23"/>
      <c r="Z75" s="23"/>
      <c r="AA75" s="23"/>
      <c r="AB75" s="23"/>
      <c r="AC75" s="23"/>
      <c r="AD75" s="23"/>
      <c r="AE75" s="23"/>
      <c r="AF75" s="23"/>
      <c r="AG75" s="23"/>
      <c r="AH75" s="33"/>
      <c r="AI75" s="229"/>
      <c r="AJ75" s="1152"/>
      <c r="AK75" s="1152"/>
      <c r="AL75" s="35"/>
      <c r="AM75" s="36"/>
      <c r="AN75" s="37"/>
    </row>
    <row r="76" spans="1:41" ht="15.75" x14ac:dyDescent="0.25">
      <c r="A76" s="22"/>
      <c r="B76" s="23"/>
      <c r="C76" s="23"/>
      <c r="D76" s="23"/>
      <c r="E76" s="23"/>
      <c r="F76" s="23"/>
      <c r="G76" s="23"/>
      <c r="H76" s="23"/>
      <c r="I76" s="23"/>
      <c r="J76" s="23"/>
      <c r="K76" s="23"/>
      <c r="L76" s="23"/>
      <c r="M76" s="23"/>
      <c r="N76" s="23"/>
      <c r="O76" s="23"/>
      <c r="P76" s="23"/>
      <c r="Q76" s="23"/>
      <c r="R76" s="23"/>
      <c r="S76" s="23"/>
      <c r="T76" s="23"/>
      <c r="U76" s="23"/>
      <c r="V76" s="23"/>
      <c r="W76" s="23"/>
      <c r="X76" s="23"/>
      <c r="Y76" s="23"/>
      <c r="Z76" s="23"/>
      <c r="AA76" s="23"/>
      <c r="AB76" s="23"/>
      <c r="AC76" s="23"/>
      <c r="AD76" s="23"/>
      <c r="AE76" s="23"/>
      <c r="AF76" s="23"/>
      <c r="AG76" s="23"/>
      <c r="AH76" s="33"/>
      <c r="AI76" s="229"/>
      <c r="AJ76" s="1152"/>
      <c r="AK76" s="1152"/>
      <c r="AL76" s="35"/>
      <c r="AM76" s="36"/>
      <c r="AN76" s="37"/>
    </row>
    <row r="77" spans="1:41" ht="15.75" x14ac:dyDescent="0.25">
      <c r="A77" s="22"/>
      <c r="B77" s="23"/>
      <c r="C77" s="23"/>
      <c r="D77" s="23"/>
      <c r="E77" s="23"/>
      <c r="F77" s="23"/>
      <c r="G77" s="23"/>
      <c r="H77" s="23"/>
      <c r="I77" s="23"/>
      <c r="J77" s="23"/>
      <c r="K77" s="23"/>
      <c r="L77" s="23"/>
      <c r="M77" s="23"/>
      <c r="N77" s="23"/>
      <c r="O77" s="23"/>
      <c r="P77" s="23"/>
      <c r="Q77" s="23"/>
      <c r="R77" s="23"/>
      <c r="S77" s="23"/>
      <c r="T77" s="23"/>
      <c r="U77" s="23"/>
      <c r="V77" s="23"/>
      <c r="W77" s="23"/>
      <c r="X77" s="23"/>
      <c r="Y77" s="23"/>
      <c r="Z77" s="23"/>
      <c r="AA77" s="23"/>
      <c r="AB77" s="23"/>
      <c r="AC77" s="23"/>
      <c r="AD77" s="23"/>
      <c r="AE77" s="23"/>
      <c r="AF77" s="23"/>
      <c r="AG77" s="23"/>
      <c r="AH77" s="33"/>
      <c r="AI77" s="229"/>
      <c r="AJ77" s="1152"/>
      <c r="AK77" s="1152"/>
      <c r="AL77" s="35"/>
      <c r="AM77" s="36"/>
      <c r="AN77" s="37"/>
    </row>
    <row r="78" spans="1:41" ht="15.75" x14ac:dyDescent="0.25">
      <c r="A78" s="22"/>
      <c r="B78" s="23"/>
      <c r="C78" s="23"/>
      <c r="D78" s="23"/>
      <c r="E78" s="23"/>
      <c r="F78" s="23"/>
      <c r="G78" s="23"/>
      <c r="H78" s="23"/>
      <c r="I78" s="23"/>
      <c r="J78" s="23"/>
      <c r="K78" s="23"/>
      <c r="L78" s="23"/>
      <c r="M78" s="23"/>
      <c r="N78" s="23"/>
      <c r="O78" s="23"/>
      <c r="P78" s="23"/>
      <c r="Q78" s="23"/>
      <c r="R78" s="23"/>
      <c r="S78" s="23"/>
      <c r="T78" s="23"/>
      <c r="U78" s="23"/>
      <c r="V78" s="23"/>
      <c r="W78" s="23"/>
      <c r="X78" s="23"/>
      <c r="Y78" s="23"/>
      <c r="Z78" s="23"/>
      <c r="AA78" s="23"/>
      <c r="AB78" s="23"/>
      <c r="AC78" s="23"/>
      <c r="AD78" s="23"/>
      <c r="AE78" s="23"/>
      <c r="AF78" s="23"/>
      <c r="AG78" s="23"/>
      <c r="AH78" s="33"/>
      <c r="AI78" s="229"/>
      <c r="AJ78" s="1152"/>
      <c r="AK78" s="1152"/>
      <c r="AL78" s="35"/>
      <c r="AM78" s="36"/>
      <c r="AN78" s="37"/>
    </row>
    <row r="79" spans="1:41" ht="15.75" x14ac:dyDescent="0.25">
      <c r="A79" s="22"/>
      <c r="B79" s="23"/>
      <c r="C79" s="23"/>
      <c r="D79" s="23"/>
      <c r="E79" s="23"/>
      <c r="F79" s="23"/>
      <c r="G79" s="23"/>
      <c r="H79" s="23"/>
      <c r="I79" s="23"/>
      <c r="J79" s="23"/>
      <c r="K79" s="23"/>
      <c r="L79" s="23"/>
      <c r="M79" s="23"/>
      <c r="N79" s="23"/>
      <c r="O79" s="23"/>
      <c r="P79" s="23"/>
      <c r="Q79" s="23"/>
      <c r="R79" s="23"/>
      <c r="S79" s="23"/>
      <c r="T79" s="23"/>
      <c r="U79" s="23"/>
      <c r="V79" s="23"/>
      <c r="W79" s="23"/>
      <c r="X79" s="23"/>
      <c r="Y79" s="23"/>
      <c r="Z79" s="23"/>
      <c r="AA79" s="23"/>
      <c r="AB79" s="23"/>
      <c r="AC79" s="23"/>
      <c r="AD79" s="23"/>
      <c r="AE79" s="23"/>
      <c r="AF79" s="23"/>
      <c r="AG79" s="23"/>
      <c r="AH79" s="33"/>
      <c r="AI79" s="229"/>
      <c r="AJ79" s="1152"/>
      <c r="AK79" s="1152"/>
      <c r="AL79" s="35"/>
      <c r="AM79" s="36"/>
      <c r="AN79" s="37"/>
    </row>
    <row r="80" spans="1:41" ht="15.75" x14ac:dyDescent="0.25">
      <c r="A80" s="22"/>
      <c r="B80" s="23"/>
      <c r="C80" s="23"/>
      <c r="D80" s="23"/>
      <c r="E80" s="23"/>
      <c r="F80" s="23"/>
      <c r="G80" s="23"/>
      <c r="H80" s="23"/>
      <c r="I80" s="23"/>
      <c r="J80" s="23"/>
      <c r="K80" s="23"/>
      <c r="L80" s="23"/>
      <c r="M80" s="23"/>
      <c r="N80" s="23"/>
      <c r="O80" s="23"/>
      <c r="P80" s="23"/>
      <c r="Q80" s="23"/>
      <c r="R80" s="23"/>
      <c r="S80" s="23"/>
      <c r="T80" s="23"/>
      <c r="U80" s="23"/>
      <c r="V80" s="23"/>
      <c r="W80" s="23"/>
      <c r="X80" s="23"/>
      <c r="Y80" s="23"/>
      <c r="Z80" s="23"/>
      <c r="AA80" s="23"/>
      <c r="AB80" s="23"/>
      <c r="AC80" s="23"/>
      <c r="AD80" s="23"/>
      <c r="AE80" s="23"/>
      <c r="AF80" s="23"/>
      <c r="AG80" s="23"/>
      <c r="AH80" s="33"/>
      <c r="AI80" s="229"/>
      <c r="AJ80" s="1152"/>
      <c r="AK80" s="1152"/>
      <c r="AL80" s="35"/>
      <c r="AM80" s="36"/>
      <c r="AN80" s="37"/>
    </row>
    <row r="81" spans="1:40" ht="15.75" x14ac:dyDescent="0.25">
      <c r="A81" s="22"/>
      <c r="B81" s="23"/>
      <c r="C81" s="23"/>
      <c r="D81" s="23"/>
      <c r="E81" s="23"/>
      <c r="F81" s="23"/>
      <c r="G81" s="23"/>
      <c r="H81" s="23"/>
      <c r="I81" s="23"/>
      <c r="J81" s="23"/>
      <c r="K81" s="23"/>
      <c r="L81" s="23"/>
      <c r="M81" s="23"/>
      <c r="N81" s="23"/>
      <c r="O81" s="23"/>
      <c r="P81" s="23"/>
      <c r="Q81" s="23"/>
      <c r="R81" s="23"/>
      <c r="S81" s="23"/>
      <c r="T81" s="23"/>
      <c r="U81" s="23"/>
      <c r="V81" s="23"/>
      <c r="W81" s="23"/>
      <c r="X81" s="23"/>
      <c r="Y81" s="23"/>
      <c r="Z81" s="23"/>
      <c r="AA81" s="23"/>
      <c r="AB81" s="23"/>
      <c r="AC81" s="23"/>
      <c r="AD81" s="23"/>
      <c r="AE81" s="23"/>
      <c r="AF81" s="23"/>
      <c r="AG81" s="23"/>
      <c r="AH81" s="33"/>
      <c r="AI81" s="229"/>
      <c r="AJ81" s="1152"/>
      <c r="AK81" s="1152"/>
      <c r="AL81" s="35"/>
      <c r="AM81" s="36"/>
      <c r="AN81" s="37"/>
    </row>
    <row r="82" spans="1:40" ht="16.5" thickBot="1" x14ac:dyDescent="0.3">
      <c r="A82" s="44"/>
      <c r="B82" s="45"/>
      <c r="C82" s="45"/>
      <c r="D82" s="45"/>
      <c r="E82" s="45"/>
      <c r="F82" s="45"/>
      <c r="G82" s="45"/>
      <c r="H82" s="45"/>
      <c r="I82" s="45"/>
      <c r="J82" s="45"/>
      <c r="K82" s="45"/>
      <c r="L82" s="45"/>
      <c r="M82" s="45"/>
      <c r="N82" s="45"/>
      <c r="O82" s="45"/>
      <c r="P82" s="45"/>
      <c r="Q82" s="45"/>
      <c r="R82" s="45"/>
      <c r="S82" s="45"/>
      <c r="T82" s="45"/>
      <c r="U82" s="45"/>
      <c r="V82" s="45"/>
      <c r="W82" s="45"/>
      <c r="X82" s="45"/>
      <c r="Y82" s="45"/>
      <c r="Z82" s="45"/>
      <c r="AA82" s="45"/>
      <c r="AB82" s="45"/>
      <c r="AC82" s="45"/>
      <c r="AD82" s="45"/>
      <c r="AE82" s="45"/>
      <c r="AF82" s="45"/>
      <c r="AG82" s="45"/>
      <c r="AH82" s="46"/>
      <c r="AI82" s="230"/>
      <c r="AJ82" s="1153"/>
      <c r="AK82" s="1153"/>
      <c r="AL82" s="231"/>
      <c r="AM82" s="47"/>
      <c r="AN82" s="48"/>
    </row>
    <row r="83" spans="1:40" ht="15.75" x14ac:dyDescent="0.25">
      <c r="A83" s="1154" t="s">
        <v>55</v>
      </c>
      <c r="B83" s="1141"/>
      <c r="C83" s="1141"/>
      <c r="D83" s="1141"/>
      <c r="E83" s="1141"/>
      <c r="F83" s="1141"/>
      <c r="G83" s="1141"/>
      <c r="H83" s="1141"/>
      <c r="I83" s="1141"/>
      <c r="J83" s="1141"/>
      <c r="K83" s="1141"/>
      <c r="L83" s="1141"/>
      <c r="M83" s="1141"/>
      <c r="N83" s="1141"/>
      <c r="O83" s="1141"/>
      <c r="P83" s="1141"/>
      <c r="Q83" s="1141"/>
      <c r="R83" s="1141"/>
      <c r="S83" s="1141"/>
      <c r="T83" s="1141"/>
      <c r="U83" s="1141"/>
      <c r="V83" s="1141"/>
      <c r="W83" s="1141"/>
      <c r="X83" s="1141"/>
      <c r="Y83" s="1141"/>
      <c r="Z83" s="1141"/>
      <c r="AA83" s="1141"/>
      <c r="AB83" s="1141"/>
      <c r="AC83" s="1141"/>
      <c r="AD83" s="1141"/>
      <c r="AE83" s="1141"/>
      <c r="AF83" s="1141"/>
      <c r="AG83" s="1141"/>
      <c r="AH83" s="1142"/>
      <c r="AI83" s="1156" t="s">
        <v>56</v>
      </c>
      <c r="AJ83" s="1157"/>
      <c r="AK83" s="1157"/>
      <c r="AL83" s="1157"/>
      <c r="AM83" s="1157"/>
      <c r="AN83" s="265">
        <f>+SUM(AN54:AN82)</f>
        <v>49.14</v>
      </c>
    </row>
    <row r="84" spans="1:40" ht="15.75" x14ac:dyDescent="0.25">
      <c r="A84" s="1154"/>
      <c r="B84" s="1141"/>
      <c r="C84" s="1141"/>
      <c r="D84" s="1141"/>
      <c r="E84" s="1141"/>
      <c r="F84" s="1141"/>
      <c r="G84" s="1141"/>
      <c r="H84" s="1141"/>
      <c r="I84" s="1141"/>
      <c r="J84" s="1141"/>
      <c r="K84" s="1141"/>
      <c r="L84" s="1141"/>
      <c r="M84" s="1141"/>
      <c r="N84" s="1141"/>
      <c r="O84" s="1141"/>
      <c r="P84" s="1141"/>
      <c r="Q84" s="1141"/>
      <c r="R84" s="1141"/>
      <c r="S84" s="1141"/>
      <c r="T84" s="1141"/>
      <c r="U84" s="1141"/>
      <c r="V84" s="1141"/>
      <c r="W84" s="1141"/>
      <c r="X84" s="1141"/>
      <c r="Y84" s="1141"/>
      <c r="Z84" s="1141"/>
      <c r="AA84" s="1141"/>
      <c r="AB84" s="1141"/>
      <c r="AC84" s="1141"/>
      <c r="AD84" s="1141"/>
      <c r="AE84" s="1141"/>
      <c r="AF84" s="1141"/>
      <c r="AG84" s="1141"/>
      <c r="AH84" s="1142"/>
      <c r="AI84" s="1148" t="s">
        <v>57</v>
      </c>
      <c r="AJ84" s="1149"/>
      <c r="AK84" s="1149"/>
      <c r="AL84" s="1149"/>
      <c r="AM84" s="1149"/>
      <c r="AN84" s="37">
        <f>+AN41</f>
        <v>83.9</v>
      </c>
    </row>
    <row r="85" spans="1:40" ht="18.75" thickBot="1" x14ac:dyDescent="0.3">
      <c r="A85" s="1155"/>
      <c r="B85" s="1144"/>
      <c r="C85" s="1144"/>
      <c r="D85" s="1144"/>
      <c r="E85" s="1144"/>
      <c r="F85" s="1144"/>
      <c r="G85" s="1144"/>
      <c r="H85" s="1144"/>
      <c r="I85" s="1144"/>
      <c r="J85" s="1144"/>
      <c r="K85" s="1144"/>
      <c r="L85" s="1144"/>
      <c r="M85" s="1144"/>
      <c r="N85" s="1144"/>
      <c r="O85" s="1144"/>
      <c r="P85" s="1144"/>
      <c r="Q85" s="1144"/>
      <c r="R85" s="1144"/>
      <c r="S85" s="1144"/>
      <c r="T85" s="1144"/>
      <c r="U85" s="1144"/>
      <c r="V85" s="1144"/>
      <c r="W85" s="1144"/>
      <c r="X85" s="1144"/>
      <c r="Y85" s="1144"/>
      <c r="Z85" s="1144"/>
      <c r="AA85" s="1144"/>
      <c r="AB85" s="1144"/>
      <c r="AC85" s="1144"/>
      <c r="AD85" s="1144"/>
      <c r="AE85" s="1144"/>
      <c r="AF85" s="1144"/>
      <c r="AG85" s="1144"/>
      <c r="AH85" s="1145"/>
      <c r="AI85" s="1150" t="s">
        <v>58</v>
      </c>
      <c r="AJ85" s="1151"/>
      <c r="AK85" s="1151"/>
      <c r="AL85" s="1151"/>
      <c r="AM85" s="1151"/>
      <c r="AN85" s="260">
        <f>ROUND(+AN83+AN84,2)</f>
        <v>133.04</v>
      </c>
    </row>
    <row r="86" spans="1:40" customFormat="1" ht="15.75" thickBot="1" x14ac:dyDescent="0.25">
      <c r="A86" s="211"/>
      <c r="B86" s="212" t="s">
        <v>59</v>
      </c>
      <c r="C86" s="213"/>
      <c r="D86" s="213"/>
      <c r="E86" s="213"/>
      <c r="F86" s="213"/>
      <c r="G86" s="213"/>
      <c r="H86" s="213"/>
      <c r="I86" s="213"/>
      <c r="J86" s="213"/>
      <c r="K86" s="213"/>
      <c r="L86" s="213"/>
      <c r="M86" s="213"/>
      <c r="N86" s="213"/>
      <c r="O86" s="213"/>
      <c r="P86" s="213"/>
      <c r="Q86" s="213"/>
      <c r="R86" s="213"/>
      <c r="S86" s="213"/>
      <c r="T86" s="214"/>
      <c r="U86" s="213"/>
      <c r="V86" s="213"/>
      <c r="W86" s="213"/>
      <c r="X86" s="213"/>
      <c r="Y86" s="213"/>
      <c r="Z86" s="213"/>
      <c r="AA86" s="213"/>
      <c r="AB86" s="213"/>
      <c r="AC86" s="213"/>
      <c r="AD86" s="213"/>
      <c r="AE86" s="213"/>
      <c r="AF86" s="213"/>
      <c r="AG86" s="213"/>
      <c r="AH86" s="215"/>
      <c r="AI86" s="213"/>
      <c r="AJ86" s="216"/>
      <c r="AK86" s="217"/>
      <c r="AL86" s="217"/>
      <c r="AM86" s="217"/>
      <c r="AN86" s="218"/>
    </row>
    <row r="87" spans="1:40" customFormat="1" ht="61.9" customHeight="1" x14ac:dyDescent="0.2">
      <c r="A87" s="261"/>
      <c r="B87" s="205"/>
      <c r="C87" s="708"/>
      <c r="D87" s="708"/>
      <c r="E87" s="708"/>
      <c r="F87" s="708"/>
      <c r="G87" s="708"/>
      <c r="H87" s="708"/>
      <c r="I87" s="708"/>
      <c r="J87" s="708"/>
      <c r="K87" s="708"/>
      <c r="L87" s="708"/>
      <c r="M87" s="206"/>
      <c r="N87" s="206"/>
      <c r="O87" s="206"/>
      <c r="P87" s="206"/>
      <c r="Q87" s="206"/>
      <c r="R87" s="206"/>
      <c r="S87" s="206"/>
      <c r="T87" s="708"/>
      <c r="U87" s="708"/>
      <c r="V87" s="708"/>
      <c r="W87" s="708"/>
      <c r="X87" s="708"/>
      <c r="Y87" s="708"/>
      <c r="Z87" s="708"/>
      <c r="AA87" s="708"/>
      <c r="AB87" s="708"/>
      <c r="AC87" s="708"/>
      <c r="AD87" s="708"/>
      <c r="AE87" s="708"/>
      <c r="AF87" s="708"/>
      <c r="AG87" s="708"/>
      <c r="AH87" s="708"/>
      <c r="AI87" s="708"/>
      <c r="AJ87" s="206"/>
      <c r="AK87" s="206"/>
      <c r="AL87" s="206"/>
      <c r="AM87" s="206"/>
      <c r="AN87" s="707"/>
    </row>
    <row r="88" spans="1:40" customFormat="1" ht="13.15" customHeight="1" thickBot="1" x14ac:dyDescent="0.25">
      <c r="A88" s="262"/>
      <c r="B88" s="263"/>
      <c r="C88" s="264" t="s">
        <v>334</v>
      </c>
      <c r="D88" s="264"/>
      <c r="E88" s="264"/>
      <c r="F88" s="264"/>
      <c r="G88" s="264"/>
      <c r="H88" s="264"/>
      <c r="I88" s="264"/>
      <c r="J88" s="264"/>
      <c r="K88" s="264"/>
      <c r="L88" s="264"/>
      <c r="M88" s="264"/>
      <c r="N88" s="264"/>
      <c r="O88" s="264"/>
      <c r="P88" s="264"/>
      <c r="Q88" s="264"/>
      <c r="R88" s="264"/>
      <c r="S88" s="264"/>
      <c r="T88" s="264" t="s">
        <v>332</v>
      </c>
      <c r="U88" s="264"/>
      <c r="V88" s="264"/>
      <c r="W88" s="264"/>
      <c r="X88" s="264"/>
      <c r="Y88" s="264"/>
      <c r="Z88" s="264"/>
      <c r="AA88" s="264"/>
      <c r="AB88" s="264"/>
      <c r="AC88" s="264"/>
      <c r="AD88" s="264"/>
      <c r="AE88" s="264"/>
      <c r="AF88" s="264"/>
      <c r="AG88" s="264"/>
      <c r="AH88" s="264"/>
      <c r="AI88" s="264"/>
      <c r="AJ88" s="264"/>
      <c r="AK88" s="264"/>
      <c r="AL88" s="264"/>
      <c r="AM88" s="264"/>
      <c r="AN88" s="706"/>
    </row>
    <row r="95" spans="1:40" x14ac:dyDescent="0.25">
      <c r="AB95" s="9" t="s">
        <v>70</v>
      </c>
    </row>
  </sheetData>
  <mergeCells count="102">
    <mergeCell ref="AJ36:AK36"/>
    <mergeCell ref="AJ37:AK37"/>
    <mergeCell ref="AJ38:AK38"/>
    <mergeCell ref="A39:AH41"/>
    <mergeCell ref="AI39:AM39"/>
    <mergeCell ref="AI40:AM40"/>
    <mergeCell ref="AI41:AM41"/>
    <mergeCell ref="AJ35:AK35"/>
    <mergeCell ref="AJ24:AK24"/>
    <mergeCell ref="AJ25:AK25"/>
    <mergeCell ref="AJ26:AK26"/>
    <mergeCell ref="AJ27:AK27"/>
    <mergeCell ref="AJ28:AK28"/>
    <mergeCell ref="AJ29:AK29"/>
    <mergeCell ref="AJ30:AK30"/>
    <mergeCell ref="AJ31:AK31"/>
    <mergeCell ref="AJ32:AK32"/>
    <mergeCell ref="AJ33:AK33"/>
    <mergeCell ref="AJ34:AK34"/>
    <mergeCell ref="AM8:AM9"/>
    <mergeCell ref="AN8:AN9"/>
    <mergeCell ref="AJ10:AK10"/>
    <mergeCell ref="AJ23:AK23"/>
    <mergeCell ref="AJ12:AK12"/>
    <mergeCell ref="AJ13:AK13"/>
    <mergeCell ref="AJ14:AK14"/>
    <mergeCell ref="AJ15:AK15"/>
    <mergeCell ref="AJ16:AK16"/>
    <mergeCell ref="AJ17:AK17"/>
    <mergeCell ref="AJ18:AK18"/>
    <mergeCell ref="AJ19:AK19"/>
    <mergeCell ref="AJ20:AK20"/>
    <mergeCell ref="AJ21:AK21"/>
    <mergeCell ref="AJ22:AK22"/>
    <mergeCell ref="A45:H46"/>
    <mergeCell ref="I45:AK46"/>
    <mergeCell ref="AL45:AN46"/>
    <mergeCell ref="A47:H47"/>
    <mergeCell ref="I47:T47"/>
    <mergeCell ref="U47:AD47"/>
    <mergeCell ref="AE47:AN47"/>
    <mergeCell ref="A1:H2"/>
    <mergeCell ref="I1:AK2"/>
    <mergeCell ref="AL1:AN2"/>
    <mergeCell ref="A3:H3"/>
    <mergeCell ref="I3:T3"/>
    <mergeCell ref="U3:AD3"/>
    <mergeCell ref="AE3:AN3"/>
    <mergeCell ref="AJ11:AK11"/>
    <mergeCell ref="A5:H5"/>
    <mergeCell ref="I5:AN5"/>
    <mergeCell ref="A7:G7"/>
    <mergeCell ref="H7:T7"/>
    <mergeCell ref="U7:AD7"/>
    <mergeCell ref="AE7:AI7"/>
    <mergeCell ref="AM7:AN7"/>
    <mergeCell ref="AI8:AI9"/>
    <mergeCell ref="AJ8:AL8"/>
    <mergeCell ref="AI52:AI53"/>
    <mergeCell ref="AJ52:AL52"/>
    <mergeCell ref="AM52:AM53"/>
    <mergeCell ref="AN52:AN53"/>
    <mergeCell ref="AJ54:AK54"/>
    <mergeCell ref="A49:H49"/>
    <mergeCell ref="I49:AN49"/>
    <mergeCell ref="A51:G51"/>
    <mergeCell ref="H51:T51"/>
    <mergeCell ref="U51:AD51"/>
    <mergeCell ref="AE51:AI51"/>
    <mergeCell ref="AM51:AN51"/>
    <mergeCell ref="AJ60:AK60"/>
    <mergeCell ref="AJ61:AK61"/>
    <mergeCell ref="AJ62:AK62"/>
    <mergeCell ref="AJ63:AK63"/>
    <mergeCell ref="AJ64:AK64"/>
    <mergeCell ref="AJ55:AK55"/>
    <mergeCell ref="AJ56:AK56"/>
    <mergeCell ref="AJ57:AK57"/>
    <mergeCell ref="AJ58:AK58"/>
    <mergeCell ref="AJ59:AK59"/>
    <mergeCell ref="AJ70:AK70"/>
    <mergeCell ref="AJ71:AK71"/>
    <mergeCell ref="AJ72:AK72"/>
    <mergeCell ref="AJ73:AK73"/>
    <mergeCell ref="AJ74:AK74"/>
    <mergeCell ref="AJ65:AK65"/>
    <mergeCell ref="AJ66:AK66"/>
    <mergeCell ref="AJ67:AK67"/>
    <mergeCell ref="AJ68:AK68"/>
    <mergeCell ref="AJ69:AK69"/>
    <mergeCell ref="AJ80:AK80"/>
    <mergeCell ref="AJ81:AK81"/>
    <mergeCell ref="AJ82:AK82"/>
    <mergeCell ref="A83:AH85"/>
    <mergeCell ref="AI83:AM83"/>
    <mergeCell ref="AI84:AM84"/>
    <mergeCell ref="AI85:AM85"/>
    <mergeCell ref="AJ75:AK75"/>
    <mergeCell ref="AJ76:AK76"/>
    <mergeCell ref="AJ77:AK77"/>
    <mergeCell ref="AJ78:AK78"/>
    <mergeCell ref="AJ79:AK79"/>
  </mergeCells>
  <printOptions horizontalCentered="1" verticalCentered="1"/>
  <pageMargins left="0.23622047244094491" right="0.23622047244094491" top="0.74803149606299213" bottom="0.74803149606299213" header="0.31496062992125984" footer="0.31496062992125984"/>
  <pageSetup paperSize="9" scale="61"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0BFA1D-E8D2-4566-B246-29CBFAF8910E}">
  <sheetPr>
    <tabColor rgb="FF92D050"/>
  </sheetPr>
  <dimension ref="A1:AO205"/>
  <sheetViews>
    <sheetView view="pageBreakPreview" topLeftCell="A13" zoomScale="85" zoomScaleNormal="100" zoomScaleSheetLayoutView="85" workbookViewId="0">
      <selection activeCell="AG28" sqref="AG28"/>
    </sheetView>
  </sheetViews>
  <sheetFormatPr baseColWidth="10" defaultRowHeight="15" x14ac:dyDescent="0.25"/>
  <cols>
    <col min="1" max="3" width="3.7109375" style="9" customWidth="1"/>
    <col min="4" max="4" width="4.28515625" style="9" customWidth="1"/>
    <col min="5" max="5" width="4" style="9" customWidth="1"/>
    <col min="6" max="21" width="3.7109375" style="9" customWidth="1"/>
    <col min="22" max="22" width="3" style="9" customWidth="1"/>
    <col min="23" max="33" width="3.7109375" style="9" customWidth="1"/>
    <col min="34" max="34" width="3.7109375" style="67" customWidth="1"/>
    <col min="35" max="35" width="22.7109375" style="9" customWidth="1"/>
    <col min="36" max="36" width="11.28515625" style="9" customWidth="1"/>
    <col min="37" max="37" width="10.85546875" style="9" customWidth="1"/>
    <col min="38" max="38" width="13.5703125" style="9" customWidth="1"/>
    <col min="39" max="39" width="9.7109375" style="9" customWidth="1"/>
    <col min="40" max="40" width="12.5703125" style="43" customWidth="1"/>
    <col min="41" max="256" width="11.5703125" style="9"/>
    <col min="257" max="259" width="3.7109375" style="9" customWidth="1"/>
    <col min="260" max="260" width="4.28515625" style="9" customWidth="1"/>
    <col min="261" max="261" width="4" style="9" customWidth="1"/>
    <col min="262" max="277" width="3.7109375" style="9" customWidth="1"/>
    <col min="278" max="278" width="3" style="9" customWidth="1"/>
    <col min="279" max="290" width="3.7109375" style="9" customWidth="1"/>
    <col min="291" max="291" width="22.7109375" style="9" customWidth="1"/>
    <col min="292" max="292" width="11.28515625" style="9" customWidth="1"/>
    <col min="293" max="293" width="10.85546875" style="9" customWidth="1"/>
    <col min="294" max="294" width="13.5703125" style="9" customWidth="1"/>
    <col min="295" max="295" width="9.7109375" style="9" customWidth="1"/>
    <col min="296" max="296" width="12.5703125" style="9" customWidth="1"/>
    <col min="297" max="512" width="11.5703125" style="9"/>
    <col min="513" max="515" width="3.7109375" style="9" customWidth="1"/>
    <col min="516" max="516" width="4.28515625" style="9" customWidth="1"/>
    <col min="517" max="517" width="4" style="9" customWidth="1"/>
    <col min="518" max="533" width="3.7109375" style="9" customWidth="1"/>
    <col min="534" max="534" width="3" style="9" customWidth="1"/>
    <col min="535" max="546" width="3.7109375" style="9" customWidth="1"/>
    <col min="547" max="547" width="22.7109375" style="9" customWidth="1"/>
    <col min="548" max="548" width="11.28515625" style="9" customWidth="1"/>
    <col min="549" max="549" width="10.85546875" style="9" customWidth="1"/>
    <col min="550" max="550" width="13.5703125" style="9" customWidth="1"/>
    <col min="551" max="551" width="9.7109375" style="9" customWidth="1"/>
    <col min="552" max="552" width="12.5703125" style="9" customWidth="1"/>
    <col min="553" max="768" width="11.5703125" style="9"/>
    <col min="769" max="771" width="3.7109375" style="9" customWidth="1"/>
    <col min="772" max="772" width="4.28515625" style="9" customWidth="1"/>
    <col min="773" max="773" width="4" style="9" customWidth="1"/>
    <col min="774" max="789" width="3.7109375" style="9" customWidth="1"/>
    <col min="790" max="790" width="3" style="9" customWidth="1"/>
    <col min="791" max="802" width="3.7109375" style="9" customWidth="1"/>
    <col min="803" max="803" width="22.7109375" style="9" customWidth="1"/>
    <col min="804" max="804" width="11.28515625" style="9" customWidth="1"/>
    <col min="805" max="805" width="10.85546875" style="9" customWidth="1"/>
    <col min="806" max="806" width="13.5703125" style="9" customWidth="1"/>
    <col min="807" max="807" width="9.7109375" style="9" customWidth="1"/>
    <col min="808" max="808" width="12.5703125" style="9" customWidth="1"/>
    <col min="809" max="1024" width="11.5703125" style="9"/>
    <col min="1025" max="1027" width="3.7109375" style="9" customWidth="1"/>
    <col min="1028" max="1028" width="4.28515625" style="9" customWidth="1"/>
    <col min="1029" max="1029" width="4" style="9" customWidth="1"/>
    <col min="1030" max="1045" width="3.7109375" style="9" customWidth="1"/>
    <col min="1046" max="1046" width="3" style="9" customWidth="1"/>
    <col min="1047" max="1058" width="3.7109375" style="9" customWidth="1"/>
    <col min="1059" max="1059" width="22.7109375" style="9" customWidth="1"/>
    <col min="1060" max="1060" width="11.28515625" style="9" customWidth="1"/>
    <col min="1061" max="1061" width="10.85546875" style="9" customWidth="1"/>
    <col min="1062" max="1062" width="13.5703125" style="9" customWidth="1"/>
    <col min="1063" max="1063" width="9.7109375" style="9" customWidth="1"/>
    <col min="1064" max="1064" width="12.5703125" style="9" customWidth="1"/>
    <col min="1065" max="1280" width="11.5703125" style="9"/>
    <col min="1281" max="1283" width="3.7109375" style="9" customWidth="1"/>
    <col min="1284" max="1284" width="4.28515625" style="9" customWidth="1"/>
    <col min="1285" max="1285" width="4" style="9" customWidth="1"/>
    <col min="1286" max="1301" width="3.7109375" style="9" customWidth="1"/>
    <col min="1302" max="1302" width="3" style="9" customWidth="1"/>
    <col min="1303" max="1314" width="3.7109375" style="9" customWidth="1"/>
    <col min="1315" max="1315" width="22.7109375" style="9" customWidth="1"/>
    <col min="1316" max="1316" width="11.28515625" style="9" customWidth="1"/>
    <col min="1317" max="1317" width="10.85546875" style="9" customWidth="1"/>
    <col min="1318" max="1318" width="13.5703125" style="9" customWidth="1"/>
    <col min="1319" max="1319" width="9.7109375" style="9" customWidth="1"/>
    <col min="1320" max="1320" width="12.5703125" style="9" customWidth="1"/>
    <col min="1321" max="1536" width="11.5703125" style="9"/>
    <col min="1537" max="1539" width="3.7109375" style="9" customWidth="1"/>
    <col min="1540" max="1540" width="4.28515625" style="9" customWidth="1"/>
    <col min="1541" max="1541" width="4" style="9" customWidth="1"/>
    <col min="1542" max="1557" width="3.7109375" style="9" customWidth="1"/>
    <col min="1558" max="1558" width="3" style="9" customWidth="1"/>
    <col min="1559" max="1570" width="3.7109375" style="9" customWidth="1"/>
    <col min="1571" max="1571" width="22.7109375" style="9" customWidth="1"/>
    <col min="1572" max="1572" width="11.28515625" style="9" customWidth="1"/>
    <col min="1573" max="1573" width="10.85546875" style="9" customWidth="1"/>
    <col min="1574" max="1574" width="13.5703125" style="9" customWidth="1"/>
    <col min="1575" max="1575" width="9.7109375" style="9" customWidth="1"/>
    <col min="1576" max="1576" width="12.5703125" style="9" customWidth="1"/>
    <col min="1577" max="1792" width="11.5703125" style="9"/>
    <col min="1793" max="1795" width="3.7109375" style="9" customWidth="1"/>
    <col min="1796" max="1796" width="4.28515625" style="9" customWidth="1"/>
    <col min="1797" max="1797" width="4" style="9" customWidth="1"/>
    <col min="1798" max="1813" width="3.7109375" style="9" customWidth="1"/>
    <col min="1814" max="1814" width="3" style="9" customWidth="1"/>
    <col min="1815" max="1826" width="3.7109375" style="9" customWidth="1"/>
    <col min="1827" max="1827" width="22.7109375" style="9" customWidth="1"/>
    <col min="1828" max="1828" width="11.28515625" style="9" customWidth="1"/>
    <col min="1829" max="1829" width="10.85546875" style="9" customWidth="1"/>
    <col min="1830" max="1830" width="13.5703125" style="9" customWidth="1"/>
    <col min="1831" max="1831" width="9.7109375" style="9" customWidth="1"/>
    <col min="1832" max="1832" width="12.5703125" style="9" customWidth="1"/>
    <col min="1833" max="2048" width="11.5703125" style="9"/>
    <col min="2049" max="2051" width="3.7109375" style="9" customWidth="1"/>
    <col min="2052" max="2052" width="4.28515625" style="9" customWidth="1"/>
    <col min="2053" max="2053" width="4" style="9" customWidth="1"/>
    <col min="2054" max="2069" width="3.7109375" style="9" customWidth="1"/>
    <col min="2070" max="2070" width="3" style="9" customWidth="1"/>
    <col min="2071" max="2082" width="3.7109375" style="9" customWidth="1"/>
    <col min="2083" max="2083" width="22.7109375" style="9" customWidth="1"/>
    <col min="2084" max="2084" width="11.28515625" style="9" customWidth="1"/>
    <col min="2085" max="2085" width="10.85546875" style="9" customWidth="1"/>
    <col min="2086" max="2086" width="13.5703125" style="9" customWidth="1"/>
    <col min="2087" max="2087" width="9.7109375" style="9" customWidth="1"/>
    <col min="2088" max="2088" width="12.5703125" style="9" customWidth="1"/>
    <col min="2089" max="2304" width="11.5703125" style="9"/>
    <col min="2305" max="2307" width="3.7109375" style="9" customWidth="1"/>
    <col min="2308" max="2308" width="4.28515625" style="9" customWidth="1"/>
    <col min="2309" max="2309" width="4" style="9" customWidth="1"/>
    <col min="2310" max="2325" width="3.7109375" style="9" customWidth="1"/>
    <col min="2326" max="2326" width="3" style="9" customWidth="1"/>
    <col min="2327" max="2338" width="3.7109375" style="9" customWidth="1"/>
    <col min="2339" max="2339" width="22.7109375" style="9" customWidth="1"/>
    <col min="2340" max="2340" width="11.28515625" style="9" customWidth="1"/>
    <col min="2341" max="2341" width="10.85546875" style="9" customWidth="1"/>
    <col min="2342" max="2342" width="13.5703125" style="9" customWidth="1"/>
    <col min="2343" max="2343" width="9.7109375" style="9" customWidth="1"/>
    <col min="2344" max="2344" width="12.5703125" style="9" customWidth="1"/>
    <col min="2345" max="2560" width="11.5703125" style="9"/>
    <col min="2561" max="2563" width="3.7109375" style="9" customWidth="1"/>
    <col min="2564" max="2564" width="4.28515625" style="9" customWidth="1"/>
    <col min="2565" max="2565" width="4" style="9" customWidth="1"/>
    <col min="2566" max="2581" width="3.7109375" style="9" customWidth="1"/>
    <col min="2582" max="2582" width="3" style="9" customWidth="1"/>
    <col min="2583" max="2594" width="3.7109375" style="9" customWidth="1"/>
    <col min="2595" max="2595" width="22.7109375" style="9" customWidth="1"/>
    <col min="2596" max="2596" width="11.28515625" style="9" customWidth="1"/>
    <col min="2597" max="2597" width="10.85546875" style="9" customWidth="1"/>
    <col min="2598" max="2598" width="13.5703125" style="9" customWidth="1"/>
    <col min="2599" max="2599" width="9.7109375" style="9" customWidth="1"/>
    <col min="2600" max="2600" width="12.5703125" style="9" customWidth="1"/>
    <col min="2601" max="2816" width="11.5703125" style="9"/>
    <col min="2817" max="2819" width="3.7109375" style="9" customWidth="1"/>
    <col min="2820" max="2820" width="4.28515625" style="9" customWidth="1"/>
    <col min="2821" max="2821" width="4" style="9" customWidth="1"/>
    <col min="2822" max="2837" width="3.7109375" style="9" customWidth="1"/>
    <col min="2838" max="2838" width="3" style="9" customWidth="1"/>
    <col min="2839" max="2850" width="3.7109375" style="9" customWidth="1"/>
    <col min="2851" max="2851" width="22.7109375" style="9" customWidth="1"/>
    <col min="2852" max="2852" width="11.28515625" style="9" customWidth="1"/>
    <col min="2853" max="2853" width="10.85546875" style="9" customWidth="1"/>
    <col min="2854" max="2854" width="13.5703125" style="9" customWidth="1"/>
    <col min="2855" max="2855" width="9.7109375" style="9" customWidth="1"/>
    <col min="2856" max="2856" width="12.5703125" style="9" customWidth="1"/>
    <col min="2857" max="3072" width="11.5703125" style="9"/>
    <col min="3073" max="3075" width="3.7109375" style="9" customWidth="1"/>
    <col min="3076" max="3076" width="4.28515625" style="9" customWidth="1"/>
    <col min="3077" max="3077" width="4" style="9" customWidth="1"/>
    <col min="3078" max="3093" width="3.7109375" style="9" customWidth="1"/>
    <col min="3094" max="3094" width="3" style="9" customWidth="1"/>
    <col min="3095" max="3106" width="3.7109375" style="9" customWidth="1"/>
    <col min="3107" max="3107" width="22.7109375" style="9" customWidth="1"/>
    <col min="3108" max="3108" width="11.28515625" style="9" customWidth="1"/>
    <col min="3109" max="3109" width="10.85546875" style="9" customWidth="1"/>
    <col min="3110" max="3110" width="13.5703125" style="9" customWidth="1"/>
    <col min="3111" max="3111" width="9.7109375" style="9" customWidth="1"/>
    <col min="3112" max="3112" width="12.5703125" style="9" customWidth="1"/>
    <col min="3113" max="3328" width="11.5703125" style="9"/>
    <col min="3329" max="3331" width="3.7109375" style="9" customWidth="1"/>
    <col min="3332" max="3332" width="4.28515625" style="9" customWidth="1"/>
    <col min="3333" max="3333" width="4" style="9" customWidth="1"/>
    <col min="3334" max="3349" width="3.7109375" style="9" customWidth="1"/>
    <col min="3350" max="3350" width="3" style="9" customWidth="1"/>
    <col min="3351" max="3362" width="3.7109375" style="9" customWidth="1"/>
    <col min="3363" max="3363" width="22.7109375" style="9" customWidth="1"/>
    <col min="3364" max="3364" width="11.28515625" style="9" customWidth="1"/>
    <col min="3365" max="3365" width="10.85546875" style="9" customWidth="1"/>
    <col min="3366" max="3366" width="13.5703125" style="9" customWidth="1"/>
    <col min="3367" max="3367" width="9.7109375" style="9" customWidth="1"/>
    <col min="3368" max="3368" width="12.5703125" style="9" customWidth="1"/>
    <col min="3369" max="3584" width="11.5703125" style="9"/>
    <col min="3585" max="3587" width="3.7109375" style="9" customWidth="1"/>
    <col min="3588" max="3588" width="4.28515625" style="9" customWidth="1"/>
    <col min="3589" max="3589" width="4" style="9" customWidth="1"/>
    <col min="3590" max="3605" width="3.7109375" style="9" customWidth="1"/>
    <col min="3606" max="3606" width="3" style="9" customWidth="1"/>
    <col min="3607" max="3618" width="3.7109375" style="9" customWidth="1"/>
    <col min="3619" max="3619" width="22.7109375" style="9" customWidth="1"/>
    <col min="3620" max="3620" width="11.28515625" style="9" customWidth="1"/>
    <col min="3621" max="3621" width="10.85546875" style="9" customWidth="1"/>
    <col min="3622" max="3622" width="13.5703125" style="9" customWidth="1"/>
    <col min="3623" max="3623" width="9.7109375" style="9" customWidth="1"/>
    <col min="3624" max="3624" width="12.5703125" style="9" customWidth="1"/>
    <col min="3625" max="3840" width="11.5703125" style="9"/>
    <col min="3841" max="3843" width="3.7109375" style="9" customWidth="1"/>
    <col min="3844" max="3844" width="4.28515625" style="9" customWidth="1"/>
    <col min="3845" max="3845" width="4" style="9" customWidth="1"/>
    <col min="3846" max="3861" width="3.7109375" style="9" customWidth="1"/>
    <col min="3862" max="3862" width="3" style="9" customWidth="1"/>
    <col min="3863" max="3874" width="3.7109375" style="9" customWidth="1"/>
    <col min="3875" max="3875" width="22.7109375" style="9" customWidth="1"/>
    <col min="3876" max="3876" width="11.28515625" style="9" customWidth="1"/>
    <col min="3877" max="3877" width="10.85546875" style="9" customWidth="1"/>
    <col min="3878" max="3878" width="13.5703125" style="9" customWidth="1"/>
    <col min="3879" max="3879" width="9.7109375" style="9" customWidth="1"/>
    <col min="3880" max="3880" width="12.5703125" style="9" customWidth="1"/>
    <col min="3881" max="4096" width="11.5703125" style="9"/>
    <col min="4097" max="4099" width="3.7109375" style="9" customWidth="1"/>
    <col min="4100" max="4100" width="4.28515625" style="9" customWidth="1"/>
    <col min="4101" max="4101" width="4" style="9" customWidth="1"/>
    <col min="4102" max="4117" width="3.7109375" style="9" customWidth="1"/>
    <col min="4118" max="4118" width="3" style="9" customWidth="1"/>
    <col min="4119" max="4130" width="3.7109375" style="9" customWidth="1"/>
    <col min="4131" max="4131" width="22.7109375" style="9" customWidth="1"/>
    <col min="4132" max="4132" width="11.28515625" style="9" customWidth="1"/>
    <col min="4133" max="4133" width="10.85546875" style="9" customWidth="1"/>
    <col min="4134" max="4134" width="13.5703125" style="9" customWidth="1"/>
    <col min="4135" max="4135" width="9.7109375" style="9" customWidth="1"/>
    <col min="4136" max="4136" width="12.5703125" style="9" customWidth="1"/>
    <col min="4137" max="4352" width="11.5703125" style="9"/>
    <col min="4353" max="4355" width="3.7109375" style="9" customWidth="1"/>
    <col min="4356" max="4356" width="4.28515625" style="9" customWidth="1"/>
    <col min="4357" max="4357" width="4" style="9" customWidth="1"/>
    <col min="4358" max="4373" width="3.7109375" style="9" customWidth="1"/>
    <col min="4374" max="4374" width="3" style="9" customWidth="1"/>
    <col min="4375" max="4386" width="3.7109375" style="9" customWidth="1"/>
    <col min="4387" max="4387" width="22.7109375" style="9" customWidth="1"/>
    <col min="4388" max="4388" width="11.28515625" style="9" customWidth="1"/>
    <col min="4389" max="4389" width="10.85546875" style="9" customWidth="1"/>
    <col min="4390" max="4390" width="13.5703125" style="9" customWidth="1"/>
    <col min="4391" max="4391" width="9.7109375" style="9" customWidth="1"/>
    <col min="4392" max="4392" width="12.5703125" style="9" customWidth="1"/>
    <col min="4393" max="4608" width="11.5703125" style="9"/>
    <col min="4609" max="4611" width="3.7109375" style="9" customWidth="1"/>
    <col min="4612" max="4612" width="4.28515625" style="9" customWidth="1"/>
    <col min="4613" max="4613" width="4" style="9" customWidth="1"/>
    <col min="4614" max="4629" width="3.7109375" style="9" customWidth="1"/>
    <col min="4630" max="4630" width="3" style="9" customWidth="1"/>
    <col min="4631" max="4642" width="3.7109375" style="9" customWidth="1"/>
    <col min="4643" max="4643" width="22.7109375" style="9" customWidth="1"/>
    <col min="4644" max="4644" width="11.28515625" style="9" customWidth="1"/>
    <col min="4645" max="4645" width="10.85546875" style="9" customWidth="1"/>
    <col min="4646" max="4646" width="13.5703125" style="9" customWidth="1"/>
    <col min="4647" max="4647" width="9.7109375" style="9" customWidth="1"/>
    <col min="4648" max="4648" width="12.5703125" style="9" customWidth="1"/>
    <col min="4649" max="4864" width="11.5703125" style="9"/>
    <col min="4865" max="4867" width="3.7109375" style="9" customWidth="1"/>
    <col min="4868" max="4868" width="4.28515625" style="9" customWidth="1"/>
    <col min="4869" max="4869" width="4" style="9" customWidth="1"/>
    <col min="4870" max="4885" width="3.7109375" style="9" customWidth="1"/>
    <col min="4886" max="4886" width="3" style="9" customWidth="1"/>
    <col min="4887" max="4898" width="3.7109375" style="9" customWidth="1"/>
    <col min="4899" max="4899" width="22.7109375" style="9" customWidth="1"/>
    <col min="4900" max="4900" width="11.28515625" style="9" customWidth="1"/>
    <col min="4901" max="4901" width="10.85546875" style="9" customWidth="1"/>
    <col min="4902" max="4902" width="13.5703125" style="9" customWidth="1"/>
    <col min="4903" max="4903" width="9.7109375" style="9" customWidth="1"/>
    <col min="4904" max="4904" width="12.5703125" style="9" customWidth="1"/>
    <col min="4905" max="5120" width="11.5703125" style="9"/>
    <col min="5121" max="5123" width="3.7109375" style="9" customWidth="1"/>
    <col min="5124" max="5124" width="4.28515625" style="9" customWidth="1"/>
    <col min="5125" max="5125" width="4" style="9" customWidth="1"/>
    <col min="5126" max="5141" width="3.7109375" style="9" customWidth="1"/>
    <col min="5142" max="5142" width="3" style="9" customWidth="1"/>
    <col min="5143" max="5154" width="3.7109375" style="9" customWidth="1"/>
    <col min="5155" max="5155" width="22.7109375" style="9" customWidth="1"/>
    <col min="5156" max="5156" width="11.28515625" style="9" customWidth="1"/>
    <col min="5157" max="5157" width="10.85546875" style="9" customWidth="1"/>
    <col min="5158" max="5158" width="13.5703125" style="9" customWidth="1"/>
    <col min="5159" max="5159" width="9.7109375" style="9" customWidth="1"/>
    <col min="5160" max="5160" width="12.5703125" style="9" customWidth="1"/>
    <col min="5161" max="5376" width="11.5703125" style="9"/>
    <col min="5377" max="5379" width="3.7109375" style="9" customWidth="1"/>
    <col min="5380" max="5380" width="4.28515625" style="9" customWidth="1"/>
    <col min="5381" max="5381" width="4" style="9" customWidth="1"/>
    <col min="5382" max="5397" width="3.7109375" style="9" customWidth="1"/>
    <col min="5398" max="5398" width="3" style="9" customWidth="1"/>
    <col min="5399" max="5410" width="3.7109375" style="9" customWidth="1"/>
    <col min="5411" max="5411" width="22.7109375" style="9" customWidth="1"/>
    <col min="5412" max="5412" width="11.28515625" style="9" customWidth="1"/>
    <col min="5413" max="5413" width="10.85546875" style="9" customWidth="1"/>
    <col min="5414" max="5414" width="13.5703125" style="9" customWidth="1"/>
    <col min="5415" max="5415" width="9.7109375" style="9" customWidth="1"/>
    <col min="5416" max="5416" width="12.5703125" style="9" customWidth="1"/>
    <col min="5417" max="5632" width="11.5703125" style="9"/>
    <col min="5633" max="5635" width="3.7109375" style="9" customWidth="1"/>
    <col min="5636" max="5636" width="4.28515625" style="9" customWidth="1"/>
    <col min="5637" max="5637" width="4" style="9" customWidth="1"/>
    <col min="5638" max="5653" width="3.7109375" style="9" customWidth="1"/>
    <col min="5654" max="5654" width="3" style="9" customWidth="1"/>
    <col min="5655" max="5666" width="3.7109375" style="9" customWidth="1"/>
    <col min="5667" max="5667" width="22.7109375" style="9" customWidth="1"/>
    <col min="5668" max="5668" width="11.28515625" style="9" customWidth="1"/>
    <col min="5669" max="5669" width="10.85546875" style="9" customWidth="1"/>
    <col min="5670" max="5670" width="13.5703125" style="9" customWidth="1"/>
    <col min="5671" max="5671" width="9.7109375" style="9" customWidth="1"/>
    <col min="5672" max="5672" width="12.5703125" style="9" customWidth="1"/>
    <col min="5673" max="5888" width="11.5703125" style="9"/>
    <col min="5889" max="5891" width="3.7109375" style="9" customWidth="1"/>
    <col min="5892" max="5892" width="4.28515625" style="9" customWidth="1"/>
    <col min="5893" max="5893" width="4" style="9" customWidth="1"/>
    <col min="5894" max="5909" width="3.7109375" style="9" customWidth="1"/>
    <col min="5910" max="5910" width="3" style="9" customWidth="1"/>
    <col min="5911" max="5922" width="3.7109375" style="9" customWidth="1"/>
    <col min="5923" max="5923" width="22.7109375" style="9" customWidth="1"/>
    <col min="5924" max="5924" width="11.28515625" style="9" customWidth="1"/>
    <col min="5925" max="5925" width="10.85546875" style="9" customWidth="1"/>
    <col min="5926" max="5926" width="13.5703125" style="9" customWidth="1"/>
    <col min="5927" max="5927" width="9.7109375" style="9" customWidth="1"/>
    <col min="5928" max="5928" width="12.5703125" style="9" customWidth="1"/>
    <col min="5929" max="6144" width="11.5703125" style="9"/>
    <col min="6145" max="6147" width="3.7109375" style="9" customWidth="1"/>
    <col min="6148" max="6148" width="4.28515625" style="9" customWidth="1"/>
    <col min="6149" max="6149" width="4" style="9" customWidth="1"/>
    <col min="6150" max="6165" width="3.7109375" style="9" customWidth="1"/>
    <col min="6166" max="6166" width="3" style="9" customWidth="1"/>
    <col min="6167" max="6178" width="3.7109375" style="9" customWidth="1"/>
    <col min="6179" max="6179" width="22.7109375" style="9" customWidth="1"/>
    <col min="6180" max="6180" width="11.28515625" style="9" customWidth="1"/>
    <col min="6181" max="6181" width="10.85546875" style="9" customWidth="1"/>
    <col min="6182" max="6182" width="13.5703125" style="9" customWidth="1"/>
    <col min="6183" max="6183" width="9.7109375" style="9" customWidth="1"/>
    <col min="6184" max="6184" width="12.5703125" style="9" customWidth="1"/>
    <col min="6185" max="6400" width="11.5703125" style="9"/>
    <col min="6401" max="6403" width="3.7109375" style="9" customWidth="1"/>
    <col min="6404" max="6404" width="4.28515625" style="9" customWidth="1"/>
    <col min="6405" max="6405" width="4" style="9" customWidth="1"/>
    <col min="6406" max="6421" width="3.7109375" style="9" customWidth="1"/>
    <col min="6422" max="6422" width="3" style="9" customWidth="1"/>
    <col min="6423" max="6434" width="3.7109375" style="9" customWidth="1"/>
    <col min="6435" max="6435" width="22.7109375" style="9" customWidth="1"/>
    <col min="6436" max="6436" width="11.28515625" style="9" customWidth="1"/>
    <col min="6437" max="6437" width="10.85546875" style="9" customWidth="1"/>
    <col min="6438" max="6438" width="13.5703125" style="9" customWidth="1"/>
    <col min="6439" max="6439" width="9.7109375" style="9" customWidth="1"/>
    <col min="6440" max="6440" width="12.5703125" style="9" customWidth="1"/>
    <col min="6441" max="6656" width="11.5703125" style="9"/>
    <col min="6657" max="6659" width="3.7109375" style="9" customWidth="1"/>
    <col min="6660" max="6660" width="4.28515625" style="9" customWidth="1"/>
    <col min="6661" max="6661" width="4" style="9" customWidth="1"/>
    <col min="6662" max="6677" width="3.7109375" style="9" customWidth="1"/>
    <col min="6678" max="6678" width="3" style="9" customWidth="1"/>
    <col min="6679" max="6690" width="3.7109375" style="9" customWidth="1"/>
    <col min="6691" max="6691" width="22.7109375" style="9" customWidth="1"/>
    <col min="6692" max="6692" width="11.28515625" style="9" customWidth="1"/>
    <col min="6693" max="6693" width="10.85546875" style="9" customWidth="1"/>
    <col min="6694" max="6694" width="13.5703125" style="9" customWidth="1"/>
    <col min="6695" max="6695" width="9.7109375" style="9" customWidth="1"/>
    <col min="6696" max="6696" width="12.5703125" style="9" customWidth="1"/>
    <col min="6697" max="6912" width="11.5703125" style="9"/>
    <col min="6913" max="6915" width="3.7109375" style="9" customWidth="1"/>
    <col min="6916" max="6916" width="4.28515625" style="9" customWidth="1"/>
    <col min="6917" max="6917" width="4" style="9" customWidth="1"/>
    <col min="6918" max="6933" width="3.7109375" style="9" customWidth="1"/>
    <col min="6934" max="6934" width="3" style="9" customWidth="1"/>
    <col min="6935" max="6946" width="3.7109375" style="9" customWidth="1"/>
    <col min="6947" max="6947" width="22.7109375" style="9" customWidth="1"/>
    <col min="6948" max="6948" width="11.28515625" style="9" customWidth="1"/>
    <col min="6949" max="6949" width="10.85546875" style="9" customWidth="1"/>
    <col min="6950" max="6950" width="13.5703125" style="9" customWidth="1"/>
    <col min="6951" max="6951" width="9.7109375" style="9" customWidth="1"/>
    <col min="6952" max="6952" width="12.5703125" style="9" customWidth="1"/>
    <col min="6953" max="7168" width="11.5703125" style="9"/>
    <col min="7169" max="7171" width="3.7109375" style="9" customWidth="1"/>
    <col min="7172" max="7172" width="4.28515625" style="9" customWidth="1"/>
    <col min="7173" max="7173" width="4" style="9" customWidth="1"/>
    <col min="7174" max="7189" width="3.7109375" style="9" customWidth="1"/>
    <col min="7190" max="7190" width="3" style="9" customWidth="1"/>
    <col min="7191" max="7202" width="3.7109375" style="9" customWidth="1"/>
    <col min="7203" max="7203" width="22.7109375" style="9" customWidth="1"/>
    <col min="7204" max="7204" width="11.28515625" style="9" customWidth="1"/>
    <col min="7205" max="7205" width="10.85546875" style="9" customWidth="1"/>
    <col min="7206" max="7206" width="13.5703125" style="9" customWidth="1"/>
    <col min="7207" max="7207" width="9.7109375" style="9" customWidth="1"/>
    <col min="7208" max="7208" width="12.5703125" style="9" customWidth="1"/>
    <col min="7209" max="7424" width="11.5703125" style="9"/>
    <col min="7425" max="7427" width="3.7109375" style="9" customWidth="1"/>
    <col min="7428" max="7428" width="4.28515625" style="9" customWidth="1"/>
    <col min="7429" max="7429" width="4" style="9" customWidth="1"/>
    <col min="7430" max="7445" width="3.7109375" style="9" customWidth="1"/>
    <col min="7446" max="7446" width="3" style="9" customWidth="1"/>
    <col min="7447" max="7458" width="3.7109375" style="9" customWidth="1"/>
    <col min="7459" max="7459" width="22.7109375" style="9" customWidth="1"/>
    <col min="7460" max="7460" width="11.28515625" style="9" customWidth="1"/>
    <col min="7461" max="7461" width="10.85546875" style="9" customWidth="1"/>
    <col min="7462" max="7462" width="13.5703125" style="9" customWidth="1"/>
    <col min="7463" max="7463" width="9.7109375" style="9" customWidth="1"/>
    <col min="7464" max="7464" width="12.5703125" style="9" customWidth="1"/>
    <col min="7465" max="7680" width="11.5703125" style="9"/>
    <col min="7681" max="7683" width="3.7109375" style="9" customWidth="1"/>
    <col min="7684" max="7684" width="4.28515625" style="9" customWidth="1"/>
    <col min="7685" max="7685" width="4" style="9" customWidth="1"/>
    <col min="7686" max="7701" width="3.7109375" style="9" customWidth="1"/>
    <col min="7702" max="7702" width="3" style="9" customWidth="1"/>
    <col min="7703" max="7714" width="3.7109375" style="9" customWidth="1"/>
    <col min="7715" max="7715" width="22.7109375" style="9" customWidth="1"/>
    <col min="7716" max="7716" width="11.28515625" style="9" customWidth="1"/>
    <col min="7717" max="7717" width="10.85546875" style="9" customWidth="1"/>
    <col min="7718" max="7718" width="13.5703125" style="9" customWidth="1"/>
    <col min="7719" max="7719" width="9.7109375" style="9" customWidth="1"/>
    <col min="7720" max="7720" width="12.5703125" style="9" customWidth="1"/>
    <col min="7721" max="7936" width="11.5703125" style="9"/>
    <col min="7937" max="7939" width="3.7109375" style="9" customWidth="1"/>
    <col min="7940" max="7940" width="4.28515625" style="9" customWidth="1"/>
    <col min="7941" max="7941" width="4" style="9" customWidth="1"/>
    <col min="7942" max="7957" width="3.7109375" style="9" customWidth="1"/>
    <col min="7958" max="7958" width="3" style="9" customWidth="1"/>
    <col min="7959" max="7970" width="3.7109375" style="9" customWidth="1"/>
    <col min="7971" max="7971" width="22.7109375" style="9" customWidth="1"/>
    <col min="7972" max="7972" width="11.28515625" style="9" customWidth="1"/>
    <col min="7973" max="7973" width="10.85546875" style="9" customWidth="1"/>
    <col min="7974" max="7974" width="13.5703125" style="9" customWidth="1"/>
    <col min="7975" max="7975" width="9.7109375" style="9" customWidth="1"/>
    <col min="7976" max="7976" width="12.5703125" style="9" customWidth="1"/>
    <col min="7977" max="8192" width="11.5703125" style="9"/>
    <col min="8193" max="8195" width="3.7109375" style="9" customWidth="1"/>
    <col min="8196" max="8196" width="4.28515625" style="9" customWidth="1"/>
    <col min="8197" max="8197" width="4" style="9" customWidth="1"/>
    <col min="8198" max="8213" width="3.7109375" style="9" customWidth="1"/>
    <col min="8214" max="8214" width="3" style="9" customWidth="1"/>
    <col min="8215" max="8226" width="3.7109375" style="9" customWidth="1"/>
    <col min="8227" max="8227" width="22.7109375" style="9" customWidth="1"/>
    <col min="8228" max="8228" width="11.28515625" style="9" customWidth="1"/>
    <col min="8229" max="8229" width="10.85546875" style="9" customWidth="1"/>
    <col min="8230" max="8230" width="13.5703125" style="9" customWidth="1"/>
    <col min="8231" max="8231" width="9.7109375" style="9" customWidth="1"/>
    <col min="8232" max="8232" width="12.5703125" style="9" customWidth="1"/>
    <col min="8233" max="8448" width="11.5703125" style="9"/>
    <col min="8449" max="8451" width="3.7109375" style="9" customWidth="1"/>
    <col min="8452" max="8452" width="4.28515625" style="9" customWidth="1"/>
    <col min="8453" max="8453" width="4" style="9" customWidth="1"/>
    <col min="8454" max="8469" width="3.7109375" style="9" customWidth="1"/>
    <col min="8470" max="8470" width="3" style="9" customWidth="1"/>
    <col min="8471" max="8482" width="3.7109375" style="9" customWidth="1"/>
    <col min="8483" max="8483" width="22.7109375" style="9" customWidth="1"/>
    <col min="8484" max="8484" width="11.28515625" style="9" customWidth="1"/>
    <col min="8485" max="8485" width="10.85546875" style="9" customWidth="1"/>
    <col min="8486" max="8486" width="13.5703125" style="9" customWidth="1"/>
    <col min="8487" max="8487" width="9.7109375" style="9" customWidth="1"/>
    <col min="8488" max="8488" width="12.5703125" style="9" customWidth="1"/>
    <col min="8489" max="8704" width="11.5703125" style="9"/>
    <col min="8705" max="8707" width="3.7109375" style="9" customWidth="1"/>
    <col min="8708" max="8708" width="4.28515625" style="9" customWidth="1"/>
    <col min="8709" max="8709" width="4" style="9" customWidth="1"/>
    <col min="8710" max="8725" width="3.7109375" style="9" customWidth="1"/>
    <col min="8726" max="8726" width="3" style="9" customWidth="1"/>
    <col min="8727" max="8738" width="3.7109375" style="9" customWidth="1"/>
    <col min="8739" max="8739" width="22.7109375" style="9" customWidth="1"/>
    <col min="8740" max="8740" width="11.28515625" style="9" customWidth="1"/>
    <col min="8741" max="8741" width="10.85546875" style="9" customWidth="1"/>
    <col min="8742" max="8742" width="13.5703125" style="9" customWidth="1"/>
    <col min="8743" max="8743" width="9.7109375" style="9" customWidth="1"/>
    <col min="8744" max="8744" width="12.5703125" style="9" customWidth="1"/>
    <col min="8745" max="8960" width="11.5703125" style="9"/>
    <col min="8961" max="8963" width="3.7109375" style="9" customWidth="1"/>
    <col min="8964" max="8964" width="4.28515625" style="9" customWidth="1"/>
    <col min="8965" max="8965" width="4" style="9" customWidth="1"/>
    <col min="8966" max="8981" width="3.7109375" style="9" customWidth="1"/>
    <col min="8982" max="8982" width="3" style="9" customWidth="1"/>
    <col min="8983" max="8994" width="3.7109375" style="9" customWidth="1"/>
    <col min="8995" max="8995" width="22.7109375" style="9" customWidth="1"/>
    <col min="8996" max="8996" width="11.28515625" style="9" customWidth="1"/>
    <col min="8997" max="8997" width="10.85546875" style="9" customWidth="1"/>
    <col min="8998" max="8998" width="13.5703125" style="9" customWidth="1"/>
    <col min="8999" max="8999" width="9.7109375" style="9" customWidth="1"/>
    <col min="9000" max="9000" width="12.5703125" style="9" customWidth="1"/>
    <col min="9001" max="9216" width="11.5703125" style="9"/>
    <col min="9217" max="9219" width="3.7109375" style="9" customWidth="1"/>
    <col min="9220" max="9220" width="4.28515625" style="9" customWidth="1"/>
    <col min="9221" max="9221" width="4" style="9" customWidth="1"/>
    <col min="9222" max="9237" width="3.7109375" style="9" customWidth="1"/>
    <col min="9238" max="9238" width="3" style="9" customWidth="1"/>
    <col min="9239" max="9250" width="3.7109375" style="9" customWidth="1"/>
    <col min="9251" max="9251" width="22.7109375" style="9" customWidth="1"/>
    <col min="9252" max="9252" width="11.28515625" style="9" customWidth="1"/>
    <col min="9253" max="9253" width="10.85546875" style="9" customWidth="1"/>
    <col min="9254" max="9254" width="13.5703125" style="9" customWidth="1"/>
    <col min="9255" max="9255" width="9.7109375" style="9" customWidth="1"/>
    <col min="9256" max="9256" width="12.5703125" style="9" customWidth="1"/>
    <col min="9257" max="9472" width="11.5703125" style="9"/>
    <col min="9473" max="9475" width="3.7109375" style="9" customWidth="1"/>
    <col min="9476" max="9476" width="4.28515625" style="9" customWidth="1"/>
    <col min="9477" max="9477" width="4" style="9" customWidth="1"/>
    <col min="9478" max="9493" width="3.7109375" style="9" customWidth="1"/>
    <col min="9494" max="9494" width="3" style="9" customWidth="1"/>
    <col min="9495" max="9506" width="3.7109375" style="9" customWidth="1"/>
    <col min="9507" max="9507" width="22.7109375" style="9" customWidth="1"/>
    <col min="9508" max="9508" width="11.28515625" style="9" customWidth="1"/>
    <col min="9509" max="9509" width="10.85546875" style="9" customWidth="1"/>
    <col min="9510" max="9510" width="13.5703125" style="9" customWidth="1"/>
    <col min="9511" max="9511" width="9.7109375" style="9" customWidth="1"/>
    <col min="9512" max="9512" width="12.5703125" style="9" customWidth="1"/>
    <col min="9513" max="9728" width="11.5703125" style="9"/>
    <col min="9729" max="9731" width="3.7109375" style="9" customWidth="1"/>
    <col min="9732" max="9732" width="4.28515625" style="9" customWidth="1"/>
    <col min="9733" max="9733" width="4" style="9" customWidth="1"/>
    <col min="9734" max="9749" width="3.7109375" style="9" customWidth="1"/>
    <col min="9750" max="9750" width="3" style="9" customWidth="1"/>
    <col min="9751" max="9762" width="3.7109375" style="9" customWidth="1"/>
    <col min="9763" max="9763" width="22.7109375" style="9" customWidth="1"/>
    <col min="9764" max="9764" width="11.28515625" style="9" customWidth="1"/>
    <col min="9765" max="9765" width="10.85546875" style="9" customWidth="1"/>
    <col min="9766" max="9766" width="13.5703125" style="9" customWidth="1"/>
    <col min="9767" max="9767" width="9.7109375" style="9" customWidth="1"/>
    <col min="9768" max="9768" width="12.5703125" style="9" customWidth="1"/>
    <col min="9769" max="9984" width="11.5703125" style="9"/>
    <col min="9985" max="9987" width="3.7109375" style="9" customWidth="1"/>
    <col min="9988" max="9988" width="4.28515625" style="9" customWidth="1"/>
    <col min="9989" max="9989" width="4" style="9" customWidth="1"/>
    <col min="9990" max="10005" width="3.7109375" style="9" customWidth="1"/>
    <col min="10006" max="10006" width="3" style="9" customWidth="1"/>
    <col min="10007" max="10018" width="3.7109375" style="9" customWidth="1"/>
    <col min="10019" max="10019" width="22.7109375" style="9" customWidth="1"/>
    <col min="10020" max="10020" width="11.28515625" style="9" customWidth="1"/>
    <col min="10021" max="10021" width="10.85546875" style="9" customWidth="1"/>
    <col min="10022" max="10022" width="13.5703125" style="9" customWidth="1"/>
    <col min="10023" max="10023" width="9.7109375" style="9" customWidth="1"/>
    <col min="10024" max="10024" width="12.5703125" style="9" customWidth="1"/>
    <col min="10025" max="10240" width="11.5703125" style="9"/>
    <col min="10241" max="10243" width="3.7109375" style="9" customWidth="1"/>
    <col min="10244" max="10244" width="4.28515625" style="9" customWidth="1"/>
    <col min="10245" max="10245" width="4" style="9" customWidth="1"/>
    <col min="10246" max="10261" width="3.7109375" style="9" customWidth="1"/>
    <col min="10262" max="10262" width="3" style="9" customWidth="1"/>
    <col min="10263" max="10274" width="3.7109375" style="9" customWidth="1"/>
    <col min="10275" max="10275" width="22.7109375" style="9" customWidth="1"/>
    <col min="10276" max="10276" width="11.28515625" style="9" customWidth="1"/>
    <col min="10277" max="10277" width="10.85546875" style="9" customWidth="1"/>
    <col min="10278" max="10278" width="13.5703125" style="9" customWidth="1"/>
    <col min="10279" max="10279" width="9.7109375" style="9" customWidth="1"/>
    <col min="10280" max="10280" width="12.5703125" style="9" customWidth="1"/>
    <col min="10281" max="10496" width="11.5703125" style="9"/>
    <col min="10497" max="10499" width="3.7109375" style="9" customWidth="1"/>
    <col min="10500" max="10500" width="4.28515625" style="9" customWidth="1"/>
    <col min="10501" max="10501" width="4" style="9" customWidth="1"/>
    <col min="10502" max="10517" width="3.7109375" style="9" customWidth="1"/>
    <col min="10518" max="10518" width="3" style="9" customWidth="1"/>
    <col min="10519" max="10530" width="3.7109375" style="9" customWidth="1"/>
    <col min="10531" max="10531" width="22.7109375" style="9" customWidth="1"/>
    <col min="10532" max="10532" width="11.28515625" style="9" customWidth="1"/>
    <col min="10533" max="10533" width="10.85546875" style="9" customWidth="1"/>
    <col min="10534" max="10534" width="13.5703125" style="9" customWidth="1"/>
    <col min="10535" max="10535" width="9.7109375" style="9" customWidth="1"/>
    <col min="10536" max="10536" width="12.5703125" style="9" customWidth="1"/>
    <col min="10537" max="10752" width="11.5703125" style="9"/>
    <col min="10753" max="10755" width="3.7109375" style="9" customWidth="1"/>
    <col min="10756" max="10756" width="4.28515625" style="9" customWidth="1"/>
    <col min="10757" max="10757" width="4" style="9" customWidth="1"/>
    <col min="10758" max="10773" width="3.7109375" style="9" customWidth="1"/>
    <col min="10774" max="10774" width="3" style="9" customWidth="1"/>
    <col min="10775" max="10786" width="3.7109375" style="9" customWidth="1"/>
    <col min="10787" max="10787" width="22.7109375" style="9" customWidth="1"/>
    <col min="10788" max="10788" width="11.28515625" style="9" customWidth="1"/>
    <col min="10789" max="10789" width="10.85546875" style="9" customWidth="1"/>
    <col min="10790" max="10790" width="13.5703125" style="9" customWidth="1"/>
    <col min="10791" max="10791" width="9.7109375" style="9" customWidth="1"/>
    <col min="10792" max="10792" width="12.5703125" style="9" customWidth="1"/>
    <col min="10793" max="11008" width="11.5703125" style="9"/>
    <col min="11009" max="11011" width="3.7109375" style="9" customWidth="1"/>
    <col min="11012" max="11012" width="4.28515625" style="9" customWidth="1"/>
    <col min="11013" max="11013" width="4" style="9" customWidth="1"/>
    <col min="11014" max="11029" width="3.7109375" style="9" customWidth="1"/>
    <col min="11030" max="11030" width="3" style="9" customWidth="1"/>
    <col min="11031" max="11042" width="3.7109375" style="9" customWidth="1"/>
    <col min="11043" max="11043" width="22.7109375" style="9" customWidth="1"/>
    <col min="11044" max="11044" width="11.28515625" style="9" customWidth="1"/>
    <col min="11045" max="11045" width="10.85546875" style="9" customWidth="1"/>
    <col min="11046" max="11046" width="13.5703125" style="9" customWidth="1"/>
    <col min="11047" max="11047" width="9.7109375" style="9" customWidth="1"/>
    <col min="11048" max="11048" width="12.5703125" style="9" customWidth="1"/>
    <col min="11049" max="11264" width="11.5703125" style="9"/>
    <col min="11265" max="11267" width="3.7109375" style="9" customWidth="1"/>
    <col min="11268" max="11268" width="4.28515625" style="9" customWidth="1"/>
    <col min="11269" max="11269" width="4" style="9" customWidth="1"/>
    <col min="11270" max="11285" width="3.7109375" style="9" customWidth="1"/>
    <col min="11286" max="11286" width="3" style="9" customWidth="1"/>
    <col min="11287" max="11298" width="3.7109375" style="9" customWidth="1"/>
    <col min="11299" max="11299" width="22.7109375" style="9" customWidth="1"/>
    <col min="11300" max="11300" width="11.28515625" style="9" customWidth="1"/>
    <col min="11301" max="11301" width="10.85546875" style="9" customWidth="1"/>
    <col min="11302" max="11302" width="13.5703125" style="9" customWidth="1"/>
    <col min="11303" max="11303" width="9.7109375" style="9" customWidth="1"/>
    <col min="11304" max="11304" width="12.5703125" style="9" customWidth="1"/>
    <col min="11305" max="11520" width="11.5703125" style="9"/>
    <col min="11521" max="11523" width="3.7109375" style="9" customWidth="1"/>
    <col min="11524" max="11524" width="4.28515625" style="9" customWidth="1"/>
    <col min="11525" max="11525" width="4" style="9" customWidth="1"/>
    <col min="11526" max="11541" width="3.7109375" style="9" customWidth="1"/>
    <col min="11542" max="11542" width="3" style="9" customWidth="1"/>
    <col min="11543" max="11554" width="3.7109375" style="9" customWidth="1"/>
    <col min="11555" max="11555" width="22.7109375" style="9" customWidth="1"/>
    <col min="11556" max="11556" width="11.28515625" style="9" customWidth="1"/>
    <col min="11557" max="11557" width="10.85546875" style="9" customWidth="1"/>
    <col min="11558" max="11558" width="13.5703125" style="9" customWidth="1"/>
    <col min="11559" max="11559" width="9.7109375" style="9" customWidth="1"/>
    <col min="11560" max="11560" width="12.5703125" style="9" customWidth="1"/>
    <col min="11561" max="11776" width="11.5703125" style="9"/>
    <col min="11777" max="11779" width="3.7109375" style="9" customWidth="1"/>
    <col min="11780" max="11780" width="4.28515625" style="9" customWidth="1"/>
    <col min="11781" max="11781" width="4" style="9" customWidth="1"/>
    <col min="11782" max="11797" width="3.7109375" style="9" customWidth="1"/>
    <col min="11798" max="11798" width="3" style="9" customWidth="1"/>
    <col min="11799" max="11810" width="3.7109375" style="9" customWidth="1"/>
    <col min="11811" max="11811" width="22.7109375" style="9" customWidth="1"/>
    <col min="11812" max="11812" width="11.28515625" style="9" customWidth="1"/>
    <col min="11813" max="11813" width="10.85546875" style="9" customWidth="1"/>
    <col min="11814" max="11814" width="13.5703125" style="9" customWidth="1"/>
    <col min="11815" max="11815" width="9.7109375" style="9" customWidth="1"/>
    <col min="11816" max="11816" width="12.5703125" style="9" customWidth="1"/>
    <col min="11817" max="12032" width="11.5703125" style="9"/>
    <col min="12033" max="12035" width="3.7109375" style="9" customWidth="1"/>
    <col min="12036" max="12036" width="4.28515625" style="9" customWidth="1"/>
    <col min="12037" max="12037" width="4" style="9" customWidth="1"/>
    <col min="12038" max="12053" width="3.7109375" style="9" customWidth="1"/>
    <col min="12054" max="12054" width="3" style="9" customWidth="1"/>
    <col min="12055" max="12066" width="3.7109375" style="9" customWidth="1"/>
    <col min="12067" max="12067" width="22.7109375" style="9" customWidth="1"/>
    <col min="12068" max="12068" width="11.28515625" style="9" customWidth="1"/>
    <col min="12069" max="12069" width="10.85546875" style="9" customWidth="1"/>
    <col min="12070" max="12070" width="13.5703125" style="9" customWidth="1"/>
    <col min="12071" max="12071" width="9.7109375" style="9" customWidth="1"/>
    <col min="12072" max="12072" width="12.5703125" style="9" customWidth="1"/>
    <col min="12073" max="12288" width="11.5703125" style="9"/>
    <col min="12289" max="12291" width="3.7109375" style="9" customWidth="1"/>
    <col min="12292" max="12292" width="4.28515625" style="9" customWidth="1"/>
    <col min="12293" max="12293" width="4" style="9" customWidth="1"/>
    <col min="12294" max="12309" width="3.7109375" style="9" customWidth="1"/>
    <col min="12310" max="12310" width="3" style="9" customWidth="1"/>
    <col min="12311" max="12322" width="3.7109375" style="9" customWidth="1"/>
    <col min="12323" max="12323" width="22.7109375" style="9" customWidth="1"/>
    <col min="12324" max="12324" width="11.28515625" style="9" customWidth="1"/>
    <col min="12325" max="12325" width="10.85546875" style="9" customWidth="1"/>
    <col min="12326" max="12326" width="13.5703125" style="9" customWidth="1"/>
    <col min="12327" max="12327" width="9.7109375" style="9" customWidth="1"/>
    <col min="12328" max="12328" width="12.5703125" style="9" customWidth="1"/>
    <col min="12329" max="12544" width="11.5703125" style="9"/>
    <col min="12545" max="12547" width="3.7109375" style="9" customWidth="1"/>
    <col min="12548" max="12548" width="4.28515625" style="9" customWidth="1"/>
    <col min="12549" max="12549" width="4" style="9" customWidth="1"/>
    <col min="12550" max="12565" width="3.7109375" style="9" customWidth="1"/>
    <col min="12566" max="12566" width="3" style="9" customWidth="1"/>
    <col min="12567" max="12578" width="3.7109375" style="9" customWidth="1"/>
    <col min="12579" max="12579" width="22.7109375" style="9" customWidth="1"/>
    <col min="12580" max="12580" width="11.28515625" style="9" customWidth="1"/>
    <col min="12581" max="12581" width="10.85546875" style="9" customWidth="1"/>
    <col min="12582" max="12582" width="13.5703125" style="9" customWidth="1"/>
    <col min="12583" max="12583" width="9.7109375" style="9" customWidth="1"/>
    <col min="12584" max="12584" width="12.5703125" style="9" customWidth="1"/>
    <col min="12585" max="12800" width="11.5703125" style="9"/>
    <col min="12801" max="12803" width="3.7109375" style="9" customWidth="1"/>
    <col min="12804" max="12804" width="4.28515625" style="9" customWidth="1"/>
    <col min="12805" max="12805" width="4" style="9" customWidth="1"/>
    <col min="12806" max="12821" width="3.7109375" style="9" customWidth="1"/>
    <col min="12822" max="12822" width="3" style="9" customWidth="1"/>
    <col min="12823" max="12834" width="3.7109375" style="9" customWidth="1"/>
    <col min="12835" max="12835" width="22.7109375" style="9" customWidth="1"/>
    <col min="12836" max="12836" width="11.28515625" style="9" customWidth="1"/>
    <col min="12837" max="12837" width="10.85546875" style="9" customWidth="1"/>
    <col min="12838" max="12838" width="13.5703125" style="9" customWidth="1"/>
    <col min="12839" max="12839" width="9.7109375" style="9" customWidth="1"/>
    <col min="12840" max="12840" width="12.5703125" style="9" customWidth="1"/>
    <col min="12841" max="13056" width="11.5703125" style="9"/>
    <col min="13057" max="13059" width="3.7109375" style="9" customWidth="1"/>
    <col min="13060" max="13060" width="4.28515625" style="9" customWidth="1"/>
    <col min="13061" max="13061" width="4" style="9" customWidth="1"/>
    <col min="13062" max="13077" width="3.7109375" style="9" customWidth="1"/>
    <col min="13078" max="13078" width="3" style="9" customWidth="1"/>
    <col min="13079" max="13090" width="3.7109375" style="9" customWidth="1"/>
    <col min="13091" max="13091" width="22.7109375" style="9" customWidth="1"/>
    <col min="13092" max="13092" width="11.28515625" style="9" customWidth="1"/>
    <col min="13093" max="13093" width="10.85546875" style="9" customWidth="1"/>
    <col min="13094" max="13094" width="13.5703125" style="9" customWidth="1"/>
    <col min="13095" max="13095" width="9.7109375" style="9" customWidth="1"/>
    <col min="13096" max="13096" width="12.5703125" style="9" customWidth="1"/>
    <col min="13097" max="13312" width="11.5703125" style="9"/>
    <col min="13313" max="13315" width="3.7109375" style="9" customWidth="1"/>
    <col min="13316" max="13316" width="4.28515625" style="9" customWidth="1"/>
    <col min="13317" max="13317" width="4" style="9" customWidth="1"/>
    <col min="13318" max="13333" width="3.7109375" style="9" customWidth="1"/>
    <col min="13334" max="13334" width="3" style="9" customWidth="1"/>
    <col min="13335" max="13346" width="3.7109375" style="9" customWidth="1"/>
    <col min="13347" max="13347" width="22.7109375" style="9" customWidth="1"/>
    <col min="13348" max="13348" width="11.28515625" style="9" customWidth="1"/>
    <col min="13349" max="13349" width="10.85546875" style="9" customWidth="1"/>
    <col min="13350" max="13350" width="13.5703125" style="9" customWidth="1"/>
    <col min="13351" max="13351" width="9.7109375" style="9" customWidth="1"/>
    <col min="13352" max="13352" width="12.5703125" style="9" customWidth="1"/>
    <col min="13353" max="13568" width="11.5703125" style="9"/>
    <col min="13569" max="13571" width="3.7109375" style="9" customWidth="1"/>
    <col min="13572" max="13572" width="4.28515625" style="9" customWidth="1"/>
    <col min="13573" max="13573" width="4" style="9" customWidth="1"/>
    <col min="13574" max="13589" width="3.7109375" style="9" customWidth="1"/>
    <col min="13590" max="13590" width="3" style="9" customWidth="1"/>
    <col min="13591" max="13602" width="3.7109375" style="9" customWidth="1"/>
    <col min="13603" max="13603" width="22.7109375" style="9" customWidth="1"/>
    <col min="13604" max="13604" width="11.28515625" style="9" customWidth="1"/>
    <col min="13605" max="13605" width="10.85546875" style="9" customWidth="1"/>
    <col min="13606" max="13606" width="13.5703125" style="9" customWidth="1"/>
    <col min="13607" max="13607" width="9.7109375" style="9" customWidth="1"/>
    <col min="13608" max="13608" width="12.5703125" style="9" customWidth="1"/>
    <col min="13609" max="13824" width="11.5703125" style="9"/>
    <col min="13825" max="13827" width="3.7109375" style="9" customWidth="1"/>
    <col min="13828" max="13828" width="4.28515625" style="9" customWidth="1"/>
    <col min="13829" max="13829" width="4" style="9" customWidth="1"/>
    <col min="13830" max="13845" width="3.7109375" style="9" customWidth="1"/>
    <col min="13846" max="13846" width="3" style="9" customWidth="1"/>
    <col min="13847" max="13858" width="3.7109375" style="9" customWidth="1"/>
    <col min="13859" max="13859" width="22.7109375" style="9" customWidth="1"/>
    <col min="13860" max="13860" width="11.28515625" style="9" customWidth="1"/>
    <col min="13861" max="13861" width="10.85546875" style="9" customWidth="1"/>
    <col min="13862" max="13862" width="13.5703125" style="9" customWidth="1"/>
    <col min="13863" max="13863" width="9.7109375" style="9" customWidth="1"/>
    <col min="13864" max="13864" width="12.5703125" style="9" customWidth="1"/>
    <col min="13865" max="14080" width="11.5703125" style="9"/>
    <col min="14081" max="14083" width="3.7109375" style="9" customWidth="1"/>
    <col min="14084" max="14084" width="4.28515625" style="9" customWidth="1"/>
    <col min="14085" max="14085" width="4" style="9" customWidth="1"/>
    <col min="14086" max="14101" width="3.7109375" style="9" customWidth="1"/>
    <col min="14102" max="14102" width="3" style="9" customWidth="1"/>
    <col min="14103" max="14114" width="3.7109375" style="9" customWidth="1"/>
    <col min="14115" max="14115" width="22.7109375" style="9" customWidth="1"/>
    <col min="14116" max="14116" width="11.28515625" style="9" customWidth="1"/>
    <col min="14117" max="14117" width="10.85546875" style="9" customWidth="1"/>
    <col min="14118" max="14118" width="13.5703125" style="9" customWidth="1"/>
    <col min="14119" max="14119" width="9.7109375" style="9" customWidth="1"/>
    <col min="14120" max="14120" width="12.5703125" style="9" customWidth="1"/>
    <col min="14121" max="14336" width="11.5703125" style="9"/>
    <col min="14337" max="14339" width="3.7109375" style="9" customWidth="1"/>
    <col min="14340" max="14340" width="4.28515625" style="9" customWidth="1"/>
    <col min="14341" max="14341" width="4" style="9" customWidth="1"/>
    <col min="14342" max="14357" width="3.7109375" style="9" customWidth="1"/>
    <col min="14358" max="14358" width="3" style="9" customWidth="1"/>
    <col min="14359" max="14370" width="3.7109375" style="9" customWidth="1"/>
    <col min="14371" max="14371" width="22.7109375" style="9" customWidth="1"/>
    <col min="14372" max="14372" width="11.28515625" style="9" customWidth="1"/>
    <col min="14373" max="14373" width="10.85546875" style="9" customWidth="1"/>
    <col min="14374" max="14374" width="13.5703125" style="9" customWidth="1"/>
    <col min="14375" max="14375" width="9.7109375" style="9" customWidth="1"/>
    <col min="14376" max="14376" width="12.5703125" style="9" customWidth="1"/>
    <col min="14377" max="14592" width="11.5703125" style="9"/>
    <col min="14593" max="14595" width="3.7109375" style="9" customWidth="1"/>
    <col min="14596" max="14596" width="4.28515625" style="9" customWidth="1"/>
    <col min="14597" max="14597" width="4" style="9" customWidth="1"/>
    <col min="14598" max="14613" width="3.7109375" style="9" customWidth="1"/>
    <col min="14614" max="14614" width="3" style="9" customWidth="1"/>
    <col min="14615" max="14626" width="3.7109375" style="9" customWidth="1"/>
    <col min="14627" max="14627" width="22.7109375" style="9" customWidth="1"/>
    <col min="14628" max="14628" width="11.28515625" style="9" customWidth="1"/>
    <col min="14629" max="14629" width="10.85546875" style="9" customWidth="1"/>
    <col min="14630" max="14630" width="13.5703125" style="9" customWidth="1"/>
    <col min="14631" max="14631" width="9.7109375" style="9" customWidth="1"/>
    <col min="14632" max="14632" width="12.5703125" style="9" customWidth="1"/>
    <col min="14633" max="14848" width="11.5703125" style="9"/>
    <col min="14849" max="14851" width="3.7109375" style="9" customWidth="1"/>
    <col min="14852" max="14852" width="4.28515625" style="9" customWidth="1"/>
    <col min="14853" max="14853" width="4" style="9" customWidth="1"/>
    <col min="14854" max="14869" width="3.7109375" style="9" customWidth="1"/>
    <col min="14870" max="14870" width="3" style="9" customWidth="1"/>
    <col min="14871" max="14882" width="3.7109375" style="9" customWidth="1"/>
    <col min="14883" max="14883" width="22.7109375" style="9" customWidth="1"/>
    <col min="14884" max="14884" width="11.28515625" style="9" customWidth="1"/>
    <col min="14885" max="14885" width="10.85546875" style="9" customWidth="1"/>
    <col min="14886" max="14886" width="13.5703125" style="9" customWidth="1"/>
    <col min="14887" max="14887" width="9.7109375" style="9" customWidth="1"/>
    <col min="14888" max="14888" width="12.5703125" style="9" customWidth="1"/>
    <col min="14889" max="15104" width="11.5703125" style="9"/>
    <col min="15105" max="15107" width="3.7109375" style="9" customWidth="1"/>
    <col min="15108" max="15108" width="4.28515625" style="9" customWidth="1"/>
    <col min="15109" max="15109" width="4" style="9" customWidth="1"/>
    <col min="15110" max="15125" width="3.7109375" style="9" customWidth="1"/>
    <col min="15126" max="15126" width="3" style="9" customWidth="1"/>
    <col min="15127" max="15138" width="3.7109375" style="9" customWidth="1"/>
    <col min="15139" max="15139" width="22.7109375" style="9" customWidth="1"/>
    <col min="15140" max="15140" width="11.28515625" style="9" customWidth="1"/>
    <col min="15141" max="15141" width="10.85546875" style="9" customWidth="1"/>
    <col min="15142" max="15142" width="13.5703125" style="9" customWidth="1"/>
    <col min="15143" max="15143" width="9.7109375" style="9" customWidth="1"/>
    <col min="15144" max="15144" width="12.5703125" style="9" customWidth="1"/>
    <col min="15145" max="15360" width="11.5703125" style="9"/>
    <col min="15361" max="15363" width="3.7109375" style="9" customWidth="1"/>
    <col min="15364" max="15364" width="4.28515625" style="9" customWidth="1"/>
    <col min="15365" max="15365" width="4" style="9" customWidth="1"/>
    <col min="15366" max="15381" width="3.7109375" style="9" customWidth="1"/>
    <col min="15382" max="15382" width="3" style="9" customWidth="1"/>
    <col min="15383" max="15394" width="3.7109375" style="9" customWidth="1"/>
    <col min="15395" max="15395" width="22.7109375" style="9" customWidth="1"/>
    <col min="15396" max="15396" width="11.28515625" style="9" customWidth="1"/>
    <col min="15397" max="15397" width="10.85546875" style="9" customWidth="1"/>
    <col min="15398" max="15398" width="13.5703125" style="9" customWidth="1"/>
    <col min="15399" max="15399" width="9.7109375" style="9" customWidth="1"/>
    <col min="15400" max="15400" width="12.5703125" style="9" customWidth="1"/>
    <col min="15401" max="15616" width="11.5703125" style="9"/>
    <col min="15617" max="15619" width="3.7109375" style="9" customWidth="1"/>
    <col min="15620" max="15620" width="4.28515625" style="9" customWidth="1"/>
    <col min="15621" max="15621" width="4" style="9" customWidth="1"/>
    <col min="15622" max="15637" width="3.7109375" style="9" customWidth="1"/>
    <col min="15638" max="15638" width="3" style="9" customWidth="1"/>
    <col min="15639" max="15650" width="3.7109375" style="9" customWidth="1"/>
    <col min="15651" max="15651" width="22.7109375" style="9" customWidth="1"/>
    <col min="15652" max="15652" width="11.28515625" style="9" customWidth="1"/>
    <col min="15653" max="15653" width="10.85546875" style="9" customWidth="1"/>
    <col min="15654" max="15654" width="13.5703125" style="9" customWidth="1"/>
    <col min="15655" max="15655" width="9.7109375" style="9" customWidth="1"/>
    <col min="15656" max="15656" width="12.5703125" style="9" customWidth="1"/>
    <col min="15657" max="15872" width="11.5703125" style="9"/>
    <col min="15873" max="15875" width="3.7109375" style="9" customWidth="1"/>
    <col min="15876" max="15876" width="4.28515625" style="9" customWidth="1"/>
    <col min="15877" max="15877" width="4" style="9" customWidth="1"/>
    <col min="15878" max="15893" width="3.7109375" style="9" customWidth="1"/>
    <col min="15894" max="15894" width="3" style="9" customWidth="1"/>
    <col min="15895" max="15906" width="3.7109375" style="9" customWidth="1"/>
    <col min="15907" max="15907" width="22.7109375" style="9" customWidth="1"/>
    <col min="15908" max="15908" width="11.28515625" style="9" customWidth="1"/>
    <col min="15909" max="15909" width="10.85546875" style="9" customWidth="1"/>
    <col min="15910" max="15910" width="13.5703125" style="9" customWidth="1"/>
    <col min="15911" max="15911" width="9.7109375" style="9" customWidth="1"/>
    <col min="15912" max="15912" width="12.5703125" style="9" customWidth="1"/>
    <col min="15913" max="16128" width="11.5703125" style="9"/>
    <col min="16129" max="16131" width="3.7109375" style="9" customWidth="1"/>
    <col min="16132" max="16132" width="4.28515625" style="9" customWidth="1"/>
    <col min="16133" max="16133" width="4" style="9" customWidth="1"/>
    <col min="16134" max="16149" width="3.7109375" style="9" customWidth="1"/>
    <col min="16150" max="16150" width="3" style="9" customWidth="1"/>
    <col min="16151" max="16162" width="3.7109375" style="9" customWidth="1"/>
    <col min="16163" max="16163" width="22.7109375" style="9" customWidth="1"/>
    <col min="16164" max="16164" width="11.28515625" style="9" customWidth="1"/>
    <col min="16165" max="16165" width="10.85546875" style="9" customWidth="1"/>
    <col min="16166" max="16166" width="13.5703125" style="9" customWidth="1"/>
    <col min="16167" max="16167" width="9.7109375" style="9" customWidth="1"/>
    <col min="16168" max="16168" width="12.5703125" style="9" customWidth="1"/>
    <col min="16169" max="16384" width="11.5703125" style="9"/>
  </cols>
  <sheetData>
    <row r="1" spans="1:40" customFormat="1" ht="43.5" customHeight="1" x14ac:dyDescent="0.2">
      <c r="A1" s="1095"/>
      <c r="B1" s="1095"/>
      <c r="C1" s="1095"/>
      <c r="D1" s="1095"/>
      <c r="E1" s="1095"/>
      <c r="F1" s="1095"/>
      <c r="G1" s="1095"/>
      <c r="H1" s="1095"/>
      <c r="I1" s="1096" t="s">
        <v>38</v>
      </c>
      <c r="J1" s="1097"/>
      <c r="K1" s="1097"/>
      <c r="L1" s="1097"/>
      <c r="M1" s="1097"/>
      <c r="N1" s="1097"/>
      <c r="O1" s="1097"/>
      <c r="P1" s="1097"/>
      <c r="Q1" s="1097"/>
      <c r="R1" s="1097"/>
      <c r="S1" s="1097"/>
      <c r="T1" s="1097"/>
      <c r="U1" s="1097"/>
      <c r="V1" s="1097"/>
      <c r="W1" s="1097"/>
      <c r="X1" s="1097"/>
      <c r="Y1" s="1097"/>
      <c r="Z1" s="1097"/>
      <c r="AA1" s="1097"/>
      <c r="AB1" s="1097"/>
      <c r="AC1" s="1097"/>
      <c r="AD1" s="1097"/>
      <c r="AE1" s="1097"/>
      <c r="AF1" s="1097"/>
      <c r="AG1" s="1097"/>
      <c r="AH1" s="1097"/>
      <c r="AI1" s="1097"/>
      <c r="AJ1" s="1097"/>
      <c r="AK1" s="1098"/>
      <c r="AL1" s="1102"/>
      <c r="AM1" s="1102"/>
      <c r="AN1" s="1102"/>
    </row>
    <row r="2" spans="1:40" customFormat="1" ht="15" customHeight="1" x14ac:dyDescent="0.2">
      <c r="A2" s="1095"/>
      <c r="B2" s="1095"/>
      <c r="C2" s="1095"/>
      <c r="D2" s="1095"/>
      <c r="E2" s="1095"/>
      <c r="F2" s="1095"/>
      <c r="G2" s="1095"/>
      <c r="H2" s="1095"/>
      <c r="I2" s="1099"/>
      <c r="J2" s="1100"/>
      <c r="K2" s="1100"/>
      <c r="L2" s="1100"/>
      <c r="M2" s="1100"/>
      <c r="N2" s="1100"/>
      <c r="O2" s="1100"/>
      <c r="P2" s="1100"/>
      <c r="Q2" s="1100"/>
      <c r="R2" s="1100"/>
      <c r="S2" s="1100"/>
      <c r="T2" s="1100"/>
      <c r="U2" s="1100"/>
      <c r="V2" s="1100"/>
      <c r="W2" s="1100"/>
      <c r="X2" s="1100"/>
      <c r="Y2" s="1100"/>
      <c r="Z2" s="1100"/>
      <c r="AA2" s="1100"/>
      <c r="AB2" s="1100"/>
      <c r="AC2" s="1100"/>
      <c r="AD2" s="1100"/>
      <c r="AE2" s="1100"/>
      <c r="AF2" s="1100"/>
      <c r="AG2" s="1100"/>
      <c r="AH2" s="1100"/>
      <c r="AI2" s="1100"/>
      <c r="AJ2" s="1100"/>
      <c r="AK2" s="1101"/>
      <c r="AL2" s="1102"/>
      <c r="AM2" s="1102"/>
      <c r="AN2" s="1102"/>
    </row>
    <row r="3" spans="1:40" customFormat="1" ht="15.75" x14ac:dyDescent="0.2">
      <c r="A3" s="1103" t="s">
        <v>39</v>
      </c>
      <c r="B3" s="1103"/>
      <c r="C3" s="1103"/>
      <c r="D3" s="1103"/>
      <c r="E3" s="1103"/>
      <c r="F3" s="1103"/>
      <c r="G3" s="1103"/>
      <c r="H3" s="1103"/>
      <c r="I3" s="1104" t="s">
        <v>40</v>
      </c>
      <c r="J3" s="1104"/>
      <c r="K3" s="1104"/>
      <c r="L3" s="1104"/>
      <c r="M3" s="1104"/>
      <c r="N3" s="1104"/>
      <c r="O3" s="1104"/>
      <c r="P3" s="1104"/>
      <c r="Q3" s="1104"/>
      <c r="R3" s="1104"/>
      <c r="S3" s="1104"/>
      <c r="T3" s="1104"/>
      <c r="U3" s="1103" t="s">
        <v>41</v>
      </c>
      <c r="V3" s="1103"/>
      <c r="W3" s="1103"/>
      <c r="X3" s="1103"/>
      <c r="Y3" s="1103"/>
      <c r="Z3" s="1103"/>
      <c r="AA3" s="1103"/>
      <c r="AB3" s="1103"/>
      <c r="AC3" s="1103"/>
      <c r="AD3" s="1103"/>
      <c r="AE3" s="1104" t="s">
        <v>42</v>
      </c>
      <c r="AF3" s="1104"/>
      <c r="AG3" s="1104"/>
      <c r="AH3" s="1104"/>
      <c r="AI3" s="1104"/>
      <c r="AJ3" s="1104"/>
      <c r="AK3" s="1104"/>
      <c r="AL3" s="1104"/>
      <c r="AM3" s="1104"/>
      <c r="AN3" s="1104"/>
    </row>
    <row r="4" spans="1:40" customFormat="1" ht="20.25" x14ac:dyDescent="0.3">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121"/>
      <c r="AN4" s="121"/>
    </row>
    <row r="5" spans="1:40" customFormat="1" ht="33" customHeight="1" x14ac:dyDescent="0.2">
      <c r="A5" s="1120" t="s">
        <v>43</v>
      </c>
      <c r="B5" s="1120"/>
      <c r="C5" s="1120"/>
      <c r="D5" s="1120"/>
      <c r="E5" s="1120"/>
      <c r="F5" s="1120"/>
      <c r="G5" s="1120"/>
      <c r="H5" s="1120"/>
      <c r="I5" s="1074" t="s">
        <v>125</v>
      </c>
      <c r="J5" s="1074"/>
      <c r="K5" s="1074"/>
      <c r="L5" s="1074"/>
      <c r="M5" s="1074"/>
      <c r="N5" s="1074"/>
      <c r="O5" s="1074"/>
      <c r="P5" s="1074"/>
      <c r="Q5" s="1074"/>
      <c r="R5" s="1074"/>
      <c r="S5" s="1074"/>
      <c r="T5" s="1074"/>
      <c r="U5" s="1074"/>
      <c r="V5" s="1074"/>
      <c r="W5" s="1074"/>
      <c r="X5" s="1074"/>
      <c r="Y5" s="1074"/>
      <c r="Z5" s="1074"/>
      <c r="AA5" s="1074"/>
      <c r="AB5" s="1074"/>
      <c r="AC5" s="1074"/>
      <c r="AD5" s="1074"/>
      <c r="AE5" s="1074"/>
      <c r="AF5" s="1074"/>
      <c r="AG5" s="1074"/>
      <c r="AH5" s="1074"/>
      <c r="AI5" s="1074"/>
      <c r="AJ5" s="1074"/>
      <c r="AK5" s="1074"/>
      <c r="AL5" s="1074"/>
      <c r="AM5" s="1074"/>
      <c r="AN5" s="1074"/>
    </row>
    <row r="6" spans="1:40" customFormat="1" ht="16.5" thickBot="1" x14ac:dyDescent="0.25">
      <c r="A6" s="122"/>
      <c r="B6" s="123"/>
      <c r="C6" s="123"/>
      <c r="D6" s="123"/>
      <c r="E6" s="123"/>
      <c r="F6" s="123"/>
      <c r="G6" s="123"/>
      <c r="H6" s="123"/>
      <c r="I6" s="123"/>
      <c r="J6" s="123"/>
      <c r="K6" s="123"/>
      <c r="L6" s="123"/>
      <c r="M6" s="123"/>
      <c r="N6" s="123"/>
      <c r="O6" s="123"/>
      <c r="P6" s="123"/>
      <c r="Q6" s="123"/>
      <c r="R6" s="123"/>
      <c r="S6" s="123"/>
      <c r="T6" s="123"/>
      <c r="U6" s="123"/>
      <c r="V6" s="123"/>
      <c r="W6" s="123"/>
      <c r="X6" s="123"/>
      <c r="Y6" s="123"/>
      <c r="Z6" s="123"/>
      <c r="AA6" s="123"/>
      <c r="AB6" s="123"/>
      <c r="AC6" s="123"/>
      <c r="AD6" s="123"/>
      <c r="AE6" s="123"/>
      <c r="AF6" s="123"/>
      <c r="AG6" s="123"/>
      <c r="AH6" s="123"/>
      <c r="AI6" s="124"/>
      <c r="AJ6" s="124"/>
      <c r="AK6" s="124"/>
      <c r="AL6" s="124"/>
      <c r="AM6" s="125"/>
      <c r="AN6" s="125"/>
    </row>
    <row r="7" spans="1:40" s="123" customFormat="1" ht="45" customHeight="1" thickBot="1" x14ac:dyDescent="0.25">
      <c r="A7" s="1121" t="s">
        <v>1</v>
      </c>
      <c r="B7" s="1122"/>
      <c r="C7" s="1122"/>
      <c r="D7" s="1122"/>
      <c r="E7" s="1122"/>
      <c r="F7" s="1122"/>
      <c r="G7" s="1122"/>
      <c r="H7" s="1077" t="str">
        <f>+VLOOKUP(AE7,PRESUPUESTO!$A$18:$E$36,3,FALSE)</f>
        <v>SUMINISTRO, EXTENDIDA Y COMPACTACIÓN DE MATERIAL SELECCIÓNADO PARA SUBBASE GRANULAR (INCLUYE ACARREO LIBRE HASTA
5KM) (**)</v>
      </c>
      <c r="I7" s="1077"/>
      <c r="J7" s="1077"/>
      <c r="K7" s="1077"/>
      <c r="L7" s="1077"/>
      <c r="M7" s="1077"/>
      <c r="N7" s="1077"/>
      <c r="O7" s="1077"/>
      <c r="P7" s="1077"/>
      <c r="Q7" s="1077"/>
      <c r="R7" s="1077"/>
      <c r="S7" s="1077"/>
      <c r="T7" s="1077"/>
      <c r="U7" s="1122" t="s">
        <v>45</v>
      </c>
      <c r="V7" s="1122"/>
      <c r="W7" s="1122"/>
      <c r="X7" s="1122"/>
      <c r="Y7" s="1122"/>
      <c r="Z7" s="1122"/>
      <c r="AA7" s="1122"/>
      <c r="AB7" s="1122"/>
      <c r="AC7" s="1122"/>
      <c r="AD7" s="1122"/>
      <c r="AE7" s="1078">
        <v>2.02</v>
      </c>
      <c r="AF7" s="1079"/>
      <c r="AG7" s="1079"/>
      <c r="AH7" s="1079"/>
      <c r="AI7" s="1080"/>
      <c r="AJ7" s="126" t="s">
        <v>46</v>
      </c>
      <c r="AK7" s="127" t="str">
        <f>+VLOOKUP(AE7,PRESUPUESTO!$A$18:$E$36,4,FALSE)</f>
        <v>Precios Gober.</v>
      </c>
      <c r="AL7" s="128" t="s">
        <v>47</v>
      </c>
      <c r="AM7" s="1126" t="s">
        <v>123</v>
      </c>
      <c r="AN7" s="1127"/>
    </row>
    <row r="8" spans="1:40" customFormat="1" ht="12.75" x14ac:dyDescent="0.2">
      <c r="A8" s="129"/>
      <c r="B8" s="130"/>
      <c r="C8" s="130"/>
      <c r="D8" s="130"/>
      <c r="E8" s="130"/>
      <c r="F8" s="130"/>
      <c r="G8" s="130"/>
      <c r="H8" s="130"/>
      <c r="I8" s="130"/>
      <c r="J8" s="130"/>
      <c r="K8" s="130"/>
      <c r="L8" s="130"/>
      <c r="M8" s="130"/>
      <c r="N8" s="130"/>
      <c r="O8" s="130"/>
      <c r="P8" s="130"/>
      <c r="Q8" s="130"/>
      <c r="R8" s="130"/>
      <c r="S8" s="130"/>
      <c r="T8" s="130"/>
      <c r="U8" s="130"/>
      <c r="V8" s="130"/>
      <c r="W8" s="130"/>
      <c r="X8" s="130"/>
      <c r="Y8" s="130"/>
      <c r="Z8" s="130"/>
      <c r="AA8" s="130"/>
      <c r="AB8" s="130"/>
      <c r="AC8" s="130"/>
      <c r="AD8" s="130"/>
      <c r="AE8" s="130"/>
      <c r="AF8" s="130"/>
      <c r="AG8" s="130"/>
      <c r="AH8" s="131"/>
      <c r="AI8" s="1170" t="s">
        <v>48</v>
      </c>
      <c r="AJ8" s="1171" t="s">
        <v>49</v>
      </c>
      <c r="AK8" s="1172"/>
      <c r="AL8" s="1172"/>
      <c r="AM8" s="1173" t="s">
        <v>50</v>
      </c>
      <c r="AN8" s="1174" t="s">
        <v>51</v>
      </c>
    </row>
    <row r="9" spans="1:40" customFormat="1" ht="16.5" customHeight="1" thickBot="1" x14ac:dyDescent="0.25">
      <c r="A9" s="132"/>
      <c r="B9" s="133"/>
      <c r="C9" s="133"/>
      <c r="D9" s="133"/>
      <c r="E9" s="133"/>
      <c r="F9" s="133"/>
      <c r="G9" s="133"/>
      <c r="H9" s="133"/>
      <c r="I9" s="133"/>
      <c r="J9" s="133"/>
      <c r="K9" s="133"/>
      <c r="L9" s="133"/>
      <c r="M9" s="133"/>
      <c r="N9" s="133"/>
      <c r="O9" s="133"/>
      <c r="P9" s="133"/>
      <c r="Q9" s="133"/>
      <c r="R9" s="133"/>
      <c r="S9" s="133"/>
      <c r="T9" s="133"/>
      <c r="U9" s="133"/>
      <c r="V9" s="133"/>
      <c r="W9" s="133"/>
      <c r="X9" s="133"/>
      <c r="Y9" s="133"/>
      <c r="Z9" s="133"/>
      <c r="AA9" s="133"/>
      <c r="AB9" s="133"/>
      <c r="AC9" s="133"/>
      <c r="AD9" s="133"/>
      <c r="AE9" s="133"/>
      <c r="AF9" s="133"/>
      <c r="AG9" s="133"/>
      <c r="AH9" s="134"/>
      <c r="AI9" s="1115"/>
      <c r="AJ9" s="135"/>
      <c r="AK9" s="135"/>
      <c r="AL9" s="160" t="s">
        <v>71</v>
      </c>
      <c r="AM9" s="1119"/>
      <c r="AN9" s="1108"/>
    </row>
    <row r="10" spans="1:40" customFormat="1" x14ac:dyDescent="0.2">
      <c r="A10" s="132"/>
      <c r="B10" s="133"/>
      <c r="C10" s="133"/>
      <c r="D10" s="136"/>
      <c r="E10" s="137"/>
      <c r="F10" s="138"/>
      <c r="G10" s="138"/>
      <c r="H10" s="137"/>
      <c r="I10" s="139"/>
      <c r="J10" s="140"/>
      <c r="K10" s="140"/>
      <c r="L10" s="140"/>
      <c r="M10" s="140"/>
      <c r="N10" s="140"/>
      <c r="O10" s="140"/>
      <c r="P10" s="140"/>
      <c r="Q10" s="140"/>
      <c r="R10" s="140"/>
      <c r="S10" s="140"/>
      <c r="T10" s="140"/>
      <c r="U10" s="140"/>
      <c r="V10" s="138"/>
      <c r="W10" s="138"/>
      <c r="X10" s="138"/>
      <c r="Y10" s="138"/>
      <c r="Z10" s="138"/>
      <c r="AA10" s="138"/>
      <c r="AB10" s="141"/>
      <c r="AC10" s="138"/>
      <c r="AD10" s="140"/>
      <c r="AE10" s="140"/>
      <c r="AF10" s="140"/>
      <c r="AG10" s="142"/>
      <c r="AH10" s="143"/>
      <c r="AI10" s="144" t="s">
        <v>61</v>
      </c>
      <c r="AJ10" s="1175" t="s">
        <v>62</v>
      </c>
      <c r="AK10" s="1175"/>
      <c r="AL10" s="161"/>
      <c r="AM10" s="162"/>
      <c r="AN10" s="163"/>
    </row>
    <row r="11" spans="1:40" customFormat="1" x14ac:dyDescent="0.2">
      <c r="A11" s="132"/>
      <c r="B11" s="133"/>
      <c r="C11" s="133"/>
      <c r="D11" s="133"/>
      <c r="E11" s="133"/>
      <c r="F11" s="133"/>
      <c r="G11" s="133"/>
      <c r="H11" s="133"/>
      <c r="I11" s="133"/>
      <c r="J11" s="133"/>
      <c r="K11" s="133"/>
      <c r="L11" s="133"/>
      <c r="M11" s="133"/>
      <c r="N11" s="148"/>
      <c r="O11" s="133"/>
      <c r="P11" s="133"/>
      <c r="Q11" s="133"/>
      <c r="R11" s="133"/>
      <c r="S11" s="133"/>
      <c r="T11" s="133"/>
      <c r="U11" s="133"/>
      <c r="V11" s="133"/>
      <c r="W11" s="133"/>
      <c r="X11" s="133"/>
      <c r="Y11" s="133"/>
      <c r="Z11" s="133"/>
      <c r="AA11" s="133"/>
      <c r="AB11" s="133"/>
      <c r="AC11" s="133"/>
      <c r="AD11" s="133"/>
      <c r="AE11" s="133"/>
      <c r="AF11" s="149"/>
      <c r="AG11" s="133"/>
      <c r="AH11" s="143"/>
      <c r="AI11" s="144" t="s">
        <v>63</v>
      </c>
      <c r="AJ11" s="1175" t="s">
        <v>62</v>
      </c>
      <c r="AK11" s="1175"/>
      <c r="AL11" s="161"/>
      <c r="AM11" s="162"/>
      <c r="AN11" s="163"/>
    </row>
    <row r="12" spans="1:40" customFormat="1" x14ac:dyDescent="0.2">
      <c r="A12" s="132"/>
      <c r="B12" s="133"/>
      <c r="C12" s="133"/>
      <c r="D12" s="133"/>
      <c r="E12" s="133"/>
      <c r="F12" s="133"/>
      <c r="G12" s="133"/>
      <c r="H12" s="133"/>
      <c r="I12" s="133"/>
      <c r="J12" s="133"/>
      <c r="K12" s="133"/>
      <c r="L12" s="133"/>
      <c r="M12" s="133"/>
      <c r="N12" s="148"/>
      <c r="O12" s="133"/>
      <c r="P12" s="133"/>
      <c r="Q12" s="133"/>
      <c r="R12" s="133"/>
      <c r="S12" s="133"/>
      <c r="T12" s="133"/>
      <c r="U12" s="133"/>
      <c r="V12" s="133"/>
      <c r="W12" s="133"/>
      <c r="X12" s="133"/>
      <c r="Y12" s="133"/>
      <c r="Z12" s="133"/>
      <c r="AA12" s="133"/>
      <c r="AB12" s="133"/>
      <c r="AC12" s="133"/>
      <c r="AD12" s="133"/>
      <c r="AE12" s="133"/>
      <c r="AF12" s="149"/>
      <c r="AG12" s="133"/>
      <c r="AH12" s="143"/>
      <c r="AI12" s="144" t="s">
        <v>64</v>
      </c>
      <c r="AJ12" s="1175" t="s">
        <v>62</v>
      </c>
      <c r="AK12" s="1175"/>
      <c r="AL12" s="161"/>
      <c r="AM12" s="162"/>
      <c r="AN12" s="163"/>
    </row>
    <row r="13" spans="1:40" customFormat="1" x14ac:dyDescent="0.2">
      <c r="A13" s="132"/>
      <c r="B13" s="133"/>
      <c r="C13" s="133"/>
      <c r="D13" s="133"/>
      <c r="E13" s="133"/>
      <c r="F13" s="133"/>
      <c r="G13" s="133"/>
      <c r="H13" s="133"/>
      <c r="I13" s="133"/>
      <c r="J13" s="133"/>
      <c r="K13" s="133"/>
      <c r="L13" s="133"/>
      <c r="M13" s="133"/>
      <c r="N13" s="148"/>
      <c r="O13" s="133"/>
      <c r="P13" s="133"/>
      <c r="Q13" s="133"/>
      <c r="R13" s="133"/>
      <c r="S13" s="133"/>
      <c r="T13" s="133"/>
      <c r="U13" s="133"/>
      <c r="V13" s="133"/>
      <c r="W13" s="133"/>
      <c r="X13" s="133"/>
      <c r="Y13" s="133"/>
      <c r="Z13" s="133"/>
      <c r="AA13" s="133"/>
      <c r="AB13" s="133"/>
      <c r="AC13" s="133"/>
      <c r="AD13" s="133"/>
      <c r="AE13" s="133"/>
      <c r="AF13" s="149"/>
      <c r="AG13" s="133"/>
      <c r="AH13" s="143"/>
      <c r="AI13" s="144" t="s">
        <v>65</v>
      </c>
      <c r="AJ13" s="1175" t="s">
        <v>62</v>
      </c>
      <c r="AK13" s="1175"/>
      <c r="AL13" s="161"/>
      <c r="AM13" s="162"/>
      <c r="AN13" s="163"/>
    </row>
    <row r="14" spans="1:40" customFormat="1" x14ac:dyDescent="0.2">
      <c r="A14" s="132"/>
      <c r="B14" s="133"/>
      <c r="C14" s="133"/>
      <c r="D14" s="133"/>
      <c r="E14" s="133"/>
      <c r="F14" s="133"/>
      <c r="G14" s="133"/>
      <c r="H14" s="133"/>
      <c r="I14" s="133"/>
      <c r="J14" s="133"/>
      <c r="K14" s="133"/>
      <c r="L14" s="133"/>
      <c r="M14" s="133"/>
      <c r="N14" s="148"/>
      <c r="O14" s="133"/>
      <c r="P14" s="133"/>
      <c r="Q14" s="133"/>
      <c r="R14" s="133"/>
      <c r="S14" s="133"/>
      <c r="T14" s="133"/>
      <c r="U14" s="133"/>
      <c r="V14" s="133"/>
      <c r="W14" s="133"/>
      <c r="X14" s="133"/>
      <c r="Y14" s="133"/>
      <c r="Z14" s="133"/>
      <c r="AA14" s="133"/>
      <c r="AB14" s="133"/>
      <c r="AC14" s="133"/>
      <c r="AD14" s="133"/>
      <c r="AE14" s="133"/>
      <c r="AF14" s="149"/>
      <c r="AG14" s="133"/>
      <c r="AH14" s="143"/>
      <c r="AI14" s="144" t="s">
        <v>66</v>
      </c>
      <c r="AJ14" s="1175" t="s">
        <v>62</v>
      </c>
      <c r="AK14" s="1175"/>
      <c r="AL14" s="161"/>
      <c r="AM14" s="162"/>
      <c r="AN14" s="163"/>
    </row>
    <row r="15" spans="1:40" customFormat="1" x14ac:dyDescent="0.2">
      <c r="A15" s="132"/>
      <c r="B15" s="133"/>
      <c r="C15" s="133"/>
      <c r="D15" s="133"/>
      <c r="E15" s="133"/>
      <c r="F15" s="133"/>
      <c r="G15" s="133"/>
      <c r="H15" s="133"/>
      <c r="I15" s="133"/>
      <c r="J15" s="133"/>
      <c r="K15" s="133"/>
      <c r="L15" s="133"/>
      <c r="M15" s="133"/>
      <c r="N15" s="148"/>
      <c r="O15" s="133"/>
      <c r="P15" s="133"/>
      <c r="Q15" s="133"/>
      <c r="R15" s="133"/>
      <c r="S15" s="133"/>
      <c r="T15" s="133"/>
      <c r="U15" s="133"/>
      <c r="V15" s="133"/>
      <c r="W15" s="133"/>
      <c r="X15" s="133"/>
      <c r="Y15" s="133"/>
      <c r="Z15" s="133"/>
      <c r="AA15" s="133"/>
      <c r="AB15" s="133"/>
      <c r="AC15" s="133"/>
      <c r="AD15" s="133"/>
      <c r="AE15" s="133"/>
      <c r="AF15" s="149"/>
      <c r="AG15" s="133"/>
      <c r="AH15" s="143"/>
      <c r="AI15" s="144" t="s">
        <v>67</v>
      </c>
      <c r="AJ15" s="1175" t="s">
        <v>62</v>
      </c>
      <c r="AK15" s="1175"/>
      <c r="AL15" s="161"/>
      <c r="AM15" s="162"/>
      <c r="AN15" s="163"/>
    </row>
    <row r="16" spans="1:40" customFormat="1" x14ac:dyDescent="0.2">
      <c r="A16" s="132"/>
      <c r="B16" s="133"/>
      <c r="C16" s="133"/>
      <c r="D16" s="133"/>
      <c r="E16" s="133"/>
      <c r="F16" s="133"/>
      <c r="G16" s="133"/>
      <c r="H16" s="133"/>
      <c r="I16" s="133"/>
      <c r="J16" s="133"/>
      <c r="K16" s="133"/>
      <c r="L16" s="133"/>
      <c r="M16" s="133"/>
      <c r="N16" s="133"/>
      <c r="O16" s="133"/>
      <c r="P16" s="133"/>
      <c r="Q16" s="133"/>
      <c r="R16" s="133"/>
      <c r="S16" s="133"/>
      <c r="T16" s="133"/>
      <c r="U16" s="133"/>
      <c r="V16" s="133"/>
      <c r="W16" s="133"/>
      <c r="X16" s="133"/>
      <c r="Y16" s="133"/>
      <c r="Z16" s="133"/>
      <c r="AA16" s="133"/>
      <c r="AB16" s="133"/>
      <c r="AC16" s="133"/>
      <c r="AD16" s="133"/>
      <c r="AE16" s="133"/>
      <c r="AF16" s="149"/>
      <c r="AG16" s="133"/>
      <c r="AH16" s="143"/>
      <c r="AI16" s="144" t="s">
        <v>68</v>
      </c>
      <c r="AJ16" s="1175" t="s">
        <v>62</v>
      </c>
      <c r="AK16" s="1175"/>
      <c r="AL16" s="161"/>
      <c r="AM16" s="162"/>
      <c r="AN16" s="163"/>
    </row>
    <row r="17" spans="1:41" customFormat="1" x14ac:dyDescent="0.2">
      <c r="A17" s="132"/>
      <c r="B17" s="133"/>
      <c r="C17" s="133"/>
      <c r="D17" s="133"/>
      <c r="E17" s="133"/>
      <c r="F17" s="133"/>
      <c r="G17" s="133"/>
      <c r="H17" s="133"/>
      <c r="I17" s="133"/>
      <c r="J17" s="133"/>
      <c r="K17" s="133"/>
      <c r="L17" s="133"/>
      <c r="M17" s="133"/>
      <c r="N17" s="133"/>
      <c r="O17" s="133"/>
      <c r="P17" s="133"/>
      <c r="Q17" s="133"/>
      <c r="R17" s="133"/>
      <c r="S17" s="133"/>
      <c r="T17" s="133"/>
      <c r="U17" s="133"/>
      <c r="V17" s="133"/>
      <c r="W17" s="133"/>
      <c r="X17" s="133"/>
      <c r="Y17" s="133"/>
      <c r="Z17" s="133"/>
      <c r="AA17" s="133"/>
      <c r="AB17" s="133"/>
      <c r="AC17" s="133"/>
      <c r="AD17" s="133"/>
      <c r="AE17" s="133"/>
      <c r="AF17" s="149"/>
      <c r="AG17" s="133"/>
      <c r="AH17" s="143"/>
      <c r="AI17" s="144" t="s">
        <v>69</v>
      </c>
      <c r="AJ17" s="1105" t="s">
        <v>62</v>
      </c>
      <c r="AK17" s="1106"/>
      <c r="AL17" s="161"/>
      <c r="AM17" s="162"/>
      <c r="AN17" s="163"/>
    </row>
    <row r="18" spans="1:41" customFormat="1" x14ac:dyDescent="0.2">
      <c r="A18" s="132"/>
      <c r="B18" s="133"/>
      <c r="C18" s="133"/>
      <c r="D18" s="133"/>
      <c r="E18" s="133"/>
      <c r="F18" s="133"/>
      <c r="G18" s="133"/>
      <c r="H18" s="133"/>
      <c r="I18" s="133"/>
      <c r="J18" s="133"/>
      <c r="K18" s="133"/>
      <c r="L18" s="133"/>
      <c r="M18" s="133"/>
      <c r="N18" s="133"/>
      <c r="O18" s="133"/>
      <c r="P18" s="133"/>
      <c r="Q18" s="133"/>
      <c r="R18" s="133"/>
      <c r="S18" s="133"/>
      <c r="T18" s="133"/>
      <c r="U18" s="133"/>
      <c r="V18" s="133"/>
      <c r="W18" s="133"/>
      <c r="X18" s="133"/>
      <c r="Y18" s="133"/>
      <c r="Z18" s="133"/>
      <c r="AA18" s="133"/>
      <c r="AB18" s="133"/>
      <c r="AC18" s="133"/>
      <c r="AD18" s="133"/>
      <c r="AE18" s="133"/>
      <c r="AF18" s="149"/>
      <c r="AG18" s="133"/>
      <c r="AH18" s="143"/>
      <c r="AI18" s="144" t="s">
        <v>222</v>
      </c>
      <c r="AJ18" s="1105" t="s">
        <v>62</v>
      </c>
      <c r="AK18" s="1106"/>
      <c r="AL18" s="161"/>
      <c r="AM18" s="162"/>
      <c r="AN18" s="163"/>
    </row>
    <row r="19" spans="1:41" customFormat="1" x14ac:dyDescent="0.2">
      <c r="A19" s="132"/>
      <c r="B19" s="133"/>
      <c r="C19" s="133"/>
      <c r="D19" s="133"/>
      <c r="E19" s="133"/>
      <c r="F19" s="133"/>
      <c r="G19" s="133"/>
      <c r="H19" s="133"/>
      <c r="I19" s="133"/>
      <c r="J19" s="133"/>
      <c r="K19" s="133"/>
      <c r="L19" s="133"/>
      <c r="M19" s="133"/>
      <c r="N19" s="133"/>
      <c r="O19" s="133"/>
      <c r="P19" s="133"/>
      <c r="Q19" s="133"/>
      <c r="R19" s="133"/>
      <c r="S19" s="133"/>
      <c r="T19" s="133"/>
      <c r="U19" s="133"/>
      <c r="V19" s="133"/>
      <c r="W19" s="133"/>
      <c r="X19" s="133"/>
      <c r="Y19" s="133"/>
      <c r="Z19" s="133"/>
      <c r="AA19" s="133"/>
      <c r="AB19" s="133"/>
      <c r="AC19" s="133"/>
      <c r="AD19" s="133"/>
      <c r="AE19" s="133"/>
      <c r="AF19" s="149"/>
      <c r="AG19" s="133"/>
      <c r="AH19" s="143"/>
      <c r="AI19" s="144" t="s">
        <v>223</v>
      </c>
      <c r="AJ19" s="1105" t="s">
        <v>62</v>
      </c>
      <c r="AK19" s="1106"/>
      <c r="AL19" s="161"/>
      <c r="AM19" s="146"/>
      <c r="AN19" s="163"/>
    </row>
    <row r="20" spans="1:41" customFormat="1" x14ac:dyDescent="0.2">
      <c r="A20" s="132"/>
      <c r="B20" s="133"/>
      <c r="C20" s="133"/>
      <c r="D20" s="133"/>
      <c r="E20" s="133"/>
      <c r="F20" s="133"/>
      <c r="G20" s="133"/>
      <c r="H20" s="133"/>
      <c r="I20" s="133"/>
      <c r="J20" s="133"/>
      <c r="K20" s="133"/>
      <c r="L20" s="133"/>
      <c r="M20" s="133"/>
      <c r="N20" s="148"/>
      <c r="O20" s="133"/>
      <c r="P20" s="133"/>
      <c r="Q20" s="133"/>
      <c r="R20" s="133"/>
      <c r="S20" s="133"/>
      <c r="T20" s="133"/>
      <c r="U20" s="133"/>
      <c r="V20" s="133"/>
      <c r="W20" s="133"/>
      <c r="X20" s="133"/>
      <c r="Y20" s="133"/>
      <c r="Z20" s="133"/>
      <c r="AA20" s="133"/>
      <c r="AB20" s="133"/>
      <c r="AC20" s="133"/>
      <c r="AD20" s="133"/>
      <c r="AE20" s="133"/>
      <c r="AF20" s="149"/>
      <c r="AG20" s="133"/>
      <c r="AH20" s="143"/>
      <c r="AI20" s="144" t="s">
        <v>224</v>
      </c>
      <c r="AJ20" s="1105" t="s">
        <v>62</v>
      </c>
      <c r="AK20" s="1106"/>
      <c r="AL20" s="164"/>
      <c r="AM20" s="146"/>
      <c r="AN20" s="163"/>
    </row>
    <row r="21" spans="1:41" customFormat="1" x14ac:dyDescent="0.2">
      <c r="A21" s="132"/>
      <c r="B21" s="133"/>
      <c r="C21" s="133"/>
      <c r="D21" s="133"/>
      <c r="E21" s="133"/>
      <c r="F21" s="133"/>
      <c r="G21" s="133"/>
      <c r="H21" s="133"/>
      <c r="I21" s="133"/>
      <c r="J21" s="133"/>
      <c r="K21" s="133"/>
      <c r="L21" s="133"/>
      <c r="M21" s="133"/>
      <c r="N21" s="148"/>
      <c r="O21" s="133"/>
      <c r="P21" s="133"/>
      <c r="Q21" s="133"/>
      <c r="R21" s="133"/>
      <c r="S21" s="133"/>
      <c r="T21" s="133"/>
      <c r="U21" s="133"/>
      <c r="V21" s="133"/>
      <c r="W21" s="133"/>
      <c r="X21" s="133"/>
      <c r="Y21" s="133"/>
      <c r="Z21" s="133"/>
      <c r="AA21" s="133"/>
      <c r="AB21" s="133"/>
      <c r="AC21" s="133"/>
      <c r="AD21" s="133"/>
      <c r="AE21" s="133"/>
      <c r="AF21" s="149"/>
      <c r="AG21" s="133"/>
      <c r="AH21" s="143"/>
      <c r="AI21" s="144" t="s">
        <v>225</v>
      </c>
      <c r="AJ21" s="1105" t="s">
        <v>62</v>
      </c>
      <c r="AK21" s="1106"/>
      <c r="AL21" s="161"/>
      <c r="AM21" s="146"/>
      <c r="AN21" s="163"/>
    </row>
    <row r="22" spans="1:41" customFormat="1" x14ac:dyDescent="0.2">
      <c r="A22" s="132"/>
      <c r="B22" s="133"/>
      <c r="C22" s="133"/>
      <c r="D22" s="133"/>
      <c r="E22" s="133"/>
      <c r="F22" s="133"/>
      <c r="G22" s="133"/>
      <c r="H22" s="133"/>
      <c r="I22" s="133"/>
      <c r="J22" s="133"/>
      <c r="K22" s="133"/>
      <c r="L22" s="133"/>
      <c r="M22" s="133"/>
      <c r="N22" s="133"/>
      <c r="O22" s="133"/>
      <c r="P22" s="133"/>
      <c r="Q22" s="133"/>
      <c r="R22" s="133"/>
      <c r="S22" s="133"/>
      <c r="T22" s="133"/>
      <c r="U22" s="133"/>
      <c r="V22" s="133"/>
      <c r="W22" s="133"/>
      <c r="X22" s="133"/>
      <c r="Y22" s="133"/>
      <c r="Z22" s="133"/>
      <c r="AA22" s="133"/>
      <c r="AB22" s="133"/>
      <c r="AC22" s="133"/>
      <c r="AD22" s="133"/>
      <c r="AE22" s="133"/>
      <c r="AF22" s="149"/>
      <c r="AG22" s="133"/>
      <c r="AH22" s="143"/>
      <c r="AI22" s="144" t="s">
        <v>226</v>
      </c>
      <c r="AJ22" s="1105" t="s">
        <v>62</v>
      </c>
      <c r="AK22" s="1106"/>
      <c r="AL22" s="164"/>
      <c r="AM22" s="146"/>
      <c r="AN22" s="163"/>
    </row>
    <row r="23" spans="1:41" customFormat="1" x14ac:dyDescent="0.2">
      <c r="A23" s="132"/>
      <c r="B23" s="133"/>
      <c r="C23" s="133"/>
      <c r="D23" s="133"/>
      <c r="E23" s="133"/>
      <c r="F23" s="133"/>
      <c r="G23" s="133"/>
      <c r="H23" s="133"/>
      <c r="I23" s="133"/>
      <c r="J23" s="133"/>
      <c r="K23" s="133"/>
      <c r="L23" s="133"/>
      <c r="M23" s="133"/>
      <c r="N23" s="133"/>
      <c r="O23" s="133"/>
      <c r="P23" s="133"/>
      <c r="Q23" s="133"/>
      <c r="R23" s="133"/>
      <c r="S23" s="133"/>
      <c r="T23" s="133"/>
      <c r="U23" s="133"/>
      <c r="V23" s="133"/>
      <c r="W23" s="133"/>
      <c r="X23" s="133"/>
      <c r="Y23" s="133"/>
      <c r="Z23" s="133"/>
      <c r="AA23" s="133"/>
      <c r="AB23" s="133"/>
      <c r="AC23" s="133"/>
      <c r="AD23" s="133"/>
      <c r="AE23" s="133"/>
      <c r="AF23" s="149"/>
      <c r="AG23" s="133"/>
      <c r="AH23" s="143"/>
      <c r="AI23" s="144" t="s">
        <v>227</v>
      </c>
      <c r="AJ23" s="1105" t="s">
        <v>62</v>
      </c>
      <c r="AK23" s="1106"/>
      <c r="AL23" s="161"/>
      <c r="AM23" s="146"/>
      <c r="AN23" s="163"/>
    </row>
    <row r="24" spans="1:41" customFormat="1" x14ac:dyDescent="0.2">
      <c r="A24" s="132"/>
      <c r="B24" s="133"/>
      <c r="C24" s="133"/>
      <c r="D24" s="133"/>
      <c r="E24" s="133"/>
      <c r="F24" s="133"/>
      <c r="G24" s="133"/>
      <c r="H24" s="133"/>
      <c r="I24" s="133"/>
      <c r="J24" s="133"/>
      <c r="K24" s="133"/>
      <c r="L24" s="133"/>
      <c r="M24" s="133"/>
      <c r="N24" s="133"/>
      <c r="O24" s="133"/>
      <c r="P24" s="133"/>
      <c r="Q24" s="133"/>
      <c r="R24" s="133"/>
      <c r="S24" s="133"/>
      <c r="T24" s="133"/>
      <c r="U24" s="133"/>
      <c r="V24" s="133"/>
      <c r="W24" s="133"/>
      <c r="X24" s="133"/>
      <c r="Y24" s="133"/>
      <c r="Z24" s="133"/>
      <c r="AA24" s="133"/>
      <c r="AB24" s="133"/>
      <c r="AC24" s="133"/>
      <c r="AD24" s="133"/>
      <c r="AE24" s="133"/>
      <c r="AF24" s="149"/>
      <c r="AG24" s="133"/>
      <c r="AH24" s="143"/>
      <c r="AI24" s="144" t="s">
        <v>228</v>
      </c>
      <c r="AJ24" s="1111" t="s">
        <v>62</v>
      </c>
      <c r="AK24" s="1112"/>
      <c r="AL24" s="145"/>
      <c r="AM24" s="146"/>
      <c r="AN24" s="147"/>
    </row>
    <row r="25" spans="1:41" customFormat="1" x14ac:dyDescent="0.2">
      <c r="A25" s="132"/>
      <c r="B25" s="133"/>
      <c r="C25" s="133"/>
      <c r="D25" s="133"/>
      <c r="E25" s="133"/>
      <c r="F25" s="133"/>
      <c r="G25" s="133"/>
      <c r="H25" s="133"/>
      <c r="I25" s="133"/>
      <c r="J25" s="133"/>
      <c r="K25" s="133"/>
      <c r="L25" s="133"/>
      <c r="M25" s="133"/>
      <c r="N25" s="133"/>
      <c r="O25" s="133"/>
      <c r="P25" s="133"/>
      <c r="Q25" s="133"/>
      <c r="R25" s="133"/>
      <c r="S25" s="133"/>
      <c r="T25" s="133"/>
      <c r="U25" s="133"/>
      <c r="V25" s="133"/>
      <c r="W25" s="133"/>
      <c r="X25" s="133"/>
      <c r="Y25" s="133"/>
      <c r="Z25" s="133"/>
      <c r="AA25" s="133"/>
      <c r="AB25" s="133"/>
      <c r="AC25" s="133"/>
      <c r="AD25" s="133"/>
      <c r="AE25" s="133"/>
      <c r="AF25" s="149"/>
      <c r="AG25" s="133"/>
      <c r="AH25" s="143"/>
      <c r="AI25" s="144" t="s">
        <v>433</v>
      </c>
      <c r="AJ25" s="1111" t="s">
        <v>62</v>
      </c>
      <c r="AK25" s="1112"/>
      <c r="AL25" s="145">
        <v>120.63</v>
      </c>
      <c r="AM25" s="146">
        <v>1</v>
      </c>
      <c r="AN25" s="147">
        <f>+AM25*AL25</f>
        <v>120.63</v>
      </c>
    </row>
    <row r="26" spans="1:41" customFormat="1" x14ac:dyDescent="0.2">
      <c r="A26" s="132"/>
      <c r="B26" s="133"/>
      <c r="C26" s="133"/>
      <c r="D26" s="133"/>
      <c r="E26" s="133"/>
      <c r="F26" s="133"/>
      <c r="G26" s="133"/>
      <c r="H26" s="133"/>
      <c r="I26" s="133"/>
      <c r="J26" s="133"/>
      <c r="K26" s="133"/>
      <c r="L26" s="133"/>
      <c r="M26" s="133"/>
      <c r="N26" s="133"/>
      <c r="O26" s="133"/>
      <c r="P26" s="133"/>
      <c r="Q26" s="133"/>
      <c r="R26" s="133"/>
      <c r="S26" s="133"/>
      <c r="T26" s="133"/>
      <c r="U26" s="133"/>
      <c r="V26" s="133"/>
      <c r="W26" s="133"/>
      <c r="X26" s="133"/>
      <c r="Y26" s="133"/>
      <c r="Z26" s="133"/>
      <c r="AA26" s="133"/>
      <c r="AB26" s="133"/>
      <c r="AC26" s="133"/>
      <c r="AD26" s="133"/>
      <c r="AE26" s="133"/>
      <c r="AF26" s="149"/>
      <c r="AG26" s="133"/>
      <c r="AH26" s="143"/>
      <c r="AI26" s="144"/>
      <c r="AJ26" s="1105"/>
      <c r="AK26" s="1106"/>
      <c r="AL26" s="164"/>
      <c r="AM26" s="146"/>
      <c r="AN26" s="163"/>
    </row>
    <row r="27" spans="1:41" customFormat="1" x14ac:dyDescent="0.2">
      <c r="A27" s="132"/>
      <c r="B27" s="133"/>
      <c r="C27" s="133"/>
      <c r="D27" s="133"/>
      <c r="E27" s="133"/>
      <c r="F27" s="133"/>
      <c r="G27" s="133"/>
      <c r="H27" s="133"/>
      <c r="I27" s="133"/>
      <c r="J27" s="133"/>
      <c r="K27" s="133"/>
      <c r="L27" s="133"/>
      <c r="M27" s="133"/>
      <c r="N27" s="133"/>
      <c r="O27" s="133"/>
      <c r="P27" s="133"/>
      <c r="Q27" s="133"/>
      <c r="R27" s="133"/>
      <c r="S27" s="133"/>
      <c r="T27" s="133"/>
      <c r="U27" s="133"/>
      <c r="V27" s="133"/>
      <c r="W27" s="133"/>
      <c r="X27" s="133"/>
      <c r="Y27" s="133"/>
      <c r="Z27" s="133"/>
      <c r="AA27" s="133"/>
      <c r="AB27" s="133"/>
      <c r="AC27" s="133"/>
      <c r="AD27" s="133"/>
      <c r="AE27" s="133"/>
      <c r="AF27" s="149"/>
      <c r="AG27" s="133"/>
      <c r="AH27" s="143"/>
      <c r="AI27" s="144"/>
      <c r="AJ27" s="1105"/>
      <c r="AK27" s="1106"/>
      <c r="AL27" s="161"/>
      <c r="AM27" s="146"/>
      <c r="AN27" s="163"/>
    </row>
    <row r="28" spans="1:41" customFormat="1" ht="18" x14ac:dyDescent="0.25">
      <c r="A28" s="132"/>
      <c r="B28" s="150"/>
      <c r="C28" s="133"/>
      <c r="D28" s="133"/>
      <c r="E28" s="133"/>
      <c r="F28" s="133"/>
      <c r="G28" s="133"/>
      <c r="H28" s="133"/>
      <c r="I28" s="133"/>
      <c r="J28" s="133"/>
      <c r="K28" s="133"/>
      <c r="L28" s="133"/>
      <c r="M28" s="133"/>
      <c r="N28" s="133"/>
      <c r="O28" s="133"/>
      <c r="P28" s="133"/>
      <c r="Q28" s="133"/>
      <c r="R28" s="133"/>
      <c r="S28" s="133"/>
      <c r="T28" s="133"/>
      <c r="U28" s="133"/>
      <c r="V28" s="133"/>
      <c r="W28" s="133"/>
      <c r="X28" s="133"/>
      <c r="Y28" s="133"/>
      <c r="Z28" s="133"/>
      <c r="AA28" s="133"/>
      <c r="AB28" s="133"/>
      <c r="AC28" s="133"/>
      <c r="AD28" s="133"/>
      <c r="AE28" s="133"/>
      <c r="AF28" s="149"/>
      <c r="AG28" s="133"/>
      <c r="AH28" s="143"/>
      <c r="AI28" s="165"/>
      <c r="AJ28" s="166"/>
      <c r="AK28" s="166"/>
      <c r="AL28" s="164"/>
      <c r="AM28" s="146"/>
      <c r="AN28" s="163"/>
    </row>
    <row r="29" spans="1:41" customFormat="1" x14ac:dyDescent="0.2">
      <c r="A29" s="132"/>
      <c r="B29" s="133"/>
      <c r="C29" s="133"/>
      <c r="D29" s="133"/>
      <c r="E29" s="133"/>
      <c r="F29" s="151"/>
      <c r="G29" s="151"/>
      <c r="H29" s="151"/>
      <c r="I29" s="151"/>
      <c r="J29" s="133"/>
      <c r="K29" s="133"/>
      <c r="L29" s="133"/>
      <c r="M29" s="151"/>
      <c r="N29" s="151"/>
      <c r="O29" s="151"/>
      <c r="P29" s="151"/>
      <c r="Q29" s="151"/>
      <c r="R29" s="151"/>
      <c r="S29" s="151"/>
      <c r="T29" s="151"/>
      <c r="U29" s="151"/>
      <c r="V29" s="151"/>
      <c r="W29" s="151"/>
      <c r="X29" s="151"/>
      <c r="Y29" s="151"/>
      <c r="Z29" s="151"/>
      <c r="AA29" s="151"/>
      <c r="AB29" s="151"/>
      <c r="AC29" s="151"/>
      <c r="AD29" s="151"/>
      <c r="AE29" s="151"/>
      <c r="AF29" s="133"/>
      <c r="AG29" s="133"/>
      <c r="AH29" s="143"/>
      <c r="AI29" s="165"/>
      <c r="AJ29" s="166"/>
      <c r="AK29" s="166"/>
      <c r="AL29" s="161"/>
      <c r="AM29" s="146"/>
      <c r="AN29" s="163"/>
      <c r="AO29" s="152"/>
    </row>
    <row r="30" spans="1:41" customFormat="1" x14ac:dyDescent="0.2">
      <c r="A30" s="132"/>
      <c r="B30" s="133"/>
      <c r="C30" s="133"/>
      <c r="D30" s="133"/>
      <c r="E30" s="133"/>
      <c r="F30" s="133"/>
      <c r="G30" s="133"/>
      <c r="H30" s="133"/>
      <c r="I30" s="133"/>
      <c r="J30" s="133"/>
      <c r="K30" s="133"/>
      <c r="L30" s="133"/>
      <c r="M30" s="133"/>
      <c r="N30" s="133"/>
      <c r="O30" s="133"/>
      <c r="P30" s="133"/>
      <c r="Q30" s="133"/>
      <c r="R30" s="133"/>
      <c r="S30" s="133"/>
      <c r="T30" s="133"/>
      <c r="U30" s="133"/>
      <c r="V30" s="133"/>
      <c r="W30" s="133"/>
      <c r="X30" s="133"/>
      <c r="Y30" s="133"/>
      <c r="Z30" s="133"/>
      <c r="AA30" s="133"/>
      <c r="AB30" s="133"/>
      <c r="AC30" s="133"/>
      <c r="AD30" s="133"/>
      <c r="AE30" s="133"/>
      <c r="AF30" s="133"/>
      <c r="AG30" s="133"/>
      <c r="AH30" s="143"/>
      <c r="AI30" s="165"/>
      <c r="AJ30" s="166"/>
      <c r="AK30" s="166"/>
      <c r="AL30" s="164"/>
      <c r="AM30" s="146"/>
      <c r="AN30" s="163"/>
      <c r="AO30" s="152"/>
    </row>
    <row r="31" spans="1:41" customFormat="1" x14ac:dyDescent="0.2">
      <c r="A31" s="132"/>
      <c r="B31" s="133"/>
      <c r="C31" s="133"/>
      <c r="D31" s="133"/>
      <c r="E31" s="133"/>
      <c r="F31" s="133"/>
      <c r="G31" s="133"/>
      <c r="H31" s="133"/>
      <c r="I31" s="133"/>
      <c r="J31" s="133"/>
      <c r="K31" s="133"/>
      <c r="L31" s="133"/>
      <c r="M31" s="133"/>
      <c r="N31" s="133"/>
      <c r="O31" s="133"/>
      <c r="P31" s="133"/>
      <c r="Q31" s="133"/>
      <c r="R31" s="133"/>
      <c r="S31" s="133"/>
      <c r="T31" s="133"/>
      <c r="U31" s="133"/>
      <c r="V31" s="133"/>
      <c r="W31" s="133"/>
      <c r="X31" s="133"/>
      <c r="Y31" s="133"/>
      <c r="Z31" s="133"/>
      <c r="AA31" s="133"/>
      <c r="AB31" s="133"/>
      <c r="AC31" s="133"/>
      <c r="AD31" s="133"/>
      <c r="AE31" s="133"/>
      <c r="AF31" s="133"/>
      <c r="AG31" s="133"/>
      <c r="AH31" s="143"/>
      <c r="AI31" s="165"/>
      <c r="AJ31" s="166"/>
      <c r="AK31" s="166"/>
      <c r="AL31" s="161"/>
      <c r="AM31" s="146"/>
      <c r="AN31" s="163"/>
    </row>
    <row r="32" spans="1:41" customFormat="1" x14ac:dyDescent="0.2">
      <c r="A32" s="132"/>
      <c r="B32" s="133"/>
      <c r="C32" s="133"/>
      <c r="D32" s="133"/>
      <c r="E32" s="133"/>
      <c r="F32" s="133"/>
      <c r="G32" s="133"/>
      <c r="H32" s="133"/>
      <c r="I32" s="133"/>
      <c r="J32" s="133"/>
      <c r="K32" s="133"/>
      <c r="L32" s="133"/>
      <c r="M32" s="133"/>
      <c r="N32" s="133"/>
      <c r="O32" s="133"/>
      <c r="P32" s="133"/>
      <c r="Q32" s="133"/>
      <c r="R32" s="133"/>
      <c r="S32" s="133"/>
      <c r="T32" s="133"/>
      <c r="U32" s="133"/>
      <c r="V32" s="133"/>
      <c r="W32" s="133"/>
      <c r="X32" s="133"/>
      <c r="Y32" s="133"/>
      <c r="Z32" s="133"/>
      <c r="AA32" s="133"/>
      <c r="AB32" s="133"/>
      <c r="AC32" s="133"/>
      <c r="AD32" s="133"/>
      <c r="AE32" s="133"/>
      <c r="AF32" s="133"/>
      <c r="AG32" s="133"/>
      <c r="AH32" s="143"/>
      <c r="AI32" s="165"/>
      <c r="AJ32" s="166"/>
      <c r="AK32" s="166"/>
      <c r="AL32" s="164"/>
      <c r="AM32" s="146"/>
      <c r="AN32" s="163"/>
    </row>
    <row r="33" spans="1:40" customFormat="1" x14ac:dyDescent="0.2">
      <c r="A33" s="132"/>
      <c r="B33" s="133"/>
      <c r="C33" s="133"/>
      <c r="D33" s="133"/>
      <c r="E33" s="133"/>
      <c r="F33" s="133"/>
      <c r="G33" s="133"/>
      <c r="H33" s="133"/>
      <c r="I33" s="133"/>
      <c r="J33" s="133"/>
      <c r="K33" s="133"/>
      <c r="L33" s="133"/>
      <c r="M33" s="133"/>
      <c r="N33" s="133"/>
      <c r="O33" s="133"/>
      <c r="P33" s="133"/>
      <c r="Q33" s="133"/>
      <c r="R33" s="133"/>
      <c r="S33" s="133"/>
      <c r="T33" s="133"/>
      <c r="U33" s="133"/>
      <c r="V33" s="133"/>
      <c r="W33" s="133"/>
      <c r="X33" s="133"/>
      <c r="Y33" s="133"/>
      <c r="Z33" s="133"/>
      <c r="AA33" s="133"/>
      <c r="AB33" s="133"/>
      <c r="AC33" s="133"/>
      <c r="AD33" s="133"/>
      <c r="AE33" s="133"/>
      <c r="AF33" s="133"/>
      <c r="AG33" s="133"/>
      <c r="AH33" s="143"/>
      <c r="AI33" s="165"/>
      <c r="AJ33" s="166"/>
      <c r="AK33" s="166"/>
      <c r="AL33" s="161"/>
      <c r="AM33" s="146"/>
      <c r="AN33" s="163"/>
    </row>
    <row r="34" spans="1:40" customFormat="1" ht="15.75" thickBot="1" x14ac:dyDescent="0.25">
      <c r="A34" s="132"/>
      <c r="B34" s="133"/>
      <c r="C34" s="133"/>
      <c r="D34" s="133"/>
      <c r="E34" s="133"/>
      <c r="F34" s="133"/>
      <c r="G34" s="133"/>
      <c r="H34" s="133"/>
      <c r="I34" s="133"/>
      <c r="J34" s="133"/>
      <c r="K34" s="133"/>
      <c r="L34" s="133"/>
      <c r="M34" s="133"/>
      <c r="N34" s="133"/>
      <c r="O34" s="133"/>
      <c r="P34" s="133"/>
      <c r="Q34" s="133"/>
      <c r="R34" s="133"/>
      <c r="S34" s="133"/>
      <c r="T34" s="133"/>
      <c r="U34" s="133"/>
      <c r="V34" s="133"/>
      <c r="W34" s="133"/>
      <c r="X34" s="133"/>
      <c r="Y34" s="133"/>
      <c r="Z34" s="133"/>
      <c r="AA34" s="133"/>
      <c r="AB34" s="133"/>
      <c r="AC34" s="133"/>
      <c r="AD34" s="133"/>
      <c r="AE34" s="133"/>
      <c r="AF34" s="133"/>
      <c r="AG34" s="133"/>
      <c r="AH34" s="143"/>
      <c r="AI34" s="165"/>
      <c r="AJ34" s="166"/>
      <c r="AK34" s="166"/>
      <c r="AL34" s="164"/>
      <c r="AM34" s="146"/>
      <c r="AN34" s="163"/>
    </row>
    <row r="35" spans="1:40" customFormat="1" ht="15.75" x14ac:dyDescent="0.25">
      <c r="A35" s="1128" t="s">
        <v>72</v>
      </c>
      <c r="B35" s="1129"/>
      <c r="C35" s="1129"/>
      <c r="D35" s="1129"/>
      <c r="E35" s="1129"/>
      <c r="F35" s="1129"/>
      <c r="G35" s="1129"/>
      <c r="H35" s="1129"/>
      <c r="I35" s="1129"/>
      <c r="J35" s="1129"/>
      <c r="K35" s="1129"/>
      <c r="L35" s="1129"/>
      <c r="M35" s="1129"/>
      <c r="N35" s="1129"/>
      <c r="O35" s="1129"/>
      <c r="P35" s="1129"/>
      <c r="Q35" s="1129"/>
      <c r="R35" s="1129"/>
      <c r="S35" s="1129"/>
      <c r="T35" s="1129"/>
      <c r="U35" s="1129"/>
      <c r="V35" s="1129"/>
      <c r="W35" s="1129"/>
      <c r="X35" s="1129"/>
      <c r="Y35" s="1129"/>
      <c r="Z35" s="1129"/>
      <c r="AA35" s="1129"/>
      <c r="AB35" s="1129"/>
      <c r="AC35" s="1129"/>
      <c r="AD35" s="1129"/>
      <c r="AE35" s="1129"/>
      <c r="AF35" s="1129"/>
      <c r="AG35" s="1129"/>
      <c r="AH35" s="1130"/>
      <c r="AI35" s="1134" t="s">
        <v>56</v>
      </c>
      <c r="AJ35" s="1135"/>
      <c r="AK35" s="1135"/>
      <c r="AL35" s="1135"/>
      <c r="AM35" s="1135"/>
      <c r="AN35" s="259">
        <f>SUM(AN10:AN34)</f>
        <v>120.63</v>
      </c>
    </row>
    <row r="36" spans="1:40" customFormat="1" x14ac:dyDescent="0.2">
      <c r="A36" s="1128"/>
      <c r="B36" s="1129"/>
      <c r="C36" s="1129"/>
      <c r="D36" s="1129"/>
      <c r="E36" s="1129"/>
      <c r="F36" s="1129"/>
      <c r="G36" s="1129"/>
      <c r="H36" s="1129"/>
      <c r="I36" s="1129"/>
      <c r="J36" s="1129"/>
      <c r="K36" s="1129"/>
      <c r="L36" s="1129"/>
      <c r="M36" s="1129"/>
      <c r="N36" s="1129"/>
      <c r="O36" s="1129"/>
      <c r="P36" s="1129"/>
      <c r="Q36" s="1129"/>
      <c r="R36" s="1129"/>
      <c r="S36" s="1129"/>
      <c r="T36" s="1129"/>
      <c r="U36" s="1129"/>
      <c r="V36" s="1129"/>
      <c r="W36" s="1129"/>
      <c r="X36" s="1129"/>
      <c r="Y36" s="1129"/>
      <c r="Z36" s="1129"/>
      <c r="AA36" s="1129"/>
      <c r="AB36" s="1129"/>
      <c r="AC36" s="1129"/>
      <c r="AD36" s="1129"/>
      <c r="AE36" s="1129"/>
      <c r="AF36" s="1129"/>
      <c r="AG36" s="1129"/>
      <c r="AH36" s="1130"/>
      <c r="AI36" s="1136" t="s">
        <v>57</v>
      </c>
      <c r="AJ36" s="1137"/>
      <c r="AK36" s="1137"/>
      <c r="AL36" s="1137"/>
      <c r="AM36" s="1137"/>
      <c r="AN36" s="147">
        <v>0</v>
      </c>
    </row>
    <row r="37" spans="1:40" customFormat="1" ht="18.75" thickBot="1" x14ac:dyDescent="0.3">
      <c r="A37" s="1131"/>
      <c r="B37" s="1132"/>
      <c r="C37" s="1132"/>
      <c r="D37" s="1132"/>
      <c r="E37" s="1132"/>
      <c r="F37" s="1132"/>
      <c r="G37" s="1132"/>
      <c r="H37" s="1132"/>
      <c r="I37" s="1132"/>
      <c r="J37" s="1132"/>
      <c r="K37" s="1132"/>
      <c r="L37" s="1132"/>
      <c r="M37" s="1132"/>
      <c r="N37" s="1132"/>
      <c r="O37" s="1132"/>
      <c r="P37" s="1132"/>
      <c r="Q37" s="1132"/>
      <c r="R37" s="1132"/>
      <c r="S37" s="1132"/>
      <c r="T37" s="1132"/>
      <c r="U37" s="1132"/>
      <c r="V37" s="1132"/>
      <c r="W37" s="1132"/>
      <c r="X37" s="1132"/>
      <c r="Y37" s="1132"/>
      <c r="Z37" s="1132"/>
      <c r="AA37" s="1132"/>
      <c r="AB37" s="1132"/>
      <c r="AC37" s="1132"/>
      <c r="AD37" s="1132"/>
      <c r="AE37" s="1132"/>
      <c r="AF37" s="1132"/>
      <c r="AG37" s="1132"/>
      <c r="AH37" s="1133"/>
      <c r="AI37" s="1138" t="s">
        <v>58</v>
      </c>
      <c r="AJ37" s="1139"/>
      <c r="AK37" s="1139"/>
      <c r="AL37" s="1139"/>
      <c r="AM37" s="1139"/>
      <c r="AN37" s="260">
        <f>ROUND(+AN35+AN36,2)</f>
        <v>120.63</v>
      </c>
    </row>
    <row r="38" spans="1:40" customFormat="1" ht="15.75" thickBot="1" x14ac:dyDescent="0.25">
      <c r="A38" s="211"/>
      <c r="B38" s="212" t="s">
        <v>59</v>
      </c>
      <c r="C38" s="213"/>
      <c r="D38" s="213"/>
      <c r="E38" s="213"/>
      <c r="F38" s="213"/>
      <c r="G38" s="213"/>
      <c r="H38" s="213"/>
      <c r="I38" s="213"/>
      <c r="J38" s="213"/>
      <c r="K38" s="213"/>
      <c r="L38" s="213"/>
      <c r="M38" s="213"/>
      <c r="N38" s="213"/>
      <c r="O38" s="213"/>
      <c r="P38" s="213"/>
      <c r="Q38" s="213"/>
      <c r="R38" s="213"/>
      <c r="S38" s="213"/>
      <c r="T38" s="214"/>
      <c r="U38" s="213"/>
      <c r="V38" s="213"/>
      <c r="W38" s="213"/>
      <c r="X38" s="213"/>
      <c r="Y38" s="213"/>
      <c r="Z38" s="213"/>
      <c r="AA38" s="213"/>
      <c r="AB38" s="213"/>
      <c r="AC38" s="213"/>
      <c r="AD38" s="213"/>
      <c r="AE38" s="213"/>
      <c r="AF38" s="213"/>
      <c r="AG38" s="213"/>
      <c r="AH38" s="215"/>
      <c r="AI38" s="213"/>
      <c r="AJ38" s="216"/>
      <c r="AK38" s="217"/>
      <c r="AL38" s="217"/>
      <c r="AM38" s="217"/>
      <c r="AN38" s="218"/>
    </row>
    <row r="39" spans="1:40" customFormat="1" ht="61.9" customHeight="1" x14ac:dyDescent="0.2">
      <c r="A39" s="261"/>
      <c r="B39" s="205"/>
      <c r="C39" s="708"/>
      <c r="D39" s="708"/>
      <c r="E39" s="708"/>
      <c r="F39" s="708"/>
      <c r="G39" s="708"/>
      <c r="H39" s="708"/>
      <c r="I39" s="708"/>
      <c r="J39" s="708"/>
      <c r="K39" s="708"/>
      <c r="L39" s="708"/>
      <c r="M39" s="206"/>
      <c r="N39" s="206"/>
      <c r="O39" s="206"/>
      <c r="P39" s="206"/>
      <c r="Q39" s="206"/>
      <c r="R39" s="206"/>
      <c r="S39" s="206"/>
      <c r="T39" s="708"/>
      <c r="U39" s="708"/>
      <c r="V39" s="708"/>
      <c r="W39" s="708"/>
      <c r="X39" s="708"/>
      <c r="Y39" s="708"/>
      <c r="Z39" s="708"/>
      <c r="AA39" s="708"/>
      <c r="AB39" s="708"/>
      <c r="AC39" s="708"/>
      <c r="AD39" s="708"/>
      <c r="AE39" s="708"/>
      <c r="AF39" s="708"/>
      <c r="AG39" s="708"/>
      <c r="AH39" s="708"/>
      <c r="AI39" s="708"/>
      <c r="AJ39" s="206"/>
      <c r="AK39" s="206"/>
      <c r="AL39" s="206"/>
      <c r="AM39" s="206"/>
      <c r="AN39" s="707"/>
    </row>
    <row r="40" spans="1:40" customFormat="1" ht="13.15" customHeight="1" thickBot="1" x14ac:dyDescent="0.25">
      <c r="A40" s="262"/>
      <c r="B40" s="263"/>
      <c r="C40" s="264" t="s">
        <v>334</v>
      </c>
      <c r="D40" s="264"/>
      <c r="E40" s="264"/>
      <c r="F40" s="264"/>
      <c r="G40" s="264"/>
      <c r="H40" s="264"/>
      <c r="I40" s="264"/>
      <c r="J40" s="264"/>
      <c r="K40" s="264"/>
      <c r="L40" s="264"/>
      <c r="M40" s="264"/>
      <c r="N40" s="264"/>
      <c r="O40" s="264"/>
      <c r="P40" s="264"/>
      <c r="Q40" s="264"/>
      <c r="R40" s="264"/>
      <c r="S40" s="264"/>
      <c r="T40" s="264" t="s">
        <v>332</v>
      </c>
      <c r="U40" s="264"/>
      <c r="V40" s="264"/>
      <c r="W40" s="264"/>
      <c r="X40" s="264"/>
      <c r="Y40" s="264"/>
      <c r="Z40" s="264"/>
      <c r="AA40" s="264"/>
      <c r="AB40" s="264"/>
      <c r="AC40" s="264"/>
      <c r="AD40" s="264"/>
      <c r="AE40" s="264"/>
      <c r="AF40" s="264"/>
      <c r="AG40" s="264"/>
      <c r="AH40" s="264"/>
      <c r="AI40" s="264"/>
      <c r="AJ40" s="264"/>
      <c r="AK40" s="264"/>
      <c r="AL40" s="264"/>
      <c r="AM40" s="264"/>
      <c r="AN40" s="706"/>
    </row>
    <row r="41" spans="1:40" ht="43.5" customHeight="1" x14ac:dyDescent="0.25">
      <c r="A41" s="1083"/>
      <c r="B41" s="1083"/>
      <c r="C41" s="1083"/>
      <c r="D41" s="1083"/>
      <c r="E41" s="1083"/>
      <c r="F41" s="1083"/>
      <c r="G41" s="1083"/>
      <c r="H41" s="1083"/>
      <c r="I41" s="1085" t="s">
        <v>38</v>
      </c>
      <c r="J41" s="1086"/>
      <c r="K41" s="1086"/>
      <c r="L41" s="1086"/>
      <c r="M41" s="1086"/>
      <c r="N41" s="1086"/>
      <c r="O41" s="1086"/>
      <c r="P41" s="1086"/>
      <c r="Q41" s="1086"/>
      <c r="R41" s="1086"/>
      <c r="S41" s="1086"/>
      <c r="T41" s="1086"/>
      <c r="U41" s="1086"/>
      <c r="V41" s="1086"/>
      <c r="W41" s="1086"/>
      <c r="X41" s="1086"/>
      <c r="Y41" s="1086"/>
      <c r="Z41" s="1086"/>
      <c r="AA41" s="1086"/>
      <c r="AB41" s="1086"/>
      <c r="AC41" s="1086"/>
      <c r="AD41" s="1086"/>
      <c r="AE41" s="1086"/>
      <c r="AF41" s="1086"/>
      <c r="AG41" s="1086"/>
      <c r="AH41" s="1086"/>
      <c r="AI41" s="1086"/>
      <c r="AJ41" s="1086"/>
      <c r="AK41" s="1087"/>
      <c r="AL41" s="1091"/>
      <c r="AM41" s="1091"/>
      <c r="AN41" s="1091"/>
    </row>
    <row r="42" spans="1:40" ht="15" customHeight="1" x14ac:dyDescent="0.25">
      <c r="A42" s="1084"/>
      <c r="B42" s="1084"/>
      <c r="C42" s="1084"/>
      <c r="D42" s="1084"/>
      <c r="E42" s="1084"/>
      <c r="F42" s="1084"/>
      <c r="G42" s="1084"/>
      <c r="H42" s="1084"/>
      <c r="I42" s="1088"/>
      <c r="J42" s="1089"/>
      <c r="K42" s="1089"/>
      <c r="L42" s="1089"/>
      <c r="M42" s="1089"/>
      <c r="N42" s="1089"/>
      <c r="O42" s="1089"/>
      <c r="P42" s="1089"/>
      <c r="Q42" s="1089"/>
      <c r="R42" s="1089"/>
      <c r="S42" s="1089"/>
      <c r="T42" s="1089"/>
      <c r="U42" s="1089"/>
      <c r="V42" s="1089"/>
      <c r="W42" s="1089"/>
      <c r="X42" s="1089"/>
      <c r="Y42" s="1089"/>
      <c r="Z42" s="1089"/>
      <c r="AA42" s="1089"/>
      <c r="AB42" s="1089"/>
      <c r="AC42" s="1089"/>
      <c r="AD42" s="1089"/>
      <c r="AE42" s="1089"/>
      <c r="AF42" s="1089"/>
      <c r="AG42" s="1089"/>
      <c r="AH42" s="1089"/>
      <c r="AI42" s="1089"/>
      <c r="AJ42" s="1089"/>
      <c r="AK42" s="1090"/>
      <c r="AL42" s="1092"/>
      <c r="AM42" s="1092"/>
      <c r="AN42" s="1092"/>
    </row>
    <row r="43" spans="1:40" ht="15.75" x14ac:dyDescent="0.25">
      <c r="A43" s="1093" t="s">
        <v>39</v>
      </c>
      <c r="B43" s="1093"/>
      <c r="C43" s="1093"/>
      <c r="D43" s="1093"/>
      <c r="E43" s="1093"/>
      <c r="F43" s="1093"/>
      <c r="G43" s="1093"/>
      <c r="H43" s="1093"/>
      <c r="I43" s="1094" t="s">
        <v>40</v>
      </c>
      <c r="J43" s="1094"/>
      <c r="K43" s="1094"/>
      <c r="L43" s="1094"/>
      <c r="M43" s="1094"/>
      <c r="N43" s="1094"/>
      <c r="O43" s="1094"/>
      <c r="P43" s="1094"/>
      <c r="Q43" s="1094"/>
      <c r="R43" s="1094"/>
      <c r="S43" s="1094"/>
      <c r="T43" s="1094"/>
      <c r="U43" s="1093" t="s">
        <v>41</v>
      </c>
      <c r="V43" s="1093"/>
      <c r="W43" s="1093"/>
      <c r="X43" s="1093"/>
      <c r="Y43" s="1093"/>
      <c r="Z43" s="1093"/>
      <c r="AA43" s="1093"/>
      <c r="AB43" s="1093"/>
      <c r="AC43" s="1093"/>
      <c r="AD43" s="1093"/>
      <c r="AE43" s="1094" t="s">
        <v>42</v>
      </c>
      <c r="AF43" s="1094"/>
      <c r="AG43" s="1094"/>
      <c r="AH43" s="1094"/>
      <c r="AI43" s="1094"/>
      <c r="AJ43" s="1094"/>
      <c r="AK43" s="1094"/>
      <c r="AL43" s="1094"/>
      <c r="AM43" s="1094"/>
      <c r="AN43" s="1094"/>
    </row>
    <row r="44" spans="1:40" ht="20.25" x14ac:dyDescent="0.3">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1"/>
      <c r="AN44" s="11"/>
    </row>
    <row r="45" spans="1:40" ht="37.9" customHeight="1" x14ac:dyDescent="0.25">
      <c r="A45" s="1073" t="s">
        <v>43</v>
      </c>
      <c r="B45" s="1073"/>
      <c r="C45" s="1073"/>
      <c r="D45" s="1073"/>
      <c r="E45" s="1073"/>
      <c r="F45" s="1073"/>
      <c r="G45" s="1073"/>
      <c r="H45" s="1073"/>
      <c r="I45" s="1074" t="s">
        <v>125</v>
      </c>
      <c r="J45" s="1074"/>
      <c r="K45" s="1074"/>
      <c r="L45" s="1074"/>
      <c r="M45" s="1074"/>
      <c r="N45" s="1074"/>
      <c r="O45" s="1074"/>
      <c r="P45" s="1074"/>
      <c r="Q45" s="1074"/>
      <c r="R45" s="1074"/>
      <c r="S45" s="1074"/>
      <c r="T45" s="1074"/>
      <c r="U45" s="1074"/>
      <c r="V45" s="1074"/>
      <c r="W45" s="1074"/>
      <c r="X45" s="1074"/>
      <c r="Y45" s="1074"/>
      <c r="Z45" s="1074"/>
      <c r="AA45" s="1074"/>
      <c r="AB45" s="1074"/>
      <c r="AC45" s="1074"/>
      <c r="AD45" s="1074"/>
      <c r="AE45" s="1074"/>
      <c r="AF45" s="1074"/>
      <c r="AG45" s="1074"/>
      <c r="AH45" s="1074"/>
      <c r="AI45" s="1074"/>
      <c r="AJ45" s="1074"/>
      <c r="AK45" s="1074"/>
      <c r="AL45" s="1074"/>
      <c r="AM45" s="1074"/>
      <c r="AN45" s="1074"/>
    </row>
    <row r="46" spans="1:40" ht="16.5" thickBot="1" x14ac:dyDescent="0.3">
      <c r="A46" s="12"/>
      <c r="B46" s="13"/>
      <c r="C46" s="13"/>
      <c r="D46" s="13"/>
      <c r="E46" s="13"/>
      <c r="F46" s="13"/>
      <c r="G46" s="13"/>
      <c r="H46" s="13"/>
      <c r="I46" s="13"/>
      <c r="J46" s="13"/>
      <c r="K46" s="13"/>
      <c r="L46" s="13"/>
      <c r="M46" s="13"/>
      <c r="N46" s="13"/>
      <c r="O46" s="13"/>
      <c r="P46" s="13"/>
      <c r="Q46" s="13"/>
      <c r="R46" s="13"/>
      <c r="S46" s="13"/>
      <c r="T46" s="13"/>
      <c r="U46" s="13"/>
      <c r="V46" s="13"/>
      <c r="W46" s="13"/>
      <c r="X46" s="13"/>
      <c r="Y46" s="13"/>
      <c r="Z46" s="13"/>
      <c r="AA46" s="13"/>
      <c r="AB46" s="13"/>
      <c r="AC46" s="13"/>
      <c r="AD46" s="13"/>
      <c r="AE46" s="13"/>
      <c r="AF46" s="13"/>
      <c r="AG46" s="13"/>
      <c r="AH46" s="13"/>
      <c r="AI46" s="14"/>
      <c r="AJ46" s="14"/>
      <c r="AK46" s="14"/>
      <c r="AL46" s="14"/>
      <c r="AM46" s="15"/>
      <c r="AN46" s="15"/>
    </row>
    <row r="47" spans="1:40" s="13" customFormat="1" ht="45" customHeight="1" thickBot="1" x14ac:dyDescent="0.25">
      <c r="A47" s="1075" t="s">
        <v>1</v>
      </c>
      <c r="B47" s="1076"/>
      <c r="C47" s="1076"/>
      <c r="D47" s="1076"/>
      <c r="E47" s="1076"/>
      <c r="F47" s="1076"/>
      <c r="G47" s="1076"/>
      <c r="H47" s="1077" t="str">
        <f>+VLOOKUP(AE47,PRESUPUESTO!$A$18:$E$36,3,FALSE)</f>
        <v>SUMINISTRO, EXTENDIDA Y COMPACTACIÓN DE MATERIAL SELECCIÓNADO PARA SUBBASE GRANULAR (INCLUYE ACARREO LIBRE HASTA
5KM) (**)</v>
      </c>
      <c r="I47" s="1077"/>
      <c r="J47" s="1077"/>
      <c r="K47" s="1077"/>
      <c r="L47" s="1077"/>
      <c r="M47" s="1077"/>
      <c r="N47" s="1077"/>
      <c r="O47" s="1077"/>
      <c r="P47" s="1077"/>
      <c r="Q47" s="1077"/>
      <c r="R47" s="1077"/>
      <c r="S47" s="1077"/>
      <c r="T47" s="1077"/>
      <c r="U47" s="1076" t="s">
        <v>45</v>
      </c>
      <c r="V47" s="1076"/>
      <c r="W47" s="1076"/>
      <c r="X47" s="1076"/>
      <c r="Y47" s="1076"/>
      <c r="Z47" s="1076"/>
      <c r="AA47" s="1076"/>
      <c r="AB47" s="1076"/>
      <c r="AC47" s="1076"/>
      <c r="AD47" s="1076"/>
      <c r="AE47" s="1078">
        <v>2.02</v>
      </c>
      <c r="AF47" s="1079"/>
      <c r="AG47" s="1079"/>
      <c r="AH47" s="1079"/>
      <c r="AI47" s="1080"/>
      <c r="AJ47" s="16" t="s">
        <v>46</v>
      </c>
      <c r="AK47" s="127" t="str">
        <f>+VLOOKUP(AE47,PRESUPUESTO!$A$18:$E$36,4,FALSE)</f>
        <v>Precios Gober.</v>
      </c>
      <c r="AL47" s="18" t="s">
        <v>47</v>
      </c>
      <c r="AM47" s="1081" t="s">
        <v>124</v>
      </c>
      <c r="AN47" s="1082"/>
    </row>
    <row r="48" spans="1:40" x14ac:dyDescent="0.25">
      <c r="A48" s="19"/>
      <c r="B48" s="20"/>
      <c r="C48" s="20"/>
      <c r="D48" s="20"/>
      <c r="E48" s="20"/>
      <c r="F48" s="20"/>
      <c r="G48" s="20"/>
      <c r="H48" s="20"/>
      <c r="I48" s="20"/>
      <c r="J48" s="20"/>
      <c r="K48" s="20"/>
      <c r="L48" s="20"/>
      <c r="M48" s="20"/>
      <c r="N48" s="20"/>
      <c r="O48" s="20"/>
      <c r="P48" s="20"/>
      <c r="Q48" s="20"/>
      <c r="R48" s="20"/>
      <c r="S48" s="20"/>
      <c r="T48" s="20"/>
      <c r="U48" s="20"/>
      <c r="V48" s="20"/>
      <c r="W48" s="20"/>
      <c r="X48" s="20"/>
      <c r="Y48" s="20"/>
      <c r="Z48" s="20"/>
      <c r="AA48" s="20"/>
      <c r="AB48" s="20"/>
      <c r="AC48" s="20"/>
      <c r="AD48" s="20"/>
      <c r="AE48" s="20"/>
      <c r="AF48" s="20"/>
      <c r="AG48" s="20"/>
      <c r="AH48" s="21"/>
      <c r="AI48" s="1065" t="s">
        <v>48</v>
      </c>
      <c r="AJ48" s="1067" t="s">
        <v>49</v>
      </c>
      <c r="AK48" s="1068"/>
      <c r="AL48" s="1068"/>
      <c r="AM48" s="1069" t="s">
        <v>50</v>
      </c>
      <c r="AN48" s="1063" t="s">
        <v>51</v>
      </c>
    </row>
    <row r="49" spans="1:40" ht="16.5" customHeight="1" thickBot="1" x14ac:dyDescent="0.3">
      <c r="A49" s="22"/>
      <c r="B49" s="23"/>
      <c r="C49" s="23"/>
      <c r="D49" s="23"/>
      <c r="E49" s="23"/>
      <c r="F49" s="23"/>
      <c r="G49" s="23"/>
      <c r="H49" s="23"/>
      <c r="I49" s="23"/>
      <c r="J49" s="23"/>
      <c r="K49" s="23"/>
      <c r="L49" s="23"/>
      <c r="M49" s="23"/>
      <c r="N49" s="23"/>
      <c r="O49" s="23"/>
      <c r="P49" s="23"/>
      <c r="Q49" s="23"/>
      <c r="R49" s="23"/>
      <c r="S49" s="23"/>
      <c r="T49" s="23"/>
      <c r="U49" s="23"/>
      <c r="V49" s="23"/>
      <c r="W49" s="23"/>
      <c r="X49" s="23"/>
      <c r="Y49" s="23"/>
      <c r="Z49" s="23"/>
      <c r="AA49" s="23"/>
      <c r="AB49" s="23"/>
      <c r="AC49" s="23"/>
      <c r="AD49" s="23"/>
      <c r="AE49" s="23"/>
      <c r="AF49" s="23"/>
      <c r="AG49" s="23"/>
      <c r="AH49" s="24"/>
      <c r="AI49" s="1066"/>
      <c r="AJ49" s="25"/>
      <c r="AK49" s="25"/>
      <c r="AL49" s="70" t="s">
        <v>71</v>
      </c>
      <c r="AM49" s="1070"/>
      <c r="AN49" s="1064"/>
    </row>
    <row r="50" spans="1:40" ht="15.75" x14ac:dyDescent="0.25">
      <c r="A50" s="22"/>
      <c r="B50" s="23"/>
      <c r="C50" s="23"/>
      <c r="D50" s="26"/>
      <c r="E50" s="27"/>
      <c r="F50" s="28"/>
      <c r="G50" s="28"/>
      <c r="H50" s="27"/>
      <c r="I50" s="29"/>
      <c r="J50" s="30"/>
      <c r="K50" s="30"/>
      <c r="L50" s="30"/>
      <c r="M50" s="30"/>
      <c r="N50" s="30"/>
      <c r="O50" s="30"/>
      <c r="P50" s="30"/>
      <c r="Q50" s="30"/>
      <c r="R50" s="30"/>
      <c r="S50" s="30"/>
      <c r="T50" s="30"/>
      <c r="U50" s="30"/>
      <c r="V50" s="28"/>
      <c r="W50" s="28"/>
      <c r="X50" s="28"/>
      <c r="Y50" s="28"/>
      <c r="Z50" s="28"/>
      <c r="AA50" s="28"/>
      <c r="AB50" s="31"/>
      <c r="AC50" s="28"/>
      <c r="AD50" s="30"/>
      <c r="AE50" s="30"/>
      <c r="AF50" s="30"/>
      <c r="AG50" s="32"/>
      <c r="AH50" s="33"/>
      <c r="AI50" s="144" t="s">
        <v>61</v>
      </c>
      <c r="AJ50" s="1152" t="s">
        <v>62</v>
      </c>
      <c r="AK50" s="1152"/>
      <c r="AL50" s="71"/>
      <c r="AM50" s="72"/>
      <c r="AN50" s="73"/>
    </row>
    <row r="51" spans="1:40" ht="15.75" x14ac:dyDescent="0.25">
      <c r="A51" s="22"/>
      <c r="B51" s="23"/>
      <c r="C51" s="23"/>
      <c r="D51" s="23"/>
      <c r="E51" s="23"/>
      <c r="F51" s="23"/>
      <c r="G51" s="23"/>
      <c r="H51" s="23"/>
      <c r="I51" s="23"/>
      <c r="J51" s="23"/>
      <c r="K51" s="23"/>
      <c r="L51" s="23"/>
      <c r="M51" s="23"/>
      <c r="N51" s="38"/>
      <c r="O51" s="23"/>
      <c r="P51" s="23"/>
      <c r="Q51" s="23"/>
      <c r="R51" s="23"/>
      <c r="S51" s="23"/>
      <c r="T51" s="23"/>
      <c r="U51" s="23"/>
      <c r="V51" s="23"/>
      <c r="W51" s="23"/>
      <c r="X51" s="23"/>
      <c r="Y51" s="23"/>
      <c r="Z51" s="23"/>
      <c r="AA51" s="23"/>
      <c r="AB51" s="23"/>
      <c r="AC51" s="23"/>
      <c r="AD51" s="23"/>
      <c r="AE51" s="23"/>
      <c r="AF51" s="39"/>
      <c r="AG51" s="23"/>
      <c r="AH51" s="33"/>
      <c r="AI51" s="144" t="s">
        <v>63</v>
      </c>
      <c r="AJ51" s="1152" t="s">
        <v>62</v>
      </c>
      <c r="AK51" s="1152"/>
      <c r="AL51" s="71"/>
      <c r="AM51" s="72"/>
      <c r="AN51" s="73"/>
    </row>
    <row r="52" spans="1:40" ht="15.75" x14ac:dyDescent="0.25">
      <c r="A52" s="22"/>
      <c r="B52" s="23"/>
      <c r="C52" s="23"/>
      <c r="D52" s="23"/>
      <c r="E52" s="23"/>
      <c r="F52" s="23"/>
      <c r="G52" s="23"/>
      <c r="H52" s="23"/>
      <c r="I52" s="23"/>
      <c r="J52" s="23"/>
      <c r="K52" s="23"/>
      <c r="L52" s="23"/>
      <c r="M52" s="23"/>
      <c r="N52" s="38"/>
      <c r="O52" s="23"/>
      <c r="P52" s="23"/>
      <c r="Q52" s="23"/>
      <c r="R52" s="23"/>
      <c r="S52" s="23"/>
      <c r="T52" s="23"/>
      <c r="U52" s="23"/>
      <c r="V52" s="23"/>
      <c r="W52" s="23"/>
      <c r="X52" s="23"/>
      <c r="Y52" s="23"/>
      <c r="Z52" s="23"/>
      <c r="AA52" s="23"/>
      <c r="AB52" s="23"/>
      <c r="AC52" s="23"/>
      <c r="AD52" s="23"/>
      <c r="AE52" s="23"/>
      <c r="AF52" s="39"/>
      <c r="AG52" s="23"/>
      <c r="AH52" s="33"/>
      <c r="AI52" s="144" t="s">
        <v>64</v>
      </c>
      <c r="AJ52" s="1152" t="s">
        <v>62</v>
      </c>
      <c r="AK52" s="1152"/>
      <c r="AL52" s="71"/>
      <c r="AM52" s="72"/>
      <c r="AN52" s="73"/>
    </row>
    <row r="53" spans="1:40" ht="15.75" x14ac:dyDescent="0.25">
      <c r="A53" s="22"/>
      <c r="B53" s="23"/>
      <c r="C53" s="23"/>
      <c r="D53" s="23"/>
      <c r="E53" s="23"/>
      <c r="F53" s="23"/>
      <c r="G53" s="23"/>
      <c r="H53" s="23"/>
      <c r="I53" s="23"/>
      <c r="J53" s="23"/>
      <c r="K53" s="23"/>
      <c r="L53" s="23"/>
      <c r="M53" s="23"/>
      <c r="N53" s="38"/>
      <c r="O53" s="23"/>
      <c r="P53" s="23"/>
      <c r="Q53" s="23"/>
      <c r="R53" s="23"/>
      <c r="S53" s="23"/>
      <c r="T53" s="23"/>
      <c r="U53" s="23"/>
      <c r="V53" s="23"/>
      <c r="W53" s="23"/>
      <c r="X53" s="23"/>
      <c r="Y53" s="23"/>
      <c r="Z53" s="23"/>
      <c r="AA53" s="23"/>
      <c r="AB53" s="23"/>
      <c r="AC53" s="23"/>
      <c r="AD53" s="23"/>
      <c r="AE53" s="23"/>
      <c r="AF53" s="39"/>
      <c r="AG53" s="23"/>
      <c r="AH53" s="33"/>
      <c r="AI53" s="144" t="s">
        <v>65</v>
      </c>
      <c r="AJ53" s="1152" t="s">
        <v>62</v>
      </c>
      <c r="AK53" s="1152"/>
      <c r="AL53" s="71"/>
      <c r="AM53" s="72"/>
      <c r="AN53" s="73"/>
    </row>
    <row r="54" spans="1:40" ht="15.75" x14ac:dyDescent="0.25">
      <c r="A54" s="22"/>
      <c r="B54" s="23"/>
      <c r="C54" s="23"/>
      <c r="D54" s="23"/>
      <c r="E54" s="23"/>
      <c r="F54" s="23"/>
      <c r="G54" s="23"/>
      <c r="H54" s="23"/>
      <c r="I54" s="23"/>
      <c r="J54" s="23"/>
      <c r="K54" s="23"/>
      <c r="L54" s="23"/>
      <c r="M54" s="23"/>
      <c r="N54" s="38"/>
      <c r="O54" s="23"/>
      <c r="P54" s="23"/>
      <c r="Q54" s="23"/>
      <c r="R54" s="23"/>
      <c r="S54" s="23"/>
      <c r="T54" s="23"/>
      <c r="U54" s="23"/>
      <c r="V54" s="23"/>
      <c r="W54" s="23"/>
      <c r="X54" s="23"/>
      <c r="Y54" s="23"/>
      <c r="Z54" s="23"/>
      <c r="AA54" s="23"/>
      <c r="AB54" s="23"/>
      <c r="AC54" s="23"/>
      <c r="AD54" s="23"/>
      <c r="AE54" s="23"/>
      <c r="AF54" s="39"/>
      <c r="AG54" s="23"/>
      <c r="AH54" s="33"/>
      <c r="AI54" s="144" t="s">
        <v>66</v>
      </c>
      <c r="AJ54" s="1152" t="s">
        <v>62</v>
      </c>
      <c r="AK54" s="1152"/>
      <c r="AL54" s="71"/>
      <c r="AM54" s="72"/>
      <c r="AN54" s="73"/>
    </row>
    <row r="55" spans="1:40" ht="15.75" x14ac:dyDescent="0.25">
      <c r="A55" s="22"/>
      <c r="B55" s="23"/>
      <c r="C55" s="23"/>
      <c r="D55" s="23"/>
      <c r="E55" s="23"/>
      <c r="F55" s="23"/>
      <c r="G55" s="23"/>
      <c r="H55" s="23"/>
      <c r="I55" s="23"/>
      <c r="J55" s="23"/>
      <c r="K55" s="23"/>
      <c r="L55" s="23"/>
      <c r="M55" s="23"/>
      <c r="N55" s="38"/>
      <c r="O55" s="23"/>
      <c r="P55" s="23"/>
      <c r="Q55" s="23"/>
      <c r="R55" s="23"/>
      <c r="S55" s="23"/>
      <c r="T55" s="23"/>
      <c r="U55" s="23"/>
      <c r="V55" s="23"/>
      <c r="W55" s="23"/>
      <c r="X55" s="23"/>
      <c r="Y55" s="23"/>
      <c r="Z55" s="23"/>
      <c r="AA55" s="23"/>
      <c r="AB55" s="23"/>
      <c r="AC55" s="23"/>
      <c r="AD55" s="23"/>
      <c r="AE55" s="23"/>
      <c r="AF55" s="39"/>
      <c r="AG55" s="23"/>
      <c r="AH55" s="33"/>
      <c r="AI55" s="144" t="s">
        <v>67</v>
      </c>
      <c r="AJ55" s="1152" t="s">
        <v>62</v>
      </c>
      <c r="AK55" s="1152"/>
      <c r="AL55" s="71"/>
      <c r="AM55" s="72"/>
      <c r="AN55" s="73"/>
    </row>
    <row r="56" spans="1:40" ht="15.75" x14ac:dyDescent="0.25">
      <c r="A56" s="22"/>
      <c r="B56" s="23"/>
      <c r="C56" s="23"/>
      <c r="D56" s="23"/>
      <c r="E56" s="23"/>
      <c r="F56" s="23"/>
      <c r="G56" s="23"/>
      <c r="H56" s="23"/>
      <c r="I56" s="23"/>
      <c r="J56" s="23"/>
      <c r="K56" s="23"/>
      <c r="L56" s="23"/>
      <c r="M56" s="23"/>
      <c r="N56" s="23"/>
      <c r="O56" s="23"/>
      <c r="P56" s="23"/>
      <c r="Q56" s="23"/>
      <c r="R56" s="23"/>
      <c r="S56" s="23"/>
      <c r="T56" s="23"/>
      <c r="U56" s="23"/>
      <c r="V56" s="23"/>
      <c r="W56" s="23"/>
      <c r="X56" s="23"/>
      <c r="Y56" s="23"/>
      <c r="Z56" s="23"/>
      <c r="AA56" s="23"/>
      <c r="AB56" s="23"/>
      <c r="AC56" s="23"/>
      <c r="AD56" s="23"/>
      <c r="AE56" s="23"/>
      <c r="AF56" s="39"/>
      <c r="AG56" s="23"/>
      <c r="AH56" s="33"/>
      <c r="AI56" s="144" t="s">
        <v>68</v>
      </c>
      <c r="AJ56" s="1152" t="s">
        <v>62</v>
      </c>
      <c r="AK56" s="1152"/>
      <c r="AL56" s="71"/>
      <c r="AM56" s="72"/>
      <c r="AN56" s="73"/>
    </row>
    <row r="57" spans="1:40" ht="15.75" x14ac:dyDescent="0.25">
      <c r="A57" s="22"/>
      <c r="B57" s="23"/>
      <c r="C57" s="23"/>
      <c r="D57" s="23"/>
      <c r="E57" s="23"/>
      <c r="F57" s="23"/>
      <c r="G57" s="23"/>
      <c r="H57" s="23"/>
      <c r="I57" s="23"/>
      <c r="J57" s="23"/>
      <c r="K57" s="23"/>
      <c r="L57" s="23"/>
      <c r="M57" s="23"/>
      <c r="N57" s="23"/>
      <c r="O57" s="23"/>
      <c r="P57" s="23"/>
      <c r="Q57" s="23"/>
      <c r="R57" s="23"/>
      <c r="S57" s="23"/>
      <c r="T57" s="23"/>
      <c r="U57" s="23"/>
      <c r="V57" s="23"/>
      <c r="W57" s="23"/>
      <c r="X57" s="23"/>
      <c r="Y57" s="23"/>
      <c r="Z57" s="23"/>
      <c r="AA57" s="23"/>
      <c r="AB57" s="23"/>
      <c r="AC57" s="23"/>
      <c r="AD57" s="23"/>
      <c r="AE57" s="23"/>
      <c r="AF57" s="39"/>
      <c r="AG57" s="23"/>
      <c r="AH57" s="33"/>
      <c r="AI57" s="144" t="s">
        <v>69</v>
      </c>
      <c r="AJ57" s="1152" t="s">
        <v>62</v>
      </c>
      <c r="AK57" s="1152"/>
      <c r="AL57" s="71"/>
      <c r="AM57" s="72"/>
      <c r="AN57" s="73"/>
    </row>
    <row r="58" spans="1:40" ht="15.75" x14ac:dyDescent="0.25">
      <c r="A58" s="22"/>
      <c r="B58" s="23"/>
      <c r="C58" s="23"/>
      <c r="D58" s="23"/>
      <c r="E58" s="23"/>
      <c r="F58" s="23"/>
      <c r="G58" s="23"/>
      <c r="H58" s="23"/>
      <c r="I58" s="23"/>
      <c r="J58" s="23"/>
      <c r="K58" s="23"/>
      <c r="L58" s="23"/>
      <c r="M58" s="23"/>
      <c r="N58" s="23"/>
      <c r="O58" s="23"/>
      <c r="P58" s="23"/>
      <c r="Q58" s="23"/>
      <c r="R58" s="23"/>
      <c r="S58" s="23"/>
      <c r="T58" s="23"/>
      <c r="U58" s="23"/>
      <c r="V58" s="23"/>
      <c r="W58" s="23"/>
      <c r="X58" s="23"/>
      <c r="Y58" s="23"/>
      <c r="Z58" s="23"/>
      <c r="AA58" s="23"/>
      <c r="AB58" s="23"/>
      <c r="AC58" s="23"/>
      <c r="AD58" s="23"/>
      <c r="AE58" s="23"/>
      <c r="AF58" s="39"/>
      <c r="AG58" s="23"/>
      <c r="AH58" s="33"/>
      <c r="AI58" s="144" t="s">
        <v>222</v>
      </c>
      <c r="AJ58" s="1152" t="s">
        <v>62</v>
      </c>
      <c r="AK58" s="1152"/>
      <c r="AL58" s="71"/>
      <c r="AM58" s="72"/>
      <c r="AN58" s="73"/>
    </row>
    <row r="59" spans="1:40" ht="15.75" x14ac:dyDescent="0.25">
      <c r="A59" s="22"/>
      <c r="B59" s="23"/>
      <c r="C59" s="23"/>
      <c r="D59" s="23"/>
      <c r="E59" s="23"/>
      <c r="F59" s="23"/>
      <c r="G59" s="23"/>
      <c r="H59" s="23"/>
      <c r="I59" s="23"/>
      <c r="J59" s="23"/>
      <c r="K59" s="23"/>
      <c r="L59" s="23"/>
      <c r="M59" s="23"/>
      <c r="N59" s="23"/>
      <c r="O59" s="23"/>
      <c r="P59" s="23"/>
      <c r="Q59" s="23"/>
      <c r="R59" s="23"/>
      <c r="S59" s="23"/>
      <c r="T59" s="23"/>
      <c r="U59" s="23"/>
      <c r="V59" s="23"/>
      <c r="W59" s="23"/>
      <c r="X59" s="23"/>
      <c r="Y59" s="23"/>
      <c r="Z59" s="23"/>
      <c r="AA59" s="23"/>
      <c r="AB59" s="23"/>
      <c r="AC59" s="23"/>
      <c r="AD59" s="23"/>
      <c r="AE59" s="23"/>
      <c r="AF59" s="39"/>
      <c r="AG59" s="23"/>
      <c r="AH59" s="33"/>
      <c r="AI59" s="144" t="s">
        <v>223</v>
      </c>
      <c r="AJ59" s="1152" t="s">
        <v>62</v>
      </c>
      <c r="AK59" s="1152"/>
      <c r="AL59" s="71">
        <v>70.06</v>
      </c>
      <c r="AM59" s="146">
        <v>1</v>
      </c>
      <c r="AN59" s="163">
        <f>+AM59*AL59</f>
        <v>70.06</v>
      </c>
    </row>
    <row r="60" spans="1:40" ht="15.75" x14ac:dyDescent="0.25">
      <c r="A60" s="22"/>
      <c r="B60" s="23"/>
      <c r="C60" s="23"/>
      <c r="D60" s="23"/>
      <c r="E60" s="23"/>
      <c r="F60" s="23"/>
      <c r="G60" s="23"/>
      <c r="H60" s="23"/>
      <c r="I60" s="23"/>
      <c r="J60" s="23"/>
      <c r="K60" s="23"/>
      <c r="L60" s="23"/>
      <c r="M60" s="23"/>
      <c r="N60" s="38"/>
      <c r="O60" s="23"/>
      <c r="P60" s="23"/>
      <c r="Q60" s="23"/>
      <c r="R60" s="23"/>
      <c r="S60" s="23"/>
      <c r="T60" s="23"/>
      <c r="U60" s="23"/>
      <c r="V60" s="23"/>
      <c r="W60" s="23"/>
      <c r="X60" s="23"/>
      <c r="Y60" s="23"/>
      <c r="Z60" s="23"/>
      <c r="AA60" s="23"/>
      <c r="AB60" s="23"/>
      <c r="AC60" s="23"/>
      <c r="AD60" s="23"/>
      <c r="AE60" s="23"/>
      <c r="AF60" s="39"/>
      <c r="AG60" s="23"/>
      <c r="AH60" s="33"/>
      <c r="AI60" s="34"/>
      <c r="AJ60" s="1152"/>
      <c r="AK60" s="1152"/>
      <c r="AL60" s="74"/>
      <c r="AM60" s="36"/>
      <c r="AN60" s="73"/>
    </row>
    <row r="61" spans="1:40" ht="15.75" x14ac:dyDescent="0.25">
      <c r="A61" s="22"/>
      <c r="B61" s="23"/>
      <c r="C61" s="23"/>
      <c r="D61" s="23"/>
      <c r="E61" s="23"/>
      <c r="F61" s="23"/>
      <c r="G61" s="23"/>
      <c r="H61" s="23"/>
      <c r="I61" s="23"/>
      <c r="J61" s="23"/>
      <c r="K61" s="23"/>
      <c r="L61" s="23"/>
      <c r="M61" s="23"/>
      <c r="N61" s="38"/>
      <c r="O61" s="23"/>
      <c r="P61" s="23"/>
      <c r="Q61" s="23"/>
      <c r="R61" s="23"/>
      <c r="S61" s="23"/>
      <c r="T61" s="23"/>
      <c r="U61" s="23"/>
      <c r="V61" s="23"/>
      <c r="W61" s="23"/>
      <c r="X61" s="23"/>
      <c r="Y61" s="23"/>
      <c r="Z61" s="23"/>
      <c r="AA61" s="23"/>
      <c r="AB61" s="23"/>
      <c r="AC61" s="23"/>
      <c r="AD61" s="23"/>
      <c r="AE61" s="23"/>
      <c r="AF61" s="39"/>
      <c r="AG61" s="23"/>
      <c r="AH61" s="33"/>
      <c r="AI61" s="34"/>
      <c r="AJ61" s="1152"/>
      <c r="AK61" s="1152"/>
      <c r="AL61" s="71"/>
      <c r="AM61" s="36"/>
      <c r="AN61" s="73"/>
    </row>
    <row r="62" spans="1:40" ht="15.75" x14ac:dyDescent="0.25">
      <c r="A62" s="22"/>
      <c r="B62" s="23"/>
      <c r="C62" s="23"/>
      <c r="D62" s="23"/>
      <c r="E62" s="23"/>
      <c r="F62" s="23"/>
      <c r="G62" s="23"/>
      <c r="H62" s="23"/>
      <c r="I62" s="23"/>
      <c r="J62" s="23"/>
      <c r="K62" s="23"/>
      <c r="L62" s="23"/>
      <c r="M62" s="23"/>
      <c r="N62" s="23"/>
      <c r="O62" s="23"/>
      <c r="P62" s="23"/>
      <c r="Q62" s="23"/>
      <c r="R62" s="23"/>
      <c r="S62" s="23"/>
      <c r="T62" s="23"/>
      <c r="U62" s="23"/>
      <c r="V62" s="23"/>
      <c r="W62" s="23"/>
      <c r="X62" s="23"/>
      <c r="Y62" s="23"/>
      <c r="Z62" s="23"/>
      <c r="AA62" s="23"/>
      <c r="AB62" s="23"/>
      <c r="AC62" s="23"/>
      <c r="AD62" s="23"/>
      <c r="AE62" s="23"/>
      <c r="AF62" s="39"/>
      <c r="AG62" s="23"/>
      <c r="AH62" s="33"/>
      <c r="AI62" s="34"/>
      <c r="AJ62" s="75"/>
      <c r="AK62" s="75"/>
      <c r="AL62" s="74"/>
      <c r="AM62" s="36"/>
      <c r="AN62" s="73"/>
    </row>
    <row r="63" spans="1:40" ht="15.75" x14ac:dyDescent="0.25">
      <c r="A63" s="22"/>
      <c r="B63" s="23"/>
      <c r="C63" s="23"/>
      <c r="D63" s="23"/>
      <c r="E63" s="23"/>
      <c r="F63" s="23"/>
      <c r="G63" s="23"/>
      <c r="H63" s="23"/>
      <c r="I63" s="23"/>
      <c r="J63" s="23"/>
      <c r="K63" s="23"/>
      <c r="L63" s="23"/>
      <c r="M63" s="23"/>
      <c r="N63" s="23"/>
      <c r="O63" s="23"/>
      <c r="P63" s="23"/>
      <c r="Q63" s="23"/>
      <c r="R63" s="23"/>
      <c r="S63" s="23"/>
      <c r="T63" s="23"/>
      <c r="U63" s="23"/>
      <c r="V63" s="23"/>
      <c r="W63" s="23"/>
      <c r="X63" s="23"/>
      <c r="Y63" s="23"/>
      <c r="Z63" s="23"/>
      <c r="AA63" s="23"/>
      <c r="AB63" s="23"/>
      <c r="AC63" s="23"/>
      <c r="AD63" s="23"/>
      <c r="AE63" s="23"/>
      <c r="AF63" s="39"/>
      <c r="AG63" s="23"/>
      <c r="AH63" s="33"/>
      <c r="AI63" s="34"/>
      <c r="AJ63" s="75"/>
      <c r="AK63" s="75"/>
      <c r="AL63" s="71"/>
      <c r="AM63" s="36"/>
      <c r="AN63" s="73"/>
    </row>
    <row r="64" spans="1:40" ht="15.75" x14ac:dyDescent="0.25">
      <c r="A64" s="22"/>
      <c r="B64" s="23"/>
      <c r="C64" s="23"/>
      <c r="D64" s="23"/>
      <c r="E64" s="23"/>
      <c r="F64" s="23"/>
      <c r="G64" s="23"/>
      <c r="H64" s="23"/>
      <c r="I64" s="23"/>
      <c r="J64" s="23"/>
      <c r="K64" s="23"/>
      <c r="L64" s="23"/>
      <c r="M64" s="23"/>
      <c r="N64" s="23"/>
      <c r="O64" s="23"/>
      <c r="P64" s="23"/>
      <c r="Q64" s="23"/>
      <c r="R64" s="23"/>
      <c r="S64" s="23"/>
      <c r="T64" s="23"/>
      <c r="U64" s="23"/>
      <c r="V64" s="23"/>
      <c r="W64" s="23"/>
      <c r="X64" s="23"/>
      <c r="Y64" s="23"/>
      <c r="Z64" s="23"/>
      <c r="AA64" s="23"/>
      <c r="AB64" s="23"/>
      <c r="AC64" s="23"/>
      <c r="AD64" s="23"/>
      <c r="AE64" s="23"/>
      <c r="AF64" s="39"/>
      <c r="AG64" s="23"/>
      <c r="AH64" s="33"/>
      <c r="AI64" s="69"/>
      <c r="AJ64" s="75"/>
      <c r="AK64" s="75"/>
      <c r="AL64" s="74"/>
      <c r="AM64" s="36"/>
      <c r="AN64" s="73"/>
    </row>
    <row r="65" spans="1:41" ht="15.75" x14ac:dyDescent="0.25">
      <c r="A65" s="22"/>
      <c r="B65" s="23"/>
      <c r="C65" s="23"/>
      <c r="D65" s="23"/>
      <c r="E65" s="23"/>
      <c r="F65" s="23"/>
      <c r="G65" s="23"/>
      <c r="H65" s="23"/>
      <c r="I65" s="23"/>
      <c r="J65" s="23"/>
      <c r="K65" s="23"/>
      <c r="L65" s="23"/>
      <c r="M65" s="23"/>
      <c r="N65" s="23"/>
      <c r="O65" s="23"/>
      <c r="P65" s="23"/>
      <c r="Q65" s="23"/>
      <c r="R65" s="23"/>
      <c r="S65" s="23"/>
      <c r="T65" s="23"/>
      <c r="U65" s="23"/>
      <c r="V65" s="23"/>
      <c r="W65" s="23"/>
      <c r="X65" s="23"/>
      <c r="Y65" s="23"/>
      <c r="Z65" s="23"/>
      <c r="AA65" s="23"/>
      <c r="AB65" s="23"/>
      <c r="AC65" s="23"/>
      <c r="AD65" s="23"/>
      <c r="AE65" s="23"/>
      <c r="AF65" s="39"/>
      <c r="AG65" s="23"/>
      <c r="AH65" s="33"/>
      <c r="AI65" s="69"/>
      <c r="AJ65" s="75"/>
      <c r="AK65" s="75"/>
      <c r="AL65" s="71"/>
      <c r="AM65" s="36"/>
      <c r="AN65" s="73"/>
    </row>
    <row r="66" spans="1:41" ht="15.75" x14ac:dyDescent="0.25">
      <c r="A66" s="22"/>
      <c r="B66" s="23"/>
      <c r="C66" s="23"/>
      <c r="D66" s="23"/>
      <c r="E66" s="23"/>
      <c r="F66" s="23"/>
      <c r="G66" s="23"/>
      <c r="H66" s="23"/>
      <c r="I66" s="23"/>
      <c r="J66" s="23"/>
      <c r="K66" s="23"/>
      <c r="L66" s="23"/>
      <c r="M66" s="23"/>
      <c r="N66" s="23"/>
      <c r="O66" s="23"/>
      <c r="P66" s="23"/>
      <c r="Q66" s="23"/>
      <c r="R66" s="23"/>
      <c r="S66" s="23"/>
      <c r="T66" s="23"/>
      <c r="U66" s="23"/>
      <c r="V66" s="23"/>
      <c r="W66" s="23"/>
      <c r="X66" s="23"/>
      <c r="Y66" s="23"/>
      <c r="Z66" s="23"/>
      <c r="AA66" s="23"/>
      <c r="AB66" s="23"/>
      <c r="AC66" s="23"/>
      <c r="AD66" s="23"/>
      <c r="AE66" s="23"/>
      <c r="AF66" s="39"/>
      <c r="AG66" s="23"/>
      <c r="AH66" s="33"/>
      <c r="AI66" s="69"/>
      <c r="AJ66" s="75"/>
      <c r="AK66" s="75"/>
      <c r="AL66" s="74"/>
      <c r="AM66" s="36"/>
      <c r="AN66" s="73"/>
    </row>
    <row r="67" spans="1:41" ht="15.75" x14ac:dyDescent="0.25">
      <c r="A67" s="22"/>
      <c r="B67" s="23"/>
      <c r="C67" s="23"/>
      <c r="D67" s="23"/>
      <c r="E67" s="23"/>
      <c r="F67" s="23"/>
      <c r="G67" s="23"/>
      <c r="H67" s="23"/>
      <c r="I67" s="23"/>
      <c r="J67" s="23"/>
      <c r="K67" s="23"/>
      <c r="L67" s="23"/>
      <c r="M67" s="23"/>
      <c r="N67" s="23"/>
      <c r="O67" s="23"/>
      <c r="P67" s="23"/>
      <c r="Q67" s="23"/>
      <c r="R67" s="23"/>
      <c r="S67" s="23"/>
      <c r="T67" s="23"/>
      <c r="U67" s="23"/>
      <c r="V67" s="23"/>
      <c r="W67" s="23"/>
      <c r="X67" s="23"/>
      <c r="Y67" s="23"/>
      <c r="Z67" s="23"/>
      <c r="AA67" s="23"/>
      <c r="AB67" s="23"/>
      <c r="AC67" s="23"/>
      <c r="AD67" s="23"/>
      <c r="AE67" s="23"/>
      <c r="AF67" s="39"/>
      <c r="AG67" s="23"/>
      <c r="AH67" s="33"/>
      <c r="AI67" s="69"/>
      <c r="AJ67" s="75"/>
      <c r="AK67" s="75"/>
      <c r="AL67" s="71"/>
      <c r="AM67" s="36"/>
      <c r="AN67" s="73"/>
    </row>
    <row r="68" spans="1:41" ht="18" x14ac:dyDescent="0.25">
      <c r="A68" s="22"/>
      <c r="B68" s="41"/>
      <c r="C68" s="23"/>
      <c r="D68" s="23"/>
      <c r="E68" s="23"/>
      <c r="F68" s="23"/>
      <c r="G68" s="23"/>
      <c r="H68" s="23"/>
      <c r="I68" s="23"/>
      <c r="J68" s="23"/>
      <c r="K68" s="23"/>
      <c r="L68" s="23"/>
      <c r="M68" s="23"/>
      <c r="N68" s="23"/>
      <c r="O68" s="23"/>
      <c r="P68" s="23"/>
      <c r="Q68" s="23"/>
      <c r="R68" s="23"/>
      <c r="S68" s="23"/>
      <c r="T68" s="23"/>
      <c r="U68" s="23"/>
      <c r="V68" s="23"/>
      <c r="W68" s="23"/>
      <c r="X68" s="23"/>
      <c r="Y68" s="23"/>
      <c r="Z68" s="23"/>
      <c r="AA68" s="23"/>
      <c r="AB68" s="23"/>
      <c r="AC68" s="23"/>
      <c r="AD68" s="23"/>
      <c r="AE68" s="23"/>
      <c r="AF68" s="39"/>
      <c r="AG68" s="23"/>
      <c r="AH68" s="33"/>
      <c r="AI68" s="69"/>
      <c r="AJ68" s="75"/>
      <c r="AK68" s="75"/>
      <c r="AL68" s="74"/>
      <c r="AM68" s="36"/>
      <c r="AN68" s="73"/>
    </row>
    <row r="69" spans="1:41" ht="15.75" x14ac:dyDescent="0.25">
      <c r="A69" s="22"/>
      <c r="B69" s="23"/>
      <c r="C69" s="23"/>
      <c r="D69" s="23"/>
      <c r="E69" s="23"/>
      <c r="F69" s="42"/>
      <c r="G69" s="42"/>
      <c r="H69" s="42"/>
      <c r="I69" s="42"/>
      <c r="J69" s="23"/>
      <c r="K69" s="23"/>
      <c r="L69" s="23"/>
      <c r="M69" s="42"/>
      <c r="N69" s="42"/>
      <c r="O69" s="42"/>
      <c r="P69" s="42"/>
      <c r="Q69" s="42"/>
      <c r="R69" s="42"/>
      <c r="S69" s="42"/>
      <c r="T69" s="42"/>
      <c r="U69" s="42"/>
      <c r="V69" s="42"/>
      <c r="W69" s="42"/>
      <c r="X69" s="42"/>
      <c r="Y69" s="42"/>
      <c r="Z69" s="42"/>
      <c r="AA69" s="42"/>
      <c r="AB69" s="42"/>
      <c r="AC69" s="42"/>
      <c r="AD69" s="42"/>
      <c r="AE69" s="42"/>
      <c r="AF69" s="23"/>
      <c r="AG69" s="23"/>
      <c r="AH69" s="33"/>
      <c r="AI69" s="69"/>
      <c r="AJ69" s="75"/>
      <c r="AK69" s="75"/>
      <c r="AL69" s="71"/>
      <c r="AM69" s="36"/>
      <c r="AN69" s="73"/>
      <c r="AO69" s="43"/>
    </row>
    <row r="70" spans="1:41" ht="15.75" x14ac:dyDescent="0.25">
      <c r="A70" s="22"/>
      <c r="B70" s="23"/>
      <c r="C70" s="23"/>
      <c r="D70" s="23"/>
      <c r="E70" s="23"/>
      <c r="F70" s="23"/>
      <c r="G70" s="23"/>
      <c r="H70" s="23"/>
      <c r="I70" s="23"/>
      <c r="J70" s="23"/>
      <c r="K70" s="23"/>
      <c r="L70" s="23"/>
      <c r="M70" s="23"/>
      <c r="N70" s="23"/>
      <c r="O70" s="23"/>
      <c r="P70" s="23"/>
      <c r="Q70" s="23"/>
      <c r="R70" s="23"/>
      <c r="S70" s="23"/>
      <c r="T70" s="23"/>
      <c r="U70" s="23"/>
      <c r="V70" s="23"/>
      <c r="W70" s="23"/>
      <c r="X70" s="23"/>
      <c r="Y70" s="23"/>
      <c r="Z70" s="23"/>
      <c r="AA70" s="23"/>
      <c r="AB70" s="23"/>
      <c r="AC70" s="23"/>
      <c r="AD70" s="23"/>
      <c r="AE70" s="23"/>
      <c r="AF70" s="23"/>
      <c r="AG70" s="23"/>
      <c r="AH70" s="33"/>
      <c r="AI70" s="69"/>
      <c r="AJ70" s="75"/>
      <c r="AK70" s="75"/>
      <c r="AL70" s="74"/>
      <c r="AM70" s="36"/>
      <c r="AN70" s="73"/>
      <c r="AO70" s="43"/>
    </row>
    <row r="71" spans="1:41" ht="15.75" x14ac:dyDescent="0.25">
      <c r="A71" s="22"/>
      <c r="B71" s="23"/>
      <c r="C71" s="23"/>
      <c r="D71" s="23"/>
      <c r="E71" s="23"/>
      <c r="F71" s="23"/>
      <c r="G71" s="23"/>
      <c r="H71" s="23"/>
      <c r="I71" s="23"/>
      <c r="J71" s="23"/>
      <c r="K71" s="23"/>
      <c r="L71" s="23"/>
      <c r="M71" s="23"/>
      <c r="N71" s="23"/>
      <c r="O71" s="23"/>
      <c r="P71" s="23"/>
      <c r="Q71" s="23"/>
      <c r="R71" s="23"/>
      <c r="S71" s="23"/>
      <c r="T71" s="23"/>
      <c r="U71" s="23"/>
      <c r="V71" s="23"/>
      <c r="W71" s="23"/>
      <c r="X71" s="23"/>
      <c r="Y71" s="23"/>
      <c r="Z71" s="23"/>
      <c r="AA71" s="23"/>
      <c r="AB71" s="23"/>
      <c r="AC71" s="23"/>
      <c r="AD71" s="23"/>
      <c r="AE71" s="23"/>
      <c r="AF71" s="23"/>
      <c r="AG71" s="23"/>
      <c r="AH71" s="33"/>
      <c r="AI71" s="69"/>
      <c r="AJ71" s="75"/>
      <c r="AK71" s="75"/>
      <c r="AL71" s="71"/>
      <c r="AM71" s="36"/>
      <c r="AN71" s="73"/>
    </row>
    <row r="72" spans="1:41" ht="15.75" x14ac:dyDescent="0.25">
      <c r="A72" s="22"/>
      <c r="B72" s="23"/>
      <c r="C72" s="23"/>
      <c r="D72" s="23"/>
      <c r="E72" s="23"/>
      <c r="F72" s="23"/>
      <c r="G72" s="23"/>
      <c r="H72" s="23"/>
      <c r="I72" s="23"/>
      <c r="J72" s="23"/>
      <c r="K72" s="23"/>
      <c r="L72" s="23"/>
      <c r="M72" s="23"/>
      <c r="N72" s="23"/>
      <c r="O72" s="23"/>
      <c r="P72" s="23"/>
      <c r="Q72" s="23"/>
      <c r="R72" s="23"/>
      <c r="S72" s="23"/>
      <c r="T72" s="23"/>
      <c r="U72" s="23"/>
      <c r="V72" s="23"/>
      <c r="W72" s="23"/>
      <c r="X72" s="23"/>
      <c r="Y72" s="23"/>
      <c r="Z72" s="23"/>
      <c r="AA72" s="23"/>
      <c r="AB72" s="23"/>
      <c r="AC72" s="23"/>
      <c r="AD72" s="23"/>
      <c r="AE72" s="23"/>
      <c r="AF72" s="23"/>
      <c r="AG72" s="23"/>
      <c r="AH72" s="33"/>
      <c r="AI72" s="69"/>
      <c r="AJ72" s="75"/>
      <c r="AK72" s="75"/>
      <c r="AL72" s="74"/>
      <c r="AM72" s="36"/>
      <c r="AN72" s="73"/>
    </row>
    <row r="73" spans="1:41" ht="15.75" x14ac:dyDescent="0.25">
      <c r="A73" s="22"/>
      <c r="B73" s="23"/>
      <c r="C73" s="23"/>
      <c r="D73" s="23"/>
      <c r="E73" s="23"/>
      <c r="F73" s="23"/>
      <c r="G73" s="23"/>
      <c r="H73" s="23"/>
      <c r="I73" s="23"/>
      <c r="J73" s="23"/>
      <c r="K73" s="23"/>
      <c r="L73" s="23"/>
      <c r="M73" s="23"/>
      <c r="N73" s="23"/>
      <c r="O73" s="23"/>
      <c r="P73" s="23"/>
      <c r="Q73" s="23"/>
      <c r="R73" s="23"/>
      <c r="S73" s="23"/>
      <c r="T73" s="23"/>
      <c r="U73" s="23"/>
      <c r="V73" s="23"/>
      <c r="W73" s="23"/>
      <c r="X73" s="23"/>
      <c r="Y73" s="23"/>
      <c r="Z73" s="23"/>
      <c r="AA73" s="23"/>
      <c r="AB73" s="23"/>
      <c r="AC73" s="23"/>
      <c r="AD73" s="23"/>
      <c r="AE73" s="23"/>
      <c r="AF73" s="23"/>
      <c r="AG73" s="23"/>
      <c r="AH73" s="33"/>
      <c r="AI73" s="69"/>
      <c r="AJ73" s="75"/>
      <c r="AK73" s="75"/>
      <c r="AL73" s="71"/>
      <c r="AM73" s="36"/>
      <c r="AN73" s="73"/>
    </row>
    <row r="74" spans="1:41" ht="16.5" thickBot="1" x14ac:dyDescent="0.3">
      <c r="A74" s="22"/>
      <c r="B74" s="23"/>
      <c r="C74" s="23"/>
      <c r="D74" s="23"/>
      <c r="E74" s="23"/>
      <c r="F74" s="23"/>
      <c r="G74" s="23"/>
      <c r="H74" s="23"/>
      <c r="I74" s="23"/>
      <c r="J74" s="23"/>
      <c r="K74" s="23"/>
      <c r="L74" s="23"/>
      <c r="M74" s="23"/>
      <c r="N74" s="23"/>
      <c r="O74" s="23"/>
      <c r="P74" s="23"/>
      <c r="Q74" s="23"/>
      <c r="R74" s="23"/>
      <c r="S74" s="23"/>
      <c r="T74" s="23"/>
      <c r="U74" s="23"/>
      <c r="V74" s="23"/>
      <c r="W74" s="23"/>
      <c r="X74" s="23"/>
      <c r="Y74" s="23"/>
      <c r="Z74" s="23"/>
      <c r="AA74" s="23"/>
      <c r="AB74" s="23"/>
      <c r="AC74" s="23"/>
      <c r="AD74" s="23"/>
      <c r="AE74" s="23"/>
      <c r="AF74" s="23"/>
      <c r="AG74" s="23"/>
      <c r="AH74" s="33"/>
      <c r="AI74" s="69"/>
      <c r="AJ74" s="75"/>
      <c r="AK74" s="75"/>
      <c r="AL74" s="74"/>
      <c r="AM74" s="36"/>
      <c r="AN74" s="73"/>
    </row>
    <row r="75" spans="1:41" ht="15.75" x14ac:dyDescent="0.25">
      <c r="A75" s="1140" t="s">
        <v>72</v>
      </c>
      <c r="B75" s="1141"/>
      <c r="C75" s="1141"/>
      <c r="D75" s="1141"/>
      <c r="E75" s="1141"/>
      <c r="F75" s="1141"/>
      <c r="G75" s="1141"/>
      <c r="H75" s="1141"/>
      <c r="I75" s="1141"/>
      <c r="J75" s="1141"/>
      <c r="K75" s="1141"/>
      <c r="L75" s="1141"/>
      <c r="M75" s="1141"/>
      <c r="N75" s="1141"/>
      <c r="O75" s="1141"/>
      <c r="P75" s="1141"/>
      <c r="Q75" s="1141"/>
      <c r="R75" s="1141"/>
      <c r="S75" s="1141"/>
      <c r="T75" s="1141"/>
      <c r="U75" s="1141"/>
      <c r="V75" s="1141"/>
      <c r="W75" s="1141"/>
      <c r="X75" s="1141"/>
      <c r="Y75" s="1141"/>
      <c r="Z75" s="1141"/>
      <c r="AA75" s="1141"/>
      <c r="AB75" s="1141"/>
      <c r="AC75" s="1141"/>
      <c r="AD75" s="1141"/>
      <c r="AE75" s="1141"/>
      <c r="AF75" s="1141"/>
      <c r="AG75" s="1141"/>
      <c r="AH75" s="1142"/>
      <c r="AI75" s="1146" t="s">
        <v>56</v>
      </c>
      <c r="AJ75" s="1147"/>
      <c r="AK75" s="1147"/>
      <c r="AL75" s="1147"/>
      <c r="AM75" s="1147"/>
      <c r="AN75" s="49">
        <f>+SUM(AN50:AN74)</f>
        <v>70.06</v>
      </c>
    </row>
    <row r="76" spans="1:41" ht="15.75" x14ac:dyDescent="0.25">
      <c r="A76" s="1140"/>
      <c r="B76" s="1141"/>
      <c r="C76" s="1141"/>
      <c r="D76" s="1141"/>
      <c r="E76" s="1141"/>
      <c r="F76" s="1141"/>
      <c r="G76" s="1141"/>
      <c r="H76" s="1141"/>
      <c r="I76" s="1141"/>
      <c r="J76" s="1141"/>
      <c r="K76" s="1141"/>
      <c r="L76" s="1141"/>
      <c r="M76" s="1141"/>
      <c r="N76" s="1141"/>
      <c r="O76" s="1141"/>
      <c r="P76" s="1141"/>
      <c r="Q76" s="1141"/>
      <c r="R76" s="1141"/>
      <c r="S76" s="1141"/>
      <c r="T76" s="1141"/>
      <c r="U76" s="1141"/>
      <c r="V76" s="1141"/>
      <c r="W76" s="1141"/>
      <c r="X76" s="1141"/>
      <c r="Y76" s="1141"/>
      <c r="Z76" s="1141"/>
      <c r="AA76" s="1141"/>
      <c r="AB76" s="1141"/>
      <c r="AC76" s="1141"/>
      <c r="AD76" s="1141"/>
      <c r="AE76" s="1141"/>
      <c r="AF76" s="1141"/>
      <c r="AG76" s="1141"/>
      <c r="AH76" s="1142"/>
      <c r="AI76" s="1148" t="s">
        <v>57</v>
      </c>
      <c r="AJ76" s="1149"/>
      <c r="AK76" s="1149"/>
      <c r="AL76" s="1149"/>
      <c r="AM76" s="1149"/>
      <c r="AN76" s="50">
        <f>+AN37</f>
        <v>120.63</v>
      </c>
    </row>
    <row r="77" spans="1:41" ht="18.75" thickBot="1" x14ac:dyDescent="0.3">
      <c r="A77" s="1143"/>
      <c r="B77" s="1144"/>
      <c r="C77" s="1144"/>
      <c r="D77" s="1144"/>
      <c r="E77" s="1144"/>
      <c r="F77" s="1144"/>
      <c r="G77" s="1144"/>
      <c r="H77" s="1144"/>
      <c r="I77" s="1144"/>
      <c r="J77" s="1144"/>
      <c r="K77" s="1144"/>
      <c r="L77" s="1144"/>
      <c r="M77" s="1144"/>
      <c r="N77" s="1144"/>
      <c r="O77" s="1144"/>
      <c r="P77" s="1144"/>
      <c r="Q77" s="1144"/>
      <c r="R77" s="1144"/>
      <c r="S77" s="1144"/>
      <c r="T77" s="1144"/>
      <c r="U77" s="1144"/>
      <c r="V77" s="1144"/>
      <c r="W77" s="1144"/>
      <c r="X77" s="1144"/>
      <c r="Y77" s="1144"/>
      <c r="Z77" s="1144"/>
      <c r="AA77" s="1144"/>
      <c r="AB77" s="1144"/>
      <c r="AC77" s="1144"/>
      <c r="AD77" s="1144"/>
      <c r="AE77" s="1144"/>
      <c r="AF77" s="1144"/>
      <c r="AG77" s="1144"/>
      <c r="AH77" s="1145"/>
      <c r="AI77" s="1150" t="s">
        <v>58</v>
      </c>
      <c r="AJ77" s="1151"/>
      <c r="AK77" s="1151"/>
      <c r="AL77" s="1151"/>
      <c r="AM77" s="1151"/>
      <c r="AN77" s="158">
        <f>ROUND(+AN75+AN76,2)</f>
        <v>190.69</v>
      </c>
      <c r="AO77" s="9">
        <v>201.5800000000001</v>
      </c>
    </row>
    <row r="78" spans="1:41" customFormat="1" ht="15.75" thickBot="1" x14ac:dyDescent="0.25">
      <c r="A78" s="211"/>
      <c r="B78" s="212" t="s">
        <v>59</v>
      </c>
      <c r="C78" s="213"/>
      <c r="D78" s="213"/>
      <c r="E78" s="213"/>
      <c r="F78" s="213"/>
      <c r="G78" s="213"/>
      <c r="H78" s="213"/>
      <c r="I78" s="213"/>
      <c r="J78" s="213"/>
      <c r="K78" s="213"/>
      <c r="L78" s="213"/>
      <c r="M78" s="213"/>
      <c r="N78" s="213"/>
      <c r="O78" s="213"/>
      <c r="P78" s="213"/>
      <c r="Q78" s="213"/>
      <c r="R78" s="213"/>
      <c r="S78" s="213"/>
      <c r="T78" s="214"/>
      <c r="U78" s="213"/>
      <c r="V78" s="213"/>
      <c r="W78" s="213"/>
      <c r="X78" s="213"/>
      <c r="Y78" s="213"/>
      <c r="Z78" s="213"/>
      <c r="AA78" s="213"/>
      <c r="AB78" s="213"/>
      <c r="AC78" s="213"/>
      <c r="AD78" s="213"/>
      <c r="AE78" s="213"/>
      <c r="AF78" s="213"/>
      <c r="AG78" s="213"/>
      <c r="AH78" s="215"/>
      <c r="AI78" s="213"/>
      <c r="AJ78" s="216"/>
      <c r="AK78" s="217"/>
      <c r="AL78" s="217"/>
      <c r="AM78" s="217"/>
      <c r="AN78" s="218"/>
    </row>
    <row r="79" spans="1:41" customFormat="1" ht="61.9" customHeight="1" x14ac:dyDescent="0.2">
      <c r="A79" s="261"/>
      <c r="B79" s="205"/>
      <c r="C79" s="708"/>
      <c r="D79" s="708"/>
      <c r="E79" s="708"/>
      <c r="F79" s="708"/>
      <c r="G79" s="708"/>
      <c r="H79" s="708"/>
      <c r="I79" s="708"/>
      <c r="J79" s="708"/>
      <c r="K79" s="708"/>
      <c r="L79" s="708"/>
      <c r="M79" s="206"/>
      <c r="N79" s="206"/>
      <c r="O79" s="206"/>
      <c r="P79" s="206"/>
      <c r="Q79" s="206"/>
      <c r="R79" s="206"/>
      <c r="S79" s="206"/>
      <c r="T79" s="708"/>
      <c r="U79" s="708"/>
      <c r="V79" s="708"/>
      <c r="W79" s="708"/>
      <c r="X79" s="708"/>
      <c r="Y79" s="708"/>
      <c r="Z79" s="708"/>
      <c r="AA79" s="708"/>
      <c r="AB79" s="708"/>
      <c r="AC79" s="708"/>
      <c r="AD79" s="708"/>
      <c r="AE79" s="708"/>
      <c r="AF79" s="708"/>
      <c r="AG79" s="708"/>
      <c r="AH79" s="708"/>
      <c r="AI79" s="708"/>
      <c r="AJ79" s="206"/>
      <c r="AK79" s="206"/>
      <c r="AL79" s="206"/>
      <c r="AM79" s="206"/>
      <c r="AN79" s="707"/>
    </row>
    <row r="80" spans="1:41" customFormat="1" ht="13.15" customHeight="1" thickBot="1" x14ac:dyDescent="0.25">
      <c r="A80" s="262"/>
      <c r="B80" s="263"/>
      <c r="C80" s="264" t="s">
        <v>334</v>
      </c>
      <c r="D80" s="264"/>
      <c r="E80" s="264"/>
      <c r="F80" s="264"/>
      <c r="G80" s="264"/>
      <c r="H80" s="264"/>
      <c r="I80" s="264"/>
      <c r="J80" s="264"/>
      <c r="K80" s="264"/>
      <c r="L80" s="264"/>
      <c r="M80" s="264"/>
      <c r="N80" s="264"/>
      <c r="O80" s="264"/>
      <c r="P80" s="264"/>
      <c r="Q80" s="264"/>
      <c r="R80" s="264"/>
      <c r="S80" s="264"/>
      <c r="T80" s="264" t="s">
        <v>332</v>
      </c>
      <c r="U80" s="264"/>
      <c r="V80" s="264"/>
      <c r="W80" s="264"/>
      <c r="X80" s="264"/>
      <c r="Y80" s="264"/>
      <c r="Z80" s="264"/>
      <c r="AA80" s="264"/>
      <c r="AB80" s="264"/>
      <c r="AC80" s="264"/>
      <c r="AD80" s="264"/>
      <c r="AE80" s="264"/>
      <c r="AF80" s="264"/>
      <c r="AG80" s="264"/>
      <c r="AH80" s="264"/>
      <c r="AI80" s="264"/>
      <c r="AJ80" s="264"/>
      <c r="AK80" s="264"/>
      <c r="AL80" s="264"/>
      <c r="AM80" s="264"/>
      <c r="AN80" s="706"/>
    </row>
    <row r="81" spans="1:40" ht="43.5" customHeight="1" x14ac:dyDescent="0.25">
      <c r="A81" s="1084"/>
      <c r="B81" s="1084"/>
      <c r="C81" s="1084"/>
      <c r="D81" s="1084"/>
      <c r="E81" s="1084"/>
      <c r="F81" s="1084"/>
      <c r="G81" s="1084"/>
      <c r="H81" s="1084"/>
      <c r="I81" s="1162" t="s">
        <v>73</v>
      </c>
      <c r="J81" s="1163"/>
      <c r="K81" s="1163"/>
      <c r="L81" s="1163"/>
      <c r="M81" s="1163"/>
      <c r="N81" s="1163"/>
      <c r="O81" s="1163"/>
      <c r="P81" s="1163"/>
      <c r="Q81" s="1163"/>
      <c r="R81" s="1163"/>
      <c r="S81" s="1163"/>
      <c r="T81" s="1163"/>
      <c r="U81" s="1163"/>
      <c r="V81" s="1163"/>
      <c r="W81" s="1163"/>
      <c r="X81" s="1163"/>
      <c r="Y81" s="1163"/>
      <c r="Z81" s="1163"/>
      <c r="AA81" s="1163"/>
      <c r="AB81" s="1163"/>
      <c r="AC81" s="1163"/>
      <c r="AD81" s="1163"/>
      <c r="AE81" s="1163"/>
      <c r="AF81" s="1163"/>
      <c r="AG81" s="1163"/>
      <c r="AH81" s="1163"/>
      <c r="AI81" s="1163"/>
      <c r="AJ81" s="1163"/>
      <c r="AK81" s="1164"/>
      <c r="AL81" s="1092"/>
      <c r="AM81" s="1092"/>
      <c r="AN81" s="1092"/>
    </row>
    <row r="82" spans="1:40" x14ac:dyDescent="0.25">
      <c r="A82" s="1084"/>
      <c r="B82" s="1084"/>
      <c r="C82" s="1084"/>
      <c r="D82" s="1084"/>
      <c r="E82" s="1084"/>
      <c r="F82" s="1084"/>
      <c r="G82" s="1084"/>
      <c r="H82" s="1084"/>
      <c r="I82" s="1088"/>
      <c r="J82" s="1089"/>
      <c r="K82" s="1089"/>
      <c r="L82" s="1089"/>
      <c r="M82" s="1089"/>
      <c r="N82" s="1089"/>
      <c r="O82" s="1089"/>
      <c r="P82" s="1089"/>
      <c r="Q82" s="1089"/>
      <c r="R82" s="1089"/>
      <c r="S82" s="1089"/>
      <c r="T82" s="1089"/>
      <c r="U82" s="1089"/>
      <c r="V82" s="1089"/>
      <c r="W82" s="1089"/>
      <c r="X82" s="1089"/>
      <c r="Y82" s="1089"/>
      <c r="Z82" s="1089"/>
      <c r="AA82" s="1089"/>
      <c r="AB82" s="1089"/>
      <c r="AC82" s="1089"/>
      <c r="AD82" s="1089"/>
      <c r="AE82" s="1089"/>
      <c r="AF82" s="1089"/>
      <c r="AG82" s="1089"/>
      <c r="AH82" s="1089"/>
      <c r="AI82" s="1089"/>
      <c r="AJ82" s="1089"/>
      <c r="AK82" s="1090"/>
      <c r="AL82" s="1092"/>
      <c r="AM82" s="1092"/>
      <c r="AN82" s="1092"/>
    </row>
    <row r="83" spans="1:40" ht="15.75" x14ac:dyDescent="0.25">
      <c r="A83" s="1093" t="s">
        <v>39</v>
      </c>
      <c r="B83" s="1093"/>
      <c r="C83" s="1093"/>
      <c r="D83" s="1093"/>
      <c r="E83" s="1093"/>
      <c r="F83" s="1093"/>
      <c r="G83" s="1093"/>
      <c r="H83" s="1093"/>
      <c r="I83" s="1094" t="s">
        <v>74</v>
      </c>
      <c r="J83" s="1094"/>
      <c r="K83" s="1094"/>
      <c r="L83" s="1094"/>
      <c r="M83" s="1094"/>
      <c r="N83" s="1094"/>
      <c r="O83" s="1094"/>
      <c r="P83" s="1094"/>
      <c r="Q83" s="1094"/>
      <c r="R83" s="1094"/>
      <c r="S83" s="1094"/>
      <c r="T83" s="1094"/>
      <c r="U83" s="1093" t="s">
        <v>41</v>
      </c>
      <c r="V83" s="1093"/>
      <c r="W83" s="1093"/>
      <c r="X83" s="1093"/>
      <c r="Y83" s="1093"/>
      <c r="Z83" s="1093"/>
      <c r="AA83" s="1093"/>
      <c r="AB83" s="1093"/>
      <c r="AC83" s="1093"/>
      <c r="AD83" s="1093"/>
      <c r="AE83" s="1094" t="s">
        <v>42</v>
      </c>
      <c r="AF83" s="1094"/>
      <c r="AG83" s="1094"/>
      <c r="AH83" s="1094"/>
      <c r="AI83" s="1094"/>
      <c r="AJ83" s="1094"/>
      <c r="AK83" s="1094"/>
      <c r="AL83" s="1094"/>
      <c r="AM83" s="1094"/>
      <c r="AN83" s="1094"/>
    </row>
    <row r="84" spans="1:40" ht="20.25" x14ac:dyDescent="0.3">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1"/>
      <c r="AN84" s="11"/>
    </row>
    <row r="85" spans="1:40" ht="15.75" x14ac:dyDescent="0.25">
      <c r="A85" s="1073" t="s">
        <v>43</v>
      </c>
      <c r="B85" s="1073"/>
      <c r="C85" s="1073"/>
      <c r="D85" s="1073"/>
      <c r="E85" s="1073"/>
      <c r="F85" s="1073"/>
      <c r="G85" s="1073"/>
      <c r="H85" s="1073"/>
      <c r="I85" s="1165" t="s">
        <v>44</v>
      </c>
      <c r="J85" s="1165"/>
      <c r="K85" s="1165"/>
      <c r="L85" s="1165"/>
      <c r="M85" s="1165"/>
      <c r="N85" s="1165"/>
      <c r="O85" s="1165"/>
      <c r="P85" s="1165"/>
      <c r="Q85" s="1165"/>
      <c r="R85" s="1165"/>
      <c r="S85" s="1165"/>
      <c r="T85" s="1165"/>
      <c r="U85" s="1165"/>
      <c r="V85" s="1165"/>
      <c r="W85" s="1165"/>
      <c r="X85" s="1165"/>
      <c r="Y85" s="1165"/>
      <c r="Z85" s="1165"/>
      <c r="AA85" s="1165"/>
      <c r="AB85" s="1165"/>
      <c r="AC85" s="1165"/>
      <c r="AD85" s="1165"/>
      <c r="AE85" s="1165"/>
      <c r="AF85" s="1165"/>
      <c r="AG85" s="1165"/>
      <c r="AH85" s="1165"/>
      <c r="AI85" s="1165"/>
      <c r="AJ85" s="1165"/>
      <c r="AK85" s="1165"/>
      <c r="AL85" s="1165"/>
      <c r="AM85" s="1165"/>
      <c r="AN85" s="1165"/>
    </row>
    <row r="86" spans="1:40" ht="16.5" thickBot="1" x14ac:dyDescent="0.3">
      <c r="A86" s="12"/>
      <c r="B86" s="13"/>
      <c r="C86" s="13"/>
      <c r="D86" s="13"/>
      <c r="E86" s="13"/>
      <c r="F86" s="13"/>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c r="AI86" s="14"/>
      <c r="AJ86" s="14"/>
      <c r="AK86" s="14"/>
      <c r="AL86" s="14"/>
      <c r="AM86" s="15"/>
      <c r="AN86" s="15"/>
    </row>
    <row r="87" spans="1:40" s="13" customFormat="1" ht="45" customHeight="1" thickBot="1" x14ac:dyDescent="0.25">
      <c r="A87" s="1075" t="s">
        <v>1</v>
      </c>
      <c r="B87" s="1076"/>
      <c r="C87" s="1076"/>
      <c r="D87" s="1076"/>
      <c r="E87" s="1076"/>
      <c r="F87" s="1076"/>
      <c r="G87" s="1076"/>
      <c r="H87" s="1166" t="str">
        <f>+H47</f>
        <v>SUMINISTRO, EXTENDIDA Y COMPACTACIÓN DE MATERIAL SELECCIÓNADO PARA SUBBASE GRANULAR (INCLUYE ACARREO LIBRE HASTA
5KM) (**)</v>
      </c>
      <c r="I87" s="1166"/>
      <c r="J87" s="1166"/>
      <c r="K87" s="1166"/>
      <c r="L87" s="1166"/>
      <c r="M87" s="1166"/>
      <c r="N87" s="1166"/>
      <c r="O87" s="1166"/>
      <c r="P87" s="1166"/>
      <c r="Q87" s="1166"/>
      <c r="R87" s="1166"/>
      <c r="S87" s="1166"/>
      <c r="T87" s="1166"/>
      <c r="U87" s="1076" t="s">
        <v>45</v>
      </c>
      <c r="V87" s="1076"/>
      <c r="W87" s="1076"/>
      <c r="X87" s="1076"/>
      <c r="Y87" s="1076"/>
      <c r="Z87" s="1076"/>
      <c r="AA87" s="1076"/>
      <c r="AB87" s="1076"/>
      <c r="AC87" s="1076"/>
      <c r="AD87" s="1076"/>
      <c r="AE87" s="1078">
        <f>+AE47</f>
        <v>2.02</v>
      </c>
      <c r="AF87" s="1079"/>
      <c r="AG87" s="1079"/>
      <c r="AH87" s="1079"/>
      <c r="AI87" s="1080"/>
      <c r="AJ87" s="16" t="s">
        <v>46</v>
      </c>
      <c r="AK87" s="17" t="str">
        <f>+AK47</f>
        <v>Precios Gober.</v>
      </c>
      <c r="AL87" s="18" t="s">
        <v>47</v>
      </c>
      <c r="AM87" s="1081"/>
      <c r="AN87" s="1082"/>
    </row>
    <row r="88" spans="1:40" x14ac:dyDescent="0.25">
      <c r="A88" s="1167"/>
      <c r="B88" s="1167"/>
      <c r="C88" s="1167"/>
      <c r="D88" s="1167"/>
      <c r="E88" s="1167"/>
      <c r="F88" s="1167"/>
      <c r="G88" s="1167"/>
      <c r="H88" s="1167"/>
      <c r="I88" s="1167"/>
      <c r="J88" s="1167"/>
      <c r="K88" s="1167"/>
      <c r="L88" s="1167"/>
      <c r="M88" s="1167"/>
      <c r="N88" s="1167"/>
      <c r="O88" s="1167"/>
      <c r="P88" s="1167"/>
      <c r="Q88" s="1167"/>
      <c r="R88" s="1167"/>
      <c r="S88" s="1167"/>
      <c r="T88" s="1167"/>
      <c r="U88" s="1167"/>
      <c r="V88" s="1167"/>
      <c r="W88" s="1167"/>
      <c r="X88" s="1167"/>
      <c r="Y88" s="1167"/>
      <c r="Z88" s="1167"/>
      <c r="AA88" s="1167"/>
      <c r="AB88" s="1167"/>
      <c r="AC88" s="1167"/>
      <c r="AD88" s="1167"/>
      <c r="AE88" s="1167"/>
      <c r="AF88" s="1167"/>
      <c r="AG88" s="1167"/>
      <c r="AH88" s="1167"/>
      <c r="AI88" s="1167"/>
      <c r="AJ88" s="1167"/>
      <c r="AK88" s="1167"/>
      <c r="AL88" s="1167"/>
      <c r="AM88" s="1167"/>
      <c r="AN88" s="1167"/>
    </row>
    <row r="89" spans="1:40" ht="16.5" customHeight="1" x14ac:dyDescent="0.25">
      <c r="A89" s="1168"/>
      <c r="B89" s="1168"/>
      <c r="C89" s="1168"/>
      <c r="D89" s="1168"/>
      <c r="E89" s="1168"/>
      <c r="F89" s="1168"/>
      <c r="G89" s="1168"/>
      <c r="H89" s="1168"/>
      <c r="I89" s="1168"/>
      <c r="J89" s="1168"/>
      <c r="K89" s="1168"/>
      <c r="L89" s="1168"/>
      <c r="M89" s="1168"/>
      <c r="N89" s="1168"/>
      <c r="O89" s="1168"/>
      <c r="P89" s="1168"/>
      <c r="Q89" s="1168"/>
      <c r="R89" s="1168"/>
      <c r="S89" s="1168"/>
      <c r="T89" s="1168"/>
      <c r="U89" s="1168"/>
      <c r="V89" s="1168"/>
      <c r="W89" s="1168"/>
      <c r="X89" s="1168"/>
      <c r="Y89" s="1168"/>
      <c r="Z89" s="1168"/>
      <c r="AA89" s="1168"/>
      <c r="AB89" s="1168"/>
      <c r="AC89" s="1168"/>
      <c r="AD89" s="1168"/>
      <c r="AE89" s="1168"/>
      <c r="AF89" s="1168"/>
      <c r="AG89" s="1168"/>
      <c r="AH89" s="1168"/>
      <c r="AI89" s="1168"/>
      <c r="AJ89" s="1168"/>
      <c r="AK89" s="1168"/>
      <c r="AL89" s="1168"/>
      <c r="AM89" s="1168"/>
      <c r="AN89" s="1168"/>
    </row>
    <row r="90" spans="1:40" x14ac:dyDescent="0.25">
      <c r="A90" s="1168"/>
      <c r="B90" s="1168"/>
      <c r="C90" s="1168"/>
      <c r="D90" s="1168"/>
      <c r="E90" s="1168"/>
      <c r="F90" s="1168"/>
      <c r="G90" s="1168"/>
      <c r="H90" s="1168"/>
      <c r="I90" s="1168"/>
      <c r="J90" s="1168"/>
      <c r="K90" s="1168"/>
      <c r="L90" s="1168"/>
      <c r="M90" s="1168"/>
      <c r="N90" s="1168"/>
      <c r="O90" s="1168"/>
      <c r="P90" s="1168"/>
      <c r="Q90" s="1168"/>
      <c r="R90" s="1168"/>
      <c r="S90" s="1168"/>
      <c r="T90" s="1168"/>
      <c r="U90" s="1168"/>
      <c r="V90" s="1168"/>
      <c r="W90" s="1168"/>
      <c r="X90" s="1168"/>
      <c r="Y90" s="1168"/>
      <c r="Z90" s="1168"/>
      <c r="AA90" s="1168"/>
      <c r="AB90" s="1168"/>
      <c r="AC90" s="1168"/>
      <c r="AD90" s="1168"/>
      <c r="AE90" s="1168"/>
      <c r="AF90" s="1168"/>
      <c r="AG90" s="1168"/>
      <c r="AH90" s="1168"/>
      <c r="AI90" s="1168"/>
      <c r="AJ90" s="1168"/>
      <c r="AK90" s="1168"/>
      <c r="AL90" s="1168"/>
      <c r="AM90" s="1168"/>
      <c r="AN90" s="1168"/>
    </row>
    <row r="91" spans="1:40" x14ac:dyDescent="0.25">
      <c r="A91" s="1168"/>
      <c r="B91" s="1168"/>
      <c r="C91" s="1168"/>
      <c r="D91" s="1168"/>
      <c r="E91" s="1168"/>
      <c r="F91" s="1168"/>
      <c r="G91" s="1168"/>
      <c r="H91" s="1168"/>
      <c r="I91" s="1168"/>
      <c r="J91" s="1168"/>
      <c r="K91" s="1168"/>
      <c r="L91" s="1168"/>
      <c r="M91" s="1168"/>
      <c r="N91" s="1168"/>
      <c r="O91" s="1168"/>
      <c r="P91" s="1168"/>
      <c r="Q91" s="1168"/>
      <c r="R91" s="1168"/>
      <c r="S91" s="1168"/>
      <c r="T91" s="1168"/>
      <c r="U91" s="1168"/>
      <c r="V91" s="1168"/>
      <c r="W91" s="1168"/>
      <c r="X91" s="1168"/>
      <c r="Y91" s="1168"/>
      <c r="Z91" s="1168"/>
      <c r="AA91" s="1168"/>
      <c r="AB91" s="1168"/>
      <c r="AC91" s="1168"/>
      <c r="AD91" s="1168"/>
      <c r="AE91" s="1168"/>
      <c r="AF91" s="1168"/>
      <c r="AG91" s="1168"/>
      <c r="AH91" s="1168"/>
      <c r="AI91" s="1168"/>
      <c r="AJ91" s="1168"/>
      <c r="AK91" s="1168"/>
      <c r="AL91" s="1168"/>
      <c r="AM91" s="1168"/>
      <c r="AN91" s="1168"/>
    </row>
    <row r="92" spans="1:40" x14ac:dyDescent="0.25">
      <c r="A92" s="1168"/>
      <c r="B92" s="1168"/>
      <c r="C92" s="1168"/>
      <c r="D92" s="1168"/>
      <c r="E92" s="1168"/>
      <c r="F92" s="1168"/>
      <c r="G92" s="1168"/>
      <c r="H92" s="1168"/>
      <c r="I92" s="1168"/>
      <c r="J92" s="1168"/>
      <c r="K92" s="1168"/>
      <c r="L92" s="1168"/>
      <c r="M92" s="1168"/>
      <c r="N92" s="1168"/>
      <c r="O92" s="1168"/>
      <c r="P92" s="1168"/>
      <c r="Q92" s="1168"/>
      <c r="R92" s="1168"/>
      <c r="S92" s="1168"/>
      <c r="T92" s="1168"/>
      <c r="U92" s="1168"/>
      <c r="V92" s="1168"/>
      <c r="W92" s="1168"/>
      <c r="X92" s="1168"/>
      <c r="Y92" s="1168"/>
      <c r="Z92" s="1168"/>
      <c r="AA92" s="1168"/>
      <c r="AB92" s="1168"/>
      <c r="AC92" s="1168"/>
      <c r="AD92" s="1168"/>
      <c r="AE92" s="1168"/>
      <c r="AF92" s="1168"/>
      <c r="AG92" s="1168"/>
      <c r="AH92" s="1168"/>
      <c r="AI92" s="1168"/>
      <c r="AJ92" s="1168"/>
      <c r="AK92" s="1168"/>
      <c r="AL92" s="1168"/>
      <c r="AM92" s="1168"/>
      <c r="AN92" s="1168"/>
    </row>
    <row r="93" spans="1:40" x14ac:dyDescent="0.25">
      <c r="A93" s="1168"/>
      <c r="B93" s="1168"/>
      <c r="C93" s="1168"/>
      <c r="D93" s="1168"/>
      <c r="E93" s="1168"/>
      <c r="F93" s="1168"/>
      <c r="G93" s="1168"/>
      <c r="H93" s="1168"/>
      <c r="I93" s="1168"/>
      <c r="J93" s="1168"/>
      <c r="K93" s="1168"/>
      <c r="L93" s="1168"/>
      <c r="M93" s="1168"/>
      <c r="N93" s="1168"/>
      <c r="O93" s="1168"/>
      <c r="P93" s="1168"/>
      <c r="Q93" s="1168"/>
      <c r="R93" s="1168"/>
      <c r="S93" s="1168"/>
      <c r="T93" s="1168"/>
      <c r="U93" s="1168"/>
      <c r="V93" s="1168"/>
      <c r="W93" s="1168"/>
      <c r="X93" s="1168"/>
      <c r="Y93" s="1168"/>
      <c r="Z93" s="1168"/>
      <c r="AA93" s="1168"/>
      <c r="AB93" s="1168"/>
      <c r="AC93" s="1168"/>
      <c r="AD93" s="1168"/>
      <c r="AE93" s="1168"/>
      <c r="AF93" s="1168"/>
      <c r="AG93" s="1168"/>
      <c r="AH93" s="1168"/>
      <c r="AI93" s="1168"/>
      <c r="AJ93" s="1168"/>
      <c r="AK93" s="1168"/>
      <c r="AL93" s="1168"/>
      <c r="AM93" s="1168"/>
      <c r="AN93" s="1168"/>
    </row>
    <row r="94" spans="1:40" x14ac:dyDescent="0.25">
      <c r="A94" s="1168"/>
      <c r="B94" s="1168"/>
      <c r="C94" s="1168"/>
      <c r="D94" s="1168"/>
      <c r="E94" s="1168"/>
      <c r="F94" s="1168"/>
      <c r="G94" s="1168"/>
      <c r="H94" s="1168"/>
      <c r="I94" s="1168"/>
      <c r="J94" s="1168"/>
      <c r="K94" s="1168"/>
      <c r="L94" s="1168"/>
      <c r="M94" s="1168"/>
      <c r="N94" s="1168"/>
      <c r="O94" s="1168"/>
      <c r="P94" s="1168"/>
      <c r="Q94" s="1168"/>
      <c r="R94" s="1168"/>
      <c r="S94" s="1168"/>
      <c r="T94" s="1168"/>
      <c r="U94" s="1168"/>
      <c r="V94" s="1168"/>
      <c r="W94" s="1168"/>
      <c r="X94" s="1168"/>
      <c r="Y94" s="1168"/>
      <c r="Z94" s="1168"/>
      <c r="AA94" s="1168"/>
      <c r="AB94" s="1168"/>
      <c r="AC94" s="1168"/>
      <c r="AD94" s="1168"/>
      <c r="AE94" s="1168"/>
      <c r="AF94" s="1168"/>
      <c r="AG94" s="1168"/>
      <c r="AH94" s="1168"/>
      <c r="AI94" s="1168"/>
      <c r="AJ94" s="1168"/>
      <c r="AK94" s="1168"/>
      <c r="AL94" s="1168"/>
      <c r="AM94" s="1168"/>
      <c r="AN94" s="1168"/>
    </row>
    <row r="95" spans="1:40" x14ac:dyDescent="0.25">
      <c r="A95" s="1168"/>
      <c r="B95" s="1168"/>
      <c r="C95" s="1168"/>
      <c r="D95" s="1168"/>
      <c r="E95" s="1168"/>
      <c r="F95" s="1168"/>
      <c r="G95" s="1168"/>
      <c r="H95" s="1168"/>
      <c r="I95" s="1168"/>
      <c r="J95" s="1168"/>
      <c r="K95" s="1168"/>
      <c r="L95" s="1168"/>
      <c r="M95" s="1168"/>
      <c r="N95" s="1168"/>
      <c r="O95" s="1168"/>
      <c r="P95" s="1168"/>
      <c r="Q95" s="1168"/>
      <c r="R95" s="1168"/>
      <c r="S95" s="1168"/>
      <c r="T95" s="1168"/>
      <c r="U95" s="1168"/>
      <c r="V95" s="1168"/>
      <c r="W95" s="1168"/>
      <c r="X95" s="1168"/>
      <c r="Y95" s="1168"/>
      <c r="Z95" s="1168"/>
      <c r="AA95" s="1168"/>
      <c r="AB95" s="1168"/>
      <c r="AC95" s="1168"/>
      <c r="AD95" s="1168"/>
      <c r="AE95" s="1168"/>
      <c r="AF95" s="1168"/>
      <c r="AG95" s="1168"/>
      <c r="AH95" s="1168"/>
      <c r="AI95" s="1168"/>
      <c r="AJ95" s="1168"/>
      <c r="AK95" s="1168"/>
      <c r="AL95" s="1168"/>
      <c r="AM95" s="1168"/>
      <c r="AN95" s="1168"/>
    </row>
    <row r="96" spans="1:40" x14ac:dyDescent="0.25">
      <c r="A96" s="1168"/>
      <c r="B96" s="1168"/>
      <c r="C96" s="1168"/>
      <c r="D96" s="1168"/>
      <c r="E96" s="1168"/>
      <c r="F96" s="1168"/>
      <c r="G96" s="1168"/>
      <c r="H96" s="1168"/>
      <c r="I96" s="1168"/>
      <c r="J96" s="1168"/>
      <c r="K96" s="1168"/>
      <c r="L96" s="1168"/>
      <c r="M96" s="1168"/>
      <c r="N96" s="1168"/>
      <c r="O96" s="1168"/>
      <c r="P96" s="1168"/>
      <c r="Q96" s="1168"/>
      <c r="R96" s="1168"/>
      <c r="S96" s="1168"/>
      <c r="T96" s="1168"/>
      <c r="U96" s="1168"/>
      <c r="V96" s="1168"/>
      <c r="W96" s="1168"/>
      <c r="X96" s="1168"/>
      <c r="Y96" s="1168"/>
      <c r="Z96" s="1168"/>
      <c r="AA96" s="1168"/>
      <c r="AB96" s="1168"/>
      <c r="AC96" s="1168"/>
      <c r="AD96" s="1168"/>
      <c r="AE96" s="1168"/>
      <c r="AF96" s="1168"/>
      <c r="AG96" s="1168"/>
      <c r="AH96" s="1168"/>
      <c r="AI96" s="1168"/>
      <c r="AJ96" s="1168"/>
      <c r="AK96" s="1168"/>
      <c r="AL96" s="1168"/>
      <c r="AM96" s="1168"/>
      <c r="AN96" s="1168"/>
    </row>
    <row r="97" spans="1:41" x14ac:dyDescent="0.25">
      <c r="A97" s="1168"/>
      <c r="B97" s="1168"/>
      <c r="C97" s="1168"/>
      <c r="D97" s="1168"/>
      <c r="E97" s="1168"/>
      <c r="F97" s="1168"/>
      <c r="G97" s="1168"/>
      <c r="H97" s="1168"/>
      <c r="I97" s="1168"/>
      <c r="J97" s="1168"/>
      <c r="K97" s="1168"/>
      <c r="L97" s="1168"/>
      <c r="M97" s="1168"/>
      <c r="N97" s="1168"/>
      <c r="O97" s="1168"/>
      <c r="P97" s="1168"/>
      <c r="Q97" s="1168"/>
      <c r="R97" s="1168"/>
      <c r="S97" s="1168"/>
      <c r="T97" s="1168"/>
      <c r="U97" s="1168"/>
      <c r="V97" s="1168"/>
      <c r="W97" s="1168"/>
      <c r="X97" s="1168"/>
      <c r="Y97" s="1168"/>
      <c r="Z97" s="1168"/>
      <c r="AA97" s="1168"/>
      <c r="AB97" s="1168"/>
      <c r="AC97" s="1168"/>
      <c r="AD97" s="1168"/>
      <c r="AE97" s="1168"/>
      <c r="AF97" s="1168"/>
      <c r="AG97" s="1168"/>
      <c r="AH97" s="1168"/>
      <c r="AI97" s="1168"/>
      <c r="AJ97" s="1168"/>
      <c r="AK97" s="1168"/>
      <c r="AL97" s="1168"/>
      <c r="AM97" s="1168"/>
      <c r="AN97" s="1168"/>
    </row>
    <row r="98" spans="1:41" x14ac:dyDescent="0.25">
      <c r="A98" s="1168"/>
      <c r="B98" s="1168"/>
      <c r="C98" s="1168"/>
      <c r="D98" s="1168"/>
      <c r="E98" s="1168"/>
      <c r="F98" s="1168"/>
      <c r="G98" s="1168"/>
      <c r="H98" s="1168"/>
      <c r="I98" s="1168"/>
      <c r="J98" s="1168"/>
      <c r="K98" s="1168"/>
      <c r="L98" s="1168"/>
      <c r="M98" s="1168"/>
      <c r="N98" s="1168"/>
      <c r="O98" s="1168"/>
      <c r="P98" s="1168"/>
      <c r="Q98" s="1168"/>
      <c r="R98" s="1168"/>
      <c r="S98" s="1168"/>
      <c r="T98" s="1168"/>
      <c r="U98" s="1168"/>
      <c r="V98" s="1168"/>
      <c r="W98" s="1168"/>
      <c r="X98" s="1168"/>
      <c r="Y98" s="1168"/>
      <c r="Z98" s="1168"/>
      <c r="AA98" s="1168"/>
      <c r="AB98" s="1168"/>
      <c r="AC98" s="1168"/>
      <c r="AD98" s="1168"/>
      <c r="AE98" s="1168"/>
      <c r="AF98" s="1168"/>
      <c r="AG98" s="1168"/>
      <c r="AH98" s="1168"/>
      <c r="AI98" s="1168"/>
      <c r="AJ98" s="1168"/>
      <c r="AK98" s="1168"/>
      <c r="AL98" s="1168"/>
      <c r="AM98" s="1168"/>
      <c r="AN98" s="1168"/>
    </row>
    <row r="99" spans="1:41" x14ac:dyDescent="0.25">
      <c r="A99" s="1168"/>
      <c r="B99" s="1168"/>
      <c r="C99" s="1168"/>
      <c r="D99" s="1168"/>
      <c r="E99" s="1168"/>
      <c r="F99" s="1168"/>
      <c r="G99" s="1168"/>
      <c r="H99" s="1168"/>
      <c r="I99" s="1168"/>
      <c r="J99" s="1168"/>
      <c r="K99" s="1168"/>
      <c r="L99" s="1168"/>
      <c r="M99" s="1168"/>
      <c r="N99" s="1168"/>
      <c r="O99" s="1168"/>
      <c r="P99" s="1168"/>
      <c r="Q99" s="1168"/>
      <c r="R99" s="1168"/>
      <c r="S99" s="1168"/>
      <c r="T99" s="1168"/>
      <c r="U99" s="1168"/>
      <c r="V99" s="1168"/>
      <c r="W99" s="1168"/>
      <c r="X99" s="1168"/>
      <c r="Y99" s="1168"/>
      <c r="Z99" s="1168"/>
      <c r="AA99" s="1168"/>
      <c r="AB99" s="1168"/>
      <c r="AC99" s="1168"/>
      <c r="AD99" s="1168"/>
      <c r="AE99" s="1168"/>
      <c r="AF99" s="1168"/>
      <c r="AG99" s="1168"/>
      <c r="AH99" s="1168"/>
      <c r="AI99" s="1168"/>
      <c r="AJ99" s="1168"/>
      <c r="AK99" s="1168"/>
      <c r="AL99" s="1168"/>
      <c r="AM99" s="1168"/>
      <c r="AN99" s="1168"/>
    </row>
    <row r="100" spans="1:41" x14ac:dyDescent="0.25">
      <c r="A100" s="1168"/>
      <c r="B100" s="1168"/>
      <c r="C100" s="1168"/>
      <c r="D100" s="1168"/>
      <c r="E100" s="1168"/>
      <c r="F100" s="1168"/>
      <c r="G100" s="1168"/>
      <c r="H100" s="1168"/>
      <c r="I100" s="1168"/>
      <c r="J100" s="1168"/>
      <c r="K100" s="1168"/>
      <c r="L100" s="1168"/>
      <c r="M100" s="1168"/>
      <c r="N100" s="1168"/>
      <c r="O100" s="1168"/>
      <c r="P100" s="1168"/>
      <c r="Q100" s="1168"/>
      <c r="R100" s="1168"/>
      <c r="S100" s="1168"/>
      <c r="T100" s="1168"/>
      <c r="U100" s="1168"/>
      <c r="V100" s="1168"/>
      <c r="W100" s="1168"/>
      <c r="X100" s="1168"/>
      <c r="Y100" s="1168"/>
      <c r="Z100" s="1168"/>
      <c r="AA100" s="1168"/>
      <c r="AB100" s="1168"/>
      <c r="AC100" s="1168"/>
      <c r="AD100" s="1168"/>
      <c r="AE100" s="1168"/>
      <c r="AF100" s="1168"/>
      <c r="AG100" s="1168"/>
      <c r="AH100" s="1168"/>
      <c r="AI100" s="1168"/>
      <c r="AJ100" s="1168"/>
      <c r="AK100" s="1168"/>
      <c r="AL100" s="1168"/>
      <c r="AM100" s="1168"/>
      <c r="AN100" s="1168"/>
    </row>
    <row r="101" spans="1:41" x14ac:dyDescent="0.25">
      <c r="A101" s="1168"/>
      <c r="B101" s="1168"/>
      <c r="C101" s="1168"/>
      <c r="D101" s="1168"/>
      <c r="E101" s="1168"/>
      <c r="F101" s="1168"/>
      <c r="G101" s="1168"/>
      <c r="H101" s="1168"/>
      <c r="I101" s="1168"/>
      <c r="J101" s="1168"/>
      <c r="K101" s="1168"/>
      <c r="L101" s="1168"/>
      <c r="M101" s="1168"/>
      <c r="N101" s="1168"/>
      <c r="O101" s="1168"/>
      <c r="P101" s="1168"/>
      <c r="Q101" s="1168"/>
      <c r="R101" s="1168"/>
      <c r="S101" s="1168"/>
      <c r="T101" s="1168"/>
      <c r="U101" s="1168"/>
      <c r="V101" s="1168"/>
      <c r="W101" s="1168"/>
      <c r="X101" s="1168"/>
      <c r="Y101" s="1168"/>
      <c r="Z101" s="1168"/>
      <c r="AA101" s="1168"/>
      <c r="AB101" s="1168"/>
      <c r="AC101" s="1168"/>
      <c r="AD101" s="1168"/>
      <c r="AE101" s="1168"/>
      <c r="AF101" s="1168"/>
      <c r="AG101" s="1168"/>
      <c r="AH101" s="1168"/>
      <c r="AI101" s="1168"/>
      <c r="AJ101" s="1168"/>
      <c r="AK101" s="1168"/>
      <c r="AL101" s="1168"/>
      <c r="AM101" s="1168"/>
      <c r="AN101" s="1168"/>
    </row>
    <row r="102" spans="1:41" x14ac:dyDescent="0.25">
      <c r="A102" s="1168"/>
      <c r="B102" s="1168"/>
      <c r="C102" s="1168"/>
      <c r="D102" s="1168"/>
      <c r="E102" s="1168"/>
      <c r="F102" s="1168"/>
      <c r="G102" s="1168"/>
      <c r="H102" s="1168"/>
      <c r="I102" s="1168"/>
      <c r="J102" s="1168"/>
      <c r="K102" s="1168"/>
      <c r="L102" s="1168"/>
      <c r="M102" s="1168"/>
      <c r="N102" s="1168"/>
      <c r="O102" s="1168"/>
      <c r="P102" s="1168"/>
      <c r="Q102" s="1168"/>
      <c r="R102" s="1168"/>
      <c r="S102" s="1168"/>
      <c r="T102" s="1168"/>
      <c r="U102" s="1168"/>
      <c r="V102" s="1168"/>
      <c r="W102" s="1168"/>
      <c r="X102" s="1168"/>
      <c r="Y102" s="1168"/>
      <c r="Z102" s="1168"/>
      <c r="AA102" s="1168"/>
      <c r="AB102" s="1168"/>
      <c r="AC102" s="1168"/>
      <c r="AD102" s="1168"/>
      <c r="AE102" s="1168"/>
      <c r="AF102" s="1168"/>
      <c r="AG102" s="1168"/>
      <c r="AH102" s="1168"/>
      <c r="AI102" s="1168"/>
      <c r="AJ102" s="1168"/>
      <c r="AK102" s="1168"/>
      <c r="AL102" s="1168"/>
      <c r="AM102" s="1168"/>
      <c r="AN102" s="1168"/>
    </row>
    <row r="103" spans="1:41" ht="53.25" customHeight="1" x14ac:dyDescent="0.25">
      <c r="A103" s="1168"/>
      <c r="B103" s="1168"/>
      <c r="C103" s="1168"/>
      <c r="D103" s="1168"/>
      <c r="E103" s="1168"/>
      <c r="F103" s="1168"/>
      <c r="G103" s="1168"/>
      <c r="H103" s="1168"/>
      <c r="I103" s="1168"/>
      <c r="J103" s="1168"/>
      <c r="K103" s="1168"/>
      <c r="L103" s="1168"/>
      <c r="M103" s="1168"/>
      <c r="N103" s="1168"/>
      <c r="O103" s="1168"/>
      <c r="P103" s="1168"/>
      <c r="Q103" s="1168"/>
      <c r="R103" s="1168"/>
      <c r="S103" s="1168"/>
      <c r="T103" s="1168"/>
      <c r="U103" s="1168"/>
      <c r="V103" s="1168"/>
      <c r="W103" s="1168"/>
      <c r="X103" s="1168"/>
      <c r="Y103" s="1168"/>
      <c r="Z103" s="1168"/>
      <c r="AA103" s="1168"/>
      <c r="AB103" s="1168"/>
      <c r="AC103" s="1168"/>
      <c r="AD103" s="1168"/>
      <c r="AE103" s="1168"/>
      <c r="AF103" s="1168"/>
      <c r="AG103" s="1168"/>
      <c r="AH103" s="1168"/>
      <c r="AI103" s="1168"/>
      <c r="AJ103" s="1168"/>
      <c r="AK103" s="1168"/>
      <c r="AL103" s="1168"/>
      <c r="AM103" s="1168"/>
      <c r="AN103" s="1168"/>
    </row>
    <row r="104" spans="1:41" x14ac:dyDescent="0.25">
      <c r="A104" s="1168"/>
      <c r="B104" s="1168"/>
      <c r="C104" s="1168"/>
      <c r="D104" s="1168"/>
      <c r="E104" s="1168"/>
      <c r="F104" s="1168"/>
      <c r="G104" s="1168"/>
      <c r="H104" s="1168"/>
      <c r="I104" s="1168"/>
      <c r="J104" s="1168"/>
      <c r="K104" s="1168"/>
      <c r="L104" s="1168"/>
      <c r="M104" s="1168"/>
      <c r="N104" s="1168"/>
      <c r="O104" s="1168"/>
      <c r="P104" s="1168"/>
      <c r="Q104" s="1168"/>
      <c r="R104" s="1168"/>
      <c r="S104" s="1168"/>
      <c r="T104" s="1168"/>
      <c r="U104" s="1168"/>
      <c r="V104" s="1168"/>
      <c r="W104" s="1168"/>
      <c r="X104" s="1168"/>
      <c r="Y104" s="1168"/>
      <c r="Z104" s="1168"/>
      <c r="AA104" s="1168"/>
      <c r="AB104" s="1168"/>
      <c r="AC104" s="1168"/>
      <c r="AD104" s="1168"/>
      <c r="AE104" s="1168"/>
      <c r="AF104" s="1168"/>
      <c r="AG104" s="1168"/>
      <c r="AH104" s="1168"/>
      <c r="AI104" s="1168"/>
      <c r="AJ104" s="1168"/>
      <c r="AK104" s="1168"/>
      <c r="AL104" s="1168"/>
      <c r="AM104" s="1168"/>
      <c r="AN104" s="1168"/>
    </row>
    <row r="105" spans="1:41" x14ac:dyDescent="0.25">
      <c r="A105" s="1168"/>
      <c r="B105" s="1168"/>
      <c r="C105" s="1168"/>
      <c r="D105" s="1168"/>
      <c r="E105" s="1168"/>
      <c r="F105" s="1168"/>
      <c r="G105" s="1168"/>
      <c r="H105" s="1168"/>
      <c r="I105" s="1168"/>
      <c r="J105" s="1168"/>
      <c r="K105" s="1168"/>
      <c r="L105" s="1168"/>
      <c r="M105" s="1168"/>
      <c r="N105" s="1168"/>
      <c r="O105" s="1168"/>
      <c r="P105" s="1168"/>
      <c r="Q105" s="1168"/>
      <c r="R105" s="1168"/>
      <c r="S105" s="1168"/>
      <c r="T105" s="1168"/>
      <c r="U105" s="1168"/>
      <c r="V105" s="1168"/>
      <c r="W105" s="1168"/>
      <c r="X105" s="1168"/>
      <c r="Y105" s="1168"/>
      <c r="Z105" s="1168"/>
      <c r="AA105" s="1168"/>
      <c r="AB105" s="1168"/>
      <c r="AC105" s="1168"/>
      <c r="AD105" s="1168"/>
      <c r="AE105" s="1168"/>
      <c r="AF105" s="1168"/>
      <c r="AG105" s="1168"/>
      <c r="AH105" s="1168"/>
      <c r="AI105" s="1168"/>
      <c r="AJ105" s="1168"/>
      <c r="AK105" s="1168"/>
      <c r="AL105" s="1168"/>
      <c r="AM105" s="1168"/>
      <c r="AN105" s="1168"/>
    </row>
    <row r="106" spans="1:41" x14ac:dyDescent="0.25">
      <c r="A106" s="1168"/>
      <c r="B106" s="1168"/>
      <c r="C106" s="1168"/>
      <c r="D106" s="1168"/>
      <c r="E106" s="1168"/>
      <c r="F106" s="1168"/>
      <c r="G106" s="1168"/>
      <c r="H106" s="1168"/>
      <c r="I106" s="1168"/>
      <c r="J106" s="1168"/>
      <c r="K106" s="1168"/>
      <c r="L106" s="1168"/>
      <c r="M106" s="1168"/>
      <c r="N106" s="1168"/>
      <c r="O106" s="1168"/>
      <c r="P106" s="1168"/>
      <c r="Q106" s="1168"/>
      <c r="R106" s="1168"/>
      <c r="S106" s="1168"/>
      <c r="T106" s="1168"/>
      <c r="U106" s="1168"/>
      <c r="V106" s="1168"/>
      <c r="W106" s="1168"/>
      <c r="X106" s="1168"/>
      <c r="Y106" s="1168"/>
      <c r="Z106" s="1168"/>
      <c r="AA106" s="1168"/>
      <c r="AB106" s="1168"/>
      <c r="AC106" s="1168"/>
      <c r="AD106" s="1168"/>
      <c r="AE106" s="1168"/>
      <c r="AF106" s="1168"/>
      <c r="AG106" s="1168"/>
      <c r="AH106" s="1168"/>
      <c r="AI106" s="1168"/>
      <c r="AJ106" s="1168"/>
      <c r="AK106" s="1168"/>
      <c r="AL106" s="1168"/>
      <c r="AM106" s="1168"/>
      <c r="AN106" s="1168"/>
    </row>
    <row r="107" spans="1:41" x14ac:dyDescent="0.25">
      <c r="A107" s="1168"/>
      <c r="B107" s="1168"/>
      <c r="C107" s="1168"/>
      <c r="D107" s="1168"/>
      <c r="E107" s="1168"/>
      <c r="F107" s="1168"/>
      <c r="G107" s="1168"/>
      <c r="H107" s="1168"/>
      <c r="I107" s="1168"/>
      <c r="J107" s="1168"/>
      <c r="K107" s="1168"/>
      <c r="L107" s="1168"/>
      <c r="M107" s="1168"/>
      <c r="N107" s="1168"/>
      <c r="O107" s="1168"/>
      <c r="P107" s="1168"/>
      <c r="Q107" s="1168"/>
      <c r="R107" s="1168"/>
      <c r="S107" s="1168"/>
      <c r="T107" s="1168"/>
      <c r="U107" s="1168"/>
      <c r="V107" s="1168"/>
      <c r="W107" s="1168"/>
      <c r="X107" s="1168"/>
      <c r="Y107" s="1168"/>
      <c r="Z107" s="1168"/>
      <c r="AA107" s="1168"/>
      <c r="AB107" s="1168"/>
      <c r="AC107" s="1168"/>
      <c r="AD107" s="1168"/>
      <c r="AE107" s="1168"/>
      <c r="AF107" s="1168"/>
      <c r="AG107" s="1168"/>
      <c r="AH107" s="1168"/>
      <c r="AI107" s="1168"/>
      <c r="AJ107" s="1168"/>
      <c r="AK107" s="1168"/>
      <c r="AL107" s="1168"/>
      <c r="AM107" s="1168"/>
      <c r="AN107" s="1168"/>
    </row>
    <row r="108" spans="1:41" x14ac:dyDescent="0.25">
      <c r="A108" s="1168"/>
      <c r="B108" s="1168"/>
      <c r="C108" s="1168"/>
      <c r="D108" s="1168"/>
      <c r="E108" s="1168"/>
      <c r="F108" s="1168"/>
      <c r="G108" s="1168"/>
      <c r="H108" s="1168"/>
      <c r="I108" s="1168"/>
      <c r="J108" s="1168"/>
      <c r="K108" s="1168"/>
      <c r="L108" s="1168"/>
      <c r="M108" s="1168"/>
      <c r="N108" s="1168"/>
      <c r="O108" s="1168"/>
      <c r="P108" s="1168"/>
      <c r="Q108" s="1168"/>
      <c r="R108" s="1168"/>
      <c r="S108" s="1168"/>
      <c r="T108" s="1168"/>
      <c r="U108" s="1168"/>
      <c r="V108" s="1168"/>
      <c r="W108" s="1168"/>
      <c r="X108" s="1168"/>
      <c r="Y108" s="1168"/>
      <c r="Z108" s="1168"/>
      <c r="AA108" s="1168"/>
      <c r="AB108" s="1168"/>
      <c r="AC108" s="1168"/>
      <c r="AD108" s="1168"/>
      <c r="AE108" s="1168"/>
      <c r="AF108" s="1168"/>
      <c r="AG108" s="1168"/>
      <c r="AH108" s="1168"/>
      <c r="AI108" s="1168"/>
      <c r="AJ108" s="1168"/>
      <c r="AK108" s="1168"/>
      <c r="AL108" s="1168"/>
      <c r="AM108" s="1168"/>
      <c r="AN108" s="1168"/>
    </row>
    <row r="109" spans="1:41" x14ac:dyDescent="0.25">
      <c r="A109" s="1168"/>
      <c r="B109" s="1168"/>
      <c r="C109" s="1168"/>
      <c r="D109" s="1168"/>
      <c r="E109" s="1168"/>
      <c r="F109" s="1168"/>
      <c r="G109" s="1168"/>
      <c r="H109" s="1168"/>
      <c r="I109" s="1168"/>
      <c r="J109" s="1168"/>
      <c r="K109" s="1168"/>
      <c r="L109" s="1168"/>
      <c r="M109" s="1168"/>
      <c r="N109" s="1168"/>
      <c r="O109" s="1168"/>
      <c r="P109" s="1168"/>
      <c r="Q109" s="1168"/>
      <c r="R109" s="1168"/>
      <c r="S109" s="1168"/>
      <c r="T109" s="1168"/>
      <c r="U109" s="1168"/>
      <c r="V109" s="1168"/>
      <c r="W109" s="1168"/>
      <c r="X109" s="1168"/>
      <c r="Y109" s="1168"/>
      <c r="Z109" s="1168"/>
      <c r="AA109" s="1168"/>
      <c r="AB109" s="1168"/>
      <c r="AC109" s="1168"/>
      <c r="AD109" s="1168"/>
      <c r="AE109" s="1168"/>
      <c r="AF109" s="1168"/>
      <c r="AG109" s="1168"/>
      <c r="AH109" s="1168"/>
      <c r="AI109" s="1168"/>
      <c r="AJ109" s="1168"/>
      <c r="AK109" s="1168"/>
      <c r="AL109" s="1168"/>
      <c r="AM109" s="1168"/>
      <c r="AN109" s="1168"/>
      <c r="AO109" s="43"/>
    </row>
    <row r="110" spans="1:41" x14ac:dyDescent="0.25">
      <c r="A110" s="1168"/>
      <c r="B110" s="1168"/>
      <c r="C110" s="1168"/>
      <c r="D110" s="1168"/>
      <c r="E110" s="1168"/>
      <c r="F110" s="1168"/>
      <c r="G110" s="1168"/>
      <c r="H110" s="1168"/>
      <c r="I110" s="1168"/>
      <c r="J110" s="1168"/>
      <c r="K110" s="1168"/>
      <c r="L110" s="1168"/>
      <c r="M110" s="1168"/>
      <c r="N110" s="1168"/>
      <c r="O110" s="1168"/>
      <c r="P110" s="1168"/>
      <c r="Q110" s="1168"/>
      <c r="R110" s="1168"/>
      <c r="S110" s="1168"/>
      <c r="T110" s="1168"/>
      <c r="U110" s="1168"/>
      <c r="V110" s="1168"/>
      <c r="W110" s="1168"/>
      <c r="X110" s="1168"/>
      <c r="Y110" s="1168"/>
      <c r="Z110" s="1168"/>
      <c r="AA110" s="1168"/>
      <c r="AB110" s="1168"/>
      <c r="AC110" s="1168"/>
      <c r="AD110" s="1168"/>
      <c r="AE110" s="1168"/>
      <c r="AF110" s="1168"/>
      <c r="AG110" s="1168"/>
      <c r="AH110" s="1168"/>
      <c r="AI110" s="1168"/>
      <c r="AJ110" s="1168"/>
      <c r="AK110" s="1168"/>
      <c r="AL110" s="1168"/>
      <c r="AM110" s="1168"/>
      <c r="AN110" s="1168"/>
      <c r="AO110" s="43"/>
    </row>
    <row r="111" spans="1:41" x14ac:dyDescent="0.25">
      <c r="A111" s="1168"/>
      <c r="B111" s="1168"/>
      <c r="C111" s="1168"/>
      <c r="D111" s="1168"/>
      <c r="E111" s="1168"/>
      <c r="F111" s="1168"/>
      <c r="G111" s="1168"/>
      <c r="H111" s="1168"/>
      <c r="I111" s="1168"/>
      <c r="J111" s="1168"/>
      <c r="K111" s="1168"/>
      <c r="L111" s="1168"/>
      <c r="M111" s="1168"/>
      <c r="N111" s="1168"/>
      <c r="O111" s="1168"/>
      <c r="P111" s="1168"/>
      <c r="Q111" s="1168"/>
      <c r="R111" s="1168"/>
      <c r="S111" s="1168"/>
      <c r="T111" s="1168"/>
      <c r="U111" s="1168"/>
      <c r="V111" s="1168"/>
      <c r="W111" s="1168"/>
      <c r="X111" s="1168"/>
      <c r="Y111" s="1168"/>
      <c r="Z111" s="1168"/>
      <c r="AA111" s="1168"/>
      <c r="AB111" s="1168"/>
      <c r="AC111" s="1168"/>
      <c r="AD111" s="1168"/>
      <c r="AE111" s="1168"/>
      <c r="AF111" s="1168"/>
      <c r="AG111" s="1168"/>
      <c r="AH111" s="1168"/>
      <c r="AI111" s="1168"/>
      <c r="AJ111" s="1168"/>
      <c r="AK111" s="1168"/>
      <c r="AL111" s="1168"/>
      <c r="AM111" s="1168"/>
      <c r="AN111" s="1168"/>
    </row>
    <row r="112" spans="1:41" x14ac:dyDescent="0.25">
      <c r="A112" s="1168"/>
      <c r="B112" s="1168"/>
      <c r="C112" s="1168"/>
      <c r="D112" s="1168"/>
      <c r="E112" s="1168"/>
      <c r="F112" s="1168"/>
      <c r="G112" s="1168"/>
      <c r="H112" s="1168"/>
      <c r="I112" s="1168"/>
      <c r="J112" s="1168"/>
      <c r="K112" s="1168"/>
      <c r="L112" s="1168"/>
      <c r="M112" s="1168"/>
      <c r="N112" s="1168"/>
      <c r="O112" s="1168"/>
      <c r="P112" s="1168"/>
      <c r="Q112" s="1168"/>
      <c r="R112" s="1168"/>
      <c r="S112" s="1168"/>
      <c r="T112" s="1168"/>
      <c r="U112" s="1168"/>
      <c r="V112" s="1168"/>
      <c r="W112" s="1168"/>
      <c r="X112" s="1168"/>
      <c r="Y112" s="1168"/>
      <c r="Z112" s="1168"/>
      <c r="AA112" s="1168"/>
      <c r="AB112" s="1168"/>
      <c r="AC112" s="1168"/>
      <c r="AD112" s="1168"/>
      <c r="AE112" s="1168"/>
      <c r="AF112" s="1168"/>
      <c r="AG112" s="1168"/>
      <c r="AH112" s="1168"/>
      <c r="AI112" s="1168"/>
      <c r="AJ112" s="1168"/>
      <c r="AK112" s="1168"/>
      <c r="AL112" s="1168"/>
      <c r="AM112" s="1168"/>
      <c r="AN112" s="1168"/>
    </row>
    <row r="113" spans="1:41" x14ac:dyDescent="0.25">
      <c r="A113" s="1168"/>
      <c r="B113" s="1168"/>
      <c r="C113" s="1168"/>
      <c r="D113" s="1168"/>
      <c r="E113" s="1168"/>
      <c r="F113" s="1168"/>
      <c r="G113" s="1168"/>
      <c r="H113" s="1168"/>
      <c r="I113" s="1168"/>
      <c r="J113" s="1168"/>
      <c r="K113" s="1168"/>
      <c r="L113" s="1168"/>
      <c r="M113" s="1168"/>
      <c r="N113" s="1168"/>
      <c r="O113" s="1168"/>
      <c r="P113" s="1168"/>
      <c r="Q113" s="1168"/>
      <c r="R113" s="1168"/>
      <c r="S113" s="1168"/>
      <c r="T113" s="1168"/>
      <c r="U113" s="1168"/>
      <c r="V113" s="1168"/>
      <c r="W113" s="1168"/>
      <c r="X113" s="1168"/>
      <c r="Y113" s="1168"/>
      <c r="Z113" s="1168"/>
      <c r="AA113" s="1168"/>
      <c r="AB113" s="1168"/>
      <c r="AC113" s="1168"/>
      <c r="AD113" s="1168"/>
      <c r="AE113" s="1168"/>
      <c r="AF113" s="1168"/>
      <c r="AG113" s="1168"/>
      <c r="AH113" s="1168"/>
      <c r="AI113" s="1168"/>
      <c r="AJ113" s="1168"/>
      <c r="AK113" s="1168"/>
      <c r="AL113" s="1168"/>
      <c r="AM113" s="1168"/>
      <c r="AN113" s="1168"/>
    </row>
    <row r="114" spans="1:41" x14ac:dyDescent="0.25">
      <c r="A114" s="1168"/>
      <c r="B114" s="1168"/>
      <c r="C114" s="1168"/>
      <c r="D114" s="1168"/>
      <c r="E114" s="1168"/>
      <c r="F114" s="1168"/>
      <c r="G114" s="1168"/>
      <c r="H114" s="1168"/>
      <c r="I114" s="1168"/>
      <c r="J114" s="1168"/>
      <c r="K114" s="1168"/>
      <c r="L114" s="1168"/>
      <c r="M114" s="1168"/>
      <c r="N114" s="1168"/>
      <c r="O114" s="1168"/>
      <c r="P114" s="1168"/>
      <c r="Q114" s="1168"/>
      <c r="R114" s="1168"/>
      <c r="S114" s="1168"/>
      <c r="T114" s="1168"/>
      <c r="U114" s="1168"/>
      <c r="V114" s="1168"/>
      <c r="W114" s="1168"/>
      <c r="X114" s="1168"/>
      <c r="Y114" s="1168"/>
      <c r="Z114" s="1168"/>
      <c r="AA114" s="1168"/>
      <c r="AB114" s="1168"/>
      <c r="AC114" s="1168"/>
      <c r="AD114" s="1168"/>
      <c r="AE114" s="1168"/>
      <c r="AF114" s="1168"/>
      <c r="AG114" s="1168"/>
      <c r="AH114" s="1168"/>
      <c r="AI114" s="1168"/>
      <c r="AJ114" s="1168"/>
      <c r="AK114" s="1168"/>
      <c r="AL114" s="1168"/>
      <c r="AM114" s="1168"/>
      <c r="AN114" s="1168"/>
    </row>
    <row r="115" spans="1:41" x14ac:dyDescent="0.25">
      <c r="A115" s="1168"/>
      <c r="B115" s="1168"/>
      <c r="C115" s="1168"/>
      <c r="D115" s="1168"/>
      <c r="E115" s="1168"/>
      <c r="F115" s="1168"/>
      <c r="G115" s="1168"/>
      <c r="H115" s="1168"/>
      <c r="I115" s="1168"/>
      <c r="J115" s="1168"/>
      <c r="K115" s="1168"/>
      <c r="L115" s="1168"/>
      <c r="M115" s="1168"/>
      <c r="N115" s="1168"/>
      <c r="O115" s="1168"/>
      <c r="P115" s="1168"/>
      <c r="Q115" s="1168"/>
      <c r="R115" s="1168"/>
      <c r="S115" s="1168"/>
      <c r="T115" s="1168"/>
      <c r="U115" s="1168"/>
      <c r="V115" s="1168"/>
      <c r="W115" s="1168"/>
      <c r="X115" s="1168"/>
      <c r="Y115" s="1168"/>
      <c r="Z115" s="1168"/>
      <c r="AA115" s="1168"/>
      <c r="AB115" s="1168"/>
      <c r="AC115" s="1168"/>
      <c r="AD115" s="1168"/>
      <c r="AE115" s="1168"/>
      <c r="AF115" s="1168"/>
      <c r="AG115" s="1168"/>
      <c r="AH115" s="1168"/>
      <c r="AI115" s="1168"/>
      <c r="AJ115" s="1168"/>
      <c r="AK115" s="1168"/>
      <c r="AL115" s="1168"/>
      <c r="AM115" s="1168"/>
      <c r="AN115" s="1168"/>
    </row>
    <row r="116" spans="1:41" x14ac:dyDescent="0.25">
      <c r="A116" s="1168"/>
      <c r="B116" s="1168"/>
      <c r="C116" s="1168"/>
      <c r="D116" s="1168"/>
      <c r="E116" s="1168"/>
      <c r="F116" s="1168"/>
      <c r="G116" s="1168"/>
      <c r="H116" s="1168"/>
      <c r="I116" s="1168"/>
      <c r="J116" s="1168"/>
      <c r="K116" s="1168"/>
      <c r="L116" s="1168"/>
      <c r="M116" s="1168"/>
      <c r="N116" s="1168"/>
      <c r="O116" s="1168"/>
      <c r="P116" s="1168"/>
      <c r="Q116" s="1168"/>
      <c r="R116" s="1168"/>
      <c r="S116" s="1168"/>
      <c r="T116" s="1168"/>
      <c r="U116" s="1168"/>
      <c r="V116" s="1168"/>
      <c r="W116" s="1168"/>
      <c r="X116" s="1168"/>
      <c r="Y116" s="1168"/>
      <c r="Z116" s="1168"/>
      <c r="AA116" s="1168"/>
      <c r="AB116" s="1168"/>
      <c r="AC116" s="1168"/>
      <c r="AD116" s="1168"/>
      <c r="AE116" s="1168"/>
      <c r="AF116" s="1168"/>
      <c r="AG116" s="1168"/>
      <c r="AH116" s="1168"/>
      <c r="AI116" s="1168"/>
      <c r="AJ116" s="1168"/>
      <c r="AK116" s="1168"/>
      <c r="AL116" s="1168"/>
      <c r="AM116" s="1168"/>
      <c r="AN116" s="1168"/>
    </row>
    <row r="117" spans="1:41" ht="15.75" thickBot="1" x14ac:dyDescent="0.3">
      <c r="A117" s="1169"/>
      <c r="B117" s="1169"/>
      <c r="C117" s="1169"/>
      <c r="D117" s="1169"/>
      <c r="E117" s="1169"/>
      <c r="F117" s="1169"/>
      <c r="G117" s="1169"/>
      <c r="H117" s="1169"/>
      <c r="I117" s="1169"/>
      <c r="J117" s="1169"/>
      <c r="K117" s="1169"/>
      <c r="L117" s="1169"/>
      <c r="M117" s="1169"/>
      <c r="N117" s="1169"/>
      <c r="O117" s="1169"/>
      <c r="P117" s="1169"/>
      <c r="Q117" s="1169"/>
      <c r="R117" s="1169"/>
      <c r="S117" s="1169"/>
      <c r="T117" s="1169"/>
      <c r="U117" s="1169"/>
      <c r="V117" s="1169"/>
      <c r="W117" s="1169"/>
      <c r="X117" s="1169"/>
      <c r="Y117" s="1169"/>
      <c r="Z117" s="1169"/>
      <c r="AA117" s="1169"/>
      <c r="AB117" s="1169"/>
      <c r="AC117" s="1169"/>
      <c r="AD117" s="1169"/>
      <c r="AE117" s="1169"/>
      <c r="AF117" s="1169"/>
      <c r="AG117" s="1169"/>
      <c r="AH117" s="1169"/>
      <c r="AI117" s="1169"/>
      <c r="AJ117" s="1169"/>
      <c r="AK117" s="1169"/>
      <c r="AL117" s="1169"/>
      <c r="AM117" s="1169"/>
      <c r="AN117" s="1169"/>
      <c r="AO117" s="9">
        <v>201.5800000000001</v>
      </c>
    </row>
    <row r="118" spans="1:41" ht="15.75" x14ac:dyDescent="0.25">
      <c r="A118" s="51"/>
      <c r="B118" s="52" t="s">
        <v>59</v>
      </c>
      <c r="C118" s="53"/>
      <c r="D118" s="53"/>
      <c r="E118" s="53"/>
      <c r="F118" s="53"/>
      <c r="G118" s="53"/>
      <c r="H118" s="53"/>
      <c r="I118" s="53"/>
      <c r="J118" s="53"/>
      <c r="K118" s="53"/>
      <c r="L118" s="53"/>
      <c r="M118" s="53"/>
      <c r="N118" s="53"/>
      <c r="O118" s="53"/>
      <c r="P118" s="53"/>
      <c r="Q118" s="53"/>
      <c r="R118" s="53"/>
      <c r="S118" s="53"/>
      <c r="T118" s="54"/>
      <c r="U118" s="53"/>
      <c r="V118" s="53"/>
      <c r="W118" s="53"/>
      <c r="X118" s="53"/>
      <c r="Y118" s="53"/>
      <c r="Z118" s="53"/>
      <c r="AA118" s="53"/>
      <c r="AB118" s="53"/>
      <c r="AC118" s="53"/>
      <c r="AD118" s="53"/>
      <c r="AE118" s="53"/>
      <c r="AF118" s="53"/>
      <c r="AG118" s="53"/>
      <c r="AH118" s="55"/>
      <c r="AI118" s="53"/>
      <c r="AJ118" s="56"/>
      <c r="AN118" s="57"/>
    </row>
    <row r="119" spans="1:41" ht="61.9" customHeight="1" x14ac:dyDescent="0.25">
      <c r="A119" s="58"/>
      <c r="B119" s="59"/>
      <c r="C119" s="53"/>
      <c r="D119" s="53"/>
      <c r="E119" s="53"/>
      <c r="F119" s="59"/>
      <c r="G119" s="53"/>
      <c r="H119" s="53"/>
      <c r="I119" s="53"/>
      <c r="J119" s="53"/>
      <c r="K119" s="53"/>
      <c r="L119" s="53"/>
      <c r="M119" s="53"/>
      <c r="N119" s="53"/>
      <c r="O119" s="53"/>
      <c r="P119" s="53"/>
      <c r="Q119" s="53"/>
      <c r="R119" s="53"/>
      <c r="S119" s="53"/>
      <c r="T119" s="60"/>
      <c r="U119" s="53"/>
      <c r="V119" s="53"/>
      <c r="W119" s="53"/>
      <c r="X119" s="53"/>
      <c r="Y119" s="53"/>
      <c r="Z119" s="53"/>
      <c r="AA119" s="53"/>
      <c r="AB119" s="53"/>
      <c r="AC119" s="53"/>
      <c r="AD119" s="53"/>
      <c r="AE119" s="53"/>
      <c r="AF119" s="53"/>
      <c r="AG119" s="53"/>
      <c r="AH119" s="55"/>
      <c r="AI119" s="53"/>
      <c r="AJ119" s="60"/>
      <c r="AN119" s="57"/>
    </row>
    <row r="120" spans="1:41" ht="8.25" customHeight="1" thickBot="1" x14ac:dyDescent="0.3">
      <c r="A120" s="61" t="s">
        <v>60</v>
      </c>
      <c r="B120" s="62"/>
      <c r="C120" s="62"/>
      <c r="D120" s="62"/>
      <c r="E120" s="62"/>
      <c r="F120" s="62"/>
      <c r="G120" s="62"/>
      <c r="H120" s="62"/>
      <c r="I120" s="62"/>
      <c r="J120" s="62"/>
      <c r="K120" s="62"/>
      <c r="L120" s="62"/>
      <c r="M120" s="62"/>
      <c r="N120" s="62"/>
      <c r="O120" s="62"/>
      <c r="P120" s="62"/>
      <c r="Q120" s="62"/>
      <c r="R120" s="62"/>
      <c r="S120" s="62"/>
      <c r="T120" s="62"/>
      <c r="U120" s="62"/>
      <c r="V120" s="62"/>
      <c r="W120" s="62"/>
      <c r="X120" s="62"/>
      <c r="Y120" s="62"/>
      <c r="Z120" s="62"/>
      <c r="AA120" s="62"/>
      <c r="AB120" s="62"/>
      <c r="AC120" s="62"/>
      <c r="AD120" s="62"/>
      <c r="AE120" s="62"/>
      <c r="AF120" s="62"/>
      <c r="AG120" s="62"/>
      <c r="AH120" s="63"/>
      <c r="AI120" s="64"/>
      <c r="AJ120" s="62"/>
      <c r="AK120" s="65"/>
      <c r="AL120" s="65"/>
      <c r="AM120" s="65"/>
      <c r="AN120" s="66"/>
    </row>
    <row r="121" spans="1:41" ht="43.5" customHeight="1" thickTop="1" x14ac:dyDescent="0.25">
      <c r="A121" s="1084"/>
      <c r="B121" s="1084"/>
      <c r="C121" s="1084"/>
      <c r="D121" s="1084"/>
      <c r="E121" s="1084"/>
      <c r="F121" s="1084"/>
      <c r="G121" s="1084"/>
      <c r="H121" s="1084"/>
      <c r="I121" s="1162" t="s">
        <v>73</v>
      </c>
      <c r="J121" s="1163"/>
      <c r="K121" s="1163"/>
      <c r="L121" s="1163"/>
      <c r="M121" s="1163"/>
      <c r="N121" s="1163"/>
      <c r="O121" s="1163"/>
      <c r="P121" s="1163"/>
      <c r="Q121" s="1163"/>
      <c r="R121" s="1163"/>
      <c r="S121" s="1163"/>
      <c r="T121" s="1163"/>
      <c r="U121" s="1163"/>
      <c r="V121" s="1163"/>
      <c r="W121" s="1163"/>
      <c r="X121" s="1163"/>
      <c r="Y121" s="1163"/>
      <c r="Z121" s="1163"/>
      <c r="AA121" s="1163"/>
      <c r="AB121" s="1163"/>
      <c r="AC121" s="1163"/>
      <c r="AD121" s="1163"/>
      <c r="AE121" s="1163"/>
      <c r="AF121" s="1163"/>
      <c r="AG121" s="1163"/>
      <c r="AH121" s="1163"/>
      <c r="AI121" s="1163"/>
      <c r="AJ121" s="1163"/>
      <c r="AK121" s="1164"/>
      <c r="AL121" s="1092"/>
      <c r="AM121" s="1092"/>
      <c r="AN121" s="1092"/>
    </row>
    <row r="122" spans="1:41" x14ac:dyDescent="0.25">
      <c r="A122" s="1084"/>
      <c r="B122" s="1084"/>
      <c r="C122" s="1084"/>
      <c r="D122" s="1084"/>
      <c r="E122" s="1084"/>
      <c r="F122" s="1084"/>
      <c r="G122" s="1084"/>
      <c r="H122" s="1084"/>
      <c r="I122" s="1088"/>
      <c r="J122" s="1089"/>
      <c r="K122" s="1089"/>
      <c r="L122" s="1089"/>
      <c r="M122" s="1089"/>
      <c r="N122" s="1089"/>
      <c r="O122" s="1089"/>
      <c r="P122" s="1089"/>
      <c r="Q122" s="1089"/>
      <c r="R122" s="1089"/>
      <c r="S122" s="1089"/>
      <c r="T122" s="1089"/>
      <c r="U122" s="1089"/>
      <c r="V122" s="1089"/>
      <c r="W122" s="1089"/>
      <c r="X122" s="1089"/>
      <c r="Y122" s="1089"/>
      <c r="Z122" s="1089"/>
      <c r="AA122" s="1089"/>
      <c r="AB122" s="1089"/>
      <c r="AC122" s="1089"/>
      <c r="AD122" s="1089"/>
      <c r="AE122" s="1089"/>
      <c r="AF122" s="1089"/>
      <c r="AG122" s="1089"/>
      <c r="AH122" s="1089"/>
      <c r="AI122" s="1089"/>
      <c r="AJ122" s="1089"/>
      <c r="AK122" s="1090"/>
      <c r="AL122" s="1092"/>
      <c r="AM122" s="1092"/>
      <c r="AN122" s="1092"/>
    </row>
    <row r="123" spans="1:41" ht="15.75" x14ac:dyDescent="0.25">
      <c r="A123" s="1093" t="s">
        <v>39</v>
      </c>
      <c r="B123" s="1093"/>
      <c r="C123" s="1093"/>
      <c r="D123" s="1093"/>
      <c r="E123" s="1093"/>
      <c r="F123" s="1093"/>
      <c r="G123" s="1093"/>
      <c r="H123" s="1093"/>
      <c r="I123" s="1094" t="s">
        <v>74</v>
      </c>
      <c r="J123" s="1094"/>
      <c r="K123" s="1094"/>
      <c r="L123" s="1094"/>
      <c r="M123" s="1094"/>
      <c r="N123" s="1094"/>
      <c r="O123" s="1094"/>
      <c r="P123" s="1094"/>
      <c r="Q123" s="1094"/>
      <c r="R123" s="1094"/>
      <c r="S123" s="1094"/>
      <c r="T123" s="1094"/>
      <c r="U123" s="1093" t="s">
        <v>41</v>
      </c>
      <c r="V123" s="1093"/>
      <c r="W123" s="1093"/>
      <c r="X123" s="1093"/>
      <c r="Y123" s="1093"/>
      <c r="Z123" s="1093"/>
      <c r="AA123" s="1093"/>
      <c r="AB123" s="1093"/>
      <c r="AC123" s="1093"/>
      <c r="AD123" s="1093"/>
      <c r="AE123" s="1094" t="s">
        <v>42</v>
      </c>
      <c r="AF123" s="1094"/>
      <c r="AG123" s="1094"/>
      <c r="AH123" s="1094"/>
      <c r="AI123" s="1094"/>
      <c r="AJ123" s="1094"/>
      <c r="AK123" s="1094"/>
      <c r="AL123" s="1094"/>
      <c r="AM123" s="1094"/>
      <c r="AN123" s="1094"/>
    </row>
    <row r="124" spans="1:41" ht="20.25" x14ac:dyDescent="0.3">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1"/>
      <c r="AN124" s="11"/>
    </row>
    <row r="125" spans="1:41" ht="15.75" x14ac:dyDescent="0.25">
      <c r="A125" s="1073" t="s">
        <v>43</v>
      </c>
      <c r="B125" s="1073"/>
      <c r="C125" s="1073"/>
      <c r="D125" s="1073"/>
      <c r="E125" s="1073"/>
      <c r="F125" s="1073"/>
      <c r="G125" s="1073"/>
      <c r="H125" s="1073"/>
      <c r="I125" s="1165" t="s">
        <v>44</v>
      </c>
      <c r="J125" s="1165"/>
      <c r="K125" s="1165"/>
      <c r="L125" s="1165"/>
      <c r="M125" s="1165"/>
      <c r="N125" s="1165"/>
      <c r="O125" s="1165"/>
      <c r="P125" s="1165"/>
      <c r="Q125" s="1165"/>
      <c r="R125" s="1165"/>
      <c r="S125" s="1165"/>
      <c r="T125" s="1165"/>
      <c r="U125" s="1165"/>
      <c r="V125" s="1165"/>
      <c r="W125" s="1165"/>
      <c r="X125" s="1165"/>
      <c r="Y125" s="1165"/>
      <c r="Z125" s="1165"/>
      <c r="AA125" s="1165"/>
      <c r="AB125" s="1165"/>
      <c r="AC125" s="1165"/>
      <c r="AD125" s="1165"/>
      <c r="AE125" s="1165"/>
      <c r="AF125" s="1165"/>
      <c r="AG125" s="1165"/>
      <c r="AH125" s="1165"/>
      <c r="AI125" s="1165"/>
      <c r="AJ125" s="1165"/>
      <c r="AK125" s="1165"/>
      <c r="AL125" s="1165"/>
      <c r="AM125" s="1165"/>
      <c r="AN125" s="1165"/>
    </row>
    <row r="126" spans="1:41" ht="16.5" thickBot="1" x14ac:dyDescent="0.3">
      <c r="A126" s="12"/>
      <c r="B126" s="13"/>
      <c r="C126" s="13"/>
      <c r="D126" s="13"/>
      <c r="E126" s="13"/>
      <c r="F126" s="13"/>
      <c r="G126" s="13"/>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3"/>
      <c r="AH126" s="13"/>
      <c r="AI126" s="14"/>
      <c r="AJ126" s="14"/>
      <c r="AK126" s="14"/>
      <c r="AL126" s="14"/>
      <c r="AM126" s="15"/>
      <c r="AN126" s="15"/>
    </row>
    <row r="127" spans="1:41" s="13" customFormat="1" ht="45" customHeight="1" thickBot="1" x14ac:dyDescent="0.25">
      <c r="A127" s="1075" t="s">
        <v>1</v>
      </c>
      <c r="B127" s="1076"/>
      <c r="C127" s="1076"/>
      <c r="D127" s="1076"/>
      <c r="E127" s="1076"/>
      <c r="F127" s="1076"/>
      <c r="G127" s="1076"/>
      <c r="H127" s="1166" t="str">
        <f>+H87</f>
        <v>SUMINISTRO, EXTENDIDA Y COMPACTACIÓN DE MATERIAL SELECCIÓNADO PARA SUBBASE GRANULAR (INCLUYE ACARREO LIBRE HASTA
5KM) (**)</v>
      </c>
      <c r="I127" s="1166"/>
      <c r="J127" s="1166"/>
      <c r="K127" s="1166"/>
      <c r="L127" s="1166"/>
      <c r="M127" s="1166"/>
      <c r="N127" s="1166"/>
      <c r="O127" s="1166"/>
      <c r="P127" s="1166"/>
      <c r="Q127" s="1166"/>
      <c r="R127" s="1166"/>
      <c r="S127" s="1166"/>
      <c r="T127" s="1166"/>
      <c r="U127" s="1076" t="s">
        <v>45</v>
      </c>
      <c r="V127" s="1076"/>
      <c r="W127" s="1076"/>
      <c r="X127" s="1076"/>
      <c r="Y127" s="1076"/>
      <c r="Z127" s="1076"/>
      <c r="AA127" s="1076"/>
      <c r="AB127" s="1076"/>
      <c r="AC127" s="1076"/>
      <c r="AD127" s="1076"/>
      <c r="AE127" s="1078">
        <f>+AE87</f>
        <v>2.02</v>
      </c>
      <c r="AF127" s="1079"/>
      <c r="AG127" s="1079"/>
      <c r="AH127" s="1079"/>
      <c r="AI127" s="1080"/>
      <c r="AJ127" s="16" t="s">
        <v>46</v>
      </c>
      <c r="AK127" s="17" t="str">
        <f>+AK87</f>
        <v>Precios Gober.</v>
      </c>
      <c r="AL127" s="18" t="s">
        <v>47</v>
      </c>
      <c r="AM127" s="1081"/>
      <c r="AN127" s="1082"/>
    </row>
    <row r="128" spans="1:41" x14ac:dyDescent="0.25">
      <c r="A128" s="1167"/>
      <c r="B128" s="1167"/>
      <c r="C128" s="1167"/>
      <c r="D128" s="1167"/>
      <c r="E128" s="1167"/>
      <c r="F128" s="1167"/>
      <c r="G128" s="1167"/>
      <c r="H128" s="1167"/>
      <c r="I128" s="1167"/>
      <c r="J128" s="1167"/>
      <c r="K128" s="1167"/>
      <c r="L128" s="1167"/>
      <c r="M128" s="1167"/>
      <c r="N128" s="1167"/>
      <c r="O128" s="1167"/>
      <c r="P128" s="1167"/>
      <c r="Q128" s="1167"/>
      <c r="R128" s="1167"/>
      <c r="S128" s="1167"/>
      <c r="T128" s="1167"/>
      <c r="U128" s="1167"/>
      <c r="V128" s="1167"/>
      <c r="W128" s="1167"/>
      <c r="X128" s="1167"/>
      <c r="Y128" s="1167"/>
      <c r="Z128" s="1167"/>
      <c r="AA128" s="1167"/>
      <c r="AB128" s="1167"/>
      <c r="AC128" s="1167"/>
      <c r="AD128" s="1167"/>
      <c r="AE128" s="1167"/>
      <c r="AF128" s="1167"/>
      <c r="AG128" s="1167"/>
      <c r="AH128" s="1167"/>
      <c r="AI128" s="1167"/>
      <c r="AJ128" s="1167"/>
      <c r="AK128" s="1167"/>
      <c r="AL128" s="1167"/>
      <c r="AM128" s="1167"/>
      <c r="AN128" s="1167"/>
    </row>
    <row r="129" spans="1:40" ht="16.5" customHeight="1" x14ac:dyDescent="0.25">
      <c r="A129" s="1168"/>
      <c r="B129" s="1168"/>
      <c r="C129" s="1168"/>
      <c r="D129" s="1168"/>
      <c r="E129" s="1168"/>
      <c r="F129" s="1168"/>
      <c r="G129" s="1168"/>
      <c r="H129" s="1168"/>
      <c r="I129" s="1168"/>
      <c r="J129" s="1168"/>
      <c r="K129" s="1168"/>
      <c r="L129" s="1168"/>
      <c r="M129" s="1168"/>
      <c r="N129" s="1168"/>
      <c r="O129" s="1168"/>
      <c r="P129" s="1168"/>
      <c r="Q129" s="1168"/>
      <c r="R129" s="1168"/>
      <c r="S129" s="1168"/>
      <c r="T129" s="1168"/>
      <c r="U129" s="1168"/>
      <c r="V129" s="1168"/>
      <c r="W129" s="1168"/>
      <c r="X129" s="1168"/>
      <c r="Y129" s="1168"/>
      <c r="Z129" s="1168"/>
      <c r="AA129" s="1168"/>
      <c r="AB129" s="1168"/>
      <c r="AC129" s="1168"/>
      <c r="AD129" s="1168"/>
      <c r="AE129" s="1168"/>
      <c r="AF129" s="1168"/>
      <c r="AG129" s="1168"/>
      <c r="AH129" s="1168"/>
      <c r="AI129" s="1168"/>
      <c r="AJ129" s="1168"/>
      <c r="AK129" s="1168"/>
      <c r="AL129" s="1168"/>
      <c r="AM129" s="1168"/>
      <c r="AN129" s="1168"/>
    </row>
    <row r="130" spans="1:40" x14ac:dyDescent="0.25">
      <c r="A130" s="1168"/>
      <c r="B130" s="1168"/>
      <c r="C130" s="1168"/>
      <c r="D130" s="1168"/>
      <c r="E130" s="1168"/>
      <c r="F130" s="1168"/>
      <c r="G130" s="1168"/>
      <c r="H130" s="1168"/>
      <c r="I130" s="1168"/>
      <c r="J130" s="1168"/>
      <c r="K130" s="1168"/>
      <c r="L130" s="1168"/>
      <c r="M130" s="1168"/>
      <c r="N130" s="1168"/>
      <c r="O130" s="1168"/>
      <c r="P130" s="1168"/>
      <c r="Q130" s="1168"/>
      <c r="R130" s="1168"/>
      <c r="S130" s="1168"/>
      <c r="T130" s="1168"/>
      <c r="U130" s="1168"/>
      <c r="V130" s="1168"/>
      <c r="W130" s="1168"/>
      <c r="X130" s="1168"/>
      <c r="Y130" s="1168"/>
      <c r="Z130" s="1168"/>
      <c r="AA130" s="1168"/>
      <c r="AB130" s="1168"/>
      <c r="AC130" s="1168"/>
      <c r="AD130" s="1168"/>
      <c r="AE130" s="1168"/>
      <c r="AF130" s="1168"/>
      <c r="AG130" s="1168"/>
      <c r="AH130" s="1168"/>
      <c r="AI130" s="1168"/>
      <c r="AJ130" s="1168"/>
      <c r="AK130" s="1168"/>
      <c r="AL130" s="1168"/>
      <c r="AM130" s="1168"/>
      <c r="AN130" s="1168"/>
    </row>
    <row r="131" spans="1:40" x14ac:dyDescent="0.25">
      <c r="A131" s="1168"/>
      <c r="B131" s="1168"/>
      <c r="C131" s="1168"/>
      <c r="D131" s="1168"/>
      <c r="E131" s="1168"/>
      <c r="F131" s="1168"/>
      <c r="G131" s="1168"/>
      <c r="H131" s="1168"/>
      <c r="I131" s="1168"/>
      <c r="J131" s="1168"/>
      <c r="K131" s="1168"/>
      <c r="L131" s="1168"/>
      <c r="M131" s="1168"/>
      <c r="N131" s="1168"/>
      <c r="O131" s="1168"/>
      <c r="P131" s="1168"/>
      <c r="Q131" s="1168"/>
      <c r="R131" s="1168"/>
      <c r="S131" s="1168"/>
      <c r="T131" s="1168"/>
      <c r="U131" s="1168"/>
      <c r="V131" s="1168"/>
      <c r="W131" s="1168"/>
      <c r="X131" s="1168"/>
      <c r="Y131" s="1168"/>
      <c r="Z131" s="1168"/>
      <c r="AA131" s="1168"/>
      <c r="AB131" s="1168"/>
      <c r="AC131" s="1168"/>
      <c r="AD131" s="1168"/>
      <c r="AE131" s="1168"/>
      <c r="AF131" s="1168"/>
      <c r="AG131" s="1168"/>
      <c r="AH131" s="1168"/>
      <c r="AI131" s="1168"/>
      <c r="AJ131" s="1168"/>
      <c r="AK131" s="1168"/>
      <c r="AL131" s="1168"/>
      <c r="AM131" s="1168"/>
      <c r="AN131" s="1168"/>
    </row>
    <row r="132" spans="1:40" x14ac:dyDescent="0.25">
      <c r="A132" s="1168"/>
      <c r="B132" s="1168"/>
      <c r="C132" s="1168"/>
      <c r="D132" s="1168"/>
      <c r="E132" s="1168"/>
      <c r="F132" s="1168"/>
      <c r="G132" s="1168"/>
      <c r="H132" s="1168"/>
      <c r="I132" s="1168"/>
      <c r="J132" s="1168"/>
      <c r="K132" s="1168"/>
      <c r="L132" s="1168"/>
      <c r="M132" s="1168"/>
      <c r="N132" s="1168"/>
      <c r="O132" s="1168"/>
      <c r="P132" s="1168"/>
      <c r="Q132" s="1168"/>
      <c r="R132" s="1168"/>
      <c r="S132" s="1168"/>
      <c r="T132" s="1168"/>
      <c r="U132" s="1168"/>
      <c r="V132" s="1168"/>
      <c r="W132" s="1168"/>
      <c r="X132" s="1168"/>
      <c r="Y132" s="1168"/>
      <c r="Z132" s="1168"/>
      <c r="AA132" s="1168"/>
      <c r="AB132" s="1168"/>
      <c r="AC132" s="1168"/>
      <c r="AD132" s="1168"/>
      <c r="AE132" s="1168"/>
      <c r="AF132" s="1168"/>
      <c r="AG132" s="1168"/>
      <c r="AH132" s="1168"/>
      <c r="AI132" s="1168"/>
      <c r="AJ132" s="1168"/>
      <c r="AK132" s="1168"/>
      <c r="AL132" s="1168"/>
      <c r="AM132" s="1168"/>
      <c r="AN132" s="1168"/>
    </row>
    <row r="133" spans="1:40" x14ac:dyDescent="0.25">
      <c r="A133" s="1168"/>
      <c r="B133" s="1168"/>
      <c r="C133" s="1168"/>
      <c r="D133" s="1168"/>
      <c r="E133" s="1168"/>
      <c r="F133" s="1168"/>
      <c r="G133" s="1168"/>
      <c r="H133" s="1168"/>
      <c r="I133" s="1168"/>
      <c r="J133" s="1168"/>
      <c r="K133" s="1168"/>
      <c r="L133" s="1168"/>
      <c r="M133" s="1168"/>
      <c r="N133" s="1168"/>
      <c r="O133" s="1168"/>
      <c r="P133" s="1168"/>
      <c r="Q133" s="1168"/>
      <c r="R133" s="1168"/>
      <c r="S133" s="1168"/>
      <c r="T133" s="1168"/>
      <c r="U133" s="1168"/>
      <c r="V133" s="1168"/>
      <c r="W133" s="1168"/>
      <c r="X133" s="1168"/>
      <c r="Y133" s="1168"/>
      <c r="Z133" s="1168"/>
      <c r="AA133" s="1168"/>
      <c r="AB133" s="1168"/>
      <c r="AC133" s="1168"/>
      <c r="AD133" s="1168"/>
      <c r="AE133" s="1168"/>
      <c r="AF133" s="1168"/>
      <c r="AG133" s="1168"/>
      <c r="AH133" s="1168"/>
      <c r="AI133" s="1168"/>
      <c r="AJ133" s="1168"/>
      <c r="AK133" s="1168"/>
      <c r="AL133" s="1168"/>
      <c r="AM133" s="1168"/>
      <c r="AN133" s="1168"/>
    </row>
    <row r="134" spans="1:40" x14ac:dyDescent="0.25">
      <c r="A134" s="1168"/>
      <c r="B134" s="1168"/>
      <c r="C134" s="1168"/>
      <c r="D134" s="1168"/>
      <c r="E134" s="1168"/>
      <c r="F134" s="1168"/>
      <c r="G134" s="1168"/>
      <c r="H134" s="1168"/>
      <c r="I134" s="1168"/>
      <c r="J134" s="1168"/>
      <c r="K134" s="1168"/>
      <c r="L134" s="1168"/>
      <c r="M134" s="1168"/>
      <c r="N134" s="1168"/>
      <c r="O134" s="1168"/>
      <c r="P134" s="1168"/>
      <c r="Q134" s="1168"/>
      <c r="R134" s="1168"/>
      <c r="S134" s="1168"/>
      <c r="T134" s="1168"/>
      <c r="U134" s="1168"/>
      <c r="V134" s="1168"/>
      <c r="W134" s="1168"/>
      <c r="X134" s="1168"/>
      <c r="Y134" s="1168"/>
      <c r="Z134" s="1168"/>
      <c r="AA134" s="1168"/>
      <c r="AB134" s="1168"/>
      <c r="AC134" s="1168"/>
      <c r="AD134" s="1168"/>
      <c r="AE134" s="1168"/>
      <c r="AF134" s="1168"/>
      <c r="AG134" s="1168"/>
      <c r="AH134" s="1168"/>
      <c r="AI134" s="1168"/>
      <c r="AJ134" s="1168"/>
      <c r="AK134" s="1168"/>
      <c r="AL134" s="1168"/>
      <c r="AM134" s="1168"/>
      <c r="AN134" s="1168"/>
    </row>
    <row r="135" spans="1:40" x14ac:dyDescent="0.25">
      <c r="A135" s="1168"/>
      <c r="B135" s="1168"/>
      <c r="C135" s="1168"/>
      <c r="D135" s="1168"/>
      <c r="E135" s="1168"/>
      <c r="F135" s="1168"/>
      <c r="G135" s="1168"/>
      <c r="H135" s="1168"/>
      <c r="I135" s="1168"/>
      <c r="J135" s="1168"/>
      <c r="K135" s="1168"/>
      <c r="L135" s="1168"/>
      <c r="M135" s="1168"/>
      <c r="N135" s="1168"/>
      <c r="O135" s="1168"/>
      <c r="P135" s="1168"/>
      <c r="Q135" s="1168"/>
      <c r="R135" s="1168"/>
      <c r="S135" s="1168"/>
      <c r="T135" s="1168"/>
      <c r="U135" s="1168"/>
      <c r="V135" s="1168"/>
      <c r="W135" s="1168"/>
      <c r="X135" s="1168"/>
      <c r="Y135" s="1168"/>
      <c r="Z135" s="1168"/>
      <c r="AA135" s="1168"/>
      <c r="AB135" s="1168"/>
      <c r="AC135" s="1168"/>
      <c r="AD135" s="1168"/>
      <c r="AE135" s="1168"/>
      <c r="AF135" s="1168"/>
      <c r="AG135" s="1168"/>
      <c r="AH135" s="1168"/>
      <c r="AI135" s="1168"/>
      <c r="AJ135" s="1168"/>
      <c r="AK135" s="1168"/>
      <c r="AL135" s="1168"/>
      <c r="AM135" s="1168"/>
      <c r="AN135" s="1168"/>
    </row>
    <row r="136" spans="1:40" x14ac:dyDescent="0.25">
      <c r="A136" s="1168"/>
      <c r="B136" s="1168"/>
      <c r="C136" s="1168"/>
      <c r="D136" s="1168"/>
      <c r="E136" s="1168"/>
      <c r="F136" s="1168"/>
      <c r="G136" s="1168"/>
      <c r="H136" s="1168"/>
      <c r="I136" s="1168"/>
      <c r="J136" s="1168"/>
      <c r="K136" s="1168"/>
      <c r="L136" s="1168"/>
      <c r="M136" s="1168"/>
      <c r="N136" s="1168"/>
      <c r="O136" s="1168"/>
      <c r="P136" s="1168"/>
      <c r="Q136" s="1168"/>
      <c r="R136" s="1168"/>
      <c r="S136" s="1168"/>
      <c r="T136" s="1168"/>
      <c r="U136" s="1168"/>
      <c r="V136" s="1168"/>
      <c r="W136" s="1168"/>
      <c r="X136" s="1168"/>
      <c r="Y136" s="1168"/>
      <c r="Z136" s="1168"/>
      <c r="AA136" s="1168"/>
      <c r="AB136" s="1168"/>
      <c r="AC136" s="1168"/>
      <c r="AD136" s="1168"/>
      <c r="AE136" s="1168"/>
      <c r="AF136" s="1168"/>
      <c r="AG136" s="1168"/>
      <c r="AH136" s="1168"/>
      <c r="AI136" s="1168"/>
      <c r="AJ136" s="1168"/>
      <c r="AK136" s="1168"/>
      <c r="AL136" s="1168"/>
      <c r="AM136" s="1168"/>
      <c r="AN136" s="1168"/>
    </row>
    <row r="137" spans="1:40" x14ac:dyDescent="0.25">
      <c r="A137" s="1168"/>
      <c r="B137" s="1168"/>
      <c r="C137" s="1168"/>
      <c r="D137" s="1168"/>
      <c r="E137" s="1168"/>
      <c r="F137" s="1168"/>
      <c r="G137" s="1168"/>
      <c r="H137" s="1168"/>
      <c r="I137" s="1168"/>
      <c r="J137" s="1168"/>
      <c r="K137" s="1168"/>
      <c r="L137" s="1168"/>
      <c r="M137" s="1168"/>
      <c r="N137" s="1168"/>
      <c r="O137" s="1168"/>
      <c r="P137" s="1168"/>
      <c r="Q137" s="1168"/>
      <c r="R137" s="1168"/>
      <c r="S137" s="1168"/>
      <c r="T137" s="1168"/>
      <c r="U137" s="1168"/>
      <c r="V137" s="1168"/>
      <c r="W137" s="1168"/>
      <c r="X137" s="1168"/>
      <c r="Y137" s="1168"/>
      <c r="Z137" s="1168"/>
      <c r="AA137" s="1168"/>
      <c r="AB137" s="1168"/>
      <c r="AC137" s="1168"/>
      <c r="AD137" s="1168"/>
      <c r="AE137" s="1168"/>
      <c r="AF137" s="1168"/>
      <c r="AG137" s="1168"/>
      <c r="AH137" s="1168"/>
      <c r="AI137" s="1168"/>
      <c r="AJ137" s="1168"/>
      <c r="AK137" s="1168"/>
      <c r="AL137" s="1168"/>
      <c r="AM137" s="1168"/>
      <c r="AN137" s="1168"/>
    </row>
    <row r="138" spans="1:40" x14ac:dyDescent="0.25">
      <c r="A138" s="1168"/>
      <c r="B138" s="1168"/>
      <c r="C138" s="1168"/>
      <c r="D138" s="1168"/>
      <c r="E138" s="1168"/>
      <c r="F138" s="1168"/>
      <c r="G138" s="1168"/>
      <c r="H138" s="1168"/>
      <c r="I138" s="1168"/>
      <c r="J138" s="1168"/>
      <c r="K138" s="1168"/>
      <c r="L138" s="1168"/>
      <c r="M138" s="1168"/>
      <c r="N138" s="1168"/>
      <c r="O138" s="1168"/>
      <c r="P138" s="1168"/>
      <c r="Q138" s="1168"/>
      <c r="R138" s="1168"/>
      <c r="S138" s="1168"/>
      <c r="T138" s="1168"/>
      <c r="U138" s="1168"/>
      <c r="V138" s="1168"/>
      <c r="W138" s="1168"/>
      <c r="X138" s="1168"/>
      <c r="Y138" s="1168"/>
      <c r="Z138" s="1168"/>
      <c r="AA138" s="1168"/>
      <c r="AB138" s="1168"/>
      <c r="AC138" s="1168"/>
      <c r="AD138" s="1168"/>
      <c r="AE138" s="1168"/>
      <c r="AF138" s="1168"/>
      <c r="AG138" s="1168"/>
      <c r="AH138" s="1168"/>
      <c r="AI138" s="1168"/>
      <c r="AJ138" s="1168"/>
      <c r="AK138" s="1168"/>
      <c r="AL138" s="1168"/>
      <c r="AM138" s="1168"/>
      <c r="AN138" s="1168"/>
    </row>
    <row r="139" spans="1:40" x14ac:dyDescent="0.25">
      <c r="A139" s="1168"/>
      <c r="B139" s="1168"/>
      <c r="C139" s="1168"/>
      <c r="D139" s="1168"/>
      <c r="E139" s="1168"/>
      <c r="F139" s="1168"/>
      <c r="G139" s="1168"/>
      <c r="H139" s="1168"/>
      <c r="I139" s="1168"/>
      <c r="J139" s="1168"/>
      <c r="K139" s="1168"/>
      <c r="L139" s="1168"/>
      <c r="M139" s="1168"/>
      <c r="N139" s="1168"/>
      <c r="O139" s="1168"/>
      <c r="P139" s="1168"/>
      <c r="Q139" s="1168"/>
      <c r="R139" s="1168"/>
      <c r="S139" s="1168"/>
      <c r="T139" s="1168"/>
      <c r="U139" s="1168"/>
      <c r="V139" s="1168"/>
      <c r="W139" s="1168"/>
      <c r="X139" s="1168"/>
      <c r="Y139" s="1168"/>
      <c r="Z139" s="1168"/>
      <c r="AA139" s="1168"/>
      <c r="AB139" s="1168"/>
      <c r="AC139" s="1168"/>
      <c r="AD139" s="1168"/>
      <c r="AE139" s="1168"/>
      <c r="AF139" s="1168"/>
      <c r="AG139" s="1168"/>
      <c r="AH139" s="1168"/>
      <c r="AI139" s="1168"/>
      <c r="AJ139" s="1168"/>
      <c r="AK139" s="1168"/>
      <c r="AL139" s="1168"/>
      <c r="AM139" s="1168"/>
      <c r="AN139" s="1168"/>
    </row>
    <row r="140" spans="1:40" x14ac:dyDescent="0.25">
      <c r="A140" s="1168"/>
      <c r="B140" s="1168"/>
      <c r="C140" s="1168"/>
      <c r="D140" s="1168"/>
      <c r="E140" s="1168"/>
      <c r="F140" s="1168"/>
      <c r="G140" s="1168"/>
      <c r="H140" s="1168"/>
      <c r="I140" s="1168"/>
      <c r="J140" s="1168"/>
      <c r="K140" s="1168"/>
      <c r="L140" s="1168"/>
      <c r="M140" s="1168"/>
      <c r="N140" s="1168"/>
      <c r="O140" s="1168"/>
      <c r="P140" s="1168"/>
      <c r="Q140" s="1168"/>
      <c r="R140" s="1168"/>
      <c r="S140" s="1168"/>
      <c r="T140" s="1168"/>
      <c r="U140" s="1168"/>
      <c r="V140" s="1168"/>
      <c r="W140" s="1168"/>
      <c r="X140" s="1168"/>
      <c r="Y140" s="1168"/>
      <c r="Z140" s="1168"/>
      <c r="AA140" s="1168"/>
      <c r="AB140" s="1168"/>
      <c r="AC140" s="1168"/>
      <c r="AD140" s="1168"/>
      <c r="AE140" s="1168"/>
      <c r="AF140" s="1168"/>
      <c r="AG140" s="1168"/>
      <c r="AH140" s="1168"/>
      <c r="AI140" s="1168"/>
      <c r="AJ140" s="1168"/>
      <c r="AK140" s="1168"/>
      <c r="AL140" s="1168"/>
      <c r="AM140" s="1168"/>
      <c r="AN140" s="1168"/>
    </row>
    <row r="141" spans="1:40" x14ac:dyDescent="0.25">
      <c r="A141" s="1168"/>
      <c r="B141" s="1168"/>
      <c r="C141" s="1168"/>
      <c r="D141" s="1168"/>
      <c r="E141" s="1168"/>
      <c r="F141" s="1168"/>
      <c r="G141" s="1168"/>
      <c r="H141" s="1168"/>
      <c r="I141" s="1168"/>
      <c r="J141" s="1168"/>
      <c r="K141" s="1168"/>
      <c r="L141" s="1168"/>
      <c r="M141" s="1168"/>
      <c r="N141" s="1168"/>
      <c r="O141" s="1168"/>
      <c r="P141" s="1168"/>
      <c r="Q141" s="1168"/>
      <c r="R141" s="1168"/>
      <c r="S141" s="1168"/>
      <c r="T141" s="1168"/>
      <c r="U141" s="1168"/>
      <c r="V141" s="1168"/>
      <c r="W141" s="1168"/>
      <c r="X141" s="1168"/>
      <c r="Y141" s="1168"/>
      <c r="Z141" s="1168"/>
      <c r="AA141" s="1168"/>
      <c r="AB141" s="1168"/>
      <c r="AC141" s="1168"/>
      <c r="AD141" s="1168"/>
      <c r="AE141" s="1168"/>
      <c r="AF141" s="1168"/>
      <c r="AG141" s="1168"/>
      <c r="AH141" s="1168"/>
      <c r="AI141" s="1168"/>
      <c r="AJ141" s="1168"/>
      <c r="AK141" s="1168"/>
      <c r="AL141" s="1168"/>
      <c r="AM141" s="1168"/>
      <c r="AN141" s="1168"/>
    </row>
    <row r="142" spans="1:40" x14ac:dyDescent="0.25">
      <c r="A142" s="1168"/>
      <c r="B142" s="1168"/>
      <c r="C142" s="1168"/>
      <c r="D142" s="1168"/>
      <c r="E142" s="1168"/>
      <c r="F142" s="1168"/>
      <c r="G142" s="1168"/>
      <c r="H142" s="1168"/>
      <c r="I142" s="1168"/>
      <c r="J142" s="1168"/>
      <c r="K142" s="1168"/>
      <c r="L142" s="1168"/>
      <c r="M142" s="1168"/>
      <c r="N142" s="1168"/>
      <c r="O142" s="1168"/>
      <c r="P142" s="1168"/>
      <c r="Q142" s="1168"/>
      <c r="R142" s="1168"/>
      <c r="S142" s="1168"/>
      <c r="T142" s="1168"/>
      <c r="U142" s="1168"/>
      <c r="V142" s="1168"/>
      <c r="W142" s="1168"/>
      <c r="X142" s="1168"/>
      <c r="Y142" s="1168"/>
      <c r="Z142" s="1168"/>
      <c r="AA142" s="1168"/>
      <c r="AB142" s="1168"/>
      <c r="AC142" s="1168"/>
      <c r="AD142" s="1168"/>
      <c r="AE142" s="1168"/>
      <c r="AF142" s="1168"/>
      <c r="AG142" s="1168"/>
      <c r="AH142" s="1168"/>
      <c r="AI142" s="1168"/>
      <c r="AJ142" s="1168"/>
      <c r="AK142" s="1168"/>
      <c r="AL142" s="1168"/>
      <c r="AM142" s="1168"/>
      <c r="AN142" s="1168"/>
    </row>
    <row r="143" spans="1:40" x14ac:dyDescent="0.25">
      <c r="A143" s="1168"/>
      <c r="B143" s="1168"/>
      <c r="C143" s="1168"/>
      <c r="D143" s="1168"/>
      <c r="E143" s="1168"/>
      <c r="F143" s="1168"/>
      <c r="G143" s="1168"/>
      <c r="H143" s="1168"/>
      <c r="I143" s="1168"/>
      <c r="J143" s="1168"/>
      <c r="K143" s="1168"/>
      <c r="L143" s="1168"/>
      <c r="M143" s="1168"/>
      <c r="N143" s="1168"/>
      <c r="O143" s="1168"/>
      <c r="P143" s="1168"/>
      <c r="Q143" s="1168"/>
      <c r="R143" s="1168"/>
      <c r="S143" s="1168"/>
      <c r="T143" s="1168"/>
      <c r="U143" s="1168"/>
      <c r="V143" s="1168"/>
      <c r="W143" s="1168"/>
      <c r="X143" s="1168"/>
      <c r="Y143" s="1168"/>
      <c r="Z143" s="1168"/>
      <c r="AA143" s="1168"/>
      <c r="AB143" s="1168"/>
      <c r="AC143" s="1168"/>
      <c r="AD143" s="1168"/>
      <c r="AE143" s="1168"/>
      <c r="AF143" s="1168"/>
      <c r="AG143" s="1168"/>
      <c r="AH143" s="1168"/>
      <c r="AI143" s="1168"/>
      <c r="AJ143" s="1168"/>
      <c r="AK143" s="1168"/>
      <c r="AL143" s="1168"/>
      <c r="AM143" s="1168"/>
      <c r="AN143" s="1168"/>
    </row>
    <row r="144" spans="1:40" x14ac:dyDescent="0.25">
      <c r="A144" s="1168"/>
      <c r="B144" s="1168"/>
      <c r="C144" s="1168"/>
      <c r="D144" s="1168"/>
      <c r="E144" s="1168"/>
      <c r="F144" s="1168"/>
      <c r="G144" s="1168"/>
      <c r="H144" s="1168"/>
      <c r="I144" s="1168"/>
      <c r="J144" s="1168"/>
      <c r="K144" s="1168"/>
      <c r="L144" s="1168"/>
      <c r="M144" s="1168"/>
      <c r="N144" s="1168"/>
      <c r="O144" s="1168"/>
      <c r="P144" s="1168"/>
      <c r="Q144" s="1168"/>
      <c r="R144" s="1168"/>
      <c r="S144" s="1168"/>
      <c r="T144" s="1168"/>
      <c r="U144" s="1168"/>
      <c r="V144" s="1168"/>
      <c r="W144" s="1168"/>
      <c r="X144" s="1168"/>
      <c r="Y144" s="1168"/>
      <c r="Z144" s="1168"/>
      <c r="AA144" s="1168"/>
      <c r="AB144" s="1168"/>
      <c r="AC144" s="1168"/>
      <c r="AD144" s="1168"/>
      <c r="AE144" s="1168"/>
      <c r="AF144" s="1168"/>
      <c r="AG144" s="1168"/>
      <c r="AH144" s="1168"/>
      <c r="AI144" s="1168"/>
      <c r="AJ144" s="1168"/>
      <c r="AK144" s="1168"/>
      <c r="AL144" s="1168"/>
      <c r="AM144" s="1168"/>
      <c r="AN144" s="1168"/>
    </row>
    <row r="145" spans="1:41" x14ac:dyDescent="0.25">
      <c r="A145" s="1168"/>
      <c r="B145" s="1168"/>
      <c r="C145" s="1168"/>
      <c r="D145" s="1168"/>
      <c r="E145" s="1168"/>
      <c r="F145" s="1168"/>
      <c r="G145" s="1168"/>
      <c r="H145" s="1168"/>
      <c r="I145" s="1168"/>
      <c r="J145" s="1168"/>
      <c r="K145" s="1168"/>
      <c r="L145" s="1168"/>
      <c r="M145" s="1168"/>
      <c r="N145" s="1168"/>
      <c r="O145" s="1168"/>
      <c r="P145" s="1168"/>
      <c r="Q145" s="1168"/>
      <c r="R145" s="1168"/>
      <c r="S145" s="1168"/>
      <c r="T145" s="1168"/>
      <c r="U145" s="1168"/>
      <c r="V145" s="1168"/>
      <c r="W145" s="1168"/>
      <c r="X145" s="1168"/>
      <c r="Y145" s="1168"/>
      <c r="Z145" s="1168"/>
      <c r="AA145" s="1168"/>
      <c r="AB145" s="1168"/>
      <c r="AC145" s="1168"/>
      <c r="AD145" s="1168"/>
      <c r="AE145" s="1168"/>
      <c r="AF145" s="1168"/>
      <c r="AG145" s="1168"/>
      <c r="AH145" s="1168"/>
      <c r="AI145" s="1168"/>
      <c r="AJ145" s="1168"/>
      <c r="AK145" s="1168"/>
      <c r="AL145" s="1168"/>
      <c r="AM145" s="1168"/>
      <c r="AN145" s="1168"/>
    </row>
    <row r="146" spans="1:41" x14ac:dyDescent="0.25">
      <c r="A146" s="1168"/>
      <c r="B146" s="1168"/>
      <c r="C146" s="1168"/>
      <c r="D146" s="1168"/>
      <c r="E146" s="1168"/>
      <c r="F146" s="1168"/>
      <c r="G146" s="1168"/>
      <c r="H146" s="1168"/>
      <c r="I146" s="1168"/>
      <c r="J146" s="1168"/>
      <c r="K146" s="1168"/>
      <c r="L146" s="1168"/>
      <c r="M146" s="1168"/>
      <c r="N146" s="1168"/>
      <c r="O146" s="1168"/>
      <c r="P146" s="1168"/>
      <c r="Q146" s="1168"/>
      <c r="R146" s="1168"/>
      <c r="S146" s="1168"/>
      <c r="T146" s="1168"/>
      <c r="U146" s="1168"/>
      <c r="V146" s="1168"/>
      <c r="W146" s="1168"/>
      <c r="X146" s="1168"/>
      <c r="Y146" s="1168"/>
      <c r="Z146" s="1168"/>
      <c r="AA146" s="1168"/>
      <c r="AB146" s="1168"/>
      <c r="AC146" s="1168"/>
      <c r="AD146" s="1168"/>
      <c r="AE146" s="1168"/>
      <c r="AF146" s="1168"/>
      <c r="AG146" s="1168"/>
      <c r="AH146" s="1168"/>
      <c r="AI146" s="1168"/>
      <c r="AJ146" s="1168"/>
      <c r="AK146" s="1168"/>
      <c r="AL146" s="1168"/>
      <c r="AM146" s="1168"/>
      <c r="AN146" s="1168"/>
    </row>
    <row r="147" spans="1:41" ht="52.5" customHeight="1" x14ac:dyDescent="0.25">
      <c r="A147" s="1168"/>
      <c r="B147" s="1168"/>
      <c r="C147" s="1168"/>
      <c r="D147" s="1168"/>
      <c r="E147" s="1168"/>
      <c r="F147" s="1168"/>
      <c r="G147" s="1168"/>
      <c r="H147" s="1168"/>
      <c r="I147" s="1168"/>
      <c r="J147" s="1168"/>
      <c r="K147" s="1168"/>
      <c r="L147" s="1168"/>
      <c r="M147" s="1168"/>
      <c r="N147" s="1168"/>
      <c r="O147" s="1168"/>
      <c r="P147" s="1168"/>
      <c r="Q147" s="1168"/>
      <c r="R147" s="1168"/>
      <c r="S147" s="1168"/>
      <c r="T147" s="1168"/>
      <c r="U147" s="1168"/>
      <c r="V147" s="1168"/>
      <c r="W147" s="1168"/>
      <c r="X147" s="1168"/>
      <c r="Y147" s="1168"/>
      <c r="Z147" s="1168"/>
      <c r="AA147" s="1168"/>
      <c r="AB147" s="1168"/>
      <c r="AC147" s="1168"/>
      <c r="AD147" s="1168"/>
      <c r="AE147" s="1168"/>
      <c r="AF147" s="1168"/>
      <c r="AG147" s="1168"/>
      <c r="AH147" s="1168"/>
      <c r="AI147" s="1168"/>
      <c r="AJ147" s="1168"/>
      <c r="AK147" s="1168"/>
      <c r="AL147" s="1168"/>
      <c r="AM147" s="1168"/>
      <c r="AN147" s="1168"/>
    </row>
    <row r="148" spans="1:41" x14ac:dyDescent="0.25">
      <c r="A148" s="1168"/>
      <c r="B148" s="1168"/>
      <c r="C148" s="1168"/>
      <c r="D148" s="1168"/>
      <c r="E148" s="1168"/>
      <c r="F148" s="1168"/>
      <c r="G148" s="1168"/>
      <c r="H148" s="1168"/>
      <c r="I148" s="1168"/>
      <c r="J148" s="1168"/>
      <c r="K148" s="1168"/>
      <c r="L148" s="1168"/>
      <c r="M148" s="1168"/>
      <c r="N148" s="1168"/>
      <c r="O148" s="1168"/>
      <c r="P148" s="1168"/>
      <c r="Q148" s="1168"/>
      <c r="R148" s="1168"/>
      <c r="S148" s="1168"/>
      <c r="T148" s="1168"/>
      <c r="U148" s="1168"/>
      <c r="V148" s="1168"/>
      <c r="W148" s="1168"/>
      <c r="X148" s="1168"/>
      <c r="Y148" s="1168"/>
      <c r="Z148" s="1168"/>
      <c r="AA148" s="1168"/>
      <c r="AB148" s="1168"/>
      <c r="AC148" s="1168"/>
      <c r="AD148" s="1168"/>
      <c r="AE148" s="1168"/>
      <c r="AF148" s="1168"/>
      <c r="AG148" s="1168"/>
      <c r="AH148" s="1168"/>
      <c r="AI148" s="1168"/>
      <c r="AJ148" s="1168"/>
      <c r="AK148" s="1168"/>
      <c r="AL148" s="1168"/>
      <c r="AM148" s="1168"/>
      <c r="AN148" s="1168"/>
    </row>
    <row r="149" spans="1:41" x14ac:dyDescent="0.25">
      <c r="A149" s="1168"/>
      <c r="B149" s="1168"/>
      <c r="C149" s="1168"/>
      <c r="D149" s="1168"/>
      <c r="E149" s="1168"/>
      <c r="F149" s="1168"/>
      <c r="G149" s="1168"/>
      <c r="H149" s="1168"/>
      <c r="I149" s="1168"/>
      <c r="J149" s="1168"/>
      <c r="K149" s="1168"/>
      <c r="L149" s="1168"/>
      <c r="M149" s="1168"/>
      <c r="N149" s="1168"/>
      <c r="O149" s="1168"/>
      <c r="P149" s="1168"/>
      <c r="Q149" s="1168"/>
      <c r="R149" s="1168"/>
      <c r="S149" s="1168"/>
      <c r="T149" s="1168"/>
      <c r="U149" s="1168"/>
      <c r="V149" s="1168"/>
      <c r="W149" s="1168"/>
      <c r="X149" s="1168"/>
      <c r="Y149" s="1168"/>
      <c r="Z149" s="1168"/>
      <c r="AA149" s="1168"/>
      <c r="AB149" s="1168"/>
      <c r="AC149" s="1168"/>
      <c r="AD149" s="1168"/>
      <c r="AE149" s="1168"/>
      <c r="AF149" s="1168"/>
      <c r="AG149" s="1168"/>
      <c r="AH149" s="1168"/>
      <c r="AI149" s="1168"/>
      <c r="AJ149" s="1168"/>
      <c r="AK149" s="1168"/>
      <c r="AL149" s="1168"/>
      <c r="AM149" s="1168"/>
      <c r="AN149" s="1168"/>
      <c r="AO149" s="43"/>
    </row>
    <row r="150" spans="1:41" x14ac:dyDescent="0.25">
      <c r="A150" s="1168"/>
      <c r="B150" s="1168"/>
      <c r="C150" s="1168"/>
      <c r="D150" s="1168"/>
      <c r="E150" s="1168"/>
      <c r="F150" s="1168"/>
      <c r="G150" s="1168"/>
      <c r="H150" s="1168"/>
      <c r="I150" s="1168"/>
      <c r="J150" s="1168"/>
      <c r="K150" s="1168"/>
      <c r="L150" s="1168"/>
      <c r="M150" s="1168"/>
      <c r="N150" s="1168"/>
      <c r="O150" s="1168"/>
      <c r="P150" s="1168"/>
      <c r="Q150" s="1168"/>
      <c r="R150" s="1168"/>
      <c r="S150" s="1168"/>
      <c r="T150" s="1168"/>
      <c r="U150" s="1168"/>
      <c r="V150" s="1168"/>
      <c r="W150" s="1168"/>
      <c r="X150" s="1168"/>
      <c r="Y150" s="1168"/>
      <c r="Z150" s="1168"/>
      <c r="AA150" s="1168"/>
      <c r="AB150" s="1168"/>
      <c r="AC150" s="1168"/>
      <c r="AD150" s="1168"/>
      <c r="AE150" s="1168"/>
      <c r="AF150" s="1168"/>
      <c r="AG150" s="1168"/>
      <c r="AH150" s="1168"/>
      <c r="AI150" s="1168"/>
      <c r="AJ150" s="1168"/>
      <c r="AK150" s="1168"/>
      <c r="AL150" s="1168"/>
      <c r="AM150" s="1168"/>
      <c r="AN150" s="1168"/>
      <c r="AO150" s="43"/>
    </row>
    <row r="151" spans="1:41" x14ac:dyDescent="0.25">
      <c r="A151" s="1168"/>
      <c r="B151" s="1168"/>
      <c r="C151" s="1168"/>
      <c r="D151" s="1168"/>
      <c r="E151" s="1168"/>
      <c r="F151" s="1168"/>
      <c r="G151" s="1168"/>
      <c r="H151" s="1168"/>
      <c r="I151" s="1168"/>
      <c r="J151" s="1168"/>
      <c r="K151" s="1168"/>
      <c r="L151" s="1168"/>
      <c r="M151" s="1168"/>
      <c r="N151" s="1168"/>
      <c r="O151" s="1168"/>
      <c r="P151" s="1168"/>
      <c r="Q151" s="1168"/>
      <c r="R151" s="1168"/>
      <c r="S151" s="1168"/>
      <c r="T151" s="1168"/>
      <c r="U151" s="1168"/>
      <c r="V151" s="1168"/>
      <c r="W151" s="1168"/>
      <c r="X151" s="1168"/>
      <c r="Y151" s="1168"/>
      <c r="Z151" s="1168"/>
      <c r="AA151" s="1168"/>
      <c r="AB151" s="1168"/>
      <c r="AC151" s="1168"/>
      <c r="AD151" s="1168"/>
      <c r="AE151" s="1168"/>
      <c r="AF151" s="1168"/>
      <c r="AG151" s="1168"/>
      <c r="AH151" s="1168"/>
      <c r="AI151" s="1168"/>
      <c r="AJ151" s="1168"/>
      <c r="AK151" s="1168"/>
      <c r="AL151" s="1168"/>
      <c r="AM151" s="1168"/>
      <c r="AN151" s="1168"/>
    </row>
    <row r="152" spans="1:41" x14ac:dyDescent="0.25">
      <c r="A152" s="1168"/>
      <c r="B152" s="1168"/>
      <c r="C152" s="1168"/>
      <c r="D152" s="1168"/>
      <c r="E152" s="1168"/>
      <c r="F152" s="1168"/>
      <c r="G152" s="1168"/>
      <c r="H152" s="1168"/>
      <c r="I152" s="1168"/>
      <c r="J152" s="1168"/>
      <c r="K152" s="1168"/>
      <c r="L152" s="1168"/>
      <c r="M152" s="1168"/>
      <c r="N152" s="1168"/>
      <c r="O152" s="1168"/>
      <c r="P152" s="1168"/>
      <c r="Q152" s="1168"/>
      <c r="R152" s="1168"/>
      <c r="S152" s="1168"/>
      <c r="T152" s="1168"/>
      <c r="U152" s="1168"/>
      <c r="V152" s="1168"/>
      <c r="W152" s="1168"/>
      <c r="X152" s="1168"/>
      <c r="Y152" s="1168"/>
      <c r="Z152" s="1168"/>
      <c r="AA152" s="1168"/>
      <c r="AB152" s="1168"/>
      <c r="AC152" s="1168"/>
      <c r="AD152" s="1168"/>
      <c r="AE152" s="1168"/>
      <c r="AF152" s="1168"/>
      <c r="AG152" s="1168"/>
      <c r="AH152" s="1168"/>
      <c r="AI152" s="1168"/>
      <c r="AJ152" s="1168"/>
      <c r="AK152" s="1168"/>
      <c r="AL152" s="1168"/>
      <c r="AM152" s="1168"/>
      <c r="AN152" s="1168"/>
    </row>
    <row r="153" spans="1:41" x14ac:dyDescent="0.25">
      <c r="A153" s="1168"/>
      <c r="B153" s="1168"/>
      <c r="C153" s="1168"/>
      <c r="D153" s="1168"/>
      <c r="E153" s="1168"/>
      <c r="F153" s="1168"/>
      <c r="G153" s="1168"/>
      <c r="H153" s="1168"/>
      <c r="I153" s="1168"/>
      <c r="J153" s="1168"/>
      <c r="K153" s="1168"/>
      <c r="L153" s="1168"/>
      <c r="M153" s="1168"/>
      <c r="N153" s="1168"/>
      <c r="O153" s="1168"/>
      <c r="P153" s="1168"/>
      <c r="Q153" s="1168"/>
      <c r="R153" s="1168"/>
      <c r="S153" s="1168"/>
      <c r="T153" s="1168"/>
      <c r="U153" s="1168"/>
      <c r="V153" s="1168"/>
      <c r="W153" s="1168"/>
      <c r="X153" s="1168"/>
      <c r="Y153" s="1168"/>
      <c r="Z153" s="1168"/>
      <c r="AA153" s="1168"/>
      <c r="AB153" s="1168"/>
      <c r="AC153" s="1168"/>
      <c r="AD153" s="1168"/>
      <c r="AE153" s="1168"/>
      <c r="AF153" s="1168"/>
      <c r="AG153" s="1168"/>
      <c r="AH153" s="1168"/>
      <c r="AI153" s="1168"/>
      <c r="AJ153" s="1168"/>
      <c r="AK153" s="1168"/>
      <c r="AL153" s="1168"/>
      <c r="AM153" s="1168"/>
      <c r="AN153" s="1168"/>
    </row>
    <row r="154" spans="1:41" x14ac:dyDescent="0.25">
      <c r="A154" s="1168"/>
      <c r="B154" s="1168"/>
      <c r="C154" s="1168"/>
      <c r="D154" s="1168"/>
      <c r="E154" s="1168"/>
      <c r="F154" s="1168"/>
      <c r="G154" s="1168"/>
      <c r="H154" s="1168"/>
      <c r="I154" s="1168"/>
      <c r="J154" s="1168"/>
      <c r="K154" s="1168"/>
      <c r="L154" s="1168"/>
      <c r="M154" s="1168"/>
      <c r="N154" s="1168"/>
      <c r="O154" s="1168"/>
      <c r="P154" s="1168"/>
      <c r="Q154" s="1168"/>
      <c r="R154" s="1168"/>
      <c r="S154" s="1168"/>
      <c r="T154" s="1168"/>
      <c r="U154" s="1168"/>
      <c r="V154" s="1168"/>
      <c r="W154" s="1168"/>
      <c r="X154" s="1168"/>
      <c r="Y154" s="1168"/>
      <c r="Z154" s="1168"/>
      <c r="AA154" s="1168"/>
      <c r="AB154" s="1168"/>
      <c r="AC154" s="1168"/>
      <c r="AD154" s="1168"/>
      <c r="AE154" s="1168"/>
      <c r="AF154" s="1168"/>
      <c r="AG154" s="1168"/>
      <c r="AH154" s="1168"/>
      <c r="AI154" s="1168"/>
      <c r="AJ154" s="1168"/>
      <c r="AK154" s="1168"/>
      <c r="AL154" s="1168"/>
      <c r="AM154" s="1168"/>
      <c r="AN154" s="1168"/>
    </row>
    <row r="155" spans="1:41" x14ac:dyDescent="0.25">
      <c r="A155" s="1168"/>
      <c r="B155" s="1168"/>
      <c r="C155" s="1168"/>
      <c r="D155" s="1168"/>
      <c r="E155" s="1168"/>
      <c r="F155" s="1168"/>
      <c r="G155" s="1168"/>
      <c r="H155" s="1168"/>
      <c r="I155" s="1168"/>
      <c r="J155" s="1168"/>
      <c r="K155" s="1168"/>
      <c r="L155" s="1168"/>
      <c r="M155" s="1168"/>
      <c r="N155" s="1168"/>
      <c r="O155" s="1168"/>
      <c r="P155" s="1168"/>
      <c r="Q155" s="1168"/>
      <c r="R155" s="1168"/>
      <c r="S155" s="1168"/>
      <c r="T155" s="1168"/>
      <c r="U155" s="1168"/>
      <c r="V155" s="1168"/>
      <c r="W155" s="1168"/>
      <c r="X155" s="1168"/>
      <c r="Y155" s="1168"/>
      <c r="Z155" s="1168"/>
      <c r="AA155" s="1168"/>
      <c r="AB155" s="1168"/>
      <c r="AC155" s="1168"/>
      <c r="AD155" s="1168"/>
      <c r="AE155" s="1168"/>
      <c r="AF155" s="1168"/>
      <c r="AG155" s="1168"/>
      <c r="AH155" s="1168"/>
      <c r="AI155" s="1168"/>
      <c r="AJ155" s="1168"/>
      <c r="AK155" s="1168"/>
      <c r="AL155" s="1168"/>
      <c r="AM155" s="1168"/>
      <c r="AN155" s="1168"/>
    </row>
    <row r="156" spans="1:41" x14ac:dyDescent="0.25">
      <c r="A156" s="1168"/>
      <c r="B156" s="1168"/>
      <c r="C156" s="1168"/>
      <c r="D156" s="1168"/>
      <c r="E156" s="1168"/>
      <c r="F156" s="1168"/>
      <c r="G156" s="1168"/>
      <c r="H156" s="1168"/>
      <c r="I156" s="1168"/>
      <c r="J156" s="1168"/>
      <c r="K156" s="1168"/>
      <c r="L156" s="1168"/>
      <c r="M156" s="1168"/>
      <c r="N156" s="1168"/>
      <c r="O156" s="1168"/>
      <c r="P156" s="1168"/>
      <c r="Q156" s="1168"/>
      <c r="R156" s="1168"/>
      <c r="S156" s="1168"/>
      <c r="T156" s="1168"/>
      <c r="U156" s="1168"/>
      <c r="V156" s="1168"/>
      <c r="W156" s="1168"/>
      <c r="X156" s="1168"/>
      <c r="Y156" s="1168"/>
      <c r="Z156" s="1168"/>
      <c r="AA156" s="1168"/>
      <c r="AB156" s="1168"/>
      <c r="AC156" s="1168"/>
      <c r="AD156" s="1168"/>
      <c r="AE156" s="1168"/>
      <c r="AF156" s="1168"/>
      <c r="AG156" s="1168"/>
      <c r="AH156" s="1168"/>
      <c r="AI156" s="1168"/>
      <c r="AJ156" s="1168"/>
      <c r="AK156" s="1168"/>
      <c r="AL156" s="1168"/>
      <c r="AM156" s="1168"/>
      <c r="AN156" s="1168"/>
    </row>
    <row r="157" spans="1:41" ht="15.75" thickBot="1" x14ac:dyDescent="0.3">
      <c r="A157" s="1169"/>
      <c r="B157" s="1169"/>
      <c r="C157" s="1169"/>
      <c r="D157" s="1169"/>
      <c r="E157" s="1169"/>
      <c r="F157" s="1169"/>
      <c r="G157" s="1169"/>
      <c r="H157" s="1169"/>
      <c r="I157" s="1169"/>
      <c r="J157" s="1169"/>
      <c r="K157" s="1169"/>
      <c r="L157" s="1169"/>
      <c r="M157" s="1169"/>
      <c r="N157" s="1169"/>
      <c r="O157" s="1169"/>
      <c r="P157" s="1169"/>
      <c r="Q157" s="1169"/>
      <c r="R157" s="1169"/>
      <c r="S157" s="1169"/>
      <c r="T157" s="1169"/>
      <c r="U157" s="1169"/>
      <c r="V157" s="1169"/>
      <c r="W157" s="1169"/>
      <c r="X157" s="1169"/>
      <c r="Y157" s="1169"/>
      <c r="Z157" s="1169"/>
      <c r="AA157" s="1169"/>
      <c r="AB157" s="1169"/>
      <c r="AC157" s="1169"/>
      <c r="AD157" s="1169"/>
      <c r="AE157" s="1169"/>
      <c r="AF157" s="1169"/>
      <c r="AG157" s="1169"/>
      <c r="AH157" s="1169"/>
      <c r="AI157" s="1169"/>
      <c r="AJ157" s="1169"/>
      <c r="AK157" s="1169"/>
      <c r="AL157" s="1169"/>
      <c r="AM157" s="1169"/>
      <c r="AN157" s="1169"/>
      <c r="AO157" s="9">
        <v>201.5800000000001</v>
      </c>
    </row>
    <row r="158" spans="1:41" ht="15.75" x14ac:dyDescent="0.25">
      <c r="A158" s="51"/>
      <c r="B158" s="52" t="s">
        <v>59</v>
      </c>
      <c r="C158" s="53"/>
      <c r="D158" s="53"/>
      <c r="E158" s="53"/>
      <c r="F158" s="53"/>
      <c r="G158" s="53"/>
      <c r="H158" s="53"/>
      <c r="I158" s="53"/>
      <c r="J158" s="53"/>
      <c r="K158" s="53"/>
      <c r="L158" s="53"/>
      <c r="M158" s="53"/>
      <c r="N158" s="53"/>
      <c r="O158" s="53"/>
      <c r="P158" s="53"/>
      <c r="Q158" s="53"/>
      <c r="R158" s="53"/>
      <c r="S158" s="53"/>
      <c r="T158" s="54"/>
      <c r="U158" s="53"/>
      <c r="V158" s="53"/>
      <c r="W158" s="53"/>
      <c r="X158" s="53"/>
      <c r="Y158" s="53"/>
      <c r="Z158" s="53"/>
      <c r="AA158" s="53"/>
      <c r="AB158" s="53"/>
      <c r="AC158" s="53"/>
      <c r="AD158" s="53"/>
      <c r="AE158" s="53"/>
      <c r="AF158" s="53"/>
      <c r="AG158" s="53"/>
      <c r="AH158" s="55"/>
      <c r="AI158" s="53"/>
      <c r="AJ158" s="56"/>
      <c r="AN158" s="57"/>
    </row>
    <row r="159" spans="1:41" ht="61.9" customHeight="1" x14ac:dyDescent="0.25">
      <c r="A159" s="58"/>
      <c r="B159" s="59"/>
      <c r="C159" s="53"/>
      <c r="D159" s="53"/>
      <c r="E159" s="53"/>
      <c r="F159" s="59"/>
      <c r="G159" s="53"/>
      <c r="H159" s="53"/>
      <c r="I159" s="53"/>
      <c r="J159" s="53"/>
      <c r="K159" s="53"/>
      <c r="L159" s="53"/>
      <c r="M159" s="53"/>
      <c r="N159" s="53"/>
      <c r="O159" s="53"/>
      <c r="P159" s="53"/>
      <c r="Q159" s="53"/>
      <c r="R159" s="53"/>
      <c r="S159" s="53"/>
      <c r="T159" s="60"/>
      <c r="U159" s="53"/>
      <c r="V159" s="53"/>
      <c r="W159" s="53"/>
      <c r="X159" s="53"/>
      <c r="Y159" s="53"/>
      <c r="Z159" s="53"/>
      <c r="AA159" s="53"/>
      <c r="AB159" s="53"/>
      <c r="AC159" s="53"/>
      <c r="AD159" s="53"/>
      <c r="AE159" s="53"/>
      <c r="AF159" s="53"/>
      <c r="AG159" s="53"/>
      <c r="AH159" s="55"/>
      <c r="AI159" s="53"/>
      <c r="AJ159" s="60"/>
      <c r="AN159" s="57"/>
    </row>
    <row r="160" spans="1:41" ht="8.25" customHeight="1" thickBot="1" x14ac:dyDescent="0.3">
      <c r="A160" s="61" t="s">
        <v>60</v>
      </c>
      <c r="B160" s="62"/>
      <c r="C160" s="62"/>
      <c r="D160" s="62"/>
      <c r="E160" s="62"/>
      <c r="F160" s="62"/>
      <c r="G160" s="62"/>
      <c r="H160" s="62"/>
      <c r="I160" s="62"/>
      <c r="J160" s="62"/>
      <c r="K160" s="62"/>
      <c r="L160" s="62"/>
      <c r="M160" s="62"/>
      <c r="N160" s="62"/>
      <c r="O160" s="62"/>
      <c r="P160" s="62"/>
      <c r="Q160" s="62"/>
      <c r="R160" s="62"/>
      <c r="S160" s="62"/>
      <c r="T160" s="62"/>
      <c r="U160" s="62"/>
      <c r="V160" s="62"/>
      <c r="W160" s="62"/>
      <c r="X160" s="62"/>
      <c r="Y160" s="62"/>
      <c r="Z160" s="62"/>
      <c r="AA160" s="62"/>
      <c r="AB160" s="62"/>
      <c r="AC160" s="62"/>
      <c r="AD160" s="62"/>
      <c r="AE160" s="62"/>
      <c r="AF160" s="62"/>
      <c r="AG160" s="62"/>
      <c r="AH160" s="63"/>
      <c r="AI160" s="64"/>
      <c r="AJ160" s="62"/>
      <c r="AK160" s="65"/>
      <c r="AL160" s="65"/>
      <c r="AM160" s="65"/>
      <c r="AN160" s="66"/>
    </row>
    <row r="161" spans="1:40" ht="43.5" customHeight="1" thickTop="1" x14ac:dyDescent="0.25">
      <c r="A161" s="1084"/>
      <c r="B161" s="1084"/>
      <c r="C161" s="1084"/>
      <c r="D161" s="1084"/>
      <c r="E161" s="1084"/>
      <c r="F161" s="1084"/>
      <c r="G161" s="1084"/>
      <c r="H161" s="1084"/>
      <c r="I161" s="1162" t="s">
        <v>73</v>
      </c>
      <c r="J161" s="1163"/>
      <c r="K161" s="1163"/>
      <c r="L161" s="1163"/>
      <c r="M161" s="1163"/>
      <c r="N161" s="1163"/>
      <c r="O161" s="1163"/>
      <c r="P161" s="1163"/>
      <c r="Q161" s="1163"/>
      <c r="R161" s="1163"/>
      <c r="S161" s="1163"/>
      <c r="T161" s="1163"/>
      <c r="U161" s="1163"/>
      <c r="V161" s="1163"/>
      <c r="W161" s="1163"/>
      <c r="X161" s="1163"/>
      <c r="Y161" s="1163"/>
      <c r="Z161" s="1163"/>
      <c r="AA161" s="1163"/>
      <c r="AB161" s="1163"/>
      <c r="AC161" s="1163"/>
      <c r="AD161" s="1163"/>
      <c r="AE161" s="1163"/>
      <c r="AF161" s="1163"/>
      <c r="AG161" s="1163"/>
      <c r="AH161" s="1163"/>
      <c r="AI161" s="1163"/>
      <c r="AJ161" s="1163"/>
      <c r="AK161" s="1164"/>
      <c r="AL161" s="1092"/>
      <c r="AM161" s="1092"/>
      <c r="AN161" s="1092"/>
    </row>
    <row r="162" spans="1:40" x14ac:dyDescent="0.25">
      <c r="A162" s="1084"/>
      <c r="B162" s="1084"/>
      <c r="C162" s="1084"/>
      <c r="D162" s="1084"/>
      <c r="E162" s="1084"/>
      <c r="F162" s="1084"/>
      <c r="G162" s="1084"/>
      <c r="H162" s="1084"/>
      <c r="I162" s="1088"/>
      <c r="J162" s="1089"/>
      <c r="K162" s="1089"/>
      <c r="L162" s="1089"/>
      <c r="M162" s="1089"/>
      <c r="N162" s="1089"/>
      <c r="O162" s="1089"/>
      <c r="P162" s="1089"/>
      <c r="Q162" s="1089"/>
      <c r="R162" s="1089"/>
      <c r="S162" s="1089"/>
      <c r="T162" s="1089"/>
      <c r="U162" s="1089"/>
      <c r="V162" s="1089"/>
      <c r="W162" s="1089"/>
      <c r="X162" s="1089"/>
      <c r="Y162" s="1089"/>
      <c r="Z162" s="1089"/>
      <c r="AA162" s="1089"/>
      <c r="AB162" s="1089"/>
      <c r="AC162" s="1089"/>
      <c r="AD162" s="1089"/>
      <c r="AE162" s="1089"/>
      <c r="AF162" s="1089"/>
      <c r="AG162" s="1089"/>
      <c r="AH162" s="1089"/>
      <c r="AI162" s="1089"/>
      <c r="AJ162" s="1089"/>
      <c r="AK162" s="1090"/>
      <c r="AL162" s="1092"/>
      <c r="AM162" s="1092"/>
      <c r="AN162" s="1092"/>
    </row>
    <row r="163" spans="1:40" ht="15.75" x14ac:dyDescent="0.25">
      <c r="A163" s="1093" t="s">
        <v>39</v>
      </c>
      <c r="B163" s="1093"/>
      <c r="C163" s="1093"/>
      <c r="D163" s="1093"/>
      <c r="E163" s="1093"/>
      <c r="F163" s="1093"/>
      <c r="G163" s="1093"/>
      <c r="H163" s="1093"/>
      <c r="I163" s="1094" t="s">
        <v>74</v>
      </c>
      <c r="J163" s="1094"/>
      <c r="K163" s="1094"/>
      <c r="L163" s="1094"/>
      <c r="M163" s="1094"/>
      <c r="N163" s="1094"/>
      <c r="O163" s="1094"/>
      <c r="P163" s="1094"/>
      <c r="Q163" s="1094"/>
      <c r="R163" s="1094"/>
      <c r="S163" s="1094"/>
      <c r="T163" s="1094"/>
      <c r="U163" s="1093" t="s">
        <v>41</v>
      </c>
      <c r="V163" s="1093"/>
      <c r="W163" s="1093"/>
      <c r="X163" s="1093"/>
      <c r="Y163" s="1093"/>
      <c r="Z163" s="1093"/>
      <c r="AA163" s="1093"/>
      <c r="AB163" s="1093"/>
      <c r="AC163" s="1093"/>
      <c r="AD163" s="1093"/>
      <c r="AE163" s="1094" t="s">
        <v>42</v>
      </c>
      <c r="AF163" s="1094"/>
      <c r="AG163" s="1094"/>
      <c r="AH163" s="1094"/>
      <c r="AI163" s="1094"/>
      <c r="AJ163" s="1094"/>
      <c r="AK163" s="1094"/>
      <c r="AL163" s="1094"/>
      <c r="AM163" s="1094"/>
      <c r="AN163" s="1094"/>
    </row>
    <row r="164" spans="1:40" ht="20.25" x14ac:dyDescent="0.3">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1"/>
      <c r="AN164" s="11"/>
    </row>
    <row r="165" spans="1:40" ht="15.75" x14ac:dyDescent="0.25">
      <c r="A165" s="1073" t="s">
        <v>43</v>
      </c>
      <c r="B165" s="1073"/>
      <c r="C165" s="1073"/>
      <c r="D165" s="1073"/>
      <c r="E165" s="1073"/>
      <c r="F165" s="1073"/>
      <c r="G165" s="1073"/>
      <c r="H165" s="1073"/>
      <c r="I165" s="1165" t="s">
        <v>44</v>
      </c>
      <c r="J165" s="1165"/>
      <c r="K165" s="1165"/>
      <c r="L165" s="1165"/>
      <c r="M165" s="1165"/>
      <c r="N165" s="1165"/>
      <c r="O165" s="1165"/>
      <c r="P165" s="1165"/>
      <c r="Q165" s="1165"/>
      <c r="R165" s="1165"/>
      <c r="S165" s="1165"/>
      <c r="T165" s="1165"/>
      <c r="U165" s="1165"/>
      <c r="V165" s="1165"/>
      <c r="W165" s="1165"/>
      <c r="X165" s="1165"/>
      <c r="Y165" s="1165"/>
      <c r="Z165" s="1165"/>
      <c r="AA165" s="1165"/>
      <c r="AB165" s="1165"/>
      <c r="AC165" s="1165"/>
      <c r="AD165" s="1165"/>
      <c r="AE165" s="1165"/>
      <c r="AF165" s="1165"/>
      <c r="AG165" s="1165"/>
      <c r="AH165" s="1165"/>
      <c r="AI165" s="1165"/>
      <c r="AJ165" s="1165"/>
      <c r="AK165" s="1165"/>
      <c r="AL165" s="1165"/>
      <c r="AM165" s="1165"/>
      <c r="AN165" s="1165"/>
    </row>
    <row r="166" spans="1:40" ht="16.5" thickBot="1" x14ac:dyDescent="0.3">
      <c r="A166" s="12"/>
      <c r="B166" s="13"/>
      <c r="C166" s="13"/>
      <c r="D166" s="13"/>
      <c r="E166" s="13"/>
      <c r="F166" s="13"/>
      <c r="G166" s="13"/>
      <c r="H166" s="13"/>
      <c r="I166" s="13"/>
      <c r="J166" s="13"/>
      <c r="K166" s="13"/>
      <c r="L166" s="13"/>
      <c r="M166" s="13"/>
      <c r="N166" s="13"/>
      <c r="O166" s="13"/>
      <c r="P166" s="13"/>
      <c r="Q166" s="13"/>
      <c r="R166" s="13"/>
      <c r="S166" s="13"/>
      <c r="T166" s="13"/>
      <c r="U166" s="13"/>
      <c r="V166" s="13"/>
      <c r="W166" s="13"/>
      <c r="X166" s="13"/>
      <c r="Y166" s="13"/>
      <c r="Z166" s="13"/>
      <c r="AA166" s="13"/>
      <c r="AB166" s="13"/>
      <c r="AC166" s="13"/>
      <c r="AD166" s="13"/>
      <c r="AE166" s="13"/>
      <c r="AF166" s="13"/>
      <c r="AG166" s="13"/>
      <c r="AH166" s="13"/>
      <c r="AI166" s="14"/>
      <c r="AJ166" s="14"/>
      <c r="AK166" s="14"/>
      <c r="AL166" s="14"/>
      <c r="AM166" s="15"/>
      <c r="AN166" s="15"/>
    </row>
    <row r="167" spans="1:40" s="13" customFormat="1" ht="45" customHeight="1" thickBot="1" x14ac:dyDescent="0.25">
      <c r="A167" s="1075" t="s">
        <v>1</v>
      </c>
      <c r="B167" s="1076"/>
      <c r="C167" s="1076"/>
      <c r="D167" s="1076"/>
      <c r="E167" s="1076"/>
      <c r="F167" s="1076"/>
      <c r="G167" s="1076"/>
      <c r="H167" s="1166" t="str">
        <f>+H127</f>
        <v>SUMINISTRO, EXTENDIDA Y COMPACTACIÓN DE MATERIAL SELECCIÓNADO PARA SUBBASE GRANULAR (INCLUYE ACARREO LIBRE HASTA
5KM) (**)</v>
      </c>
      <c r="I167" s="1166"/>
      <c r="J167" s="1166"/>
      <c r="K167" s="1166"/>
      <c r="L167" s="1166"/>
      <c r="M167" s="1166"/>
      <c r="N167" s="1166"/>
      <c r="O167" s="1166"/>
      <c r="P167" s="1166"/>
      <c r="Q167" s="1166"/>
      <c r="R167" s="1166"/>
      <c r="S167" s="1166"/>
      <c r="T167" s="1166"/>
      <c r="U167" s="1076" t="s">
        <v>45</v>
      </c>
      <c r="V167" s="1076"/>
      <c r="W167" s="1076"/>
      <c r="X167" s="1076"/>
      <c r="Y167" s="1076"/>
      <c r="Z167" s="1076"/>
      <c r="AA167" s="1076"/>
      <c r="AB167" s="1076"/>
      <c r="AC167" s="1076"/>
      <c r="AD167" s="1076"/>
      <c r="AE167" s="1078">
        <f>+AE127</f>
        <v>2.02</v>
      </c>
      <c r="AF167" s="1079"/>
      <c r="AG167" s="1079"/>
      <c r="AH167" s="1079"/>
      <c r="AI167" s="1080"/>
      <c r="AJ167" s="16" t="s">
        <v>46</v>
      </c>
      <c r="AK167" s="17" t="str">
        <f>+AK127</f>
        <v>Precios Gober.</v>
      </c>
      <c r="AL167" s="18" t="s">
        <v>47</v>
      </c>
      <c r="AM167" s="1081"/>
      <c r="AN167" s="1082"/>
    </row>
    <row r="168" spans="1:40" x14ac:dyDescent="0.25">
      <c r="A168" s="1167"/>
      <c r="B168" s="1167"/>
      <c r="C168" s="1167"/>
      <c r="D168" s="1167"/>
      <c r="E168" s="1167"/>
      <c r="F168" s="1167"/>
      <c r="G168" s="1167"/>
      <c r="H168" s="1167"/>
      <c r="I168" s="1167"/>
      <c r="J168" s="1167"/>
      <c r="K168" s="1167"/>
      <c r="L168" s="1167"/>
      <c r="M168" s="1167"/>
      <c r="N168" s="1167"/>
      <c r="O168" s="1167"/>
      <c r="P168" s="1167"/>
      <c r="Q168" s="1167"/>
      <c r="R168" s="1167"/>
      <c r="S168" s="1167"/>
      <c r="T168" s="1167"/>
      <c r="U168" s="1167"/>
      <c r="V168" s="1167"/>
      <c r="W168" s="1167"/>
      <c r="X168" s="1167"/>
      <c r="Y168" s="1167"/>
      <c r="Z168" s="1167"/>
      <c r="AA168" s="1167"/>
      <c r="AB168" s="1167"/>
      <c r="AC168" s="1167"/>
      <c r="AD168" s="1167"/>
      <c r="AE168" s="1167"/>
      <c r="AF168" s="1167"/>
      <c r="AG168" s="1167"/>
      <c r="AH168" s="1167"/>
      <c r="AI168" s="1167"/>
      <c r="AJ168" s="1167"/>
      <c r="AK168" s="1167"/>
      <c r="AL168" s="1167"/>
      <c r="AM168" s="1167"/>
      <c r="AN168" s="1167"/>
    </row>
    <row r="169" spans="1:40" ht="16.5" customHeight="1" x14ac:dyDescent="0.25">
      <c r="A169" s="1168"/>
      <c r="B169" s="1168"/>
      <c r="C169" s="1168"/>
      <c r="D169" s="1168"/>
      <c r="E169" s="1168"/>
      <c r="F169" s="1168"/>
      <c r="G169" s="1168"/>
      <c r="H169" s="1168"/>
      <c r="I169" s="1168"/>
      <c r="J169" s="1168"/>
      <c r="K169" s="1168"/>
      <c r="L169" s="1168"/>
      <c r="M169" s="1168"/>
      <c r="N169" s="1168"/>
      <c r="O169" s="1168"/>
      <c r="P169" s="1168"/>
      <c r="Q169" s="1168"/>
      <c r="R169" s="1168"/>
      <c r="S169" s="1168"/>
      <c r="T169" s="1168"/>
      <c r="U169" s="1168"/>
      <c r="V169" s="1168"/>
      <c r="W169" s="1168"/>
      <c r="X169" s="1168"/>
      <c r="Y169" s="1168"/>
      <c r="Z169" s="1168"/>
      <c r="AA169" s="1168"/>
      <c r="AB169" s="1168"/>
      <c r="AC169" s="1168"/>
      <c r="AD169" s="1168"/>
      <c r="AE169" s="1168"/>
      <c r="AF169" s="1168"/>
      <c r="AG169" s="1168"/>
      <c r="AH169" s="1168"/>
      <c r="AI169" s="1168"/>
      <c r="AJ169" s="1168"/>
      <c r="AK169" s="1168"/>
      <c r="AL169" s="1168"/>
      <c r="AM169" s="1168"/>
      <c r="AN169" s="1168"/>
    </row>
    <row r="170" spans="1:40" x14ac:dyDescent="0.25">
      <c r="A170" s="1168"/>
      <c r="B170" s="1168"/>
      <c r="C170" s="1168"/>
      <c r="D170" s="1168"/>
      <c r="E170" s="1168"/>
      <c r="F170" s="1168"/>
      <c r="G170" s="1168"/>
      <c r="H170" s="1168"/>
      <c r="I170" s="1168"/>
      <c r="J170" s="1168"/>
      <c r="K170" s="1168"/>
      <c r="L170" s="1168"/>
      <c r="M170" s="1168"/>
      <c r="N170" s="1168"/>
      <c r="O170" s="1168"/>
      <c r="P170" s="1168"/>
      <c r="Q170" s="1168"/>
      <c r="R170" s="1168"/>
      <c r="S170" s="1168"/>
      <c r="T170" s="1168"/>
      <c r="U170" s="1168"/>
      <c r="V170" s="1168"/>
      <c r="W170" s="1168"/>
      <c r="X170" s="1168"/>
      <c r="Y170" s="1168"/>
      <c r="Z170" s="1168"/>
      <c r="AA170" s="1168"/>
      <c r="AB170" s="1168"/>
      <c r="AC170" s="1168"/>
      <c r="AD170" s="1168"/>
      <c r="AE170" s="1168"/>
      <c r="AF170" s="1168"/>
      <c r="AG170" s="1168"/>
      <c r="AH170" s="1168"/>
      <c r="AI170" s="1168"/>
      <c r="AJ170" s="1168"/>
      <c r="AK170" s="1168"/>
      <c r="AL170" s="1168"/>
      <c r="AM170" s="1168"/>
      <c r="AN170" s="1168"/>
    </row>
    <row r="171" spans="1:40" x14ac:dyDescent="0.25">
      <c r="A171" s="1168"/>
      <c r="B171" s="1168"/>
      <c r="C171" s="1168"/>
      <c r="D171" s="1168"/>
      <c r="E171" s="1168"/>
      <c r="F171" s="1168"/>
      <c r="G171" s="1168"/>
      <c r="H171" s="1168"/>
      <c r="I171" s="1168"/>
      <c r="J171" s="1168"/>
      <c r="K171" s="1168"/>
      <c r="L171" s="1168"/>
      <c r="M171" s="1168"/>
      <c r="N171" s="1168"/>
      <c r="O171" s="1168"/>
      <c r="P171" s="1168"/>
      <c r="Q171" s="1168"/>
      <c r="R171" s="1168"/>
      <c r="S171" s="1168"/>
      <c r="T171" s="1168"/>
      <c r="U171" s="1168"/>
      <c r="V171" s="1168"/>
      <c r="W171" s="1168"/>
      <c r="X171" s="1168"/>
      <c r="Y171" s="1168"/>
      <c r="Z171" s="1168"/>
      <c r="AA171" s="1168"/>
      <c r="AB171" s="1168"/>
      <c r="AC171" s="1168"/>
      <c r="AD171" s="1168"/>
      <c r="AE171" s="1168"/>
      <c r="AF171" s="1168"/>
      <c r="AG171" s="1168"/>
      <c r="AH171" s="1168"/>
      <c r="AI171" s="1168"/>
      <c r="AJ171" s="1168"/>
      <c r="AK171" s="1168"/>
      <c r="AL171" s="1168"/>
      <c r="AM171" s="1168"/>
      <c r="AN171" s="1168"/>
    </row>
    <row r="172" spans="1:40" x14ac:dyDescent="0.25">
      <c r="A172" s="1168"/>
      <c r="B172" s="1168"/>
      <c r="C172" s="1168"/>
      <c r="D172" s="1168"/>
      <c r="E172" s="1168"/>
      <c r="F172" s="1168"/>
      <c r="G172" s="1168"/>
      <c r="H172" s="1168"/>
      <c r="I172" s="1168"/>
      <c r="J172" s="1168"/>
      <c r="K172" s="1168"/>
      <c r="L172" s="1168"/>
      <c r="M172" s="1168"/>
      <c r="N172" s="1168"/>
      <c r="O172" s="1168"/>
      <c r="P172" s="1168"/>
      <c r="Q172" s="1168"/>
      <c r="R172" s="1168"/>
      <c r="S172" s="1168"/>
      <c r="T172" s="1168"/>
      <c r="U172" s="1168"/>
      <c r="V172" s="1168"/>
      <c r="W172" s="1168"/>
      <c r="X172" s="1168"/>
      <c r="Y172" s="1168"/>
      <c r="Z172" s="1168"/>
      <c r="AA172" s="1168"/>
      <c r="AB172" s="1168"/>
      <c r="AC172" s="1168"/>
      <c r="AD172" s="1168"/>
      <c r="AE172" s="1168"/>
      <c r="AF172" s="1168"/>
      <c r="AG172" s="1168"/>
      <c r="AH172" s="1168"/>
      <c r="AI172" s="1168"/>
      <c r="AJ172" s="1168"/>
      <c r="AK172" s="1168"/>
      <c r="AL172" s="1168"/>
      <c r="AM172" s="1168"/>
      <c r="AN172" s="1168"/>
    </row>
    <row r="173" spans="1:40" x14ac:dyDescent="0.25">
      <c r="A173" s="1168"/>
      <c r="B173" s="1168"/>
      <c r="C173" s="1168"/>
      <c r="D173" s="1168"/>
      <c r="E173" s="1168"/>
      <c r="F173" s="1168"/>
      <c r="G173" s="1168"/>
      <c r="H173" s="1168"/>
      <c r="I173" s="1168"/>
      <c r="J173" s="1168"/>
      <c r="K173" s="1168"/>
      <c r="L173" s="1168"/>
      <c r="M173" s="1168"/>
      <c r="N173" s="1168"/>
      <c r="O173" s="1168"/>
      <c r="P173" s="1168"/>
      <c r="Q173" s="1168"/>
      <c r="R173" s="1168"/>
      <c r="S173" s="1168"/>
      <c r="T173" s="1168"/>
      <c r="U173" s="1168"/>
      <c r="V173" s="1168"/>
      <c r="W173" s="1168"/>
      <c r="X173" s="1168"/>
      <c r="Y173" s="1168"/>
      <c r="Z173" s="1168"/>
      <c r="AA173" s="1168"/>
      <c r="AB173" s="1168"/>
      <c r="AC173" s="1168"/>
      <c r="AD173" s="1168"/>
      <c r="AE173" s="1168"/>
      <c r="AF173" s="1168"/>
      <c r="AG173" s="1168"/>
      <c r="AH173" s="1168"/>
      <c r="AI173" s="1168"/>
      <c r="AJ173" s="1168"/>
      <c r="AK173" s="1168"/>
      <c r="AL173" s="1168"/>
      <c r="AM173" s="1168"/>
      <c r="AN173" s="1168"/>
    </row>
    <row r="174" spans="1:40" x14ac:dyDescent="0.25">
      <c r="A174" s="1168"/>
      <c r="B174" s="1168"/>
      <c r="C174" s="1168"/>
      <c r="D174" s="1168"/>
      <c r="E174" s="1168"/>
      <c r="F174" s="1168"/>
      <c r="G174" s="1168"/>
      <c r="H174" s="1168"/>
      <c r="I174" s="1168"/>
      <c r="J174" s="1168"/>
      <c r="K174" s="1168"/>
      <c r="L174" s="1168"/>
      <c r="M174" s="1168"/>
      <c r="N174" s="1168"/>
      <c r="O174" s="1168"/>
      <c r="P174" s="1168"/>
      <c r="Q174" s="1168"/>
      <c r="R174" s="1168"/>
      <c r="S174" s="1168"/>
      <c r="T174" s="1168"/>
      <c r="U174" s="1168"/>
      <c r="V174" s="1168"/>
      <c r="W174" s="1168"/>
      <c r="X174" s="1168"/>
      <c r="Y174" s="1168"/>
      <c r="Z174" s="1168"/>
      <c r="AA174" s="1168"/>
      <c r="AB174" s="1168"/>
      <c r="AC174" s="1168"/>
      <c r="AD174" s="1168"/>
      <c r="AE174" s="1168"/>
      <c r="AF174" s="1168"/>
      <c r="AG174" s="1168"/>
      <c r="AH174" s="1168"/>
      <c r="AI174" s="1168"/>
      <c r="AJ174" s="1168"/>
      <c r="AK174" s="1168"/>
      <c r="AL174" s="1168"/>
      <c r="AM174" s="1168"/>
      <c r="AN174" s="1168"/>
    </row>
    <row r="175" spans="1:40" x14ac:dyDescent="0.25">
      <c r="A175" s="1168"/>
      <c r="B175" s="1168"/>
      <c r="C175" s="1168"/>
      <c r="D175" s="1168"/>
      <c r="E175" s="1168"/>
      <c r="F175" s="1168"/>
      <c r="G175" s="1168"/>
      <c r="H175" s="1168"/>
      <c r="I175" s="1168"/>
      <c r="J175" s="1168"/>
      <c r="K175" s="1168"/>
      <c r="L175" s="1168"/>
      <c r="M175" s="1168"/>
      <c r="N175" s="1168"/>
      <c r="O175" s="1168"/>
      <c r="P175" s="1168"/>
      <c r="Q175" s="1168"/>
      <c r="R175" s="1168"/>
      <c r="S175" s="1168"/>
      <c r="T175" s="1168"/>
      <c r="U175" s="1168"/>
      <c r="V175" s="1168"/>
      <c r="W175" s="1168"/>
      <c r="X175" s="1168"/>
      <c r="Y175" s="1168"/>
      <c r="Z175" s="1168"/>
      <c r="AA175" s="1168"/>
      <c r="AB175" s="1168"/>
      <c r="AC175" s="1168"/>
      <c r="AD175" s="1168"/>
      <c r="AE175" s="1168"/>
      <c r="AF175" s="1168"/>
      <c r="AG175" s="1168"/>
      <c r="AH175" s="1168"/>
      <c r="AI175" s="1168"/>
      <c r="AJ175" s="1168"/>
      <c r="AK175" s="1168"/>
      <c r="AL175" s="1168"/>
      <c r="AM175" s="1168"/>
      <c r="AN175" s="1168"/>
    </row>
    <row r="176" spans="1:40" x14ac:dyDescent="0.25">
      <c r="A176" s="1168"/>
      <c r="B176" s="1168"/>
      <c r="C176" s="1168"/>
      <c r="D176" s="1168"/>
      <c r="E176" s="1168"/>
      <c r="F176" s="1168"/>
      <c r="G176" s="1168"/>
      <c r="H176" s="1168"/>
      <c r="I176" s="1168"/>
      <c r="J176" s="1168"/>
      <c r="K176" s="1168"/>
      <c r="L176" s="1168"/>
      <c r="M176" s="1168"/>
      <c r="N176" s="1168"/>
      <c r="O176" s="1168"/>
      <c r="P176" s="1168"/>
      <c r="Q176" s="1168"/>
      <c r="R176" s="1168"/>
      <c r="S176" s="1168"/>
      <c r="T176" s="1168"/>
      <c r="U176" s="1168"/>
      <c r="V176" s="1168"/>
      <c r="W176" s="1168"/>
      <c r="X176" s="1168"/>
      <c r="Y176" s="1168"/>
      <c r="Z176" s="1168"/>
      <c r="AA176" s="1168"/>
      <c r="AB176" s="1168"/>
      <c r="AC176" s="1168"/>
      <c r="AD176" s="1168"/>
      <c r="AE176" s="1168"/>
      <c r="AF176" s="1168"/>
      <c r="AG176" s="1168"/>
      <c r="AH176" s="1168"/>
      <c r="AI176" s="1168"/>
      <c r="AJ176" s="1168"/>
      <c r="AK176" s="1168"/>
      <c r="AL176" s="1168"/>
      <c r="AM176" s="1168"/>
      <c r="AN176" s="1168"/>
    </row>
    <row r="177" spans="1:41" x14ac:dyDescent="0.25">
      <c r="A177" s="1168"/>
      <c r="B177" s="1168"/>
      <c r="C177" s="1168"/>
      <c r="D177" s="1168"/>
      <c r="E177" s="1168"/>
      <c r="F177" s="1168"/>
      <c r="G177" s="1168"/>
      <c r="H177" s="1168"/>
      <c r="I177" s="1168"/>
      <c r="J177" s="1168"/>
      <c r="K177" s="1168"/>
      <c r="L177" s="1168"/>
      <c r="M177" s="1168"/>
      <c r="N177" s="1168"/>
      <c r="O177" s="1168"/>
      <c r="P177" s="1168"/>
      <c r="Q177" s="1168"/>
      <c r="R177" s="1168"/>
      <c r="S177" s="1168"/>
      <c r="T177" s="1168"/>
      <c r="U177" s="1168"/>
      <c r="V177" s="1168"/>
      <c r="W177" s="1168"/>
      <c r="X177" s="1168"/>
      <c r="Y177" s="1168"/>
      <c r="Z177" s="1168"/>
      <c r="AA177" s="1168"/>
      <c r="AB177" s="1168"/>
      <c r="AC177" s="1168"/>
      <c r="AD177" s="1168"/>
      <c r="AE177" s="1168"/>
      <c r="AF177" s="1168"/>
      <c r="AG177" s="1168"/>
      <c r="AH177" s="1168"/>
      <c r="AI177" s="1168"/>
      <c r="AJ177" s="1168"/>
      <c r="AK177" s="1168"/>
      <c r="AL177" s="1168"/>
      <c r="AM177" s="1168"/>
      <c r="AN177" s="1168"/>
    </row>
    <row r="178" spans="1:41" x14ac:dyDescent="0.25">
      <c r="A178" s="1168"/>
      <c r="B178" s="1168"/>
      <c r="C178" s="1168"/>
      <c r="D178" s="1168"/>
      <c r="E178" s="1168"/>
      <c r="F178" s="1168"/>
      <c r="G178" s="1168"/>
      <c r="H178" s="1168"/>
      <c r="I178" s="1168"/>
      <c r="J178" s="1168"/>
      <c r="K178" s="1168"/>
      <c r="L178" s="1168"/>
      <c r="M178" s="1168"/>
      <c r="N178" s="1168"/>
      <c r="O178" s="1168"/>
      <c r="P178" s="1168"/>
      <c r="Q178" s="1168"/>
      <c r="R178" s="1168"/>
      <c r="S178" s="1168"/>
      <c r="T178" s="1168"/>
      <c r="U178" s="1168"/>
      <c r="V178" s="1168"/>
      <c r="W178" s="1168"/>
      <c r="X178" s="1168"/>
      <c r="Y178" s="1168"/>
      <c r="Z178" s="1168"/>
      <c r="AA178" s="1168"/>
      <c r="AB178" s="1168"/>
      <c r="AC178" s="1168"/>
      <c r="AD178" s="1168"/>
      <c r="AE178" s="1168"/>
      <c r="AF178" s="1168"/>
      <c r="AG178" s="1168"/>
      <c r="AH178" s="1168"/>
      <c r="AI178" s="1168"/>
      <c r="AJ178" s="1168"/>
      <c r="AK178" s="1168"/>
      <c r="AL178" s="1168"/>
      <c r="AM178" s="1168"/>
      <c r="AN178" s="1168"/>
    </row>
    <row r="179" spans="1:41" x14ac:dyDescent="0.25">
      <c r="A179" s="1168"/>
      <c r="B179" s="1168"/>
      <c r="C179" s="1168"/>
      <c r="D179" s="1168"/>
      <c r="E179" s="1168"/>
      <c r="F179" s="1168"/>
      <c r="G179" s="1168"/>
      <c r="H179" s="1168"/>
      <c r="I179" s="1168"/>
      <c r="J179" s="1168"/>
      <c r="K179" s="1168"/>
      <c r="L179" s="1168"/>
      <c r="M179" s="1168"/>
      <c r="N179" s="1168"/>
      <c r="O179" s="1168"/>
      <c r="P179" s="1168"/>
      <c r="Q179" s="1168"/>
      <c r="R179" s="1168"/>
      <c r="S179" s="1168"/>
      <c r="T179" s="1168"/>
      <c r="U179" s="1168"/>
      <c r="V179" s="1168"/>
      <c r="W179" s="1168"/>
      <c r="X179" s="1168"/>
      <c r="Y179" s="1168"/>
      <c r="Z179" s="1168"/>
      <c r="AA179" s="1168"/>
      <c r="AB179" s="1168"/>
      <c r="AC179" s="1168"/>
      <c r="AD179" s="1168"/>
      <c r="AE179" s="1168"/>
      <c r="AF179" s="1168"/>
      <c r="AG179" s="1168"/>
      <c r="AH179" s="1168"/>
      <c r="AI179" s="1168"/>
      <c r="AJ179" s="1168"/>
      <c r="AK179" s="1168"/>
      <c r="AL179" s="1168"/>
      <c r="AM179" s="1168"/>
      <c r="AN179" s="1168"/>
    </row>
    <row r="180" spans="1:41" ht="61.5" customHeight="1" x14ac:dyDescent="0.25">
      <c r="A180" s="1168"/>
      <c r="B180" s="1168"/>
      <c r="C180" s="1168"/>
      <c r="D180" s="1168"/>
      <c r="E180" s="1168"/>
      <c r="F180" s="1168"/>
      <c r="G180" s="1168"/>
      <c r="H180" s="1168"/>
      <c r="I180" s="1168"/>
      <c r="J180" s="1168"/>
      <c r="K180" s="1168"/>
      <c r="L180" s="1168"/>
      <c r="M180" s="1168"/>
      <c r="N180" s="1168"/>
      <c r="O180" s="1168"/>
      <c r="P180" s="1168"/>
      <c r="Q180" s="1168"/>
      <c r="R180" s="1168"/>
      <c r="S180" s="1168"/>
      <c r="T180" s="1168"/>
      <c r="U180" s="1168"/>
      <c r="V180" s="1168"/>
      <c r="W180" s="1168"/>
      <c r="X180" s="1168"/>
      <c r="Y180" s="1168"/>
      <c r="Z180" s="1168"/>
      <c r="AA180" s="1168"/>
      <c r="AB180" s="1168"/>
      <c r="AC180" s="1168"/>
      <c r="AD180" s="1168"/>
      <c r="AE180" s="1168"/>
      <c r="AF180" s="1168"/>
      <c r="AG180" s="1168"/>
      <c r="AH180" s="1168"/>
      <c r="AI180" s="1168"/>
      <c r="AJ180" s="1168"/>
      <c r="AK180" s="1168"/>
      <c r="AL180" s="1168"/>
      <c r="AM180" s="1168"/>
      <c r="AN180" s="1168"/>
    </row>
    <row r="181" spans="1:41" x14ac:dyDescent="0.25">
      <c r="A181" s="1168"/>
      <c r="B181" s="1168"/>
      <c r="C181" s="1168"/>
      <c r="D181" s="1168"/>
      <c r="E181" s="1168"/>
      <c r="F181" s="1168"/>
      <c r="G181" s="1168"/>
      <c r="H181" s="1168"/>
      <c r="I181" s="1168"/>
      <c r="J181" s="1168"/>
      <c r="K181" s="1168"/>
      <c r="L181" s="1168"/>
      <c r="M181" s="1168"/>
      <c r="N181" s="1168"/>
      <c r="O181" s="1168"/>
      <c r="P181" s="1168"/>
      <c r="Q181" s="1168"/>
      <c r="R181" s="1168"/>
      <c r="S181" s="1168"/>
      <c r="T181" s="1168"/>
      <c r="U181" s="1168"/>
      <c r="V181" s="1168"/>
      <c r="W181" s="1168"/>
      <c r="X181" s="1168"/>
      <c r="Y181" s="1168"/>
      <c r="Z181" s="1168"/>
      <c r="AA181" s="1168"/>
      <c r="AB181" s="1168"/>
      <c r="AC181" s="1168"/>
      <c r="AD181" s="1168"/>
      <c r="AE181" s="1168"/>
      <c r="AF181" s="1168"/>
      <c r="AG181" s="1168"/>
      <c r="AH181" s="1168"/>
      <c r="AI181" s="1168"/>
      <c r="AJ181" s="1168"/>
      <c r="AK181" s="1168"/>
      <c r="AL181" s="1168"/>
      <c r="AM181" s="1168"/>
      <c r="AN181" s="1168"/>
    </row>
    <row r="182" spans="1:41" x14ac:dyDescent="0.25">
      <c r="A182" s="1168"/>
      <c r="B182" s="1168"/>
      <c r="C182" s="1168"/>
      <c r="D182" s="1168"/>
      <c r="E182" s="1168"/>
      <c r="F182" s="1168"/>
      <c r="G182" s="1168"/>
      <c r="H182" s="1168"/>
      <c r="I182" s="1168"/>
      <c r="J182" s="1168"/>
      <c r="K182" s="1168"/>
      <c r="L182" s="1168"/>
      <c r="M182" s="1168"/>
      <c r="N182" s="1168"/>
      <c r="O182" s="1168"/>
      <c r="P182" s="1168"/>
      <c r="Q182" s="1168"/>
      <c r="R182" s="1168"/>
      <c r="S182" s="1168"/>
      <c r="T182" s="1168"/>
      <c r="U182" s="1168"/>
      <c r="V182" s="1168"/>
      <c r="W182" s="1168"/>
      <c r="X182" s="1168"/>
      <c r="Y182" s="1168"/>
      <c r="Z182" s="1168"/>
      <c r="AA182" s="1168"/>
      <c r="AB182" s="1168"/>
      <c r="AC182" s="1168"/>
      <c r="AD182" s="1168"/>
      <c r="AE182" s="1168"/>
      <c r="AF182" s="1168"/>
      <c r="AG182" s="1168"/>
      <c r="AH182" s="1168"/>
      <c r="AI182" s="1168"/>
      <c r="AJ182" s="1168"/>
      <c r="AK182" s="1168"/>
      <c r="AL182" s="1168"/>
      <c r="AM182" s="1168"/>
      <c r="AN182" s="1168"/>
    </row>
    <row r="183" spans="1:41" x14ac:dyDescent="0.25">
      <c r="A183" s="1168"/>
      <c r="B183" s="1168"/>
      <c r="C183" s="1168"/>
      <c r="D183" s="1168"/>
      <c r="E183" s="1168"/>
      <c r="F183" s="1168"/>
      <c r="G183" s="1168"/>
      <c r="H183" s="1168"/>
      <c r="I183" s="1168"/>
      <c r="J183" s="1168"/>
      <c r="K183" s="1168"/>
      <c r="L183" s="1168"/>
      <c r="M183" s="1168"/>
      <c r="N183" s="1168"/>
      <c r="O183" s="1168"/>
      <c r="P183" s="1168"/>
      <c r="Q183" s="1168"/>
      <c r="R183" s="1168"/>
      <c r="S183" s="1168"/>
      <c r="T183" s="1168"/>
      <c r="U183" s="1168"/>
      <c r="V183" s="1168"/>
      <c r="W183" s="1168"/>
      <c r="X183" s="1168"/>
      <c r="Y183" s="1168"/>
      <c r="Z183" s="1168"/>
      <c r="AA183" s="1168"/>
      <c r="AB183" s="1168"/>
      <c r="AC183" s="1168"/>
      <c r="AD183" s="1168"/>
      <c r="AE183" s="1168"/>
      <c r="AF183" s="1168"/>
      <c r="AG183" s="1168"/>
      <c r="AH183" s="1168"/>
      <c r="AI183" s="1168"/>
      <c r="AJ183" s="1168"/>
      <c r="AK183" s="1168"/>
      <c r="AL183" s="1168"/>
      <c r="AM183" s="1168"/>
      <c r="AN183" s="1168"/>
    </row>
    <row r="184" spans="1:41" x14ac:dyDescent="0.25">
      <c r="A184" s="1168"/>
      <c r="B184" s="1168"/>
      <c r="C184" s="1168"/>
      <c r="D184" s="1168"/>
      <c r="E184" s="1168"/>
      <c r="F184" s="1168"/>
      <c r="G184" s="1168"/>
      <c r="H184" s="1168"/>
      <c r="I184" s="1168"/>
      <c r="J184" s="1168"/>
      <c r="K184" s="1168"/>
      <c r="L184" s="1168"/>
      <c r="M184" s="1168"/>
      <c r="N184" s="1168"/>
      <c r="O184" s="1168"/>
      <c r="P184" s="1168"/>
      <c r="Q184" s="1168"/>
      <c r="R184" s="1168"/>
      <c r="S184" s="1168"/>
      <c r="T184" s="1168"/>
      <c r="U184" s="1168"/>
      <c r="V184" s="1168"/>
      <c r="W184" s="1168"/>
      <c r="X184" s="1168"/>
      <c r="Y184" s="1168"/>
      <c r="Z184" s="1168"/>
      <c r="AA184" s="1168"/>
      <c r="AB184" s="1168"/>
      <c r="AC184" s="1168"/>
      <c r="AD184" s="1168"/>
      <c r="AE184" s="1168"/>
      <c r="AF184" s="1168"/>
      <c r="AG184" s="1168"/>
      <c r="AH184" s="1168"/>
      <c r="AI184" s="1168"/>
      <c r="AJ184" s="1168"/>
      <c r="AK184" s="1168"/>
      <c r="AL184" s="1168"/>
      <c r="AM184" s="1168"/>
      <c r="AN184" s="1168"/>
    </row>
    <row r="185" spans="1:41" x14ac:dyDescent="0.25">
      <c r="A185" s="1168"/>
      <c r="B185" s="1168"/>
      <c r="C185" s="1168"/>
      <c r="D185" s="1168"/>
      <c r="E185" s="1168"/>
      <c r="F185" s="1168"/>
      <c r="G185" s="1168"/>
      <c r="H185" s="1168"/>
      <c r="I185" s="1168"/>
      <c r="J185" s="1168"/>
      <c r="K185" s="1168"/>
      <c r="L185" s="1168"/>
      <c r="M185" s="1168"/>
      <c r="N185" s="1168"/>
      <c r="O185" s="1168"/>
      <c r="P185" s="1168"/>
      <c r="Q185" s="1168"/>
      <c r="R185" s="1168"/>
      <c r="S185" s="1168"/>
      <c r="T185" s="1168"/>
      <c r="U185" s="1168"/>
      <c r="V185" s="1168"/>
      <c r="W185" s="1168"/>
      <c r="X185" s="1168"/>
      <c r="Y185" s="1168"/>
      <c r="Z185" s="1168"/>
      <c r="AA185" s="1168"/>
      <c r="AB185" s="1168"/>
      <c r="AC185" s="1168"/>
      <c r="AD185" s="1168"/>
      <c r="AE185" s="1168"/>
      <c r="AF185" s="1168"/>
      <c r="AG185" s="1168"/>
      <c r="AH185" s="1168"/>
      <c r="AI185" s="1168"/>
      <c r="AJ185" s="1168"/>
      <c r="AK185" s="1168"/>
      <c r="AL185" s="1168"/>
      <c r="AM185" s="1168"/>
      <c r="AN185" s="1168"/>
    </row>
    <row r="186" spans="1:41" x14ac:dyDescent="0.25">
      <c r="A186" s="1168"/>
      <c r="B186" s="1168"/>
      <c r="C186" s="1168"/>
      <c r="D186" s="1168"/>
      <c r="E186" s="1168"/>
      <c r="F186" s="1168"/>
      <c r="G186" s="1168"/>
      <c r="H186" s="1168"/>
      <c r="I186" s="1168"/>
      <c r="J186" s="1168"/>
      <c r="K186" s="1168"/>
      <c r="L186" s="1168"/>
      <c r="M186" s="1168"/>
      <c r="N186" s="1168"/>
      <c r="O186" s="1168"/>
      <c r="P186" s="1168"/>
      <c r="Q186" s="1168"/>
      <c r="R186" s="1168"/>
      <c r="S186" s="1168"/>
      <c r="T186" s="1168"/>
      <c r="U186" s="1168"/>
      <c r="V186" s="1168"/>
      <c r="W186" s="1168"/>
      <c r="X186" s="1168"/>
      <c r="Y186" s="1168"/>
      <c r="Z186" s="1168"/>
      <c r="AA186" s="1168"/>
      <c r="AB186" s="1168"/>
      <c r="AC186" s="1168"/>
      <c r="AD186" s="1168"/>
      <c r="AE186" s="1168"/>
      <c r="AF186" s="1168"/>
      <c r="AG186" s="1168"/>
      <c r="AH186" s="1168"/>
      <c r="AI186" s="1168"/>
      <c r="AJ186" s="1168"/>
      <c r="AK186" s="1168"/>
      <c r="AL186" s="1168"/>
      <c r="AM186" s="1168"/>
      <c r="AN186" s="1168"/>
    </row>
    <row r="187" spans="1:41" x14ac:dyDescent="0.25">
      <c r="A187" s="1168"/>
      <c r="B187" s="1168"/>
      <c r="C187" s="1168"/>
      <c r="D187" s="1168"/>
      <c r="E187" s="1168"/>
      <c r="F187" s="1168"/>
      <c r="G187" s="1168"/>
      <c r="H187" s="1168"/>
      <c r="I187" s="1168"/>
      <c r="J187" s="1168"/>
      <c r="K187" s="1168"/>
      <c r="L187" s="1168"/>
      <c r="M187" s="1168"/>
      <c r="N187" s="1168"/>
      <c r="O187" s="1168"/>
      <c r="P187" s="1168"/>
      <c r="Q187" s="1168"/>
      <c r="R187" s="1168"/>
      <c r="S187" s="1168"/>
      <c r="T187" s="1168"/>
      <c r="U187" s="1168"/>
      <c r="V187" s="1168"/>
      <c r="W187" s="1168"/>
      <c r="X187" s="1168"/>
      <c r="Y187" s="1168"/>
      <c r="Z187" s="1168"/>
      <c r="AA187" s="1168"/>
      <c r="AB187" s="1168"/>
      <c r="AC187" s="1168"/>
      <c r="AD187" s="1168"/>
      <c r="AE187" s="1168"/>
      <c r="AF187" s="1168"/>
      <c r="AG187" s="1168"/>
      <c r="AH187" s="1168"/>
      <c r="AI187" s="1168"/>
      <c r="AJ187" s="1168"/>
      <c r="AK187" s="1168"/>
      <c r="AL187" s="1168"/>
      <c r="AM187" s="1168"/>
      <c r="AN187" s="1168"/>
    </row>
    <row r="188" spans="1:41" x14ac:dyDescent="0.25">
      <c r="A188" s="1168"/>
      <c r="B188" s="1168"/>
      <c r="C188" s="1168"/>
      <c r="D188" s="1168"/>
      <c r="E188" s="1168"/>
      <c r="F188" s="1168"/>
      <c r="G188" s="1168"/>
      <c r="H188" s="1168"/>
      <c r="I188" s="1168"/>
      <c r="J188" s="1168"/>
      <c r="K188" s="1168"/>
      <c r="L188" s="1168"/>
      <c r="M188" s="1168"/>
      <c r="N188" s="1168"/>
      <c r="O188" s="1168"/>
      <c r="P188" s="1168"/>
      <c r="Q188" s="1168"/>
      <c r="R188" s="1168"/>
      <c r="S188" s="1168"/>
      <c r="T188" s="1168"/>
      <c r="U188" s="1168"/>
      <c r="V188" s="1168"/>
      <c r="W188" s="1168"/>
      <c r="X188" s="1168"/>
      <c r="Y188" s="1168"/>
      <c r="Z188" s="1168"/>
      <c r="AA188" s="1168"/>
      <c r="AB188" s="1168"/>
      <c r="AC188" s="1168"/>
      <c r="AD188" s="1168"/>
      <c r="AE188" s="1168"/>
      <c r="AF188" s="1168"/>
      <c r="AG188" s="1168"/>
      <c r="AH188" s="1168"/>
      <c r="AI188" s="1168"/>
      <c r="AJ188" s="1168"/>
      <c r="AK188" s="1168"/>
      <c r="AL188" s="1168"/>
      <c r="AM188" s="1168"/>
      <c r="AN188" s="1168"/>
    </row>
    <row r="189" spans="1:41" x14ac:dyDescent="0.25">
      <c r="A189" s="1168"/>
      <c r="B189" s="1168"/>
      <c r="C189" s="1168"/>
      <c r="D189" s="1168"/>
      <c r="E189" s="1168"/>
      <c r="F189" s="1168"/>
      <c r="G189" s="1168"/>
      <c r="H189" s="1168"/>
      <c r="I189" s="1168"/>
      <c r="J189" s="1168"/>
      <c r="K189" s="1168"/>
      <c r="L189" s="1168"/>
      <c r="M189" s="1168"/>
      <c r="N189" s="1168"/>
      <c r="O189" s="1168"/>
      <c r="P189" s="1168"/>
      <c r="Q189" s="1168"/>
      <c r="R189" s="1168"/>
      <c r="S189" s="1168"/>
      <c r="T189" s="1168"/>
      <c r="U189" s="1168"/>
      <c r="V189" s="1168"/>
      <c r="W189" s="1168"/>
      <c r="X189" s="1168"/>
      <c r="Y189" s="1168"/>
      <c r="Z189" s="1168"/>
      <c r="AA189" s="1168"/>
      <c r="AB189" s="1168"/>
      <c r="AC189" s="1168"/>
      <c r="AD189" s="1168"/>
      <c r="AE189" s="1168"/>
      <c r="AF189" s="1168"/>
      <c r="AG189" s="1168"/>
      <c r="AH189" s="1168"/>
      <c r="AI189" s="1168"/>
      <c r="AJ189" s="1168"/>
      <c r="AK189" s="1168"/>
      <c r="AL189" s="1168"/>
      <c r="AM189" s="1168"/>
      <c r="AN189" s="1168"/>
      <c r="AO189" s="43"/>
    </row>
    <row r="190" spans="1:41" x14ac:dyDescent="0.25">
      <c r="A190" s="1168"/>
      <c r="B190" s="1168"/>
      <c r="C190" s="1168"/>
      <c r="D190" s="1168"/>
      <c r="E190" s="1168"/>
      <c r="F190" s="1168"/>
      <c r="G190" s="1168"/>
      <c r="H190" s="1168"/>
      <c r="I190" s="1168"/>
      <c r="J190" s="1168"/>
      <c r="K190" s="1168"/>
      <c r="L190" s="1168"/>
      <c r="M190" s="1168"/>
      <c r="N190" s="1168"/>
      <c r="O190" s="1168"/>
      <c r="P190" s="1168"/>
      <c r="Q190" s="1168"/>
      <c r="R190" s="1168"/>
      <c r="S190" s="1168"/>
      <c r="T190" s="1168"/>
      <c r="U190" s="1168"/>
      <c r="V190" s="1168"/>
      <c r="W190" s="1168"/>
      <c r="X190" s="1168"/>
      <c r="Y190" s="1168"/>
      <c r="Z190" s="1168"/>
      <c r="AA190" s="1168"/>
      <c r="AB190" s="1168"/>
      <c r="AC190" s="1168"/>
      <c r="AD190" s="1168"/>
      <c r="AE190" s="1168"/>
      <c r="AF190" s="1168"/>
      <c r="AG190" s="1168"/>
      <c r="AH190" s="1168"/>
      <c r="AI190" s="1168"/>
      <c r="AJ190" s="1168"/>
      <c r="AK190" s="1168"/>
      <c r="AL190" s="1168"/>
      <c r="AM190" s="1168"/>
      <c r="AN190" s="1168"/>
      <c r="AO190" s="43"/>
    </row>
    <row r="191" spans="1:41" x14ac:dyDescent="0.25">
      <c r="A191" s="1168"/>
      <c r="B191" s="1168"/>
      <c r="C191" s="1168"/>
      <c r="D191" s="1168"/>
      <c r="E191" s="1168"/>
      <c r="F191" s="1168"/>
      <c r="G191" s="1168"/>
      <c r="H191" s="1168"/>
      <c r="I191" s="1168"/>
      <c r="J191" s="1168"/>
      <c r="K191" s="1168"/>
      <c r="L191" s="1168"/>
      <c r="M191" s="1168"/>
      <c r="N191" s="1168"/>
      <c r="O191" s="1168"/>
      <c r="P191" s="1168"/>
      <c r="Q191" s="1168"/>
      <c r="R191" s="1168"/>
      <c r="S191" s="1168"/>
      <c r="T191" s="1168"/>
      <c r="U191" s="1168"/>
      <c r="V191" s="1168"/>
      <c r="W191" s="1168"/>
      <c r="X191" s="1168"/>
      <c r="Y191" s="1168"/>
      <c r="Z191" s="1168"/>
      <c r="AA191" s="1168"/>
      <c r="AB191" s="1168"/>
      <c r="AC191" s="1168"/>
      <c r="AD191" s="1168"/>
      <c r="AE191" s="1168"/>
      <c r="AF191" s="1168"/>
      <c r="AG191" s="1168"/>
      <c r="AH191" s="1168"/>
      <c r="AI191" s="1168"/>
      <c r="AJ191" s="1168"/>
      <c r="AK191" s="1168"/>
      <c r="AL191" s="1168"/>
      <c r="AM191" s="1168"/>
      <c r="AN191" s="1168"/>
    </row>
    <row r="192" spans="1:41" x14ac:dyDescent="0.25">
      <c r="A192" s="1168"/>
      <c r="B192" s="1168"/>
      <c r="C192" s="1168"/>
      <c r="D192" s="1168"/>
      <c r="E192" s="1168"/>
      <c r="F192" s="1168"/>
      <c r="G192" s="1168"/>
      <c r="H192" s="1168"/>
      <c r="I192" s="1168"/>
      <c r="J192" s="1168"/>
      <c r="K192" s="1168"/>
      <c r="L192" s="1168"/>
      <c r="M192" s="1168"/>
      <c r="N192" s="1168"/>
      <c r="O192" s="1168"/>
      <c r="P192" s="1168"/>
      <c r="Q192" s="1168"/>
      <c r="R192" s="1168"/>
      <c r="S192" s="1168"/>
      <c r="T192" s="1168"/>
      <c r="U192" s="1168"/>
      <c r="V192" s="1168"/>
      <c r="W192" s="1168"/>
      <c r="X192" s="1168"/>
      <c r="Y192" s="1168"/>
      <c r="Z192" s="1168"/>
      <c r="AA192" s="1168"/>
      <c r="AB192" s="1168"/>
      <c r="AC192" s="1168"/>
      <c r="AD192" s="1168"/>
      <c r="AE192" s="1168"/>
      <c r="AF192" s="1168"/>
      <c r="AG192" s="1168"/>
      <c r="AH192" s="1168"/>
      <c r="AI192" s="1168"/>
      <c r="AJ192" s="1168"/>
      <c r="AK192" s="1168"/>
      <c r="AL192" s="1168"/>
      <c r="AM192" s="1168"/>
      <c r="AN192" s="1168"/>
    </row>
    <row r="193" spans="1:41" x14ac:dyDescent="0.25">
      <c r="A193" s="1168"/>
      <c r="B193" s="1168"/>
      <c r="C193" s="1168"/>
      <c r="D193" s="1168"/>
      <c r="E193" s="1168"/>
      <c r="F193" s="1168"/>
      <c r="G193" s="1168"/>
      <c r="H193" s="1168"/>
      <c r="I193" s="1168"/>
      <c r="J193" s="1168"/>
      <c r="K193" s="1168"/>
      <c r="L193" s="1168"/>
      <c r="M193" s="1168"/>
      <c r="N193" s="1168"/>
      <c r="O193" s="1168"/>
      <c r="P193" s="1168"/>
      <c r="Q193" s="1168"/>
      <c r="R193" s="1168"/>
      <c r="S193" s="1168"/>
      <c r="T193" s="1168"/>
      <c r="U193" s="1168"/>
      <c r="V193" s="1168"/>
      <c r="W193" s="1168"/>
      <c r="X193" s="1168"/>
      <c r="Y193" s="1168"/>
      <c r="Z193" s="1168"/>
      <c r="AA193" s="1168"/>
      <c r="AB193" s="1168"/>
      <c r="AC193" s="1168"/>
      <c r="AD193" s="1168"/>
      <c r="AE193" s="1168"/>
      <c r="AF193" s="1168"/>
      <c r="AG193" s="1168"/>
      <c r="AH193" s="1168"/>
      <c r="AI193" s="1168"/>
      <c r="AJ193" s="1168"/>
      <c r="AK193" s="1168"/>
      <c r="AL193" s="1168"/>
      <c r="AM193" s="1168"/>
      <c r="AN193" s="1168"/>
    </row>
    <row r="194" spans="1:41" x14ac:dyDescent="0.25">
      <c r="A194" s="1168"/>
      <c r="B194" s="1168"/>
      <c r="C194" s="1168"/>
      <c r="D194" s="1168"/>
      <c r="E194" s="1168"/>
      <c r="F194" s="1168"/>
      <c r="G194" s="1168"/>
      <c r="H194" s="1168"/>
      <c r="I194" s="1168"/>
      <c r="J194" s="1168"/>
      <c r="K194" s="1168"/>
      <c r="L194" s="1168"/>
      <c r="M194" s="1168"/>
      <c r="N194" s="1168"/>
      <c r="O194" s="1168"/>
      <c r="P194" s="1168"/>
      <c r="Q194" s="1168"/>
      <c r="R194" s="1168"/>
      <c r="S194" s="1168"/>
      <c r="T194" s="1168"/>
      <c r="U194" s="1168"/>
      <c r="V194" s="1168"/>
      <c r="W194" s="1168"/>
      <c r="X194" s="1168"/>
      <c r="Y194" s="1168"/>
      <c r="Z194" s="1168"/>
      <c r="AA194" s="1168"/>
      <c r="AB194" s="1168"/>
      <c r="AC194" s="1168"/>
      <c r="AD194" s="1168"/>
      <c r="AE194" s="1168"/>
      <c r="AF194" s="1168"/>
      <c r="AG194" s="1168"/>
      <c r="AH194" s="1168"/>
      <c r="AI194" s="1168"/>
      <c r="AJ194" s="1168"/>
      <c r="AK194" s="1168"/>
      <c r="AL194" s="1168"/>
      <c r="AM194" s="1168"/>
      <c r="AN194" s="1168"/>
    </row>
    <row r="195" spans="1:41" x14ac:dyDescent="0.25">
      <c r="A195" s="1168"/>
      <c r="B195" s="1168"/>
      <c r="C195" s="1168"/>
      <c r="D195" s="1168"/>
      <c r="E195" s="1168"/>
      <c r="F195" s="1168"/>
      <c r="G195" s="1168"/>
      <c r="H195" s="1168"/>
      <c r="I195" s="1168"/>
      <c r="J195" s="1168"/>
      <c r="K195" s="1168"/>
      <c r="L195" s="1168"/>
      <c r="M195" s="1168"/>
      <c r="N195" s="1168"/>
      <c r="O195" s="1168"/>
      <c r="P195" s="1168"/>
      <c r="Q195" s="1168"/>
      <c r="R195" s="1168"/>
      <c r="S195" s="1168"/>
      <c r="T195" s="1168"/>
      <c r="U195" s="1168"/>
      <c r="V195" s="1168"/>
      <c r="W195" s="1168"/>
      <c r="X195" s="1168"/>
      <c r="Y195" s="1168"/>
      <c r="Z195" s="1168"/>
      <c r="AA195" s="1168"/>
      <c r="AB195" s="1168"/>
      <c r="AC195" s="1168"/>
      <c r="AD195" s="1168"/>
      <c r="AE195" s="1168"/>
      <c r="AF195" s="1168"/>
      <c r="AG195" s="1168"/>
      <c r="AH195" s="1168"/>
      <c r="AI195" s="1168"/>
      <c r="AJ195" s="1168"/>
      <c r="AK195" s="1168"/>
      <c r="AL195" s="1168"/>
      <c r="AM195" s="1168"/>
      <c r="AN195" s="1168"/>
    </row>
    <row r="196" spans="1:41" x14ac:dyDescent="0.25">
      <c r="A196" s="1168"/>
      <c r="B196" s="1168"/>
      <c r="C196" s="1168"/>
      <c r="D196" s="1168"/>
      <c r="E196" s="1168"/>
      <c r="F196" s="1168"/>
      <c r="G196" s="1168"/>
      <c r="H196" s="1168"/>
      <c r="I196" s="1168"/>
      <c r="J196" s="1168"/>
      <c r="K196" s="1168"/>
      <c r="L196" s="1168"/>
      <c r="M196" s="1168"/>
      <c r="N196" s="1168"/>
      <c r="O196" s="1168"/>
      <c r="P196" s="1168"/>
      <c r="Q196" s="1168"/>
      <c r="R196" s="1168"/>
      <c r="S196" s="1168"/>
      <c r="T196" s="1168"/>
      <c r="U196" s="1168"/>
      <c r="V196" s="1168"/>
      <c r="W196" s="1168"/>
      <c r="X196" s="1168"/>
      <c r="Y196" s="1168"/>
      <c r="Z196" s="1168"/>
      <c r="AA196" s="1168"/>
      <c r="AB196" s="1168"/>
      <c r="AC196" s="1168"/>
      <c r="AD196" s="1168"/>
      <c r="AE196" s="1168"/>
      <c r="AF196" s="1168"/>
      <c r="AG196" s="1168"/>
      <c r="AH196" s="1168"/>
      <c r="AI196" s="1168"/>
      <c r="AJ196" s="1168"/>
      <c r="AK196" s="1168"/>
      <c r="AL196" s="1168"/>
      <c r="AM196" s="1168"/>
      <c r="AN196" s="1168"/>
    </row>
    <row r="197" spans="1:41" ht="15.75" thickBot="1" x14ac:dyDescent="0.3">
      <c r="A197" s="1169"/>
      <c r="B197" s="1169"/>
      <c r="C197" s="1169"/>
      <c r="D197" s="1169"/>
      <c r="E197" s="1169"/>
      <c r="F197" s="1169"/>
      <c r="G197" s="1169"/>
      <c r="H197" s="1169"/>
      <c r="I197" s="1169"/>
      <c r="J197" s="1169"/>
      <c r="K197" s="1169"/>
      <c r="L197" s="1169"/>
      <c r="M197" s="1169"/>
      <c r="N197" s="1169"/>
      <c r="O197" s="1169"/>
      <c r="P197" s="1169"/>
      <c r="Q197" s="1169"/>
      <c r="R197" s="1169"/>
      <c r="S197" s="1169"/>
      <c r="T197" s="1169"/>
      <c r="U197" s="1169"/>
      <c r="V197" s="1169"/>
      <c r="W197" s="1169"/>
      <c r="X197" s="1169"/>
      <c r="Y197" s="1169"/>
      <c r="Z197" s="1169"/>
      <c r="AA197" s="1169"/>
      <c r="AB197" s="1169"/>
      <c r="AC197" s="1169"/>
      <c r="AD197" s="1169"/>
      <c r="AE197" s="1169"/>
      <c r="AF197" s="1169"/>
      <c r="AG197" s="1169"/>
      <c r="AH197" s="1169"/>
      <c r="AI197" s="1169"/>
      <c r="AJ197" s="1169"/>
      <c r="AK197" s="1169"/>
      <c r="AL197" s="1169"/>
      <c r="AM197" s="1169"/>
      <c r="AN197" s="1169"/>
      <c r="AO197" s="9">
        <v>201.5800000000001</v>
      </c>
    </row>
    <row r="198" spans="1:41" ht="15.75" x14ac:dyDescent="0.25">
      <c r="A198" s="51"/>
      <c r="B198" s="52" t="s">
        <v>59</v>
      </c>
      <c r="C198" s="53"/>
      <c r="D198" s="53"/>
      <c r="E198" s="53"/>
      <c r="F198" s="53"/>
      <c r="G198" s="53"/>
      <c r="H198" s="53"/>
      <c r="I198" s="53"/>
      <c r="J198" s="53"/>
      <c r="K198" s="53"/>
      <c r="L198" s="53"/>
      <c r="M198" s="53"/>
      <c r="N198" s="53"/>
      <c r="O198" s="53"/>
      <c r="P198" s="53"/>
      <c r="Q198" s="53"/>
      <c r="R198" s="53"/>
      <c r="S198" s="53"/>
      <c r="T198" s="54"/>
      <c r="U198" s="53"/>
      <c r="V198" s="53"/>
      <c r="W198" s="53"/>
      <c r="X198" s="53"/>
      <c r="Y198" s="53"/>
      <c r="Z198" s="53"/>
      <c r="AA198" s="53"/>
      <c r="AB198" s="53"/>
      <c r="AC198" s="53"/>
      <c r="AD198" s="53"/>
      <c r="AE198" s="53"/>
      <c r="AF198" s="53"/>
      <c r="AG198" s="53"/>
      <c r="AH198" s="55"/>
      <c r="AI198" s="53"/>
      <c r="AJ198" s="56"/>
      <c r="AN198" s="57"/>
    </row>
    <row r="199" spans="1:41" ht="61.9" customHeight="1" x14ac:dyDescent="0.25">
      <c r="A199" s="58"/>
      <c r="B199" s="59"/>
      <c r="C199" s="53"/>
      <c r="D199" s="53"/>
      <c r="E199" s="53"/>
      <c r="F199" s="59"/>
      <c r="G199" s="53"/>
      <c r="H199" s="53"/>
      <c r="I199" s="53"/>
      <c r="J199" s="53"/>
      <c r="K199" s="53"/>
      <c r="L199" s="53"/>
      <c r="M199" s="53"/>
      <c r="N199" s="53"/>
      <c r="O199" s="53"/>
      <c r="P199" s="53"/>
      <c r="Q199" s="53"/>
      <c r="R199" s="53"/>
      <c r="S199" s="53"/>
      <c r="T199" s="60"/>
      <c r="U199" s="53"/>
      <c r="V199" s="53"/>
      <c r="W199" s="53"/>
      <c r="X199" s="53"/>
      <c r="Y199" s="53"/>
      <c r="Z199" s="53"/>
      <c r="AA199" s="53"/>
      <c r="AB199" s="53"/>
      <c r="AC199" s="53"/>
      <c r="AD199" s="53"/>
      <c r="AE199" s="53"/>
      <c r="AF199" s="53"/>
      <c r="AG199" s="53"/>
      <c r="AH199" s="55"/>
      <c r="AI199" s="53"/>
      <c r="AJ199" s="60"/>
      <c r="AN199" s="57"/>
    </row>
    <row r="200" spans="1:41" ht="8.25" customHeight="1" thickBot="1" x14ac:dyDescent="0.3">
      <c r="A200" s="61" t="s">
        <v>60</v>
      </c>
      <c r="B200" s="62"/>
      <c r="C200" s="62"/>
      <c r="D200" s="62"/>
      <c r="E200" s="62"/>
      <c r="F200" s="62"/>
      <c r="G200" s="62"/>
      <c r="H200" s="62"/>
      <c r="I200" s="62"/>
      <c r="J200" s="62"/>
      <c r="K200" s="62"/>
      <c r="L200" s="62"/>
      <c r="M200" s="62"/>
      <c r="N200" s="62"/>
      <c r="O200" s="62"/>
      <c r="P200" s="62"/>
      <c r="Q200" s="62"/>
      <c r="R200" s="62"/>
      <c r="S200" s="62"/>
      <c r="T200" s="62"/>
      <c r="U200" s="62"/>
      <c r="V200" s="62"/>
      <c r="W200" s="62"/>
      <c r="X200" s="62"/>
      <c r="Y200" s="62"/>
      <c r="Z200" s="62"/>
      <c r="AA200" s="62"/>
      <c r="AB200" s="62"/>
      <c r="AC200" s="62"/>
      <c r="AD200" s="62"/>
      <c r="AE200" s="62"/>
      <c r="AF200" s="62"/>
      <c r="AG200" s="62"/>
      <c r="AH200" s="63"/>
      <c r="AI200" s="64"/>
      <c r="AJ200" s="62"/>
      <c r="AK200" s="65"/>
      <c r="AL200" s="65"/>
      <c r="AM200" s="65"/>
      <c r="AN200" s="66"/>
    </row>
    <row r="201" spans="1:41" ht="15.75" thickTop="1" x14ac:dyDescent="0.25"/>
    <row r="205" spans="1:41" x14ac:dyDescent="0.25">
      <c r="AJ205" s="43"/>
    </row>
  </sheetData>
  <mergeCells count="119">
    <mergeCell ref="I45:AN45"/>
    <mergeCell ref="A47:G47"/>
    <mergeCell ref="H47:T47"/>
    <mergeCell ref="U47:AD47"/>
    <mergeCell ref="AE47:AI47"/>
    <mergeCell ref="A35:AH37"/>
    <mergeCell ref="AI35:AM35"/>
    <mergeCell ref="AI36:AM36"/>
    <mergeCell ref="AI37:AM37"/>
    <mergeCell ref="A41:H42"/>
    <mergeCell ref="I41:AK42"/>
    <mergeCell ref="AL41:AN42"/>
    <mergeCell ref="A43:H43"/>
    <mergeCell ref="I43:T43"/>
    <mergeCell ref="U43:AD43"/>
    <mergeCell ref="AE43:AN43"/>
    <mergeCell ref="A45:H45"/>
    <mergeCell ref="AM47:AN47"/>
    <mergeCell ref="AM8:AM9"/>
    <mergeCell ref="AN8:AN9"/>
    <mergeCell ref="AJ25:AK25"/>
    <mergeCell ref="AJ26:AK26"/>
    <mergeCell ref="AJ27:AK27"/>
    <mergeCell ref="AJ10:AK10"/>
    <mergeCell ref="AJ11:AK11"/>
    <mergeCell ref="AJ12:AK12"/>
    <mergeCell ref="AJ13:AK13"/>
    <mergeCell ref="AJ14:AK14"/>
    <mergeCell ref="AJ15:AK15"/>
    <mergeCell ref="AJ16:AK16"/>
    <mergeCell ref="AJ17:AK17"/>
    <mergeCell ref="AJ18:AK18"/>
    <mergeCell ref="AJ19:AK19"/>
    <mergeCell ref="AJ20:AK20"/>
    <mergeCell ref="AJ21:AK21"/>
    <mergeCell ref="AJ22:AK22"/>
    <mergeCell ref="AJ23:AK23"/>
    <mergeCell ref="AJ24:AK24"/>
    <mergeCell ref="A168:AN197"/>
    <mergeCell ref="A1:H2"/>
    <mergeCell ref="I1:AK2"/>
    <mergeCell ref="AL1:AN2"/>
    <mergeCell ref="A3:H3"/>
    <mergeCell ref="I3:T3"/>
    <mergeCell ref="U3:AD3"/>
    <mergeCell ref="AE3:AN3"/>
    <mergeCell ref="A5:H5"/>
    <mergeCell ref="I5:AN5"/>
    <mergeCell ref="A165:H165"/>
    <mergeCell ref="I165:AN165"/>
    <mergeCell ref="A167:G167"/>
    <mergeCell ref="H167:T167"/>
    <mergeCell ref="U167:AD167"/>
    <mergeCell ref="AE167:AI167"/>
    <mergeCell ref="AM167:AN167"/>
    <mergeCell ref="A7:G7"/>
    <mergeCell ref="H7:T7"/>
    <mergeCell ref="U7:AD7"/>
    <mergeCell ref="AE7:AI7"/>
    <mergeCell ref="AM7:AN7"/>
    <mergeCell ref="AI8:AI9"/>
    <mergeCell ref="AJ8:AL8"/>
    <mergeCell ref="I163:T163"/>
    <mergeCell ref="U163:AD163"/>
    <mergeCell ref="A87:G87"/>
    <mergeCell ref="H87:T87"/>
    <mergeCell ref="U87:AD87"/>
    <mergeCell ref="AE87:AI87"/>
    <mergeCell ref="AM87:AN87"/>
    <mergeCell ref="A83:H83"/>
    <mergeCell ref="I83:T83"/>
    <mergeCell ref="AI76:AM76"/>
    <mergeCell ref="U83:AD83"/>
    <mergeCell ref="AE83:AN83"/>
    <mergeCell ref="AE163:AN163"/>
    <mergeCell ref="A125:H125"/>
    <mergeCell ref="I125:AN125"/>
    <mergeCell ref="A127:G127"/>
    <mergeCell ref="H127:T127"/>
    <mergeCell ref="U127:AD127"/>
    <mergeCell ref="AE127:AI127"/>
    <mergeCell ref="AM127:AN127"/>
    <mergeCell ref="A88:AN117"/>
    <mergeCell ref="A121:H122"/>
    <mergeCell ref="I121:AK122"/>
    <mergeCell ref="AL121:AN122"/>
    <mergeCell ref="A123:H123"/>
    <mergeCell ref="I123:T123"/>
    <mergeCell ref="U123:AD123"/>
    <mergeCell ref="AE123:AN123"/>
    <mergeCell ref="A128:AN157"/>
    <mergeCell ref="A161:H162"/>
    <mergeCell ref="I161:AK162"/>
    <mergeCell ref="AL161:AN162"/>
    <mergeCell ref="A163:H163"/>
    <mergeCell ref="AI48:AI49"/>
    <mergeCell ref="AJ48:AL48"/>
    <mergeCell ref="AM48:AM49"/>
    <mergeCell ref="AN48:AN49"/>
    <mergeCell ref="AJ50:AK50"/>
    <mergeCell ref="AJ51:AK51"/>
    <mergeCell ref="A85:H85"/>
    <mergeCell ref="I85:AN85"/>
    <mergeCell ref="A81:H82"/>
    <mergeCell ref="I81:AK82"/>
    <mergeCell ref="AL81:AN82"/>
    <mergeCell ref="AJ52:AK52"/>
    <mergeCell ref="AJ53:AK53"/>
    <mergeCell ref="AJ54:AK54"/>
    <mergeCell ref="AJ55:AK55"/>
    <mergeCell ref="AJ56:AK56"/>
    <mergeCell ref="AJ57:AK57"/>
    <mergeCell ref="AJ58:AK58"/>
    <mergeCell ref="AJ59:AK59"/>
    <mergeCell ref="AJ60:AK60"/>
    <mergeCell ref="AJ61:AK61"/>
    <mergeCell ref="A75:AH77"/>
    <mergeCell ref="AI77:AM77"/>
    <mergeCell ref="AI75:AM75"/>
  </mergeCells>
  <printOptions horizontalCentered="1" verticalCentered="1"/>
  <pageMargins left="0.23622047244094491" right="0.23622047244094491" top="0.74803149606299213" bottom="0.74803149606299213" header="0.31496062992125984" footer="0.31496062992125984"/>
  <pageSetup paperSize="9" scale="65" orientation="landscape" r:id="rId1"/>
  <rowBreaks count="5" manualBreakCount="5">
    <brk id="40" max="39" man="1"/>
    <brk id="80" max="39" man="1"/>
    <brk id="120" max="39" man="1"/>
    <brk id="160" max="39" man="1"/>
    <brk id="200" max="39"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C00740-7E94-4F92-9341-F67635B583E2}">
  <dimension ref="A1:AO205"/>
  <sheetViews>
    <sheetView view="pageBreakPreview" topLeftCell="A4" zoomScale="70" zoomScaleNormal="100" zoomScaleSheetLayoutView="70" workbookViewId="0">
      <selection activeCell="AM23" sqref="AM23"/>
    </sheetView>
  </sheetViews>
  <sheetFormatPr baseColWidth="10" defaultRowHeight="15" x14ac:dyDescent="0.25"/>
  <cols>
    <col min="1" max="3" width="3.7109375" style="9" customWidth="1"/>
    <col min="4" max="4" width="4.28515625" style="9" customWidth="1"/>
    <col min="5" max="5" width="4" style="9" customWidth="1"/>
    <col min="6" max="21" width="3.7109375" style="9" customWidth="1"/>
    <col min="22" max="22" width="3" style="9" customWidth="1"/>
    <col min="23" max="33" width="3.7109375" style="9" customWidth="1"/>
    <col min="34" max="34" width="3.7109375" style="67" customWidth="1"/>
    <col min="35" max="35" width="22.7109375" style="9" customWidth="1"/>
    <col min="36" max="36" width="11.28515625" style="9" customWidth="1"/>
    <col min="37" max="37" width="10.85546875" style="9" customWidth="1"/>
    <col min="38" max="38" width="13.5703125" style="9" customWidth="1"/>
    <col min="39" max="39" width="9.7109375" style="9" customWidth="1"/>
    <col min="40" max="40" width="12.5703125" style="43" customWidth="1"/>
    <col min="41" max="256" width="11.5703125" style="9"/>
    <col min="257" max="259" width="3.7109375" style="9" customWidth="1"/>
    <col min="260" max="260" width="4.28515625" style="9" customWidth="1"/>
    <col min="261" max="261" width="4" style="9" customWidth="1"/>
    <col min="262" max="277" width="3.7109375" style="9" customWidth="1"/>
    <col min="278" max="278" width="3" style="9" customWidth="1"/>
    <col min="279" max="290" width="3.7109375" style="9" customWidth="1"/>
    <col min="291" max="291" width="22.7109375" style="9" customWidth="1"/>
    <col min="292" max="292" width="11.28515625" style="9" customWidth="1"/>
    <col min="293" max="293" width="10.85546875" style="9" customWidth="1"/>
    <col min="294" max="294" width="13.5703125" style="9" customWidth="1"/>
    <col min="295" max="295" width="9.7109375" style="9" customWidth="1"/>
    <col min="296" max="296" width="12.5703125" style="9" customWidth="1"/>
    <col min="297" max="512" width="11.5703125" style="9"/>
    <col min="513" max="515" width="3.7109375" style="9" customWidth="1"/>
    <col min="516" max="516" width="4.28515625" style="9" customWidth="1"/>
    <col min="517" max="517" width="4" style="9" customWidth="1"/>
    <col min="518" max="533" width="3.7109375" style="9" customWidth="1"/>
    <col min="534" max="534" width="3" style="9" customWidth="1"/>
    <col min="535" max="546" width="3.7109375" style="9" customWidth="1"/>
    <col min="547" max="547" width="22.7109375" style="9" customWidth="1"/>
    <col min="548" max="548" width="11.28515625" style="9" customWidth="1"/>
    <col min="549" max="549" width="10.85546875" style="9" customWidth="1"/>
    <col min="550" max="550" width="13.5703125" style="9" customWidth="1"/>
    <col min="551" max="551" width="9.7109375" style="9" customWidth="1"/>
    <col min="552" max="552" width="12.5703125" style="9" customWidth="1"/>
    <col min="553" max="768" width="11.5703125" style="9"/>
    <col min="769" max="771" width="3.7109375" style="9" customWidth="1"/>
    <col min="772" max="772" width="4.28515625" style="9" customWidth="1"/>
    <col min="773" max="773" width="4" style="9" customWidth="1"/>
    <col min="774" max="789" width="3.7109375" style="9" customWidth="1"/>
    <col min="790" max="790" width="3" style="9" customWidth="1"/>
    <col min="791" max="802" width="3.7109375" style="9" customWidth="1"/>
    <col min="803" max="803" width="22.7109375" style="9" customWidth="1"/>
    <col min="804" max="804" width="11.28515625" style="9" customWidth="1"/>
    <col min="805" max="805" width="10.85546875" style="9" customWidth="1"/>
    <col min="806" max="806" width="13.5703125" style="9" customWidth="1"/>
    <col min="807" max="807" width="9.7109375" style="9" customWidth="1"/>
    <col min="808" max="808" width="12.5703125" style="9" customWidth="1"/>
    <col min="809" max="1024" width="11.5703125" style="9"/>
    <col min="1025" max="1027" width="3.7109375" style="9" customWidth="1"/>
    <col min="1028" max="1028" width="4.28515625" style="9" customWidth="1"/>
    <col min="1029" max="1029" width="4" style="9" customWidth="1"/>
    <col min="1030" max="1045" width="3.7109375" style="9" customWidth="1"/>
    <col min="1046" max="1046" width="3" style="9" customWidth="1"/>
    <col min="1047" max="1058" width="3.7109375" style="9" customWidth="1"/>
    <col min="1059" max="1059" width="22.7109375" style="9" customWidth="1"/>
    <col min="1060" max="1060" width="11.28515625" style="9" customWidth="1"/>
    <col min="1061" max="1061" width="10.85546875" style="9" customWidth="1"/>
    <col min="1062" max="1062" width="13.5703125" style="9" customWidth="1"/>
    <col min="1063" max="1063" width="9.7109375" style="9" customWidth="1"/>
    <col min="1064" max="1064" width="12.5703125" style="9" customWidth="1"/>
    <col min="1065" max="1280" width="11.5703125" style="9"/>
    <col min="1281" max="1283" width="3.7109375" style="9" customWidth="1"/>
    <col min="1284" max="1284" width="4.28515625" style="9" customWidth="1"/>
    <col min="1285" max="1285" width="4" style="9" customWidth="1"/>
    <col min="1286" max="1301" width="3.7109375" style="9" customWidth="1"/>
    <col min="1302" max="1302" width="3" style="9" customWidth="1"/>
    <col min="1303" max="1314" width="3.7109375" style="9" customWidth="1"/>
    <col min="1315" max="1315" width="22.7109375" style="9" customWidth="1"/>
    <col min="1316" max="1316" width="11.28515625" style="9" customWidth="1"/>
    <col min="1317" max="1317" width="10.85546875" style="9" customWidth="1"/>
    <col min="1318" max="1318" width="13.5703125" style="9" customWidth="1"/>
    <col min="1319" max="1319" width="9.7109375" style="9" customWidth="1"/>
    <col min="1320" max="1320" width="12.5703125" style="9" customWidth="1"/>
    <col min="1321" max="1536" width="11.5703125" style="9"/>
    <col min="1537" max="1539" width="3.7109375" style="9" customWidth="1"/>
    <col min="1540" max="1540" width="4.28515625" style="9" customWidth="1"/>
    <col min="1541" max="1541" width="4" style="9" customWidth="1"/>
    <col min="1542" max="1557" width="3.7109375" style="9" customWidth="1"/>
    <col min="1558" max="1558" width="3" style="9" customWidth="1"/>
    <col min="1559" max="1570" width="3.7109375" style="9" customWidth="1"/>
    <col min="1571" max="1571" width="22.7109375" style="9" customWidth="1"/>
    <col min="1572" max="1572" width="11.28515625" style="9" customWidth="1"/>
    <col min="1573" max="1573" width="10.85546875" style="9" customWidth="1"/>
    <col min="1574" max="1574" width="13.5703125" style="9" customWidth="1"/>
    <col min="1575" max="1575" width="9.7109375" style="9" customWidth="1"/>
    <col min="1576" max="1576" width="12.5703125" style="9" customWidth="1"/>
    <col min="1577" max="1792" width="11.5703125" style="9"/>
    <col min="1793" max="1795" width="3.7109375" style="9" customWidth="1"/>
    <col min="1796" max="1796" width="4.28515625" style="9" customWidth="1"/>
    <col min="1797" max="1797" width="4" style="9" customWidth="1"/>
    <col min="1798" max="1813" width="3.7109375" style="9" customWidth="1"/>
    <col min="1814" max="1814" width="3" style="9" customWidth="1"/>
    <col min="1815" max="1826" width="3.7109375" style="9" customWidth="1"/>
    <col min="1827" max="1827" width="22.7109375" style="9" customWidth="1"/>
    <col min="1828" max="1828" width="11.28515625" style="9" customWidth="1"/>
    <col min="1829" max="1829" width="10.85546875" style="9" customWidth="1"/>
    <col min="1830" max="1830" width="13.5703125" style="9" customWidth="1"/>
    <col min="1831" max="1831" width="9.7109375" style="9" customWidth="1"/>
    <col min="1832" max="1832" width="12.5703125" style="9" customWidth="1"/>
    <col min="1833" max="2048" width="11.5703125" style="9"/>
    <col min="2049" max="2051" width="3.7109375" style="9" customWidth="1"/>
    <col min="2052" max="2052" width="4.28515625" style="9" customWidth="1"/>
    <col min="2053" max="2053" width="4" style="9" customWidth="1"/>
    <col min="2054" max="2069" width="3.7109375" style="9" customWidth="1"/>
    <col min="2070" max="2070" width="3" style="9" customWidth="1"/>
    <col min="2071" max="2082" width="3.7109375" style="9" customWidth="1"/>
    <col min="2083" max="2083" width="22.7109375" style="9" customWidth="1"/>
    <col min="2084" max="2084" width="11.28515625" style="9" customWidth="1"/>
    <col min="2085" max="2085" width="10.85546875" style="9" customWidth="1"/>
    <col min="2086" max="2086" width="13.5703125" style="9" customWidth="1"/>
    <col min="2087" max="2087" width="9.7109375" style="9" customWidth="1"/>
    <col min="2088" max="2088" width="12.5703125" style="9" customWidth="1"/>
    <col min="2089" max="2304" width="11.5703125" style="9"/>
    <col min="2305" max="2307" width="3.7109375" style="9" customWidth="1"/>
    <col min="2308" max="2308" width="4.28515625" style="9" customWidth="1"/>
    <col min="2309" max="2309" width="4" style="9" customWidth="1"/>
    <col min="2310" max="2325" width="3.7109375" style="9" customWidth="1"/>
    <col min="2326" max="2326" width="3" style="9" customWidth="1"/>
    <col min="2327" max="2338" width="3.7109375" style="9" customWidth="1"/>
    <col min="2339" max="2339" width="22.7109375" style="9" customWidth="1"/>
    <col min="2340" max="2340" width="11.28515625" style="9" customWidth="1"/>
    <col min="2341" max="2341" width="10.85546875" style="9" customWidth="1"/>
    <col min="2342" max="2342" width="13.5703125" style="9" customWidth="1"/>
    <col min="2343" max="2343" width="9.7109375" style="9" customWidth="1"/>
    <col min="2344" max="2344" width="12.5703125" style="9" customWidth="1"/>
    <col min="2345" max="2560" width="11.5703125" style="9"/>
    <col min="2561" max="2563" width="3.7109375" style="9" customWidth="1"/>
    <col min="2564" max="2564" width="4.28515625" style="9" customWidth="1"/>
    <col min="2565" max="2565" width="4" style="9" customWidth="1"/>
    <col min="2566" max="2581" width="3.7109375" style="9" customWidth="1"/>
    <col min="2582" max="2582" width="3" style="9" customWidth="1"/>
    <col min="2583" max="2594" width="3.7109375" style="9" customWidth="1"/>
    <col min="2595" max="2595" width="22.7109375" style="9" customWidth="1"/>
    <col min="2596" max="2596" width="11.28515625" style="9" customWidth="1"/>
    <col min="2597" max="2597" width="10.85546875" style="9" customWidth="1"/>
    <col min="2598" max="2598" width="13.5703125" style="9" customWidth="1"/>
    <col min="2599" max="2599" width="9.7109375" style="9" customWidth="1"/>
    <col min="2600" max="2600" width="12.5703125" style="9" customWidth="1"/>
    <col min="2601" max="2816" width="11.5703125" style="9"/>
    <col min="2817" max="2819" width="3.7109375" style="9" customWidth="1"/>
    <col min="2820" max="2820" width="4.28515625" style="9" customWidth="1"/>
    <col min="2821" max="2821" width="4" style="9" customWidth="1"/>
    <col min="2822" max="2837" width="3.7109375" style="9" customWidth="1"/>
    <col min="2838" max="2838" width="3" style="9" customWidth="1"/>
    <col min="2839" max="2850" width="3.7109375" style="9" customWidth="1"/>
    <col min="2851" max="2851" width="22.7109375" style="9" customWidth="1"/>
    <col min="2852" max="2852" width="11.28515625" style="9" customWidth="1"/>
    <col min="2853" max="2853" width="10.85546875" style="9" customWidth="1"/>
    <col min="2854" max="2854" width="13.5703125" style="9" customWidth="1"/>
    <col min="2855" max="2855" width="9.7109375" style="9" customWidth="1"/>
    <col min="2856" max="2856" width="12.5703125" style="9" customWidth="1"/>
    <col min="2857" max="3072" width="11.5703125" style="9"/>
    <col min="3073" max="3075" width="3.7109375" style="9" customWidth="1"/>
    <col min="3076" max="3076" width="4.28515625" style="9" customWidth="1"/>
    <col min="3077" max="3077" width="4" style="9" customWidth="1"/>
    <col min="3078" max="3093" width="3.7109375" style="9" customWidth="1"/>
    <col min="3094" max="3094" width="3" style="9" customWidth="1"/>
    <col min="3095" max="3106" width="3.7109375" style="9" customWidth="1"/>
    <col min="3107" max="3107" width="22.7109375" style="9" customWidth="1"/>
    <col min="3108" max="3108" width="11.28515625" style="9" customWidth="1"/>
    <col min="3109" max="3109" width="10.85546875" style="9" customWidth="1"/>
    <col min="3110" max="3110" width="13.5703125" style="9" customWidth="1"/>
    <col min="3111" max="3111" width="9.7109375" style="9" customWidth="1"/>
    <col min="3112" max="3112" width="12.5703125" style="9" customWidth="1"/>
    <col min="3113" max="3328" width="11.5703125" style="9"/>
    <col min="3329" max="3331" width="3.7109375" style="9" customWidth="1"/>
    <col min="3332" max="3332" width="4.28515625" style="9" customWidth="1"/>
    <col min="3333" max="3333" width="4" style="9" customWidth="1"/>
    <col min="3334" max="3349" width="3.7109375" style="9" customWidth="1"/>
    <col min="3350" max="3350" width="3" style="9" customWidth="1"/>
    <col min="3351" max="3362" width="3.7109375" style="9" customWidth="1"/>
    <col min="3363" max="3363" width="22.7109375" style="9" customWidth="1"/>
    <col min="3364" max="3364" width="11.28515625" style="9" customWidth="1"/>
    <col min="3365" max="3365" width="10.85546875" style="9" customWidth="1"/>
    <col min="3366" max="3366" width="13.5703125" style="9" customWidth="1"/>
    <col min="3367" max="3367" width="9.7109375" style="9" customWidth="1"/>
    <col min="3368" max="3368" width="12.5703125" style="9" customWidth="1"/>
    <col min="3369" max="3584" width="11.5703125" style="9"/>
    <col min="3585" max="3587" width="3.7109375" style="9" customWidth="1"/>
    <col min="3588" max="3588" width="4.28515625" style="9" customWidth="1"/>
    <col min="3589" max="3589" width="4" style="9" customWidth="1"/>
    <col min="3590" max="3605" width="3.7109375" style="9" customWidth="1"/>
    <col min="3606" max="3606" width="3" style="9" customWidth="1"/>
    <col min="3607" max="3618" width="3.7109375" style="9" customWidth="1"/>
    <col min="3619" max="3619" width="22.7109375" style="9" customWidth="1"/>
    <col min="3620" max="3620" width="11.28515625" style="9" customWidth="1"/>
    <col min="3621" max="3621" width="10.85546875" style="9" customWidth="1"/>
    <col min="3622" max="3622" width="13.5703125" style="9" customWidth="1"/>
    <col min="3623" max="3623" width="9.7109375" style="9" customWidth="1"/>
    <col min="3624" max="3624" width="12.5703125" style="9" customWidth="1"/>
    <col min="3625" max="3840" width="11.5703125" style="9"/>
    <col min="3841" max="3843" width="3.7109375" style="9" customWidth="1"/>
    <col min="3844" max="3844" width="4.28515625" style="9" customWidth="1"/>
    <col min="3845" max="3845" width="4" style="9" customWidth="1"/>
    <col min="3846" max="3861" width="3.7109375" style="9" customWidth="1"/>
    <col min="3862" max="3862" width="3" style="9" customWidth="1"/>
    <col min="3863" max="3874" width="3.7109375" style="9" customWidth="1"/>
    <col min="3875" max="3875" width="22.7109375" style="9" customWidth="1"/>
    <col min="3876" max="3876" width="11.28515625" style="9" customWidth="1"/>
    <col min="3877" max="3877" width="10.85546875" style="9" customWidth="1"/>
    <col min="3878" max="3878" width="13.5703125" style="9" customWidth="1"/>
    <col min="3879" max="3879" width="9.7109375" style="9" customWidth="1"/>
    <col min="3880" max="3880" width="12.5703125" style="9" customWidth="1"/>
    <col min="3881" max="4096" width="11.5703125" style="9"/>
    <col min="4097" max="4099" width="3.7109375" style="9" customWidth="1"/>
    <col min="4100" max="4100" width="4.28515625" style="9" customWidth="1"/>
    <col min="4101" max="4101" width="4" style="9" customWidth="1"/>
    <col min="4102" max="4117" width="3.7109375" style="9" customWidth="1"/>
    <col min="4118" max="4118" width="3" style="9" customWidth="1"/>
    <col min="4119" max="4130" width="3.7109375" style="9" customWidth="1"/>
    <col min="4131" max="4131" width="22.7109375" style="9" customWidth="1"/>
    <col min="4132" max="4132" width="11.28515625" style="9" customWidth="1"/>
    <col min="4133" max="4133" width="10.85546875" style="9" customWidth="1"/>
    <col min="4134" max="4134" width="13.5703125" style="9" customWidth="1"/>
    <col min="4135" max="4135" width="9.7109375" style="9" customWidth="1"/>
    <col min="4136" max="4136" width="12.5703125" style="9" customWidth="1"/>
    <col min="4137" max="4352" width="11.5703125" style="9"/>
    <col min="4353" max="4355" width="3.7109375" style="9" customWidth="1"/>
    <col min="4356" max="4356" width="4.28515625" style="9" customWidth="1"/>
    <col min="4357" max="4357" width="4" style="9" customWidth="1"/>
    <col min="4358" max="4373" width="3.7109375" style="9" customWidth="1"/>
    <col min="4374" max="4374" width="3" style="9" customWidth="1"/>
    <col min="4375" max="4386" width="3.7109375" style="9" customWidth="1"/>
    <col min="4387" max="4387" width="22.7109375" style="9" customWidth="1"/>
    <col min="4388" max="4388" width="11.28515625" style="9" customWidth="1"/>
    <col min="4389" max="4389" width="10.85546875" style="9" customWidth="1"/>
    <col min="4390" max="4390" width="13.5703125" style="9" customWidth="1"/>
    <col min="4391" max="4391" width="9.7109375" style="9" customWidth="1"/>
    <col min="4392" max="4392" width="12.5703125" style="9" customWidth="1"/>
    <col min="4393" max="4608" width="11.5703125" style="9"/>
    <col min="4609" max="4611" width="3.7109375" style="9" customWidth="1"/>
    <col min="4612" max="4612" width="4.28515625" style="9" customWidth="1"/>
    <col min="4613" max="4613" width="4" style="9" customWidth="1"/>
    <col min="4614" max="4629" width="3.7109375" style="9" customWidth="1"/>
    <col min="4630" max="4630" width="3" style="9" customWidth="1"/>
    <col min="4631" max="4642" width="3.7109375" style="9" customWidth="1"/>
    <col min="4643" max="4643" width="22.7109375" style="9" customWidth="1"/>
    <col min="4644" max="4644" width="11.28515625" style="9" customWidth="1"/>
    <col min="4645" max="4645" width="10.85546875" style="9" customWidth="1"/>
    <col min="4646" max="4646" width="13.5703125" style="9" customWidth="1"/>
    <col min="4647" max="4647" width="9.7109375" style="9" customWidth="1"/>
    <col min="4648" max="4648" width="12.5703125" style="9" customWidth="1"/>
    <col min="4649" max="4864" width="11.5703125" style="9"/>
    <col min="4865" max="4867" width="3.7109375" style="9" customWidth="1"/>
    <col min="4868" max="4868" width="4.28515625" style="9" customWidth="1"/>
    <col min="4869" max="4869" width="4" style="9" customWidth="1"/>
    <col min="4870" max="4885" width="3.7109375" style="9" customWidth="1"/>
    <col min="4886" max="4886" width="3" style="9" customWidth="1"/>
    <col min="4887" max="4898" width="3.7109375" style="9" customWidth="1"/>
    <col min="4899" max="4899" width="22.7109375" style="9" customWidth="1"/>
    <col min="4900" max="4900" width="11.28515625" style="9" customWidth="1"/>
    <col min="4901" max="4901" width="10.85546875" style="9" customWidth="1"/>
    <col min="4902" max="4902" width="13.5703125" style="9" customWidth="1"/>
    <col min="4903" max="4903" width="9.7109375" style="9" customWidth="1"/>
    <col min="4904" max="4904" width="12.5703125" style="9" customWidth="1"/>
    <col min="4905" max="5120" width="11.5703125" style="9"/>
    <col min="5121" max="5123" width="3.7109375" style="9" customWidth="1"/>
    <col min="5124" max="5124" width="4.28515625" style="9" customWidth="1"/>
    <col min="5125" max="5125" width="4" style="9" customWidth="1"/>
    <col min="5126" max="5141" width="3.7109375" style="9" customWidth="1"/>
    <col min="5142" max="5142" width="3" style="9" customWidth="1"/>
    <col min="5143" max="5154" width="3.7109375" style="9" customWidth="1"/>
    <col min="5155" max="5155" width="22.7109375" style="9" customWidth="1"/>
    <col min="5156" max="5156" width="11.28515625" style="9" customWidth="1"/>
    <col min="5157" max="5157" width="10.85546875" style="9" customWidth="1"/>
    <col min="5158" max="5158" width="13.5703125" style="9" customWidth="1"/>
    <col min="5159" max="5159" width="9.7109375" style="9" customWidth="1"/>
    <col min="5160" max="5160" width="12.5703125" style="9" customWidth="1"/>
    <col min="5161" max="5376" width="11.5703125" style="9"/>
    <col min="5377" max="5379" width="3.7109375" style="9" customWidth="1"/>
    <col min="5380" max="5380" width="4.28515625" style="9" customWidth="1"/>
    <col min="5381" max="5381" width="4" style="9" customWidth="1"/>
    <col min="5382" max="5397" width="3.7109375" style="9" customWidth="1"/>
    <col min="5398" max="5398" width="3" style="9" customWidth="1"/>
    <col min="5399" max="5410" width="3.7109375" style="9" customWidth="1"/>
    <col min="5411" max="5411" width="22.7109375" style="9" customWidth="1"/>
    <col min="5412" max="5412" width="11.28515625" style="9" customWidth="1"/>
    <col min="5413" max="5413" width="10.85546875" style="9" customWidth="1"/>
    <col min="5414" max="5414" width="13.5703125" style="9" customWidth="1"/>
    <col min="5415" max="5415" width="9.7109375" style="9" customWidth="1"/>
    <col min="5416" max="5416" width="12.5703125" style="9" customWidth="1"/>
    <col min="5417" max="5632" width="11.5703125" style="9"/>
    <col min="5633" max="5635" width="3.7109375" style="9" customWidth="1"/>
    <col min="5636" max="5636" width="4.28515625" style="9" customWidth="1"/>
    <col min="5637" max="5637" width="4" style="9" customWidth="1"/>
    <col min="5638" max="5653" width="3.7109375" style="9" customWidth="1"/>
    <col min="5654" max="5654" width="3" style="9" customWidth="1"/>
    <col min="5655" max="5666" width="3.7109375" style="9" customWidth="1"/>
    <col min="5667" max="5667" width="22.7109375" style="9" customWidth="1"/>
    <col min="5668" max="5668" width="11.28515625" style="9" customWidth="1"/>
    <col min="5669" max="5669" width="10.85546875" style="9" customWidth="1"/>
    <col min="5670" max="5670" width="13.5703125" style="9" customWidth="1"/>
    <col min="5671" max="5671" width="9.7109375" style="9" customWidth="1"/>
    <col min="5672" max="5672" width="12.5703125" style="9" customWidth="1"/>
    <col min="5673" max="5888" width="11.5703125" style="9"/>
    <col min="5889" max="5891" width="3.7109375" style="9" customWidth="1"/>
    <col min="5892" max="5892" width="4.28515625" style="9" customWidth="1"/>
    <col min="5893" max="5893" width="4" style="9" customWidth="1"/>
    <col min="5894" max="5909" width="3.7109375" style="9" customWidth="1"/>
    <col min="5910" max="5910" width="3" style="9" customWidth="1"/>
    <col min="5911" max="5922" width="3.7109375" style="9" customWidth="1"/>
    <col min="5923" max="5923" width="22.7109375" style="9" customWidth="1"/>
    <col min="5924" max="5924" width="11.28515625" style="9" customWidth="1"/>
    <col min="5925" max="5925" width="10.85546875" style="9" customWidth="1"/>
    <col min="5926" max="5926" width="13.5703125" style="9" customWidth="1"/>
    <col min="5927" max="5927" width="9.7109375" style="9" customWidth="1"/>
    <col min="5928" max="5928" width="12.5703125" style="9" customWidth="1"/>
    <col min="5929" max="6144" width="11.5703125" style="9"/>
    <col min="6145" max="6147" width="3.7109375" style="9" customWidth="1"/>
    <col min="6148" max="6148" width="4.28515625" style="9" customWidth="1"/>
    <col min="6149" max="6149" width="4" style="9" customWidth="1"/>
    <col min="6150" max="6165" width="3.7109375" style="9" customWidth="1"/>
    <col min="6166" max="6166" width="3" style="9" customWidth="1"/>
    <col min="6167" max="6178" width="3.7109375" style="9" customWidth="1"/>
    <col min="6179" max="6179" width="22.7109375" style="9" customWidth="1"/>
    <col min="6180" max="6180" width="11.28515625" style="9" customWidth="1"/>
    <col min="6181" max="6181" width="10.85546875" style="9" customWidth="1"/>
    <col min="6182" max="6182" width="13.5703125" style="9" customWidth="1"/>
    <col min="6183" max="6183" width="9.7109375" style="9" customWidth="1"/>
    <col min="6184" max="6184" width="12.5703125" style="9" customWidth="1"/>
    <col min="6185" max="6400" width="11.5703125" style="9"/>
    <col min="6401" max="6403" width="3.7109375" style="9" customWidth="1"/>
    <col min="6404" max="6404" width="4.28515625" style="9" customWidth="1"/>
    <col min="6405" max="6405" width="4" style="9" customWidth="1"/>
    <col min="6406" max="6421" width="3.7109375" style="9" customWidth="1"/>
    <col min="6422" max="6422" width="3" style="9" customWidth="1"/>
    <col min="6423" max="6434" width="3.7109375" style="9" customWidth="1"/>
    <col min="6435" max="6435" width="22.7109375" style="9" customWidth="1"/>
    <col min="6436" max="6436" width="11.28515625" style="9" customWidth="1"/>
    <col min="6437" max="6437" width="10.85546875" style="9" customWidth="1"/>
    <col min="6438" max="6438" width="13.5703125" style="9" customWidth="1"/>
    <col min="6439" max="6439" width="9.7109375" style="9" customWidth="1"/>
    <col min="6440" max="6440" width="12.5703125" style="9" customWidth="1"/>
    <col min="6441" max="6656" width="11.5703125" style="9"/>
    <col min="6657" max="6659" width="3.7109375" style="9" customWidth="1"/>
    <col min="6660" max="6660" width="4.28515625" style="9" customWidth="1"/>
    <col min="6661" max="6661" width="4" style="9" customWidth="1"/>
    <col min="6662" max="6677" width="3.7109375" style="9" customWidth="1"/>
    <col min="6678" max="6678" width="3" style="9" customWidth="1"/>
    <col min="6679" max="6690" width="3.7109375" style="9" customWidth="1"/>
    <col min="6691" max="6691" width="22.7109375" style="9" customWidth="1"/>
    <col min="6692" max="6692" width="11.28515625" style="9" customWidth="1"/>
    <col min="6693" max="6693" width="10.85546875" style="9" customWidth="1"/>
    <col min="6694" max="6694" width="13.5703125" style="9" customWidth="1"/>
    <col min="6695" max="6695" width="9.7109375" style="9" customWidth="1"/>
    <col min="6696" max="6696" width="12.5703125" style="9" customWidth="1"/>
    <col min="6697" max="6912" width="11.5703125" style="9"/>
    <col min="6913" max="6915" width="3.7109375" style="9" customWidth="1"/>
    <col min="6916" max="6916" width="4.28515625" style="9" customWidth="1"/>
    <col min="6917" max="6917" width="4" style="9" customWidth="1"/>
    <col min="6918" max="6933" width="3.7109375" style="9" customWidth="1"/>
    <col min="6934" max="6934" width="3" style="9" customWidth="1"/>
    <col min="6935" max="6946" width="3.7109375" style="9" customWidth="1"/>
    <col min="6947" max="6947" width="22.7109375" style="9" customWidth="1"/>
    <col min="6948" max="6948" width="11.28515625" style="9" customWidth="1"/>
    <col min="6949" max="6949" width="10.85546875" style="9" customWidth="1"/>
    <col min="6950" max="6950" width="13.5703125" style="9" customWidth="1"/>
    <col min="6951" max="6951" width="9.7109375" style="9" customWidth="1"/>
    <col min="6952" max="6952" width="12.5703125" style="9" customWidth="1"/>
    <col min="6953" max="7168" width="11.5703125" style="9"/>
    <col min="7169" max="7171" width="3.7109375" style="9" customWidth="1"/>
    <col min="7172" max="7172" width="4.28515625" style="9" customWidth="1"/>
    <col min="7173" max="7173" width="4" style="9" customWidth="1"/>
    <col min="7174" max="7189" width="3.7109375" style="9" customWidth="1"/>
    <col min="7190" max="7190" width="3" style="9" customWidth="1"/>
    <col min="7191" max="7202" width="3.7109375" style="9" customWidth="1"/>
    <col min="7203" max="7203" width="22.7109375" style="9" customWidth="1"/>
    <col min="7204" max="7204" width="11.28515625" style="9" customWidth="1"/>
    <col min="7205" max="7205" width="10.85546875" style="9" customWidth="1"/>
    <col min="7206" max="7206" width="13.5703125" style="9" customWidth="1"/>
    <col min="7207" max="7207" width="9.7109375" style="9" customWidth="1"/>
    <col min="7208" max="7208" width="12.5703125" style="9" customWidth="1"/>
    <col min="7209" max="7424" width="11.5703125" style="9"/>
    <col min="7425" max="7427" width="3.7109375" style="9" customWidth="1"/>
    <col min="7428" max="7428" width="4.28515625" style="9" customWidth="1"/>
    <col min="7429" max="7429" width="4" style="9" customWidth="1"/>
    <col min="7430" max="7445" width="3.7109375" style="9" customWidth="1"/>
    <col min="7446" max="7446" width="3" style="9" customWidth="1"/>
    <col min="7447" max="7458" width="3.7109375" style="9" customWidth="1"/>
    <col min="7459" max="7459" width="22.7109375" style="9" customWidth="1"/>
    <col min="7460" max="7460" width="11.28515625" style="9" customWidth="1"/>
    <col min="7461" max="7461" width="10.85546875" style="9" customWidth="1"/>
    <col min="7462" max="7462" width="13.5703125" style="9" customWidth="1"/>
    <col min="7463" max="7463" width="9.7109375" style="9" customWidth="1"/>
    <col min="7464" max="7464" width="12.5703125" style="9" customWidth="1"/>
    <col min="7465" max="7680" width="11.5703125" style="9"/>
    <col min="7681" max="7683" width="3.7109375" style="9" customWidth="1"/>
    <col min="7684" max="7684" width="4.28515625" style="9" customWidth="1"/>
    <col min="7685" max="7685" width="4" style="9" customWidth="1"/>
    <col min="7686" max="7701" width="3.7109375" style="9" customWidth="1"/>
    <col min="7702" max="7702" width="3" style="9" customWidth="1"/>
    <col min="7703" max="7714" width="3.7109375" style="9" customWidth="1"/>
    <col min="7715" max="7715" width="22.7109375" style="9" customWidth="1"/>
    <col min="7716" max="7716" width="11.28515625" style="9" customWidth="1"/>
    <col min="7717" max="7717" width="10.85546875" style="9" customWidth="1"/>
    <col min="7718" max="7718" width="13.5703125" style="9" customWidth="1"/>
    <col min="7719" max="7719" width="9.7109375" style="9" customWidth="1"/>
    <col min="7720" max="7720" width="12.5703125" style="9" customWidth="1"/>
    <col min="7721" max="7936" width="11.5703125" style="9"/>
    <col min="7937" max="7939" width="3.7109375" style="9" customWidth="1"/>
    <col min="7940" max="7940" width="4.28515625" style="9" customWidth="1"/>
    <col min="7941" max="7941" width="4" style="9" customWidth="1"/>
    <col min="7942" max="7957" width="3.7109375" style="9" customWidth="1"/>
    <col min="7958" max="7958" width="3" style="9" customWidth="1"/>
    <col min="7959" max="7970" width="3.7109375" style="9" customWidth="1"/>
    <col min="7971" max="7971" width="22.7109375" style="9" customWidth="1"/>
    <col min="7972" max="7972" width="11.28515625" style="9" customWidth="1"/>
    <col min="7973" max="7973" width="10.85546875" style="9" customWidth="1"/>
    <col min="7974" max="7974" width="13.5703125" style="9" customWidth="1"/>
    <col min="7975" max="7975" width="9.7109375" style="9" customWidth="1"/>
    <col min="7976" max="7976" width="12.5703125" style="9" customWidth="1"/>
    <col min="7977" max="8192" width="11.5703125" style="9"/>
    <col min="8193" max="8195" width="3.7109375" style="9" customWidth="1"/>
    <col min="8196" max="8196" width="4.28515625" style="9" customWidth="1"/>
    <col min="8197" max="8197" width="4" style="9" customWidth="1"/>
    <col min="8198" max="8213" width="3.7109375" style="9" customWidth="1"/>
    <col min="8214" max="8214" width="3" style="9" customWidth="1"/>
    <col min="8215" max="8226" width="3.7109375" style="9" customWidth="1"/>
    <col min="8227" max="8227" width="22.7109375" style="9" customWidth="1"/>
    <col min="8228" max="8228" width="11.28515625" style="9" customWidth="1"/>
    <col min="8229" max="8229" width="10.85546875" style="9" customWidth="1"/>
    <col min="8230" max="8230" width="13.5703125" style="9" customWidth="1"/>
    <col min="8231" max="8231" width="9.7109375" style="9" customWidth="1"/>
    <col min="8232" max="8232" width="12.5703125" style="9" customWidth="1"/>
    <col min="8233" max="8448" width="11.5703125" style="9"/>
    <col min="8449" max="8451" width="3.7109375" style="9" customWidth="1"/>
    <col min="8452" max="8452" width="4.28515625" style="9" customWidth="1"/>
    <col min="8453" max="8453" width="4" style="9" customWidth="1"/>
    <col min="8454" max="8469" width="3.7109375" style="9" customWidth="1"/>
    <col min="8470" max="8470" width="3" style="9" customWidth="1"/>
    <col min="8471" max="8482" width="3.7109375" style="9" customWidth="1"/>
    <col min="8483" max="8483" width="22.7109375" style="9" customWidth="1"/>
    <col min="8484" max="8484" width="11.28515625" style="9" customWidth="1"/>
    <col min="8485" max="8485" width="10.85546875" style="9" customWidth="1"/>
    <col min="8486" max="8486" width="13.5703125" style="9" customWidth="1"/>
    <col min="8487" max="8487" width="9.7109375" style="9" customWidth="1"/>
    <col min="8488" max="8488" width="12.5703125" style="9" customWidth="1"/>
    <col min="8489" max="8704" width="11.5703125" style="9"/>
    <col min="8705" max="8707" width="3.7109375" style="9" customWidth="1"/>
    <col min="8708" max="8708" width="4.28515625" style="9" customWidth="1"/>
    <col min="8709" max="8709" width="4" style="9" customWidth="1"/>
    <col min="8710" max="8725" width="3.7109375" style="9" customWidth="1"/>
    <col min="8726" max="8726" width="3" style="9" customWidth="1"/>
    <col min="8727" max="8738" width="3.7109375" style="9" customWidth="1"/>
    <col min="8739" max="8739" width="22.7109375" style="9" customWidth="1"/>
    <col min="8740" max="8740" width="11.28515625" style="9" customWidth="1"/>
    <col min="8741" max="8741" width="10.85546875" style="9" customWidth="1"/>
    <col min="8742" max="8742" width="13.5703125" style="9" customWidth="1"/>
    <col min="8743" max="8743" width="9.7109375" style="9" customWidth="1"/>
    <col min="8744" max="8744" width="12.5703125" style="9" customWidth="1"/>
    <col min="8745" max="8960" width="11.5703125" style="9"/>
    <col min="8961" max="8963" width="3.7109375" style="9" customWidth="1"/>
    <col min="8964" max="8964" width="4.28515625" style="9" customWidth="1"/>
    <col min="8965" max="8965" width="4" style="9" customWidth="1"/>
    <col min="8966" max="8981" width="3.7109375" style="9" customWidth="1"/>
    <col min="8982" max="8982" width="3" style="9" customWidth="1"/>
    <col min="8983" max="8994" width="3.7109375" style="9" customWidth="1"/>
    <col min="8995" max="8995" width="22.7109375" style="9" customWidth="1"/>
    <col min="8996" max="8996" width="11.28515625" style="9" customWidth="1"/>
    <col min="8997" max="8997" width="10.85546875" style="9" customWidth="1"/>
    <col min="8998" max="8998" width="13.5703125" style="9" customWidth="1"/>
    <col min="8999" max="8999" width="9.7109375" style="9" customWidth="1"/>
    <col min="9000" max="9000" width="12.5703125" style="9" customWidth="1"/>
    <col min="9001" max="9216" width="11.5703125" style="9"/>
    <col min="9217" max="9219" width="3.7109375" style="9" customWidth="1"/>
    <col min="9220" max="9220" width="4.28515625" style="9" customWidth="1"/>
    <col min="9221" max="9221" width="4" style="9" customWidth="1"/>
    <col min="9222" max="9237" width="3.7109375" style="9" customWidth="1"/>
    <col min="9238" max="9238" width="3" style="9" customWidth="1"/>
    <col min="9239" max="9250" width="3.7109375" style="9" customWidth="1"/>
    <col min="9251" max="9251" width="22.7109375" style="9" customWidth="1"/>
    <col min="9252" max="9252" width="11.28515625" style="9" customWidth="1"/>
    <col min="9253" max="9253" width="10.85546875" style="9" customWidth="1"/>
    <col min="9254" max="9254" width="13.5703125" style="9" customWidth="1"/>
    <col min="9255" max="9255" width="9.7109375" style="9" customWidth="1"/>
    <col min="9256" max="9256" width="12.5703125" style="9" customWidth="1"/>
    <col min="9257" max="9472" width="11.5703125" style="9"/>
    <col min="9473" max="9475" width="3.7109375" style="9" customWidth="1"/>
    <col min="9476" max="9476" width="4.28515625" style="9" customWidth="1"/>
    <col min="9477" max="9477" width="4" style="9" customWidth="1"/>
    <col min="9478" max="9493" width="3.7109375" style="9" customWidth="1"/>
    <col min="9494" max="9494" width="3" style="9" customWidth="1"/>
    <col min="9495" max="9506" width="3.7109375" style="9" customWidth="1"/>
    <col min="9507" max="9507" width="22.7109375" style="9" customWidth="1"/>
    <col min="9508" max="9508" width="11.28515625" style="9" customWidth="1"/>
    <col min="9509" max="9509" width="10.85546875" style="9" customWidth="1"/>
    <col min="9510" max="9510" width="13.5703125" style="9" customWidth="1"/>
    <col min="9511" max="9511" width="9.7109375" style="9" customWidth="1"/>
    <col min="9512" max="9512" width="12.5703125" style="9" customWidth="1"/>
    <col min="9513" max="9728" width="11.5703125" style="9"/>
    <col min="9729" max="9731" width="3.7109375" style="9" customWidth="1"/>
    <col min="9732" max="9732" width="4.28515625" style="9" customWidth="1"/>
    <col min="9733" max="9733" width="4" style="9" customWidth="1"/>
    <col min="9734" max="9749" width="3.7109375" style="9" customWidth="1"/>
    <col min="9750" max="9750" width="3" style="9" customWidth="1"/>
    <col min="9751" max="9762" width="3.7109375" style="9" customWidth="1"/>
    <col min="9763" max="9763" width="22.7109375" style="9" customWidth="1"/>
    <col min="9764" max="9764" width="11.28515625" style="9" customWidth="1"/>
    <col min="9765" max="9765" width="10.85546875" style="9" customWidth="1"/>
    <col min="9766" max="9766" width="13.5703125" style="9" customWidth="1"/>
    <col min="9767" max="9767" width="9.7109375" style="9" customWidth="1"/>
    <col min="9768" max="9768" width="12.5703125" style="9" customWidth="1"/>
    <col min="9769" max="9984" width="11.5703125" style="9"/>
    <col min="9985" max="9987" width="3.7109375" style="9" customWidth="1"/>
    <col min="9988" max="9988" width="4.28515625" style="9" customWidth="1"/>
    <col min="9989" max="9989" width="4" style="9" customWidth="1"/>
    <col min="9990" max="10005" width="3.7109375" style="9" customWidth="1"/>
    <col min="10006" max="10006" width="3" style="9" customWidth="1"/>
    <col min="10007" max="10018" width="3.7109375" style="9" customWidth="1"/>
    <col min="10019" max="10019" width="22.7109375" style="9" customWidth="1"/>
    <col min="10020" max="10020" width="11.28515625" style="9" customWidth="1"/>
    <col min="10021" max="10021" width="10.85546875" style="9" customWidth="1"/>
    <col min="10022" max="10022" width="13.5703125" style="9" customWidth="1"/>
    <col min="10023" max="10023" width="9.7109375" style="9" customWidth="1"/>
    <col min="10024" max="10024" width="12.5703125" style="9" customWidth="1"/>
    <col min="10025" max="10240" width="11.5703125" style="9"/>
    <col min="10241" max="10243" width="3.7109375" style="9" customWidth="1"/>
    <col min="10244" max="10244" width="4.28515625" style="9" customWidth="1"/>
    <col min="10245" max="10245" width="4" style="9" customWidth="1"/>
    <col min="10246" max="10261" width="3.7109375" style="9" customWidth="1"/>
    <col min="10262" max="10262" width="3" style="9" customWidth="1"/>
    <col min="10263" max="10274" width="3.7109375" style="9" customWidth="1"/>
    <col min="10275" max="10275" width="22.7109375" style="9" customWidth="1"/>
    <col min="10276" max="10276" width="11.28515625" style="9" customWidth="1"/>
    <col min="10277" max="10277" width="10.85546875" style="9" customWidth="1"/>
    <col min="10278" max="10278" width="13.5703125" style="9" customWidth="1"/>
    <col min="10279" max="10279" width="9.7109375" style="9" customWidth="1"/>
    <col min="10280" max="10280" width="12.5703125" style="9" customWidth="1"/>
    <col min="10281" max="10496" width="11.5703125" style="9"/>
    <col min="10497" max="10499" width="3.7109375" style="9" customWidth="1"/>
    <col min="10500" max="10500" width="4.28515625" style="9" customWidth="1"/>
    <col min="10501" max="10501" width="4" style="9" customWidth="1"/>
    <col min="10502" max="10517" width="3.7109375" style="9" customWidth="1"/>
    <col min="10518" max="10518" width="3" style="9" customWidth="1"/>
    <col min="10519" max="10530" width="3.7109375" style="9" customWidth="1"/>
    <col min="10531" max="10531" width="22.7109375" style="9" customWidth="1"/>
    <col min="10532" max="10532" width="11.28515625" style="9" customWidth="1"/>
    <col min="10533" max="10533" width="10.85546875" style="9" customWidth="1"/>
    <col min="10534" max="10534" width="13.5703125" style="9" customWidth="1"/>
    <col min="10535" max="10535" width="9.7109375" style="9" customWidth="1"/>
    <col min="10536" max="10536" width="12.5703125" style="9" customWidth="1"/>
    <col min="10537" max="10752" width="11.5703125" style="9"/>
    <col min="10753" max="10755" width="3.7109375" style="9" customWidth="1"/>
    <col min="10756" max="10756" width="4.28515625" style="9" customWidth="1"/>
    <col min="10757" max="10757" width="4" style="9" customWidth="1"/>
    <col min="10758" max="10773" width="3.7109375" style="9" customWidth="1"/>
    <col min="10774" max="10774" width="3" style="9" customWidth="1"/>
    <col min="10775" max="10786" width="3.7109375" style="9" customWidth="1"/>
    <col min="10787" max="10787" width="22.7109375" style="9" customWidth="1"/>
    <col min="10788" max="10788" width="11.28515625" style="9" customWidth="1"/>
    <col min="10789" max="10789" width="10.85546875" style="9" customWidth="1"/>
    <col min="10790" max="10790" width="13.5703125" style="9" customWidth="1"/>
    <col min="10791" max="10791" width="9.7109375" style="9" customWidth="1"/>
    <col min="10792" max="10792" width="12.5703125" style="9" customWidth="1"/>
    <col min="10793" max="11008" width="11.5703125" style="9"/>
    <col min="11009" max="11011" width="3.7109375" style="9" customWidth="1"/>
    <col min="11012" max="11012" width="4.28515625" style="9" customWidth="1"/>
    <col min="11013" max="11013" width="4" style="9" customWidth="1"/>
    <col min="11014" max="11029" width="3.7109375" style="9" customWidth="1"/>
    <col min="11030" max="11030" width="3" style="9" customWidth="1"/>
    <col min="11031" max="11042" width="3.7109375" style="9" customWidth="1"/>
    <col min="11043" max="11043" width="22.7109375" style="9" customWidth="1"/>
    <col min="11044" max="11044" width="11.28515625" style="9" customWidth="1"/>
    <col min="11045" max="11045" width="10.85546875" style="9" customWidth="1"/>
    <col min="11046" max="11046" width="13.5703125" style="9" customWidth="1"/>
    <col min="11047" max="11047" width="9.7109375" style="9" customWidth="1"/>
    <col min="11048" max="11048" width="12.5703125" style="9" customWidth="1"/>
    <col min="11049" max="11264" width="11.5703125" style="9"/>
    <col min="11265" max="11267" width="3.7109375" style="9" customWidth="1"/>
    <col min="11268" max="11268" width="4.28515625" style="9" customWidth="1"/>
    <col min="11269" max="11269" width="4" style="9" customWidth="1"/>
    <col min="11270" max="11285" width="3.7109375" style="9" customWidth="1"/>
    <col min="11286" max="11286" width="3" style="9" customWidth="1"/>
    <col min="11287" max="11298" width="3.7109375" style="9" customWidth="1"/>
    <col min="11299" max="11299" width="22.7109375" style="9" customWidth="1"/>
    <col min="11300" max="11300" width="11.28515625" style="9" customWidth="1"/>
    <col min="11301" max="11301" width="10.85546875" style="9" customWidth="1"/>
    <col min="11302" max="11302" width="13.5703125" style="9" customWidth="1"/>
    <col min="11303" max="11303" width="9.7109375" style="9" customWidth="1"/>
    <col min="11304" max="11304" width="12.5703125" style="9" customWidth="1"/>
    <col min="11305" max="11520" width="11.5703125" style="9"/>
    <col min="11521" max="11523" width="3.7109375" style="9" customWidth="1"/>
    <col min="11524" max="11524" width="4.28515625" style="9" customWidth="1"/>
    <col min="11525" max="11525" width="4" style="9" customWidth="1"/>
    <col min="11526" max="11541" width="3.7109375" style="9" customWidth="1"/>
    <col min="11542" max="11542" width="3" style="9" customWidth="1"/>
    <col min="11543" max="11554" width="3.7109375" style="9" customWidth="1"/>
    <col min="11555" max="11555" width="22.7109375" style="9" customWidth="1"/>
    <col min="11556" max="11556" width="11.28515625" style="9" customWidth="1"/>
    <col min="11557" max="11557" width="10.85546875" style="9" customWidth="1"/>
    <col min="11558" max="11558" width="13.5703125" style="9" customWidth="1"/>
    <col min="11559" max="11559" width="9.7109375" style="9" customWidth="1"/>
    <col min="11560" max="11560" width="12.5703125" style="9" customWidth="1"/>
    <col min="11561" max="11776" width="11.5703125" style="9"/>
    <col min="11777" max="11779" width="3.7109375" style="9" customWidth="1"/>
    <col min="11780" max="11780" width="4.28515625" style="9" customWidth="1"/>
    <col min="11781" max="11781" width="4" style="9" customWidth="1"/>
    <col min="11782" max="11797" width="3.7109375" style="9" customWidth="1"/>
    <col min="11798" max="11798" width="3" style="9" customWidth="1"/>
    <col min="11799" max="11810" width="3.7109375" style="9" customWidth="1"/>
    <col min="11811" max="11811" width="22.7109375" style="9" customWidth="1"/>
    <col min="11812" max="11812" width="11.28515625" style="9" customWidth="1"/>
    <col min="11813" max="11813" width="10.85546875" style="9" customWidth="1"/>
    <col min="11814" max="11814" width="13.5703125" style="9" customWidth="1"/>
    <col min="11815" max="11815" width="9.7109375" style="9" customWidth="1"/>
    <col min="11816" max="11816" width="12.5703125" style="9" customWidth="1"/>
    <col min="11817" max="12032" width="11.5703125" style="9"/>
    <col min="12033" max="12035" width="3.7109375" style="9" customWidth="1"/>
    <col min="12036" max="12036" width="4.28515625" style="9" customWidth="1"/>
    <col min="12037" max="12037" width="4" style="9" customWidth="1"/>
    <col min="12038" max="12053" width="3.7109375" style="9" customWidth="1"/>
    <col min="12054" max="12054" width="3" style="9" customWidth="1"/>
    <col min="12055" max="12066" width="3.7109375" style="9" customWidth="1"/>
    <col min="12067" max="12067" width="22.7109375" style="9" customWidth="1"/>
    <col min="12068" max="12068" width="11.28515625" style="9" customWidth="1"/>
    <col min="12069" max="12069" width="10.85546875" style="9" customWidth="1"/>
    <col min="12070" max="12070" width="13.5703125" style="9" customWidth="1"/>
    <col min="12071" max="12071" width="9.7109375" style="9" customWidth="1"/>
    <col min="12072" max="12072" width="12.5703125" style="9" customWidth="1"/>
    <col min="12073" max="12288" width="11.5703125" style="9"/>
    <col min="12289" max="12291" width="3.7109375" style="9" customWidth="1"/>
    <col min="12292" max="12292" width="4.28515625" style="9" customWidth="1"/>
    <col min="12293" max="12293" width="4" style="9" customWidth="1"/>
    <col min="12294" max="12309" width="3.7109375" style="9" customWidth="1"/>
    <col min="12310" max="12310" width="3" style="9" customWidth="1"/>
    <col min="12311" max="12322" width="3.7109375" style="9" customWidth="1"/>
    <col min="12323" max="12323" width="22.7109375" style="9" customWidth="1"/>
    <col min="12324" max="12324" width="11.28515625" style="9" customWidth="1"/>
    <col min="12325" max="12325" width="10.85546875" style="9" customWidth="1"/>
    <col min="12326" max="12326" width="13.5703125" style="9" customWidth="1"/>
    <col min="12327" max="12327" width="9.7109375" style="9" customWidth="1"/>
    <col min="12328" max="12328" width="12.5703125" style="9" customWidth="1"/>
    <col min="12329" max="12544" width="11.5703125" style="9"/>
    <col min="12545" max="12547" width="3.7109375" style="9" customWidth="1"/>
    <col min="12548" max="12548" width="4.28515625" style="9" customWidth="1"/>
    <col min="12549" max="12549" width="4" style="9" customWidth="1"/>
    <col min="12550" max="12565" width="3.7109375" style="9" customWidth="1"/>
    <col min="12566" max="12566" width="3" style="9" customWidth="1"/>
    <col min="12567" max="12578" width="3.7109375" style="9" customWidth="1"/>
    <col min="12579" max="12579" width="22.7109375" style="9" customWidth="1"/>
    <col min="12580" max="12580" width="11.28515625" style="9" customWidth="1"/>
    <col min="12581" max="12581" width="10.85546875" style="9" customWidth="1"/>
    <col min="12582" max="12582" width="13.5703125" style="9" customWidth="1"/>
    <col min="12583" max="12583" width="9.7109375" style="9" customWidth="1"/>
    <col min="12584" max="12584" width="12.5703125" style="9" customWidth="1"/>
    <col min="12585" max="12800" width="11.5703125" style="9"/>
    <col min="12801" max="12803" width="3.7109375" style="9" customWidth="1"/>
    <col min="12804" max="12804" width="4.28515625" style="9" customWidth="1"/>
    <col min="12805" max="12805" width="4" style="9" customWidth="1"/>
    <col min="12806" max="12821" width="3.7109375" style="9" customWidth="1"/>
    <col min="12822" max="12822" width="3" style="9" customWidth="1"/>
    <col min="12823" max="12834" width="3.7109375" style="9" customWidth="1"/>
    <col min="12835" max="12835" width="22.7109375" style="9" customWidth="1"/>
    <col min="12836" max="12836" width="11.28515625" style="9" customWidth="1"/>
    <col min="12837" max="12837" width="10.85546875" style="9" customWidth="1"/>
    <col min="12838" max="12838" width="13.5703125" style="9" customWidth="1"/>
    <col min="12839" max="12839" width="9.7109375" style="9" customWidth="1"/>
    <col min="12840" max="12840" width="12.5703125" style="9" customWidth="1"/>
    <col min="12841" max="13056" width="11.5703125" style="9"/>
    <col min="13057" max="13059" width="3.7109375" style="9" customWidth="1"/>
    <col min="13060" max="13060" width="4.28515625" style="9" customWidth="1"/>
    <col min="13061" max="13061" width="4" style="9" customWidth="1"/>
    <col min="13062" max="13077" width="3.7109375" style="9" customWidth="1"/>
    <col min="13078" max="13078" width="3" style="9" customWidth="1"/>
    <col min="13079" max="13090" width="3.7109375" style="9" customWidth="1"/>
    <col min="13091" max="13091" width="22.7109375" style="9" customWidth="1"/>
    <col min="13092" max="13092" width="11.28515625" style="9" customWidth="1"/>
    <col min="13093" max="13093" width="10.85546875" style="9" customWidth="1"/>
    <col min="13094" max="13094" width="13.5703125" style="9" customWidth="1"/>
    <col min="13095" max="13095" width="9.7109375" style="9" customWidth="1"/>
    <col min="13096" max="13096" width="12.5703125" style="9" customWidth="1"/>
    <col min="13097" max="13312" width="11.5703125" style="9"/>
    <col min="13313" max="13315" width="3.7109375" style="9" customWidth="1"/>
    <col min="13316" max="13316" width="4.28515625" style="9" customWidth="1"/>
    <col min="13317" max="13317" width="4" style="9" customWidth="1"/>
    <col min="13318" max="13333" width="3.7109375" style="9" customWidth="1"/>
    <col min="13334" max="13334" width="3" style="9" customWidth="1"/>
    <col min="13335" max="13346" width="3.7109375" style="9" customWidth="1"/>
    <col min="13347" max="13347" width="22.7109375" style="9" customWidth="1"/>
    <col min="13348" max="13348" width="11.28515625" style="9" customWidth="1"/>
    <col min="13349" max="13349" width="10.85546875" style="9" customWidth="1"/>
    <col min="13350" max="13350" width="13.5703125" style="9" customWidth="1"/>
    <col min="13351" max="13351" width="9.7109375" style="9" customWidth="1"/>
    <col min="13352" max="13352" width="12.5703125" style="9" customWidth="1"/>
    <col min="13353" max="13568" width="11.5703125" style="9"/>
    <col min="13569" max="13571" width="3.7109375" style="9" customWidth="1"/>
    <col min="13572" max="13572" width="4.28515625" style="9" customWidth="1"/>
    <col min="13573" max="13573" width="4" style="9" customWidth="1"/>
    <col min="13574" max="13589" width="3.7109375" style="9" customWidth="1"/>
    <col min="13590" max="13590" width="3" style="9" customWidth="1"/>
    <col min="13591" max="13602" width="3.7109375" style="9" customWidth="1"/>
    <col min="13603" max="13603" width="22.7109375" style="9" customWidth="1"/>
    <col min="13604" max="13604" width="11.28515625" style="9" customWidth="1"/>
    <col min="13605" max="13605" width="10.85546875" style="9" customWidth="1"/>
    <col min="13606" max="13606" width="13.5703125" style="9" customWidth="1"/>
    <col min="13607" max="13607" width="9.7109375" style="9" customWidth="1"/>
    <col min="13608" max="13608" width="12.5703125" style="9" customWidth="1"/>
    <col min="13609" max="13824" width="11.5703125" style="9"/>
    <col min="13825" max="13827" width="3.7109375" style="9" customWidth="1"/>
    <col min="13828" max="13828" width="4.28515625" style="9" customWidth="1"/>
    <col min="13829" max="13829" width="4" style="9" customWidth="1"/>
    <col min="13830" max="13845" width="3.7109375" style="9" customWidth="1"/>
    <col min="13846" max="13846" width="3" style="9" customWidth="1"/>
    <col min="13847" max="13858" width="3.7109375" style="9" customWidth="1"/>
    <col min="13859" max="13859" width="22.7109375" style="9" customWidth="1"/>
    <col min="13860" max="13860" width="11.28515625" style="9" customWidth="1"/>
    <col min="13861" max="13861" width="10.85546875" style="9" customWidth="1"/>
    <col min="13862" max="13862" width="13.5703125" style="9" customWidth="1"/>
    <col min="13863" max="13863" width="9.7109375" style="9" customWidth="1"/>
    <col min="13864" max="13864" width="12.5703125" style="9" customWidth="1"/>
    <col min="13865" max="14080" width="11.5703125" style="9"/>
    <col min="14081" max="14083" width="3.7109375" style="9" customWidth="1"/>
    <col min="14084" max="14084" width="4.28515625" style="9" customWidth="1"/>
    <col min="14085" max="14085" width="4" style="9" customWidth="1"/>
    <col min="14086" max="14101" width="3.7109375" style="9" customWidth="1"/>
    <col min="14102" max="14102" width="3" style="9" customWidth="1"/>
    <col min="14103" max="14114" width="3.7109375" style="9" customWidth="1"/>
    <col min="14115" max="14115" width="22.7109375" style="9" customWidth="1"/>
    <col min="14116" max="14116" width="11.28515625" style="9" customWidth="1"/>
    <col min="14117" max="14117" width="10.85546875" style="9" customWidth="1"/>
    <col min="14118" max="14118" width="13.5703125" style="9" customWidth="1"/>
    <col min="14119" max="14119" width="9.7109375" style="9" customWidth="1"/>
    <col min="14120" max="14120" width="12.5703125" style="9" customWidth="1"/>
    <col min="14121" max="14336" width="11.5703125" style="9"/>
    <col min="14337" max="14339" width="3.7109375" style="9" customWidth="1"/>
    <col min="14340" max="14340" width="4.28515625" style="9" customWidth="1"/>
    <col min="14341" max="14341" width="4" style="9" customWidth="1"/>
    <col min="14342" max="14357" width="3.7109375" style="9" customWidth="1"/>
    <col min="14358" max="14358" width="3" style="9" customWidth="1"/>
    <col min="14359" max="14370" width="3.7109375" style="9" customWidth="1"/>
    <col min="14371" max="14371" width="22.7109375" style="9" customWidth="1"/>
    <col min="14372" max="14372" width="11.28515625" style="9" customWidth="1"/>
    <col min="14373" max="14373" width="10.85546875" style="9" customWidth="1"/>
    <col min="14374" max="14374" width="13.5703125" style="9" customWidth="1"/>
    <col min="14375" max="14375" width="9.7109375" style="9" customWidth="1"/>
    <col min="14376" max="14376" width="12.5703125" style="9" customWidth="1"/>
    <col min="14377" max="14592" width="11.5703125" style="9"/>
    <col min="14593" max="14595" width="3.7109375" style="9" customWidth="1"/>
    <col min="14596" max="14596" width="4.28515625" style="9" customWidth="1"/>
    <col min="14597" max="14597" width="4" style="9" customWidth="1"/>
    <col min="14598" max="14613" width="3.7109375" style="9" customWidth="1"/>
    <col min="14614" max="14614" width="3" style="9" customWidth="1"/>
    <col min="14615" max="14626" width="3.7109375" style="9" customWidth="1"/>
    <col min="14627" max="14627" width="22.7109375" style="9" customWidth="1"/>
    <col min="14628" max="14628" width="11.28515625" style="9" customWidth="1"/>
    <col min="14629" max="14629" width="10.85546875" style="9" customWidth="1"/>
    <col min="14630" max="14630" width="13.5703125" style="9" customWidth="1"/>
    <col min="14631" max="14631" width="9.7109375" style="9" customWidth="1"/>
    <col min="14632" max="14632" width="12.5703125" style="9" customWidth="1"/>
    <col min="14633" max="14848" width="11.5703125" style="9"/>
    <col min="14849" max="14851" width="3.7109375" style="9" customWidth="1"/>
    <col min="14852" max="14852" width="4.28515625" style="9" customWidth="1"/>
    <col min="14853" max="14853" width="4" style="9" customWidth="1"/>
    <col min="14854" max="14869" width="3.7109375" style="9" customWidth="1"/>
    <col min="14870" max="14870" width="3" style="9" customWidth="1"/>
    <col min="14871" max="14882" width="3.7109375" style="9" customWidth="1"/>
    <col min="14883" max="14883" width="22.7109375" style="9" customWidth="1"/>
    <col min="14884" max="14884" width="11.28515625" style="9" customWidth="1"/>
    <col min="14885" max="14885" width="10.85546875" style="9" customWidth="1"/>
    <col min="14886" max="14886" width="13.5703125" style="9" customWidth="1"/>
    <col min="14887" max="14887" width="9.7109375" style="9" customWidth="1"/>
    <col min="14888" max="14888" width="12.5703125" style="9" customWidth="1"/>
    <col min="14889" max="15104" width="11.5703125" style="9"/>
    <col min="15105" max="15107" width="3.7109375" style="9" customWidth="1"/>
    <col min="15108" max="15108" width="4.28515625" style="9" customWidth="1"/>
    <col min="15109" max="15109" width="4" style="9" customWidth="1"/>
    <col min="15110" max="15125" width="3.7109375" style="9" customWidth="1"/>
    <col min="15126" max="15126" width="3" style="9" customWidth="1"/>
    <col min="15127" max="15138" width="3.7109375" style="9" customWidth="1"/>
    <col min="15139" max="15139" width="22.7109375" style="9" customWidth="1"/>
    <col min="15140" max="15140" width="11.28515625" style="9" customWidth="1"/>
    <col min="15141" max="15141" width="10.85546875" style="9" customWidth="1"/>
    <col min="15142" max="15142" width="13.5703125" style="9" customWidth="1"/>
    <col min="15143" max="15143" width="9.7109375" style="9" customWidth="1"/>
    <col min="15144" max="15144" width="12.5703125" style="9" customWidth="1"/>
    <col min="15145" max="15360" width="11.5703125" style="9"/>
    <col min="15361" max="15363" width="3.7109375" style="9" customWidth="1"/>
    <col min="15364" max="15364" width="4.28515625" style="9" customWidth="1"/>
    <col min="15365" max="15365" width="4" style="9" customWidth="1"/>
    <col min="15366" max="15381" width="3.7109375" style="9" customWidth="1"/>
    <col min="15382" max="15382" width="3" style="9" customWidth="1"/>
    <col min="15383" max="15394" width="3.7109375" style="9" customWidth="1"/>
    <col min="15395" max="15395" width="22.7109375" style="9" customWidth="1"/>
    <col min="15396" max="15396" width="11.28515625" style="9" customWidth="1"/>
    <col min="15397" max="15397" width="10.85546875" style="9" customWidth="1"/>
    <col min="15398" max="15398" width="13.5703125" style="9" customWidth="1"/>
    <col min="15399" max="15399" width="9.7109375" style="9" customWidth="1"/>
    <col min="15400" max="15400" width="12.5703125" style="9" customWidth="1"/>
    <col min="15401" max="15616" width="11.5703125" style="9"/>
    <col min="15617" max="15619" width="3.7109375" style="9" customWidth="1"/>
    <col min="15620" max="15620" width="4.28515625" style="9" customWidth="1"/>
    <col min="15621" max="15621" width="4" style="9" customWidth="1"/>
    <col min="15622" max="15637" width="3.7109375" style="9" customWidth="1"/>
    <col min="15638" max="15638" width="3" style="9" customWidth="1"/>
    <col min="15639" max="15650" width="3.7109375" style="9" customWidth="1"/>
    <col min="15651" max="15651" width="22.7109375" style="9" customWidth="1"/>
    <col min="15652" max="15652" width="11.28515625" style="9" customWidth="1"/>
    <col min="15653" max="15653" width="10.85546875" style="9" customWidth="1"/>
    <col min="15654" max="15654" width="13.5703125" style="9" customWidth="1"/>
    <col min="15655" max="15655" width="9.7109375" style="9" customWidth="1"/>
    <col min="15656" max="15656" width="12.5703125" style="9" customWidth="1"/>
    <col min="15657" max="15872" width="11.5703125" style="9"/>
    <col min="15873" max="15875" width="3.7109375" style="9" customWidth="1"/>
    <col min="15876" max="15876" width="4.28515625" style="9" customWidth="1"/>
    <col min="15877" max="15877" width="4" style="9" customWidth="1"/>
    <col min="15878" max="15893" width="3.7109375" style="9" customWidth="1"/>
    <col min="15894" max="15894" width="3" style="9" customWidth="1"/>
    <col min="15895" max="15906" width="3.7109375" style="9" customWidth="1"/>
    <col min="15907" max="15907" width="22.7109375" style="9" customWidth="1"/>
    <col min="15908" max="15908" width="11.28515625" style="9" customWidth="1"/>
    <col min="15909" max="15909" width="10.85546875" style="9" customWidth="1"/>
    <col min="15910" max="15910" width="13.5703125" style="9" customWidth="1"/>
    <col min="15911" max="15911" width="9.7109375" style="9" customWidth="1"/>
    <col min="15912" max="15912" width="12.5703125" style="9" customWidth="1"/>
    <col min="15913" max="16128" width="11.5703125" style="9"/>
    <col min="16129" max="16131" width="3.7109375" style="9" customWidth="1"/>
    <col min="16132" max="16132" width="4.28515625" style="9" customWidth="1"/>
    <col min="16133" max="16133" width="4" style="9" customWidth="1"/>
    <col min="16134" max="16149" width="3.7109375" style="9" customWidth="1"/>
    <col min="16150" max="16150" width="3" style="9" customWidth="1"/>
    <col min="16151" max="16162" width="3.7109375" style="9" customWidth="1"/>
    <col min="16163" max="16163" width="22.7109375" style="9" customWidth="1"/>
    <col min="16164" max="16164" width="11.28515625" style="9" customWidth="1"/>
    <col min="16165" max="16165" width="10.85546875" style="9" customWidth="1"/>
    <col min="16166" max="16166" width="13.5703125" style="9" customWidth="1"/>
    <col min="16167" max="16167" width="9.7109375" style="9" customWidth="1"/>
    <col min="16168" max="16168" width="12.5703125" style="9" customWidth="1"/>
    <col min="16169" max="16384" width="11.5703125" style="9"/>
  </cols>
  <sheetData>
    <row r="1" spans="1:40" customFormat="1" ht="43.5" customHeight="1" x14ac:dyDescent="0.2">
      <c r="A1" s="1095"/>
      <c r="B1" s="1095"/>
      <c r="C1" s="1095"/>
      <c r="D1" s="1095"/>
      <c r="E1" s="1095"/>
      <c r="F1" s="1095"/>
      <c r="G1" s="1095"/>
      <c r="H1" s="1095"/>
      <c r="I1" s="1096" t="s">
        <v>38</v>
      </c>
      <c r="J1" s="1097"/>
      <c r="K1" s="1097"/>
      <c r="L1" s="1097"/>
      <c r="M1" s="1097"/>
      <c r="N1" s="1097"/>
      <c r="O1" s="1097"/>
      <c r="P1" s="1097"/>
      <c r="Q1" s="1097"/>
      <c r="R1" s="1097"/>
      <c r="S1" s="1097"/>
      <c r="T1" s="1097"/>
      <c r="U1" s="1097"/>
      <c r="V1" s="1097"/>
      <c r="W1" s="1097"/>
      <c r="X1" s="1097"/>
      <c r="Y1" s="1097"/>
      <c r="Z1" s="1097"/>
      <c r="AA1" s="1097"/>
      <c r="AB1" s="1097"/>
      <c r="AC1" s="1097"/>
      <c r="AD1" s="1097"/>
      <c r="AE1" s="1097"/>
      <c r="AF1" s="1097"/>
      <c r="AG1" s="1097"/>
      <c r="AH1" s="1097"/>
      <c r="AI1" s="1097"/>
      <c r="AJ1" s="1097"/>
      <c r="AK1" s="1098"/>
      <c r="AL1" s="1102"/>
      <c r="AM1" s="1102"/>
      <c r="AN1" s="1102"/>
    </row>
    <row r="2" spans="1:40" customFormat="1" ht="15" customHeight="1" x14ac:dyDescent="0.2">
      <c r="A2" s="1095"/>
      <c r="B2" s="1095"/>
      <c r="C2" s="1095"/>
      <c r="D2" s="1095"/>
      <c r="E2" s="1095"/>
      <c r="F2" s="1095"/>
      <c r="G2" s="1095"/>
      <c r="H2" s="1095"/>
      <c r="I2" s="1099"/>
      <c r="J2" s="1100"/>
      <c r="K2" s="1100"/>
      <c r="L2" s="1100"/>
      <c r="M2" s="1100"/>
      <c r="N2" s="1100"/>
      <c r="O2" s="1100"/>
      <c r="P2" s="1100"/>
      <c r="Q2" s="1100"/>
      <c r="R2" s="1100"/>
      <c r="S2" s="1100"/>
      <c r="T2" s="1100"/>
      <c r="U2" s="1100"/>
      <c r="V2" s="1100"/>
      <c r="W2" s="1100"/>
      <c r="X2" s="1100"/>
      <c r="Y2" s="1100"/>
      <c r="Z2" s="1100"/>
      <c r="AA2" s="1100"/>
      <c r="AB2" s="1100"/>
      <c r="AC2" s="1100"/>
      <c r="AD2" s="1100"/>
      <c r="AE2" s="1100"/>
      <c r="AF2" s="1100"/>
      <c r="AG2" s="1100"/>
      <c r="AH2" s="1100"/>
      <c r="AI2" s="1100"/>
      <c r="AJ2" s="1100"/>
      <c r="AK2" s="1101"/>
      <c r="AL2" s="1102"/>
      <c r="AM2" s="1102"/>
      <c r="AN2" s="1102"/>
    </row>
    <row r="3" spans="1:40" customFormat="1" ht="15.75" x14ac:dyDescent="0.2">
      <c r="A3" s="1103" t="s">
        <v>39</v>
      </c>
      <c r="B3" s="1103"/>
      <c r="C3" s="1103"/>
      <c r="D3" s="1103"/>
      <c r="E3" s="1103"/>
      <c r="F3" s="1103"/>
      <c r="G3" s="1103"/>
      <c r="H3" s="1103"/>
      <c r="I3" s="1104" t="s">
        <v>40</v>
      </c>
      <c r="J3" s="1104"/>
      <c r="K3" s="1104"/>
      <c r="L3" s="1104"/>
      <c r="M3" s="1104"/>
      <c r="N3" s="1104"/>
      <c r="O3" s="1104"/>
      <c r="P3" s="1104"/>
      <c r="Q3" s="1104"/>
      <c r="R3" s="1104"/>
      <c r="S3" s="1104"/>
      <c r="T3" s="1104"/>
      <c r="U3" s="1103" t="s">
        <v>41</v>
      </c>
      <c r="V3" s="1103"/>
      <c r="W3" s="1103"/>
      <c r="X3" s="1103"/>
      <c r="Y3" s="1103"/>
      <c r="Z3" s="1103"/>
      <c r="AA3" s="1103"/>
      <c r="AB3" s="1103"/>
      <c r="AC3" s="1103"/>
      <c r="AD3" s="1103"/>
      <c r="AE3" s="1104" t="s">
        <v>42</v>
      </c>
      <c r="AF3" s="1104"/>
      <c r="AG3" s="1104"/>
      <c r="AH3" s="1104"/>
      <c r="AI3" s="1104"/>
      <c r="AJ3" s="1104"/>
      <c r="AK3" s="1104"/>
      <c r="AL3" s="1104"/>
      <c r="AM3" s="1104"/>
      <c r="AN3" s="1104"/>
    </row>
    <row r="4" spans="1:40" customFormat="1" ht="20.25" x14ac:dyDescent="0.3">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121"/>
      <c r="AN4" s="121"/>
    </row>
    <row r="5" spans="1:40" customFormat="1" ht="33.6" customHeight="1" x14ac:dyDescent="0.2">
      <c r="A5" s="1120" t="s">
        <v>43</v>
      </c>
      <c r="B5" s="1120"/>
      <c r="C5" s="1120"/>
      <c r="D5" s="1120"/>
      <c r="E5" s="1120"/>
      <c r="F5" s="1120"/>
      <c r="G5" s="1120"/>
      <c r="H5" s="1120"/>
      <c r="I5" s="1074" t="s">
        <v>125</v>
      </c>
      <c r="J5" s="1074"/>
      <c r="K5" s="1074"/>
      <c r="L5" s="1074"/>
      <c r="M5" s="1074"/>
      <c r="N5" s="1074"/>
      <c r="O5" s="1074"/>
      <c r="P5" s="1074"/>
      <c r="Q5" s="1074"/>
      <c r="R5" s="1074"/>
      <c r="S5" s="1074"/>
      <c r="T5" s="1074"/>
      <c r="U5" s="1074"/>
      <c r="V5" s="1074"/>
      <c r="W5" s="1074"/>
      <c r="X5" s="1074"/>
      <c r="Y5" s="1074"/>
      <c r="Z5" s="1074"/>
      <c r="AA5" s="1074"/>
      <c r="AB5" s="1074"/>
      <c r="AC5" s="1074"/>
      <c r="AD5" s="1074"/>
      <c r="AE5" s="1074"/>
      <c r="AF5" s="1074"/>
      <c r="AG5" s="1074"/>
      <c r="AH5" s="1074"/>
      <c r="AI5" s="1074"/>
      <c r="AJ5" s="1074"/>
      <c r="AK5" s="1074"/>
      <c r="AL5" s="1074"/>
      <c r="AM5" s="1074"/>
      <c r="AN5" s="1074"/>
    </row>
    <row r="6" spans="1:40" customFormat="1" ht="16.5" thickBot="1" x14ac:dyDescent="0.25">
      <c r="A6" s="122"/>
      <c r="B6" s="123"/>
      <c r="C6" s="123"/>
      <c r="D6" s="123"/>
      <c r="E6" s="123"/>
      <c r="F6" s="123"/>
      <c r="G6" s="123"/>
      <c r="H6" s="123"/>
      <c r="I6" s="123"/>
      <c r="J6" s="123"/>
      <c r="K6" s="123"/>
      <c r="L6" s="123"/>
      <c r="M6" s="123"/>
      <c r="N6" s="123"/>
      <c r="O6" s="123"/>
      <c r="P6" s="123"/>
      <c r="Q6" s="123"/>
      <c r="R6" s="123"/>
      <c r="S6" s="123"/>
      <c r="T6" s="123"/>
      <c r="U6" s="123"/>
      <c r="V6" s="123"/>
      <c r="W6" s="123"/>
      <c r="X6" s="123"/>
      <c r="Y6" s="123"/>
      <c r="Z6" s="123"/>
      <c r="AA6" s="123"/>
      <c r="AB6" s="123"/>
      <c r="AC6" s="123"/>
      <c r="AD6" s="123"/>
      <c r="AE6" s="123"/>
      <c r="AF6" s="123"/>
      <c r="AG6" s="123"/>
      <c r="AH6" s="123"/>
      <c r="AI6" s="124"/>
      <c r="AJ6" s="124"/>
      <c r="AK6" s="124"/>
      <c r="AL6" s="124"/>
      <c r="AM6" s="125"/>
      <c r="AN6" s="125"/>
    </row>
    <row r="7" spans="1:40" s="123" customFormat="1" ht="45" customHeight="1" thickBot="1" x14ac:dyDescent="0.25">
      <c r="A7" s="1121" t="s">
        <v>1</v>
      </c>
      <c r="B7" s="1122"/>
      <c r="C7" s="1122"/>
      <c r="D7" s="1122"/>
      <c r="E7" s="1122"/>
      <c r="F7" s="1122"/>
      <c r="G7" s="1122"/>
      <c r="H7" s="1077" t="str">
        <f>+VLOOKUP(AE7,PRESUPUESTO!$A$18:$E$36,3,FALSE)</f>
        <v>SUMINISTRO E INSTALACIÓN DE CONCRETO CICLOPEO DE 21 MPA (3000 PSI) , 60% RAJON PARA PLACA HUELLAS INCLUYE SELLO DE JUNTAS</v>
      </c>
      <c r="I7" s="1077"/>
      <c r="J7" s="1077"/>
      <c r="K7" s="1077"/>
      <c r="L7" s="1077"/>
      <c r="M7" s="1077"/>
      <c r="N7" s="1077"/>
      <c r="O7" s="1077"/>
      <c r="P7" s="1077"/>
      <c r="Q7" s="1077"/>
      <c r="R7" s="1077"/>
      <c r="S7" s="1077"/>
      <c r="T7" s="1077"/>
      <c r="U7" s="1122" t="s">
        <v>45</v>
      </c>
      <c r="V7" s="1122"/>
      <c r="W7" s="1122"/>
      <c r="X7" s="1122"/>
      <c r="Y7" s="1122"/>
      <c r="Z7" s="1122"/>
      <c r="AA7" s="1122"/>
      <c r="AB7" s="1122"/>
      <c r="AC7" s="1122"/>
      <c r="AD7" s="1122"/>
      <c r="AE7" s="1078">
        <v>3.02</v>
      </c>
      <c r="AF7" s="1079"/>
      <c r="AG7" s="1079"/>
      <c r="AH7" s="1079"/>
      <c r="AI7" s="1080"/>
      <c r="AJ7" s="126" t="s">
        <v>46</v>
      </c>
      <c r="AK7" s="127" t="str">
        <f>+VLOOKUP(AE7,PRESUPUESTO!$A$18:$E$36,4,FALSE)</f>
        <v>Precios Gober.</v>
      </c>
      <c r="AL7" s="128" t="s">
        <v>47</v>
      </c>
      <c r="AM7" s="1126" t="s">
        <v>123</v>
      </c>
      <c r="AN7" s="1127"/>
    </row>
    <row r="8" spans="1:40" customFormat="1" ht="12.75" x14ac:dyDescent="0.2">
      <c r="A8" s="129"/>
      <c r="B8" s="130"/>
      <c r="C8" s="130"/>
      <c r="D8" s="130"/>
      <c r="E8" s="130"/>
      <c r="F8" s="130"/>
      <c r="G8" s="130"/>
      <c r="H8" s="130"/>
      <c r="I8" s="130"/>
      <c r="J8" s="130"/>
      <c r="K8" s="130"/>
      <c r="L8" s="130"/>
      <c r="M8" s="130"/>
      <c r="N8" s="130"/>
      <c r="O8" s="130"/>
      <c r="P8" s="130"/>
      <c r="Q8" s="130"/>
      <c r="R8" s="130"/>
      <c r="S8" s="130"/>
      <c r="T8" s="130"/>
      <c r="U8" s="130"/>
      <c r="V8" s="130"/>
      <c r="W8" s="130"/>
      <c r="X8" s="130"/>
      <c r="Y8" s="130"/>
      <c r="Z8" s="130"/>
      <c r="AA8" s="130"/>
      <c r="AB8" s="130"/>
      <c r="AC8" s="130"/>
      <c r="AD8" s="130"/>
      <c r="AE8" s="130"/>
      <c r="AF8" s="130"/>
      <c r="AG8" s="130"/>
      <c r="AH8" s="131"/>
      <c r="AI8" s="1170" t="s">
        <v>48</v>
      </c>
      <c r="AJ8" s="1171" t="s">
        <v>49</v>
      </c>
      <c r="AK8" s="1172"/>
      <c r="AL8" s="1172"/>
      <c r="AM8" s="1173" t="s">
        <v>50</v>
      </c>
      <c r="AN8" s="1174" t="s">
        <v>51</v>
      </c>
    </row>
    <row r="9" spans="1:40" customFormat="1" ht="16.5" customHeight="1" thickBot="1" x14ac:dyDescent="0.25">
      <c r="A9" s="132"/>
      <c r="B9" s="133"/>
      <c r="C9" s="133"/>
      <c r="D9" s="133"/>
      <c r="E9" s="133"/>
      <c r="F9" s="133"/>
      <c r="G9" s="133"/>
      <c r="H9" s="133"/>
      <c r="I9" s="133"/>
      <c r="J9" s="133"/>
      <c r="K9" s="133"/>
      <c r="L9" s="133"/>
      <c r="M9" s="133"/>
      <c r="N9" s="133"/>
      <c r="O9" s="133"/>
      <c r="P9" s="133"/>
      <c r="Q9" s="133"/>
      <c r="R9" s="133"/>
      <c r="S9" s="133"/>
      <c r="T9" s="133"/>
      <c r="U9" s="133"/>
      <c r="V9" s="133"/>
      <c r="W9" s="133"/>
      <c r="X9" s="133"/>
      <c r="Y9" s="133"/>
      <c r="Z9" s="133"/>
      <c r="AA9" s="133"/>
      <c r="AB9" s="133"/>
      <c r="AC9" s="133"/>
      <c r="AD9" s="133"/>
      <c r="AE9" s="133"/>
      <c r="AF9" s="133"/>
      <c r="AG9" s="133"/>
      <c r="AH9" s="134"/>
      <c r="AI9" s="1115"/>
      <c r="AJ9" s="135"/>
      <c r="AK9" s="135"/>
      <c r="AL9" s="160" t="s">
        <v>71</v>
      </c>
      <c r="AM9" s="1119"/>
      <c r="AN9" s="1108"/>
    </row>
    <row r="10" spans="1:40" customFormat="1" x14ac:dyDescent="0.2">
      <c r="A10" s="132"/>
      <c r="B10" s="133"/>
      <c r="C10" s="133"/>
      <c r="D10" s="136"/>
      <c r="E10" s="137"/>
      <c r="F10" s="138"/>
      <c r="G10" s="138"/>
      <c r="H10" s="137"/>
      <c r="I10" s="139"/>
      <c r="J10" s="140"/>
      <c r="K10" s="140"/>
      <c r="L10" s="140"/>
      <c r="M10" s="140"/>
      <c r="N10" s="140"/>
      <c r="O10" s="140"/>
      <c r="P10" s="140"/>
      <c r="Q10" s="140"/>
      <c r="R10" s="140"/>
      <c r="S10" s="140"/>
      <c r="T10" s="140"/>
      <c r="U10" s="140"/>
      <c r="V10" s="138"/>
      <c r="W10" s="138"/>
      <c r="X10" s="138"/>
      <c r="Y10" s="138"/>
      <c r="Z10" s="138"/>
      <c r="AA10" s="138"/>
      <c r="AB10" s="141"/>
      <c r="AC10" s="138"/>
      <c r="AD10" s="140"/>
      <c r="AE10" s="140"/>
      <c r="AF10" s="140"/>
      <c r="AG10" s="142"/>
      <c r="AH10" s="143"/>
      <c r="AI10" s="144" t="s">
        <v>61</v>
      </c>
      <c r="AJ10" s="1175" t="s">
        <v>62</v>
      </c>
      <c r="AK10" s="1175"/>
      <c r="AL10" s="161"/>
      <c r="AM10" s="162"/>
      <c r="AN10" s="163"/>
    </row>
    <row r="11" spans="1:40" customFormat="1" x14ac:dyDescent="0.2">
      <c r="A11" s="132"/>
      <c r="B11" s="133"/>
      <c r="C11" s="133"/>
      <c r="D11" s="133"/>
      <c r="E11" s="133"/>
      <c r="F11" s="133"/>
      <c r="G11" s="133"/>
      <c r="H11" s="133"/>
      <c r="I11" s="133"/>
      <c r="J11" s="133"/>
      <c r="K11" s="133"/>
      <c r="L11" s="133"/>
      <c r="M11" s="133"/>
      <c r="N11" s="148"/>
      <c r="O11" s="133"/>
      <c r="P11" s="133"/>
      <c r="Q11" s="133"/>
      <c r="R11" s="133"/>
      <c r="S11" s="133"/>
      <c r="T11" s="133"/>
      <c r="U11" s="133"/>
      <c r="V11" s="133"/>
      <c r="W11" s="133"/>
      <c r="X11" s="133"/>
      <c r="Y11" s="133"/>
      <c r="Z11" s="133"/>
      <c r="AA11" s="133"/>
      <c r="AB11" s="133"/>
      <c r="AC11" s="133"/>
      <c r="AD11" s="133"/>
      <c r="AE11" s="133"/>
      <c r="AF11" s="149"/>
      <c r="AG11" s="133"/>
      <c r="AH11" s="143"/>
      <c r="AI11" s="144" t="s">
        <v>63</v>
      </c>
      <c r="AJ11" s="1175" t="s">
        <v>62</v>
      </c>
      <c r="AK11" s="1175"/>
      <c r="AL11" s="161"/>
      <c r="AM11" s="162"/>
      <c r="AN11" s="163"/>
    </row>
    <row r="12" spans="1:40" customFormat="1" x14ac:dyDescent="0.2">
      <c r="A12" s="132"/>
      <c r="B12" s="133"/>
      <c r="C12" s="133"/>
      <c r="D12" s="133"/>
      <c r="E12" s="133"/>
      <c r="F12" s="133"/>
      <c r="G12" s="133"/>
      <c r="H12" s="133"/>
      <c r="I12" s="133"/>
      <c r="J12" s="133"/>
      <c r="K12" s="133"/>
      <c r="L12" s="133"/>
      <c r="M12" s="133"/>
      <c r="N12" s="148"/>
      <c r="O12" s="133"/>
      <c r="P12" s="133"/>
      <c r="Q12" s="133"/>
      <c r="R12" s="133"/>
      <c r="S12" s="133"/>
      <c r="T12" s="133"/>
      <c r="U12" s="133"/>
      <c r="V12" s="133"/>
      <c r="W12" s="133"/>
      <c r="X12" s="133"/>
      <c r="Y12" s="133"/>
      <c r="Z12" s="133"/>
      <c r="AA12" s="133"/>
      <c r="AB12" s="133"/>
      <c r="AC12" s="133"/>
      <c r="AD12" s="133"/>
      <c r="AE12" s="133"/>
      <c r="AF12" s="149"/>
      <c r="AG12" s="133"/>
      <c r="AH12" s="143"/>
      <c r="AI12" s="144" t="s">
        <v>64</v>
      </c>
      <c r="AJ12" s="1175" t="s">
        <v>62</v>
      </c>
      <c r="AK12" s="1175"/>
      <c r="AL12" s="161"/>
      <c r="AM12" s="162"/>
      <c r="AN12" s="163"/>
    </row>
    <row r="13" spans="1:40" customFormat="1" x14ac:dyDescent="0.2">
      <c r="A13" s="132"/>
      <c r="B13" s="133"/>
      <c r="C13" s="133"/>
      <c r="D13" s="133"/>
      <c r="E13" s="133"/>
      <c r="F13" s="133"/>
      <c r="G13" s="133"/>
      <c r="H13" s="133"/>
      <c r="I13" s="133"/>
      <c r="J13" s="133"/>
      <c r="K13" s="133"/>
      <c r="L13" s="133"/>
      <c r="M13" s="133"/>
      <c r="N13" s="148"/>
      <c r="O13" s="133"/>
      <c r="P13" s="133"/>
      <c r="Q13" s="133"/>
      <c r="R13" s="133"/>
      <c r="S13" s="133"/>
      <c r="T13" s="133"/>
      <c r="U13" s="133"/>
      <c r="V13" s="133"/>
      <c r="W13" s="133"/>
      <c r="X13" s="133"/>
      <c r="Y13" s="133"/>
      <c r="Z13" s="133"/>
      <c r="AA13" s="133"/>
      <c r="AB13" s="133"/>
      <c r="AC13" s="133"/>
      <c r="AD13" s="133"/>
      <c r="AE13" s="133"/>
      <c r="AF13" s="149"/>
      <c r="AG13" s="133"/>
      <c r="AH13" s="143"/>
      <c r="AI13" s="144" t="s">
        <v>65</v>
      </c>
      <c r="AJ13" s="1175" t="s">
        <v>62</v>
      </c>
      <c r="AK13" s="1175"/>
      <c r="AL13" s="161"/>
      <c r="AM13" s="162"/>
      <c r="AN13" s="163"/>
    </row>
    <row r="14" spans="1:40" customFormat="1" x14ac:dyDescent="0.2">
      <c r="A14" s="132"/>
      <c r="B14" s="133"/>
      <c r="C14" s="133"/>
      <c r="D14" s="133"/>
      <c r="E14" s="133"/>
      <c r="F14" s="133"/>
      <c r="G14" s="133"/>
      <c r="H14" s="133"/>
      <c r="I14" s="133"/>
      <c r="J14" s="133"/>
      <c r="K14" s="133"/>
      <c r="L14" s="133"/>
      <c r="M14" s="133"/>
      <c r="N14" s="148"/>
      <c r="O14" s="133"/>
      <c r="P14" s="133"/>
      <c r="Q14" s="133"/>
      <c r="R14" s="133"/>
      <c r="S14" s="133"/>
      <c r="T14" s="133"/>
      <c r="U14" s="133"/>
      <c r="V14" s="133"/>
      <c r="W14" s="133"/>
      <c r="X14" s="133"/>
      <c r="Y14" s="133"/>
      <c r="Z14" s="133"/>
      <c r="AA14" s="133"/>
      <c r="AB14" s="133"/>
      <c r="AC14" s="133"/>
      <c r="AD14" s="133"/>
      <c r="AE14" s="133"/>
      <c r="AF14" s="149"/>
      <c r="AG14" s="133"/>
      <c r="AH14" s="143"/>
      <c r="AI14" s="144" t="s">
        <v>66</v>
      </c>
      <c r="AJ14" s="1175" t="s">
        <v>62</v>
      </c>
      <c r="AK14" s="1175"/>
      <c r="AL14" s="161"/>
      <c r="AM14" s="162"/>
      <c r="AN14" s="163"/>
    </row>
    <row r="15" spans="1:40" customFormat="1" x14ac:dyDescent="0.2">
      <c r="A15" s="132"/>
      <c r="B15" s="133"/>
      <c r="C15" s="133"/>
      <c r="D15" s="133"/>
      <c r="E15" s="133"/>
      <c r="F15" s="133"/>
      <c r="G15" s="133"/>
      <c r="H15" s="133"/>
      <c r="I15" s="133"/>
      <c r="J15" s="133"/>
      <c r="K15" s="133"/>
      <c r="L15" s="133"/>
      <c r="M15" s="133"/>
      <c r="N15" s="148"/>
      <c r="O15" s="133"/>
      <c r="P15" s="133"/>
      <c r="Q15" s="133"/>
      <c r="R15" s="133"/>
      <c r="S15" s="133"/>
      <c r="T15" s="133"/>
      <c r="U15" s="133"/>
      <c r="V15" s="133"/>
      <c r="W15" s="133"/>
      <c r="X15" s="133"/>
      <c r="Y15" s="133"/>
      <c r="Z15" s="133"/>
      <c r="AA15" s="133"/>
      <c r="AB15" s="133"/>
      <c r="AC15" s="133"/>
      <c r="AD15" s="133"/>
      <c r="AE15" s="133"/>
      <c r="AF15" s="149"/>
      <c r="AG15" s="133"/>
      <c r="AH15" s="143"/>
      <c r="AI15" s="144" t="s">
        <v>67</v>
      </c>
      <c r="AJ15" s="1175" t="s">
        <v>62</v>
      </c>
      <c r="AK15" s="1175"/>
      <c r="AL15" s="161"/>
      <c r="AM15" s="162"/>
      <c r="AN15" s="163"/>
    </row>
    <row r="16" spans="1:40" customFormat="1" x14ac:dyDescent="0.2">
      <c r="A16" s="132"/>
      <c r="B16" s="133"/>
      <c r="C16" s="133"/>
      <c r="D16" s="133"/>
      <c r="E16" s="133"/>
      <c r="F16" s="133"/>
      <c r="G16" s="133"/>
      <c r="H16" s="133"/>
      <c r="I16" s="133"/>
      <c r="J16" s="133"/>
      <c r="K16" s="133"/>
      <c r="L16" s="133"/>
      <c r="M16" s="133"/>
      <c r="N16" s="133"/>
      <c r="O16" s="133"/>
      <c r="P16" s="133"/>
      <c r="Q16" s="133"/>
      <c r="R16" s="133"/>
      <c r="S16" s="133"/>
      <c r="T16" s="133"/>
      <c r="U16" s="133"/>
      <c r="V16" s="133"/>
      <c r="W16" s="133"/>
      <c r="X16" s="133"/>
      <c r="Y16" s="133"/>
      <c r="Z16" s="133"/>
      <c r="AA16" s="133"/>
      <c r="AB16" s="133"/>
      <c r="AC16" s="133"/>
      <c r="AD16" s="133"/>
      <c r="AE16" s="133"/>
      <c r="AF16" s="149"/>
      <c r="AG16" s="133"/>
      <c r="AH16" s="143"/>
      <c r="AI16" s="144" t="s">
        <v>68</v>
      </c>
      <c r="AJ16" s="1175" t="s">
        <v>62</v>
      </c>
      <c r="AK16" s="1175"/>
      <c r="AL16" s="161"/>
      <c r="AM16" s="162"/>
      <c r="AN16" s="163"/>
    </row>
    <row r="17" spans="1:41" customFormat="1" x14ac:dyDescent="0.2">
      <c r="A17" s="132"/>
      <c r="B17" s="133"/>
      <c r="C17" s="133"/>
      <c r="D17" s="133"/>
      <c r="E17" s="133"/>
      <c r="F17" s="133"/>
      <c r="G17" s="133"/>
      <c r="H17" s="133"/>
      <c r="I17" s="133"/>
      <c r="J17" s="133"/>
      <c r="K17" s="133"/>
      <c r="L17" s="133"/>
      <c r="M17" s="133"/>
      <c r="N17" s="133"/>
      <c r="O17" s="133"/>
      <c r="P17" s="133"/>
      <c r="Q17" s="133"/>
      <c r="R17" s="133"/>
      <c r="S17" s="133"/>
      <c r="T17" s="133"/>
      <c r="U17" s="133"/>
      <c r="V17" s="133"/>
      <c r="W17" s="133"/>
      <c r="X17" s="133"/>
      <c r="Y17" s="133"/>
      <c r="Z17" s="133"/>
      <c r="AA17" s="133"/>
      <c r="AB17" s="133"/>
      <c r="AC17" s="133"/>
      <c r="AD17" s="133"/>
      <c r="AE17" s="133"/>
      <c r="AF17" s="149"/>
      <c r="AG17" s="133"/>
      <c r="AH17" s="143"/>
      <c r="AI17" s="144" t="s">
        <v>69</v>
      </c>
      <c r="AJ17" s="1175" t="s">
        <v>62</v>
      </c>
      <c r="AK17" s="1175"/>
      <c r="AL17" s="161"/>
      <c r="AM17" s="162"/>
      <c r="AN17" s="163"/>
    </row>
    <row r="18" spans="1:41" customFormat="1" x14ac:dyDescent="0.2">
      <c r="A18" s="132"/>
      <c r="B18" s="133"/>
      <c r="C18" s="133"/>
      <c r="D18" s="133"/>
      <c r="E18" s="133"/>
      <c r="F18" s="133"/>
      <c r="G18" s="133"/>
      <c r="H18" s="133"/>
      <c r="I18" s="133"/>
      <c r="J18" s="133"/>
      <c r="K18" s="133"/>
      <c r="L18" s="133"/>
      <c r="M18" s="133"/>
      <c r="N18" s="133"/>
      <c r="O18" s="133"/>
      <c r="P18" s="133"/>
      <c r="Q18" s="133"/>
      <c r="R18" s="133"/>
      <c r="S18" s="133"/>
      <c r="T18" s="133"/>
      <c r="U18" s="133"/>
      <c r="V18" s="133"/>
      <c r="W18" s="133"/>
      <c r="X18" s="133"/>
      <c r="Y18" s="133"/>
      <c r="Z18" s="133"/>
      <c r="AA18" s="133"/>
      <c r="AB18" s="133"/>
      <c r="AC18" s="133"/>
      <c r="AD18" s="133"/>
      <c r="AE18" s="133"/>
      <c r="AF18" s="149"/>
      <c r="AG18" s="133"/>
      <c r="AH18" s="143"/>
      <c r="AI18" s="144" t="s">
        <v>222</v>
      </c>
      <c r="AJ18" s="1175" t="s">
        <v>62</v>
      </c>
      <c r="AK18" s="1175"/>
      <c r="AL18" s="161"/>
      <c r="AM18" s="162"/>
      <c r="AN18" s="163"/>
    </row>
    <row r="19" spans="1:41" customFormat="1" x14ac:dyDescent="0.2">
      <c r="A19" s="132"/>
      <c r="B19" s="133"/>
      <c r="C19" s="133"/>
      <c r="D19" s="133"/>
      <c r="E19" s="133"/>
      <c r="F19" s="133"/>
      <c r="G19" s="133"/>
      <c r="H19" s="133"/>
      <c r="I19" s="133"/>
      <c r="J19" s="133"/>
      <c r="K19" s="133"/>
      <c r="L19" s="133"/>
      <c r="M19" s="133"/>
      <c r="N19" s="133"/>
      <c r="O19" s="133"/>
      <c r="P19" s="133"/>
      <c r="Q19" s="133"/>
      <c r="R19" s="133"/>
      <c r="S19" s="133"/>
      <c r="T19" s="133"/>
      <c r="U19" s="133"/>
      <c r="V19" s="133"/>
      <c r="W19" s="133"/>
      <c r="X19" s="133"/>
      <c r="Y19" s="133"/>
      <c r="Z19" s="133"/>
      <c r="AA19" s="133"/>
      <c r="AB19" s="133"/>
      <c r="AC19" s="133"/>
      <c r="AD19" s="133"/>
      <c r="AE19" s="133"/>
      <c r="AF19" s="149"/>
      <c r="AG19" s="133"/>
      <c r="AH19" s="143"/>
      <c r="AI19" s="144" t="s">
        <v>223</v>
      </c>
      <c r="AJ19" s="1175" t="s">
        <v>62</v>
      </c>
      <c r="AK19" s="1175"/>
      <c r="AL19" s="161"/>
      <c r="AM19" s="146"/>
      <c r="AN19" s="163"/>
    </row>
    <row r="20" spans="1:41" customFormat="1" x14ac:dyDescent="0.2">
      <c r="A20" s="132"/>
      <c r="B20" s="133"/>
      <c r="C20" s="133"/>
      <c r="D20" s="133"/>
      <c r="E20" s="133"/>
      <c r="F20" s="133"/>
      <c r="G20" s="133"/>
      <c r="H20" s="133"/>
      <c r="I20" s="133"/>
      <c r="J20" s="133"/>
      <c r="K20" s="133"/>
      <c r="L20" s="133"/>
      <c r="M20" s="133"/>
      <c r="N20" s="148"/>
      <c r="O20" s="133"/>
      <c r="P20" s="133"/>
      <c r="Q20" s="133"/>
      <c r="R20" s="133"/>
      <c r="S20" s="133"/>
      <c r="T20" s="133"/>
      <c r="U20" s="133"/>
      <c r="V20" s="133"/>
      <c r="W20" s="133"/>
      <c r="X20" s="133"/>
      <c r="Y20" s="133"/>
      <c r="Z20" s="133"/>
      <c r="AA20" s="133"/>
      <c r="AB20" s="133"/>
      <c r="AC20" s="133"/>
      <c r="AD20" s="133"/>
      <c r="AE20" s="133"/>
      <c r="AF20" s="149"/>
      <c r="AG20" s="133"/>
      <c r="AH20" s="143"/>
      <c r="AI20" s="144" t="s">
        <v>224</v>
      </c>
      <c r="AJ20" s="1175" t="s">
        <v>62</v>
      </c>
      <c r="AK20" s="1175"/>
      <c r="AL20" s="164"/>
      <c r="AM20" s="146"/>
      <c r="AN20" s="163"/>
    </row>
    <row r="21" spans="1:41" customFormat="1" x14ac:dyDescent="0.2">
      <c r="A21" s="132"/>
      <c r="B21" s="133"/>
      <c r="C21" s="133"/>
      <c r="D21" s="133"/>
      <c r="E21" s="133"/>
      <c r="F21" s="133"/>
      <c r="G21" s="133"/>
      <c r="H21" s="133"/>
      <c r="I21" s="133"/>
      <c r="J21" s="133"/>
      <c r="K21" s="133"/>
      <c r="L21" s="133"/>
      <c r="M21" s="133"/>
      <c r="N21" s="148"/>
      <c r="O21" s="133"/>
      <c r="P21" s="133"/>
      <c r="Q21" s="133"/>
      <c r="R21" s="133"/>
      <c r="S21" s="133"/>
      <c r="T21" s="133"/>
      <c r="U21" s="133"/>
      <c r="V21" s="133"/>
      <c r="W21" s="133"/>
      <c r="X21" s="133"/>
      <c r="Y21" s="133"/>
      <c r="Z21" s="133"/>
      <c r="AA21" s="133"/>
      <c r="AB21" s="133"/>
      <c r="AC21" s="133"/>
      <c r="AD21" s="133"/>
      <c r="AE21" s="133"/>
      <c r="AF21" s="149"/>
      <c r="AG21" s="133"/>
      <c r="AH21" s="143"/>
      <c r="AI21" s="144" t="s">
        <v>225</v>
      </c>
      <c r="AJ21" s="1175" t="s">
        <v>62</v>
      </c>
      <c r="AK21" s="1175"/>
      <c r="AL21" s="161"/>
      <c r="AM21" s="146"/>
      <c r="AN21" s="163"/>
    </row>
    <row r="22" spans="1:41" customFormat="1" x14ac:dyDescent="0.2">
      <c r="A22" s="132"/>
      <c r="B22" s="133"/>
      <c r="C22" s="133"/>
      <c r="D22" s="133"/>
      <c r="E22" s="133"/>
      <c r="F22" s="133"/>
      <c r="G22" s="133"/>
      <c r="H22" s="133"/>
      <c r="I22" s="133"/>
      <c r="J22" s="133"/>
      <c r="K22" s="133"/>
      <c r="L22" s="133"/>
      <c r="M22" s="133"/>
      <c r="N22" s="133"/>
      <c r="O22" s="133"/>
      <c r="P22" s="133"/>
      <c r="Q22" s="133"/>
      <c r="R22" s="133"/>
      <c r="S22" s="133"/>
      <c r="T22" s="133"/>
      <c r="U22" s="133"/>
      <c r="V22" s="133"/>
      <c r="W22" s="133"/>
      <c r="X22" s="133"/>
      <c r="Y22" s="133"/>
      <c r="Z22" s="133"/>
      <c r="AA22" s="133"/>
      <c r="AB22" s="133"/>
      <c r="AC22" s="133"/>
      <c r="AD22" s="133"/>
      <c r="AE22" s="133"/>
      <c r="AF22" s="149"/>
      <c r="AG22" s="133"/>
      <c r="AH22" s="143"/>
      <c r="AI22" s="144" t="s">
        <v>226</v>
      </c>
      <c r="AJ22" s="1175" t="s">
        <v>62</v>
      </c>
      <c r="AK22" s="1175"/>
      <c r="AL22" s="164"/>
      <c r="AM22" s="146"/>
      <c r="AN22" s="163"/>
    </row>
    <row r="23" spans="1:41" customFormat="1" x14ac:dyDescent="0.2">
      <c r="A23" s="132"/>
      <c r="B23" s="133"/>
      <c r="C23" s="133"/>
      <c r="D23" s="133"/>
      <c r="E23" s="133"/>
      <c r="F23" s="133"/>
      <c r="G23" s="133"/>
      <c r="H23" s="133"/>
      <c r="I23" s="133"/>
      <c r="J23" s="133"/>
      <c r="K23" s="133"/>
      <c r="L23" s="133"/>
      <c r="M23" s="133"/>
      <c r="N23" s="133"/>
      <c r="O23" s="133"/>
      <c r="P23" s="133"/>
      <c r="Q23" s="133"/>
      <c r="R23" s="133"/>
      <c r="S23" s="133"/>
      <c r="T23" s="133"/>
      <c r="U23" s="133"/>
      <c r="V23" s="133"/>
      <c r="W23" s="133"/>
      <c r="X23" s="133"/>
      <c r="Y23" s="133"/>
      <c r="Z23" s="133"/>
      <c r="AA23" s="133"/>
      <c r="AB23" s="133"/>
      <c r="AC23" s="133"/>
      <c r="AD23" s="133"/>
      <c r="AE23" s="133"/>
      <c r="AF23" s="149"/>
      <c r="AG23" s="133"/>
      <c r="AH23" s="143"/>
      <c r="AI23" s="144" t="s">
        <v>227</v>
      </c>
      <c r="AJ23" s="1175" t="s">
        <v>62</v>
      </c>
      <c r="AK23" s="1175"/>
      <c r="AL23" s="161"/>
      <c r="AM23" s="146"/>
      <c r="AN23" s="163"/>
    </row>
    <row r="24" spans="1:41" customFormat="1" x14ac:dyDescent="0.2">
      <c r="A24" s="132"/>
      <c r="B24" s="133"/>
      <c r="C24" s="133"/>
      <c r="D24" s="133"/>
      <c r="E24" s="133"/>
      <c r="F24" s="133"/>
      <c r="G24" s="133"/>
      <c r="H24" s="133"/>
      <c r="I24" s="133"/>
      <c r="J24" s="133"/>
      <c r="K24" s="133"/>
      <c r="L24" s="133"/>
      <c r="M24" s="133"/>
      <c r="N24" s="133"/>
      <c r="O24" s="133"/>
      <c r="P24" s="133"/>
      <c r="Q24" s="133"/>
      <c r="R24" s="133"/>
      <c r="S24" s="133"/>
      <c r="T24" s="133"/>
      <c r="U24" s="133"/>
      <c r="V24" s="133"/>
      <c r="W24" s="133"/>
      <c r="X24" s="133"/>
      <c r="Y24" s="133"/>
      <c r="Z24" s="133"/>
      <c r="AA24" s="133"/>
      <c r="AB24" s="133"/>
      <c r="AC24" s="133"/>
      <c r="AD24" s="133"/>
      <c r="AE24" s="133"/>
      <c r="AF24" s="149"/>
      <c r="AG24" s="133"/>
      <c r="AH24" s="143"/>
      <c r="AI24" s="144" t="s">
        <v>228</v>
      </c>
      <c r="AJ24" s="1175" t="s">
        <v>62</v>
      </c>
      <c r="AK24" s="1175"/>
      <c r="AL24" s="164"/>
      <c r="AM24" s="146"/>
      <c r="AN24" s="163"/>
    </row>
    <row r="25" spans="1:41" customFormat="1" x14ac:dyDescent="0.2">
      <c r="A25" s="132"/>
      <c r="B25" s="133"/>
      <c r="C25" s="133"/>
      <c r="D25" s="133"/>
      <c r="E25" s="133"/>
      <c r="F25" s="133"/>
      <c r="G25" s="133"/>
      <c r="H25" s="133"/>
      <c r="I25" s="133"/>
      <c r="J25" s="133"/>
      <c r="K25" s="133"/>
      <c r="L25" s="133"/>
      <c r="M25" s="133"/>
      <c r="N25" s="133"/>
      <c r="O25" s="133"/>
      <c r="P25" s="133"/>
      <c r="Q25" s="133"/>
      <c r="R25" s="133"/>
      <c r="S25" s="133"/>
      <c r="T25" s="133"/>
      <c r="U25" s="133"/>
      <c r="V25" s="133"/>
      <c r="W25" s="133"/>
      <c r="X25" s="133"/>
      <c r="Y25" s="133"/>
      <c r="Z25" s="133"/>
      <c r="AA25" s="133"/>
      <c r="AB25" s="133"/>
      <c r="AC25" s="133"/>
      <c r="AD25" s="133"/>
      <c r="AE25" s="133"/>
      <c r="AF25" s="149"/>
      <c r="AG25" s="133"/>
      <c r="AH25" s="143"/>
      <c r="AI25" s="144" t="s">
        <v>229</v>
      </c>
      <c r="AJ25" s="1175" t="s">
        <v>62</v>
      </c>
      <c r="AK25" s="1175"/>
      <c r="AL25" s="161"/>
      <c r="AM25" s="146"/>
      <c r="AN25" s="163"/>
    </row>
    <row r="26" spans="1:41" customFormat="1" x14ac:dyDescent="0.2">
      <c r="A26" s="132"/>
      <c r="B26" s="133"/>
      <c r="C26" s="133"/>
      <c r="D26" s="133"/>
      <c r="E26" s="133"/>
      <c r="F26" s="133"/>
      <c r="G26" s="133"/>
      <c r="H26" s="133"/>
      <c r="I26" s="133"/>
      <c r="J26" s="133"/>
      <c r="K26" s="133"/>
      <c r="L26" s="133"/>
      <c r="M26" s="133"/>
      <c r="N26" s="133"/>
      <c r="O26" s="133"/>
      <c r="P26" s="133"/>
      <c r="Q26" s="133"/>
      <c r="R26" s="133"/>
      <c r="S26" s="133"/>
      <c r="T26" s="133"/>
      <c r="U26" s="133"/>
      <c r="V26" s="133"/>
      <c r="W26" s="133"/>
      <c r="X26" s="133"/>
      <c r="Y26" s="133"/>
      <c r="Z26" s="133"/>
      <c r="AA26" s="133"/>
      <c r="AB26" s="133"/>
      <c r="AC26" s="133"/>
      <c r="AD26" s="133"/>
      <c r="AE26" s="133"/>
      <c r="AF26" s="149"/>
      <c r="AG26" s="133"/>
      <c r="AH26" s="143"/>
      <c r="AI26" s="144" t="s">
        <v>230</v>
      </c>
      <c r="AJ26" s="1175" t="s">
        <v>62</v>
      </c>
      <c r="AK26" s="1175"/>
      <c r="AL26" s="164"/>
      <c r="AM26" s="146"/>
      <c r="AN26" s="163"/>
    </row>
    <row r="27" spans="1:41" customFormat="1" x14ac:dyDescent="0.2">
      <c r="A27" s="132"/>
      <c r="B27" s="133"/>
      <c r="C27" s="133"/>
      <c r="D27" s="133"/>
      <c r="E27" s="133"/>
      <c r="F27" s="133"/>
      <c r="G27" s="133"/>
      <c r="H27" s="133"/>
      <c r="I27" s="133"/>
      <c r="J27" s="133"/>
      <c r="K27" s="133"/>
      <c r="L27" s="133"/>
      <c r="M27" s="133"/>
      <c r="N27" s="133"/>
      <c r="O27" s="133"/>
      <c r="P27" s="133"/>
      <c r="Q27" s="133"/>
      <c r="R27" s="133"/>
      <c r="S27" s="133"/>
      <c r="T27" s="133"/>
      <c r="U27" s="133"/>
      <c r="V27" s="133"/>
      <c r="W27" s="133"/>
      <c r="X27" s="133"/>
      <c r="Y27" s="133"/>
      <c r="Z27" s="133"/>
      <c r="AA27" s="133"/>
      <c r="AB27" s="133"/>
      <c r="AC27" s="133"/>
      <c r="AD27" s="133"/>
      <c r="AE27" s="133"/>
      <c r="AF27" s="149"/>
      <c r="AG27" s="133"/>
      <c r="AH27" s="143"/>
      <c r="AI27" s="144" t="s">
        <v>231</v>
      </c>
      <c r="AJ27" s="1175" t="s">
        <v>62</v>
      </c>
      <c r="AK27" s="1175"/>
      <c r="AL27" s="161"/>
      <c r="AM27" s="146"/>
      <c r="AN27" s="163"/>
    </row>
    <row r="28" spans="1:41" customFormat="1" ht="18" x14ac:dyDescent="0.25">
      <c r="A28" s="132"/>
      <c r="B28" s="150"/>
      <c r="C28" s="133"/>
      <c r="D28" s="133"/>
      <c r="E28" s="133"/>
      <c r="F28" s="133"/>
      <c r="G28" s="133"/>
      <c r="H28" s="133"/>
      <c r="I28" s="133"/>
      <c r="J28" s="133"/>
      <c r="K28" s="133"/>
      <c r="L28" s="133"/>
      <c r="M28" s="133"/>
      <c r="N28" s="133"/>
      <c r="O28" s="133"/>
      <c r="P28" s="133"/>
      <c r="Q28" s="133"/>
      <c r="R28" s="133"/>
      <c r="S28" s="133"/>
      <c r="T28" s="133"/>
      <c r="U28" s="133"/>
      <c r="V28" s="133"/>
      <c r="W28" s="133"/>
      <c r="X28" s="133"/>
      <c r="Y28" s="133"/>
      <c r="Z28" s="133"/>
      <c r="AA28" s="133"/>
      <c r="AB28" s="133"/>
      <c r="AC28" s="133"/>
      <c r="AD28" s="133"/>
      <c r="AE28" s="133"/>
      <c r="AF28" s="149"/>
      <c r="AG28" s="133"/>
      <c r="AH28" s="143"/>
      <c r="AI28" s="165"/>
      <c r="AJ28" s="166"/>
      <c r="AK28" s="166"/>
      <c r="AL28" s="164"/>
      <c r="AM28" s="146"/>
      <c r="AN28" s="163"/>
    </row>
    <row r="29" spans="1:41" customFormat="1" x14ac:dyDescent="0.2">
      <c r="A29" s="132"/>
      <c r="B29" s="133"/>
      <c r="C29" s="133"/>
      <c r="D29" s="133"/>
      <c r="E29" s="133"/>
      <c r="F29" s="151"/>
      <c r="G29" s="151"/>
      <c r="H29" s="151"/>
      <c r="I29" s="151"/>
      <c r="J29" s="133"/>
      <c r="K29" s="133"/>
      <c r="L29" s="133"/>
      <c r="M29" s="151"/>
      <c r="N29" s="151"/>
      <c r="O29" s="151"/>
      <c r="P29" s="151"/>
      <c r="Q29" s="151"/>
      <c r="R29" s="151"/>
      <c r="S29" s="151"/>
      <c r="T29" s="151"/>
      <c r="U29" s="151"/>
      <c r="V29" s="151"/>
      <c r="W29" s="151"/>
      <c r="X29" s="151"/>
      <c r="Y29" s="151"/>
      <c r="Z29" s="151"/>
      <c r="AA29" s="151"/>
      <c r="AB29" s="151"/>
      <c r="AC29" s="151"/>
      <c r="AD29" s="151"/>
      <c r="AE29" s="151"/>
      <c r="AF29" s="133"/>
      <c r="AG29" s="133"/>
      <c r="AH29" s="143"/>
      <c r="AI29" s="165"/>
      <c r="AJ29" s="166"/>
      <c r="AK29" s="166"/>
      <c r="AL29" s="161"/>
      <c r="AM29" s="146"/>
      <c r="AN29" s="163"/>
      <c r="AO29" s="152"/>
    </row>
    <row r="30" spans="1:41" customFormat="1" x14ac:dyDescent="0.2">
      <c r="A30" s="132"/>
      <c r="B30" s="133"/>
      <c r="C30" s="133"/>
      <c r="D30" s="133"/>
      <c r="E30" s="133"/>
      <c r="F30" s="133"/>
      <c r="G30" s="133"/>
      <c r="H30" s="133"/>
      <c r="I30" s="133"/>
      <c r="J30" s="133"/>
      <c r="K30" s="133"/>
      <c r="L30" s="133"/>
      <c r="M30" s="133"/>
      <c r="N30" s="133"/>
      <c r="O30" s="133"/>
      <c r="P30" s="133"/>
      <c r="Q30" s="133"/>
      <c r="R30" s="133"/>
      <c r="S30" s="133"/>
      <c r="T30" s="133"/>
      <c r="U30" s="133"/>
      <c r="V30" s="133"/>
      <c r="W30" s="133"/>
      <c r="X30" s="133"/>
      <c r="Y30" s="133"/>
      <c r="Z30" s="133"/>
      <c r="AA30" s="133"/>
      <c r="AB30" s="133"/>
      <c r="AC30" s="133"/>
      <c r="AD30" s="133"/>
      <c r="AE30" s="133"/>
      <c r="AF30" s="133"/>
      <c r="AG30" s="133"/>
      <c r="AH30" s="143"/>
      <c r="AI30" s="165"/>
      <c r="AJ30" s="166"/>
      <c r="AK30" s="166"/>
      <c r="AL30" s="164"/>
      <c r="AM30" s="146"/>
      <c r="AN30" s="163"/>
      <c r="AO30" s="152"/>
    </row>
    <row r="31" spans="1:41" customFormat="1" x14ac:dyDescent="0.2">
      <c r="A31" s="132"/>
      <c r="B31" s="133"/>
      <c r="C31" s="133"/>
      <c r="D31" s="133"/>
      <c r="E31" s="133"/>
      <c r="F31" s="133"/>
      <c r="G31" s="133"/>
      <c r="H31" s="133"/>
      <c r="I31" s="133"/>
      <c r="J31" s="133"/>
      <c r="K31" s="133"/>
      <c r="L31" s="133"/>
      <c r="M31" s="133"/>
      <c r="N31" s="133"/>
      <c r="O31" s="133"/>
      <c r="P31" s="133"/>
      <c r="Q31" s="133"/>
      <c r="R31" s="133"/>
      <c r="S31" s="133"/>
      <c r="T31" s="133"/>
      <c r="U31" s="133"/>
      <c r="V31" s="133"/>
      <c r="W31" s="133"/>
      <c r="X31" s="133"/>
      <c r="Y31" s="133"/>
      <c r="Z31" s="133"/>
      <c r="AA31" s="133"/>
      <c r="AB31" s="133"/>
      <c r="AC31" s="133"/>
      <c r="AD31" s="133"/>
      <c r="AE31" s="133"/>
      <c r="AF31" s="133"/>
      <c r="AG31" s="133"/>
      <c r="AH31" s="143"/>
      <c r="AI31" s="165"/>
      <c r="AJ31" s="166"/>
      <c r="AK31" s="166"/>
      <c r="AL31" s="161"/>
      <c r="AM31" s="146"/>
      <c r="AN31" s="163"/>
    </row>
    <row r="32" spans="1:41" customFormat="1" x14ac:dyDescent="0.2">
      <c r="A32" s="132"/>
      <c r="B32" s="133"/>
      <c r="C32" s="133"/>
      <c r="D32" s="133"/>
      <c r="E32" s="133"/>
      <c r="F32" s="133"/>
      <c r="G32" s="133"/>
      <c r="H32" s="133"/>
      <c r="I32" s="133"/>
      <c r="J32" s="133"/>
      <c r="K32" s="133"/>
      <c r="L32" s="133"/>
      <c r="M32" s="133"/>
      <c r="N32" s="133"/>
      <c r="O32" s="133"/>
      <c r="P32" s="133"/>
      <c r="Q32" s="133"/>
      <c r="R32" s="133"/>
      <c r="S32" s="133"/>
      <c r="T32" s="133"/>
      <c r="U32" s="133"/>
      <c r="V32" s="133"/>
      <c r="W32" s="133"/>
      <c r="X32" s="133"/>
      <c r="Y32" s="133"/>
      <c r="Z32" s="133"/>
      <c r="AA32" s="133"/>
      <c r="AB32" s="133"/>
      <c r="AC32" s="133"/>
      <c r="AD32" s="133"/>
      <c r="AE32" s="133"/>
      <c r="AF32" s="133"/>
      <c r="AG32" s="133"/>
      <c r="AH32" s="143"/>
      <c r="AI32" s="165"/>
      <c r="AJ32" s="166"/>
      <c r="AK32" s="166"/>
      <c r="AL32" s="164"/>
      <c r="AM32" s="146"/>
      <c r="AN32" s="163"/>
    </row>
    <row r="33" spans="1:41" customFormat="1" x14ac:dyDescent="0.2">
      <c r="A33" s="132"/>
      <c r="B33" s="133"/>
      <c r="C33" s="133"/>
      <c r="D33" s="133"/>
      <c r="E33" s="133"/>
      <c r="F33" s="133"/>
      <c r="G33" s="133"/>
      <c r="H33" s="133"/>
      <c r="I33" s="133"/>
      <c r="J33" s="133"/>
      <c r="K33" s="133"/>
      <c r="L33" s="133"/>
      <c r="M33" s="133"/>
      <c r="N33" s="133"/>
      <c r="O33" s="133"/>
      <c r="P33" s="133"/>
      <c r="Q33" s="133"/>
      <c r="R33" s="133"/>
      <c r="S33" s="133"/>
      <c r="T33" s="133"/>
      <c r="U33" s="133"/>
      <c r="V33" s="133"/>
      <c r="W33" s="133"/>
      <c r="X33" s="133"/>
      <c r="Y33" s="133"/>
      <c r="Z33" s="133"/>
      <c r="AA33" s="133"/>
      <c r="AB33" s="133"/>
      <c r="AC33" s="133"/>
      <c r="AD33" s="133"/>
      <c r="AE33" s="133"/>
      <c r="AF33" s="133"/>
      <c r="AG33" s="133"/>
      <c r="AH33" s="143"/>
      <c r="AI33" s="165"/>
      <c r="AJ33" s="166"/>
      <c r="AK33" s="166"/>
      <c r="AL33" s="161"/>
      <c r="AM33" s="146"/>
      <c r="AN33" s="163"/>
    </row>
    <row r="34" spans="1:41" customFormat="1" ht="15.75" thickBot="1" x14ac:dyDescent="0.25">
      <c r="A34" s="132"/>
      <c r="B34" s="133"/>
      <c r="C34" s="133"/>
      <c r="D34" s="133"/>
      <c r="E34" s="133"/>
      <c r="F34" s="133"/>
      <c r="G34" s="133"/>
      <c r="H34" s="133"/>
      <c r="I34" s="133"/>
      <c r="J34" s="133"/>
      <c r="K34" s="133"/>
      <c r="L34" s="133"/>
      <c r="M34" s="133"/>
      <c r="N34" s="133"/>
      <c r="O34" s="133"/>
      <c r="P34" s="133"/>
      <c r="Q34" s="133"/>
      <c r="R34" s="133"/>
      <c r="S34" s="133"/>
      <c r="T34" s="133"/>
      <c r="U34" s="133"/>
      <c r="V34" s="133"/>
      <c r="W34" s="133"/>
      <c r="X34" s="133"/>
      <c r="Y34" s="133"/>
      <c r="Z34" s="133"/>
      <c r="AA34" s="133"/>
      <c r="AB34" s="133"/>
      <c r="AC34" s="133"/>
      <c r="AD34" s="133"/>
      <c r="AE34" s="133"/>
      <c r="AF34" s="133"/>
      <c r="AG34" s="133"/>
      <c r="AH34" s="143"/>
      <c r="AI34" s="165"/>
      <c r="AJ34" s="166"/>
      <c r="AK34" s="166"/>
      <c r="AL34" s="164"/>
      <c r="AM34" s="146"/>
      <c r="AN34" s="163"/>
    </row>
    <row r="35" spans="1:41" customFormat="1" ht="15.75" x14ac:dyDescent="0.25">
      <c r="A35" s="1128" t="s">
        <v>72</v>
      </c>
      <c r="B35" s="1129"/>
      <c r="C35" s="1129"/>
      <c r="D35" s="1129"/>
      <c r="E35" s="1129"/>
      <c r="F35" s="1129"/>
      <c r="G35" s="1129"/>
      <c r="H35" s="1129"/>
      <c r="I35" s="1129"/>
      <c r="J35" s="1129"/>
      <c r="K35" s="1129"/>
      <c r="L35" s="1129"/>
      <c r="M35" s="1129"/>
      <c r="N35" s="1129"/>
      <c r="O35" s="1129"/>
      <c r="P35" s="1129"/>
      <c r="Q35" s="1129"/>
      <c r="R35" s="1129"/>
      <c r="S35" s="1129"/>
      <c r="T35" s="1129"/>
      <c r="U35" s="1129"/>
      <c r="V35" s="1129"/>
      <c r="W35" s="1129"/>
      <c r="X35" s="1129"/>
      <c r="Y35" s="1129"/>
      <c r="Z35" s="1129"/>
      <c r="AA35" s="1129"/>
      <c r="AB35" s="1129"/>
      <c r="AC35" s="1129"/>
      <c r="AD35" s="1129"/>
      <c r="AE35" s="1129"/>
      <c r="AF35" s="1129"/>
      <c r="AG35" s="1129"/>
      <c r="AH35" s="1130"/>
      <c r="AI35" s="1134" t="s">
        <v>56</v>
      </c>
      <c r="AJ35" s="1135"/>
      <c r="AK35" s="1135"/>
      <c r="AL35" s="1135"/>
      <c r="AM35" s="1135"/>
      <c r="AN35" s="259">
        <f>SUM(AN10:AN34)</f>
        <v>0</v>
      </c>
    </row>
    <row r="36" spans="1:41" customFormat="1" x14ac:dyDescent="0.2">
      <c r="A36" s="1128"/>
      <c r="B36" s="1129"/>
      <c r="C36" s="1129"/>
      <c r="D36" s="1129"/>
      <c r="E36" s="1129"/>
      <c r="F36" s="1129"/>
      <c r="G36" s="1129"/>
      <c r="H36" s="1129"/>
      <c r="I36" s="1129"/>
      <c r="J36" s="1129"/>
      <c r="K36" s="1129"/>
      <c r="L36" s="1129"/>
      <c r="M36" s="1129"/>
      <c r="N36" s="1129"/>
      <c r="O36" s="1129"/>
      <c r="P36" s="1129"/>
      <c r="Q36" s="1129"/>
      <c r="R36" s="1129"/>
      <c r="S36" s="1129"/>
      <c r="T36" s="1129"/>
      <c r="U36" s="1129"/>
      <c r="V36" s="1129"/>
      <c r="W36" s="1129"/>
      <c r="X36" s="1129"/>
      <c r="Y36" s="1129"/>
      <c r="Z36" s="1129"/>
      <c r="AA36" s="1129"/>
      <c r="AB36" s="1129"/>
      <c r="AC36" s="1129"/>
      <c r="AD36" s="1129"/>
      <c r="AE36" s="1129"/>
      <c r="AF36" s="1129"/>
      <c r="AG36" s="1129"/>
      <c r="AH36" s="1130"/>
      <c r="AI36" s="1136" t="s">
        <v>57</v>
      </c>
      <c r="AJ36" s="1137"/>
      <c r="AK36" s="1137"/>
      <c r="AL36" s="1137"/>
      <c r="AM36" s="1137"/>
      <c r="AN36" s="147">
        <v>0</v>
      </c>
    </row>
    <row r="37" spans="1:41" customFormat="1" ht="18.75" thickBot="1" x14ac:dyDescent="0.3">
      <c r="A37" s="1131"/>
      <c r="B37" s="1132"/>
      <c r="C37" s="1132"/>
      <c r="D37" s="1132"/>
      <c r="E37" s="1132"/>
      <c r="F37" s="1132"/>
      <c r="G37" s="1132"/>
      <c r="H37" s="1132"/>
      <c r="I37" s="1132"/>
      <c r="J37" s="1132"/>
      <c r="K37" s="1132"/>
      <c r="L37" s="1132"/>
      <c r="M37" s="1132"/>
      <c r="N37" s="1132"/>
      <c r="O37" s="1132"/>
      <c r="P37" s="1132"/>
      <c r="Q37" s="1132"/>
      <c r="R37" s="1132"/>
      <c r="S37" s="1132"/>
      <c r="T37" s="1132"/>
      <c r="U37" s="1132"/>
      <c r="V37" s="1132"/>
      <c r="W37" s="1132"/>
      <c r="X37" s="1132"/>
      <c r="Y37" s="1132"/>
      <c r="Z37" s="1132"/>
      <c r="AA37" s="1132"/>
      <c r="AB37" s="1132"/>
      <c r="AC37" s="1132"/>
      <c r="AD37" s="1132"/>
      <c r="AE37" s="1132"/>
      <c r="AF37" s="1132"/>
      <c r="AG37" s="1132"/>
      <c r="AH37" s="1133"/>
      <c r="AI37" s="1138" t="s">
        <v>58</v>
      </c>
      <c r="AJ37" s="1139"/>
      <c r="AK37" s="1139"/>
      <c r="AL37" s="1139"/>
      <c r="AM37" s="1139"/>
      <c r="AN37" s="260">
        <f>ROUND(+AN35+AN36,2)</f>
        <v>0</v>
      </c>
      <c r="AO37">
        <v>201.5800000000001</v>
      </c>
    </row>
    <row r="38" spans="1:41" customFormat="1" ht="15.75" thickBot="1" x14ac:dyDescent="0.25">
      <c r="A38" s="211"/>
      <c r="B38" s="212" t="s">
        <v>59</v>
      </c>
      <c r="C38" s="213"/>
      <c r="D38" s="213"/>
      <c r="E38" s="213"/>
      <c r="F38" s="213"/>
      <c r="G38" s="213"/>
      <c r="H38" s="213"/>
      <c r="I38" s="213"/>
      <c r="J38" s="213"/>
      <c r="K38" s="213"/>
      <c r="L38" s="213"/>
      <c r="M38" s="213"/>
      <c r="N38" s="213"/>
      <c r="O38" s="213"/>
      <c r="P38" s="213"/>
      <c r="Q38" s="213"/>
      <c r="R38" s="213"/>
      <c r="S38" s="213"/>
      <c r="T38" s="214"/>
      <c r="U38" s="213"/>
      <c r="V38" s="213"/>
      <c r="W38" s="213"/>
      <c r="X38" s="213"/>
      <c r="Y38" s="213"/>
      <c r="Z38" s="213"/>
      <c r="AA38" s="213"/>
      <c r="AB38" s="213"/>
      <c r="AC38" s="213"/>
      <c r="AD38" s="213"/>
      <c r="AE38" s="213"/>
      <c r="AF38" s="213"/>
      <c r="AG38" s="213"/>
      <c r="AH38" s="215"/>
      <c r="AI38" s="213"/>
      <c r="AJ38" s="216"/>
      <c r="AK38" s="217"/>
      <c r="AL38" s="217"/>
      <c r="AM38" s="217"/>
      <c r="AN38" s="218"/>
    </row>
    <row r="39" spans="1:41" customFormat="1" ht="61.9" customHeight="1" x14ac:dyDescent="0.2">
      <c r="A39" s="261"/>
      <c r="B39" s="205" t="s">
        <v>111</v>
      </c>
      <c r="C39" s="206"/>
      <c r="D39" s="206"/>
      <c r="E39" s="206"/>
      <c r="F39" s="206"/>
      <c r="G39" s="206"/>
      <c r="H39" s="1179"/>
      <c r="I39" s="1179"/>
      <c r="J39" s="1179"/>
      <c r="K39" s="1179"/>
      <c r="L39" s="1179"/>
      <c r="M39" s="1179"/>
      <c r="N39" s="1179"/>
      <c r="O39" s="1179"/>
      <c r="P39" s="1179"/>
      <c r="Q39" s="1179"/>
      <c r="R39" s="206"/>
      <c r="S39" s="206"/>
      <c r="T39" s="207" t="s">
        <v>112</v>
      </c>
      <c r="U39" s="206"/>
      <c r="V39" s="206"/>
      <c r="W39" s="206"/>
      <c r="X39" s="206"/>
      <c r="Y39" s="206"/>
      <c r="Z39" s="1180"/>
      <c r="AA39" s="1180"/>
      <c r="AB39" s="1180"/>
      <c r="AC39" s="1180"/>
      <c r="AD39" s="1180"/>
      <c r="AE39" s="1180"/>
      <c r="AF39" s="1180"/>
      <c r="AG39" s="1180"/>
      <c r="AH39" s="1180"/>
      <c r="AI39" s="206"/>
      <c r="AJ39" s="208" t="s">
        <v>113</v>
      </c>
      <c r="AK39" s="206"/>
      <c r="AL39" s="1180"/>
      <c r="AM39" s="1180"/>
      <c r="AN39" s="1181"/>
    </row>
    <row r="40" spans="1:41" customFormat="1" ht="13.15" customHeight="1" thickBot="1" x14ac:dyDescent="0.25">
      <c r="A40" s="262"/>
      <c r="B40" s="263" t="s">
        <v>114</v>
      </c>
      <c r="C40" s="264"/>
      <c r="D40" s="264"/>
      <c r="E40" s="264"/>
      <c r="F40" s="264"/>
      <c r="G40" s="264"/>
      <c r="H40" s="1182"/>
      <c r="I40" s="1182"/>
      <c r="J40" s="1182"/>
      <c r="K40" s="1182"/>
      <c r="L40" s="1182"/>
      <c r="M40" s="1182"/>
      <c r="N40" s="1182"/>
      <c r="O40" s="1182"/>
      <c r="P40" s="1182"/>
      <c r="Q40" s="1182"/>
      <c r="R40" s="264"/>
      <c r="S40" s="264"/>
      <c r="T40" s="263" t="s">
        <v>114</v>
      </c>
      <c r="U40" s="264"/>
      <c r="V40" s="264"/>
      <c r="W40" s="264"/>
      <c r="X40" s="264"/>
      <c r="Y40" s="264"/>
      <c r="Z40" s="1183"/>
      <c r="AA40" s="1183"/>
      <c r="AB40" s="1183"/>
      <c r="AC40" s="1183"/>
      <c r="AD40" s="1183"/>
      <c r="AE40" s="1183"/>
      <c r="AF40" s="1183"/>
      <c r="AG40" s="1183"/>
      <c r="AH40" s="1183"/>
      <c r="AI40" s="264"/>
      <c r="AJ40" s="263" t="s">
        <v>114</v>
      </c>
      <c r="AK40" s="264"/>
      <c r="AL40" s="1183"/>
      <c r="AM40" s="1183"/>
      <c r="AN40" s="1184"/>
    </row>
    <row r="41" spans="1:41" ht="43.5" customHeight="1" x14ac:dyDescent="0.25">
      <c r="A41" s="1083"/>
      <c r="B41" s="1083"/>
      <c r="C41" s="1083"/>
      <c r="D41" s="1083"/>
      <c r="E41" s="1083"/>
      <c r="F41" s="1083"/>
      <c r="G41" s="1083"/>
      <c r="H41" s="1083"/>
      <c r="I41" s="1085" t="s">
        <v>38</v>
      </c>
      <c r="J41" s="1086"/>
      <c r="K41" s="1086"/>
      <c r="L41" s="1086"/>
      <c r="M41" s="1086"/>
      <c r="N41" s="1086"/>
      <c r="O41" s="1086"/>
      <c r="P41" s="1086"/>
      <c r="Q41" s="1086"/>
      <c r="R41" s="1086"/>
      <c r="S41" s="1086"/>
      <c r="T41" s="1086"/>
      <c r="U41" s="1086"/>
      <c r="V41" s="1086"/>
      <c r="W41" s="1086"/>
      <c r="X41" s="1086"/>
      <c r="Y41" s="1086"/>
      <c r="Z41" s="1086"/>
      <c r="AA41" s="1086"/>
      <c r="AB41" s="1086"/>
      <c r="AC41" s="1086"/>
      <c r="AD41" s="1086"/>
      <c r="AE41" s="1086"/>
      <c r="AF41" s="1086"/>
      <c r="AG41" s="1086"/>
      <c r="AH41" s="1086"/>
      <c r="AI41" s="1086"/>
      <c r="AJ41" s="1086"/>
      <c r="AK41" s="1087"/>
      <c r="AL41" s="1091"/>
      <c r="AM41" s="1091"/>
      <c r="AN41" s="1091"/>
    </row>
    <row r="42" spans="1:41" ht="15" customHeight="1" x14ac:dyDescent="0.25">
      <c r="A42" s="1084"/>
      <c r="B42" s="1084"/>
      <c r="C42" s="1084"/>
      <c r="D42" s="1084"/>
      <c r="E42" s="1084"/>
      <c r="F42" s="1084"/>
      <c r="G42" s="1084"/>
      <c r="H42" s="1084"/>
      <c r="I42" s="1088"/>
      <c r="J42" s="1089"/>
      <c r="K42" s="1089"/>
      <c r="L42" s="1089"/>
      <c r="M42" s="1089"/>
      <c r="N42" s="1089"/>
      <c r="O42" s="1089"/>
      <c r="P42" s="1089"/>
      <c r="Q42" s="1089"/>
      <c r="R42" s="1089"/>
      <c r="S42" s="1089"/>
      <c r="T42" s="1089"/>
      <c r="U42" s="1089"/>
      <c r="V42" s="1089"/>
      <c r="W42" s="1089"/>
      <c r="X42" s="1089"/>
      <c r="Y42" s="1089"/>
      <c r="Z42" s="1089"/>
      <c r="AA42" s="1089"/>
      <c r="AB42" s="1089"/>
      <c r="AC42" s="1089"/>
      <c r="AD42" s="1089"/>
      <c r="AE42" s="1089"/>
      <c r="AF42" s="1089"/>
      <c r="AG42" s="1089"/>
      <c r="AH42" s="1089"/>
      <c r="AI42" s="1089"/>
      <c r="AJ42" s="1089"/>
      <c r="AK42" s="1090"/>
      <c r="AL42" s="1092"/>
      <c r="AM42" s="1092"/>
      <c r="AN42" s="1092"/>
    </row>
    <row r="43" spans="1:41" ht="15.75" x14ac:dyDescent="0.25">
      <c r="A43" s="1093" t="s">
        <v>39</v>
      </c>
      <c r="B43" s="1093"/>
      <c r="C43" s="1093"/>
      <c r="D43" s="1093"/>
      <c r="E43" s="1093"/>
      <c r="F43" s="1093"/>
      <c r="G43" s="1093"/>
      <c r="H43" s="1093"/>
      <c r="I43" s="1094" t="s">
        <v>40</v>
      </c>
      <c r="J43" s="1094"/>
      <c r="K43" s="1094"/>
      <c r="L43" s="1094"/>
      <c r="M43" s="1094"/>
      <c r="N43" s="1094"/>
      <c r="O43" s="1094"/>
      <c r="P43" s="1094"/>
      <c r="Q43" s="1094"/>
      <c r="R43" s="1094"/>
      <c r="S43" s="1094"/>
      <c r="T43" s="1094"/>
      <c r="U43" s="1093" t="s">
        <v>41</v>
      </c>
      <c r="V43" s="1093"/>
      <c r="W43" s="1093"/>
      <c r="X43" s="1093"/>
      <c r="Y43" s="1093"/>
      <c r="Z43" s="1093"/>
      <c r="AA43" s="1093"/>
      <c r="AB43" s="1093"/>
      <c r="AC43" s="1093"/>
      <c r="AD43" s="1093"/>
      <c r="AE43" s="1094" t="s">
        <v>42</v>
      </c>
      <c r="AF43" s="1094"/>
      <c r="AG43" s="1094"/>
      <c r="AH43" s="1094"/>
      <c r="AI43" s="1094"/>
      <c r="AJ43" s="1094"/>
      <c r="AK43" s="1094"/>
      <c r="AL43" s="1094"/>
      <c r="AM43" s="1094"/>
      <c r="AN43" s="1094"/>
    </row>
    <row r="44" spans="1:41" ht="20.25" x14ac:dyDescent="0.3">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1"/>
      <c r="AN44" s="11"/>
    </row>
    <row r="45" spans="1:41" ht="37.9" customHeight="1" x14ac:dyDescent="0.25">
      <c r="A45" s="1073" t="s">
        <v>43</v>
      </c>
      <c r="B45" s="1073"/>
      <c r="C45" s="1073"/>
      <c r="D45" s="1073"/>
      <c r="E45" s="1073"/>
      <c r="F45" s="1073"/>
      <c r="G45" s="1073"/>
      <c r="H45" s="1073"/>
      <c r="I45" s="1074" t="s">
        <v>125</v>
      </c>
      <c r="J45" s="1074"/>
      <c r="K45" s="1074"/>
      <c r="L45" s="1074"/>
      <c r="M45" s="1074"/>
      <c r="N45" s="1074"/>
      <c r="O45" s="1074"/>
      <c r="P45" s="1074"/>
      <c r="Q45" s="1074"/>
      <c r="R45" s="1074"/>
      <c r="S45" s="1074"/>
      <c r="T45" s="1074"/>
      <c r="U45" s="1074"/>
      <c r="V45" s="1074"/>
      <c r="W45" s="1074"/>
      <c r="X45" s="1074"/>
      <c r="Y45" s="1074"/>
      <c r="Z45" s="1074"/>
      <c r="AA45" s="1074"/>
      <c r="AB45" s="1074"/>
      <c r="AC45" s="1074"/>
      <c r="AD45" s="1074"/>
      <c r="AE45" s="1074"/>
      <c r="AF45" s="1074"/>
      <c r="AG45" s="1074"/>
      <c r="AH45" s="1074"/>
      <c r="AI45" s="1074"/>
      <c r="AJ45" s="1074"/>
      <c r="AK45" s="1074"/>
      <c r="AL45" s="1074"/>
      <c r="AM45" s="1074"/>
      <c r="AN45" s="1074"/>
    </row>
    <row r="46" spans="1:41" ht="16.5" thickBot="1" x14ac:dyDescent="0.3">
      <c r="A46" s="12"/>
      <c r="B46" s="13"/>
      <c r="C46" s="13"/>
      <c r="D46" s="13"/>
      <c r="E46" s="13"/>
      <c r="F46" s="13"/>
      <c r="G46" s="13"/>
      <c r="H46" s="13"/>
      <c r="I46" s="13"/>
      <c r="J46" s="13"/>
      <c r="K46" s="13"/>
      <c r="L46" s="13"/>
      <c r="M46" s="13"/>
      <c r="N46" s="13"/>
      <c r="O46" s="13"/>
      <c r="P46" s="13"/>
      <c r="Q46" s="13"/>
      <c r="R46" s="13"/>
      <c r="S46" s="13"/>
      <c r="T46" s="13"/>
      <c r="U46" s="13"/>
      <c r="V46" s="13"/>
      <c r="W46" s="13"/>
      <c r="X46" s="13"/>
      <c r="Y46" s="13"/>
      <c r="Z46" s="13"/>
      <c r="AA46" s="13"/>
      <c r="AB46" s="13"/>
      <c r="AC46" s="13"/>
      <c r="AD46" s="13"/>
      <c r="AE46" s="13"/>
      <c r="AF46" s="13"/>
      <c r="AG46" s="13"/>
      <c r="AH46" s="13"/>
      <c r="AI46" s="14"/>
      <c r="AJ46" s="14"/>
      <c r="AK46" s="14"/>
      <c r="AL46" s="14"/>
      <c r="AM46" s="15"/>
      <c r="AN46" s="15"/>
    </row>
    <row r="47" spans="1:41" s="13" customFormat="1" ht="45" customHeight="1" thickBot="1" x14ac:dyDescent="0.25">
      <c r="A47" s="1075" t="s">
        <v>1</v>
      </c>
      <c r="B47" s="1076"/>
      <c r="C47" s="1076"/>
      <c r="D47" s="1076"/>
      <c r="E47" s="1076"/>
      <c r="F47" s="1076"/>
      <c r="G47" s="1076"/>
      <c r="H47" s="1077" t="str">
        <f>+VLOOKUP(AE47,PRESUPUESTO!$A$18:$E$36,3,FALSE)</f>
        <v>SUMINISTRO E INSTALACIÓN DE CONCRETO CICLOPEO DE 21 MPA (3000 PSI) , 60% RAJON PARA PLACA HUELLAS INCLUYE SELLO DE JUNTAS</v>
      </c>
      <c r="I47" s="1077"/>
      <c r="J47" s="1077"/>
      <c r="K47" s="1077"/>
      <c r="L47" s="1077"/>
      <c r="M47" s="1077"/>
      <c r="N47" s="1077"/>
      <c r="O47" s="1077"/>
      <c r="P47" s="1077"/>
      <c r="Q47" s="1077"/>
      <c r="R47" s="1077"/>
      <c r="S47" s="1077"/>
      <c r="T47" s="1077"/>
      <c r="U47" s="1076" t="s">
        <v>45</v>
      </c>
      <c r="V47" s="1076"/>
      <c r="W47" s="1076"/>
      <c r="X47" s="1076"/>
      <c r="Y47" s="1076"/>
      <c r="Z47" s="1076"/>
      <c r="AA47" s="1076"/>
      <c r="AB47" s="1076"/>
      <c r="AC47" s="1076"/>
      <c r="AD47" s="1076"/>
      <c r="AE47" s="1078">
        <v>3.02</v>
      </c>
      <c r="AF47" s="1079"/>
      <c r="AG47" s="1079"/>
      <c r="AH47" s="1079"/>
      <c r="AI47" s="1080"/>
      <c r="AJ47" s="16" t="s">
        <v>46</v>
      </c>
      <c r="AK47" s="127" t="str">
        <f>+VLOOKUP(AE47,PRESUPUESTO!$A$18:$E$36,4,FALSE)</f>
        <v>Precios Gober.</v>
      </c>
      <c r="AL47" s="18" t="s">
        <v>47</v>
      </c>
      <c r="AM47" s="1081" t="s">
        <v>124</v>
      </c>
      <c r="AN47" s="1082"/>
    </row>
    <row r="48" spans="1:41" x14ac:dyDescent="0.25">
      <c r="A48" s="19"/>
      <c r="B48" s="20"/>
      <c r="C48" s="20"/>
      <c r="D48" s="20"/>
      <c r="E48" s="20"/>
      <c r="F48" s="20"/>
      <c r="G48" s="20"/>
      <c r="H48" s="20"/>
      <c r="I48" s="20"/>
      <c r="J48" s="20"/>
      <c r="K48" s="20"/>
      <c r="L48" s="20"/>
      <c r="M48" s="20"/>
      <c r="N48" s="20"/>
      <c r="O48" s="20"/>
      <c r="P48" s="20"/>
      <c r="Q48" s="20"/>
      <c r="R48" s="20"/>
      <c r="S48" s="20"/>
      <c r="T48" s="20"/>
      <c r="U48" s="20"/>
      <c r="V48" s="20"/>
      <c r="W48" s="20"/>
      <c r="X48" s="20"/>
      <c r="Y48" s="20"/>
      <c r="Z48" s="20"/>
      <c r="AA48" s="20"/>
      <c r="AB48" s="20"/>
      <c r="AC48" s="20"/>
      <c r="AD48" s="20"/>
      <c r="AE48" s="20"/>
      <c r="AF48" s="20"/>
      <c r="AG48" s="20"/>
      <c r="AH48" s="21"/>
      <c r="AI48" s="1065" t="s">
        <v>48</v>
      </c>
      <c r="AJ48" s="1067" t="s">
        <v>49</v>
      </c>
      <c r="AK48" s="1068"/>
      <c r="AL48" s="1068"/>
      <c r="AM48" s="1069" t="s">
        <v>50</v>
      </c>
      <c r="AN48" s="1063" t="s">
        <v>51</v>
      </c>
    </row>
    <row r="49" spans="1:40" ht="16.5" customHeight="1" thickBot="1" x14ac:dyDescent="0.3">
      <c r="A49" s="22"/>
      <c r="B49" s="23"/>
      <c r="C49" s="23"/>
      <c r="D49" s="23"/>
      <c r="E49" s="23"/>
      <c r="F49" s="23"/>
      <c r="G49" s="23"/>
      <c r="H49" s="23"/>
      <c r="I49" s="23"/>
      <c r="J49" s="23"/>
      <c r="K49" s="23"/>
      <c r="L49" s="23"/>
      <c r="M49" s="23"/>
      <c r="N49" s="23"/>
      <c r="O49" s="23"/>
      <c r="P49" s="23"/>
      <c r="Q49" s="23"/>
      <c r="R49" s="23"/>
      <c r="S49" s="23"/>
      <c r="T49" s="23"/>
      <c r="U49" s="23"/>
      <c r="V49" s="23"/>
      <c r="W49" s="23"/>
      <c r="X49" s="23"/>
      <c r="Y49" s="23"/>
      <c r="Z49" s="23"/>
      <c r="AA49" s="23"/>
      <c r="AB49" s="23"/>
      <c r="AC49" s="23"/>
      <c r="AD49" s="23"/>
      <c r="AE49" s="23"/>
      <c r="AF49" s="23"/>
      <c r="AG49" s="23"/>
      <c r="AH49" s="24"/>
      <c r="AI49" s="1066"/>
      <c r="AJ49" s="25"/>
      <c r="AK49" s="25"/>
      <c r="AL49" s="70" t="s">
        <v>71</v>
      </c>
      <c r="AM49" s="1070"/>
      <c r="AN49" s="1064"/>
    </row>
    <row r="50" spans="1:40" ht="15.75" x14ac:dyDescent="0.25">
      <c r="A50" s="22"/>
      <c r="B50" s="23"/>
      <c r="C50" s="23"/>
      <c r="D50" s="26"/>
      <c r="E50" s="27"/>
      <c r="F50" s="28"/>
      <c r="G50" s="28"/>
      <c r="H50" s="27"/>
      <c r="I50" s="29"/>
      <c r="J50" s="30"/>
      <c r="K50" s="30"/>
      <c r="L50" s="30"/>
      <c r="M50" s="30"/>
      <c r="N50" s="30"/>
      <c r="O50" s="30"/>
      <c r="P50" s="30"/>
      <c r="Q50" s="30"/>
      <c r="R50" s="30"/>
      <c r="S50" s="30"/>
      <c r="T50" s="30"/>
      <c r="U50" s="30"/>
      <c r="V50" s="28"/>
      <c r="W50" s="28"/>
      <c r="X50" s="28"/>
      <c r="Y50" s="28"/>
      <c r="Z50" s="28"/>
      <c r="AA50" s="28"/>
      <c r="AB50" s="31"/>
      <c r="AC50" s="28"/>
      <c r="AD50" s="30"/>
      <c r="AE50" s="30"/>
      <c r="AF50" s="30"/>
      <c r="AG50" s="32"/>
      <c r="AH50" s="33"/>
      <c r="AI50" s="144" t="s">
        <v>61</v>
      </c>
      <c r="AJ50" s="1152" t="s">
        <v>62</v>
      </c>
      <c r="AK50" s="1152"/>
      <c r="AL50" s="71"/>
      <c r="AM50" s="72"/>
      <c r="AN50" s="73"/>
    </row>
    <row r="51" spans="1:40" ht="15.75" x14ac:dyDescent="0.25">
      <c r="A51" s="22"/>
      <c r="B51" s="23"/>
      <c r="C51" s="23"/>
      <c r="D51" s="23"/>
      <c r="E51" s="23"/>
      <c r="F51" s="23"/>
      <c r="G51" s="23"/>
      <c r="H51" s="23"/>
      <c r="I51" s="23"/>
      <c r="J51" s="23"/>
      <c r="K51" s="23"/>
      <c r="L51" s="23"/>
      <c r="M51" s="23"/>
      <c r="N51" s="38"/>
      <c r="O51" s="23"/>
      <c r="P51" s="23"/>
      <c r="Q51" s="23"/>
      <c r="R51" s="23"/>
      <c r="S51" s="23"/>
      <c r="T51" s="23"/>
      <c r="U51" s="23"/>
      <c r="V51" s="23"/>
      <c r="W51" s="23"/>
      <c r="X51" s="23"/>
      <c r="Y51" s="23"/>
      <c r="Z51" s="23"/>
      <c r="AA51" s="23"/>
      <c r="AB51" s="23"/>
      <c r="AC51" s="23"/>
      <c r="AD51" s="23"/>
      <c r="AE51" s="23"/>
      <c r="AF51" s="39"/>
      <c r="AG51" s="23"/>
      <c r="AH51" s="33"/>
      <c r="AI51" s="144" t="s">
        <v>63</v>
      </c>
      <c r="AJ51" s="1152" t="s">
        <v>62</v>
      </c>
      <c r="AK51" s="1152"/>
      <c r="AL51" s="71"/>
      <c r="AM51" s="72"/>
      <c r="AN51" s="73"/>
    </row>
    <row r="52" spans="1:40" ht="15.75" x14ac:dyDescent="0.25">
      <c r="A52" s="22"/>
      <c r="B52" s="23"/>
      <c r="C52" s="23"/>
      <c r="D52" s="23"/>
      <c r="E52" s="23"/>
      <c r="F52" s="23"/>
      <c r="G52" s="23"/>
      <c r="H52" s="23"/>
      <c r="I52" s="23"/>
      <c r="J52" s="23"/>
      <c r="K52" s="23"/>
      <c r="L52" s="23"/>
      <c r="M52" s="23"/>
      <c r="N52" s="38"/>
      <c r="O52" s="23"/>
      <c r="P52" s="23"/>
      <c r="Q52" s="23"/>
      <c r="R52" s="23"/>
      <c r="S52" s="23"/>
      <c r="T52" s="23"/>
      <c r="U52" s="23"/>
      <c r="V52" s="23"/>
      <c r="W52" s="23"/>
      <c r="X52" s="23"/>
      <c r="Y52" s="23"/>
      <c r="Z52" s="23"/>
      <c r="AA52" s="23"/>
      <c r="AB52" s="23"/>
      <c r="AC52" s="23"/>
      <c r="AD52" s="23"/>
      <c r="AE52" s="23"/>
      <c r="AF52" s="39"/>
      <c r="AG52" s="23"/>
      <c r="AH52" s="33"/>
      <c r="AI52" s="144" t="s">
        <v>64</v>
      </c>
      <c r="AJ52" s="1152" t="s">
        <v>62</v>
      </c>
      <c r="AK52" s="1152"/>
      <c r="AL52" s="71"/>
      <c r="AM52" s="72"/>
      <c r="AN52" s="73"/>
    </row>
    <row r="53" spans="1:40" ht="15.75" x14ac:dyDescent="0.25">
      <c r="A53" s="22"/>
      <c r="B53" s="23"/>
      <c r="C53" s="23"/>
      <c r="D53" s="23"/>
      <c r="E53" s="23"/>
      <c r="F53" s="23"/>
      <c r="G53" s="23"/>
      <c r="H53" s="23"/>
      <c r="I53" s="23"/>
      <c r="J53" s="23"/>
      <c r="K53" s="23"/>
      <c r="L53" s="23"/>
      <c r="M53" s="23"/>
      <c r="N53" s="38"/>
      <c r="O53" s="23"/>
      <c r="P53" s="23"/>
      <c r="Q53" s="23"/>
      <c r="R53" s="23"/>
      <c r="S53" s="23"/>
      <c r="T53" s="23"/>
      <c r="U53" s="23"/>
      <c r="V53" s="23"/>
      <c r="W53" s="23"/>
      <c r="X53" s="23"/>
      <c r="Y53" s="23"/>
      <c r="Z53" s="23"/>
      <c r="AA53" s="23"/>
      <c r="AB53" s="23"/>
      <c r="AC53" s="23"/>
      <c r="AD53" s="23"/>
      <c r="AE53" s="23"/>
      <c r="AF53" s="39"/>
      <c r="AG53" s="23"/>
      <c r="AH53" s="33"/>
      <c r="AI53" s="144" t="s">
        <v>65</v>
      </c>
      <c r="AJ53" s="1152" t="s">
        <v>62</v>
      </c>
      <c r="AK53" s="1152"/>
      <c r="AL53" s="71"/>
      <c r="AM53" s="72"/>
      <c r="AN53" s="73"/>
    </row>
    <row r="54" spans="1:40" ht="15.75" x14ac:dyDescent="0.25">
      <c r="A54" s="22"/>
      <c r="B54" s="23"/>
      <c r="C54" s="23"/>
      <c r="D54" s="23"/>
      <c r="E54" s="23"/>
      <c r="F54" s="23"/>
      <c r="G54" s="23"/>
      <c r="H54" s="23"/>
      <c r="I54" s="23"/>
      <c r="J54" s="23"/>
      <c r="K54" s="23"/>
      <c r="L54" s="23"/>
      <c r="M54" s="23"/>
      <c r="N54" s="38"/>
      <c r="O54" s="23"/>
      <c r="P54" s="23"/>
      <c r="Q54" s="23"/>
      <c r="R54" s="23"/>
      <c r="S54" s="23"/>
      <c r="T54" s="23"/>
      <c r="U54" s="23"/>
      <c r="V54" s="23"/>
      <c r="W54" s="23"/>
      <c r="X54" s="23"/>
      <c r="Y54" s="23"/>
      <c r="Z54" s="23"/>
      <c r="AA54" s="23"/>
      <c r="AB54" s="23"/>
      <c r="AC54" s="23"/>
      <c r="AD54" s="23"/>
      <c r="AE54" s="23"/>
      <c r="AF54" s="39"/>
      <c r="AG54" s="23"/>
      <c r="AH54" s="33"/>
      <c r="AI54" s="144" t="s">
        <v>66</v>
      </c>
      <c r="AJ54" s="1152" t="s">
        <v>62</v>
      </c>
      <c r="AK54" s="1152"/>
      <c r="AL54" s="71"/>
      <c r="AM54" s="72"/>
      <c r="AN54" s="73"/>
    </row>
    <row r="55" spans="1:40" ht="15.75" x14ac:dyDescent="0.25">
      <c r="A55" s="22"/>
      <c r="B55" s="23"/>
      <c r="C55" s="23"/>
      <c r="D55" s="23"/>
      <c r="E55" s="23"/>
      <c r="F55" s="23"/>
      <c r="G55" s="23"/>
      <c r="H55" s="23"/>
      <c r="I55" s="23"/>
      <c r="J55" s="23"/>
      <c r="K55" s="23"/>
      <c r="L55" s="23"/>
      <c r="M55" s="23"/>
      <c r="N55" s="38"/>
      <c r="O55" s="23"/>
      <c r="P55" s="23"/>
      <c r="Q55" s="23"/>
      <c r="R55" s="23"/>
      <c r="S55" s="23"/>
      <c r="T55" s="23"/>
      <c r="U55" s="23"/>
      <c r="V55" s="23"/>
      <c r="W55" s="23"/>
      <c r="X55" s="23"/>
      <c r="Y55" s="23"/>
      <c r="Z55" s="23"/>
      <c r="AA55" s="23"/>
      <c r="AB55" s="23"/>
      <c r="AC55" s="23"/>
      <c r="AD55" s="23"/>
      <c r="AE55" s="23"/>
      <c r="AF55" s="39"/>
      <c r="AG55" s="23"/>
      <c r="AH55" s="33"/>
      <c r="AI55" s="144" t="s">
        <v>67</v>
      </c>
      <c r="AJ55" s="1152" t="s">
        <v>62</v>
      </c>
      <c r="AK55" s="1152"/>
      <c r="AL55" s="71"/>
      <c r="AM55" s="72"/>
      <c r="AN55" s="73"/>
    </row>
    <row r="56" spans="1:40" ht="15.75" x14ac:dyDescent="0.25">
      <c r="A56" s="22"/>
      <c r="B56" s="23"/>
      <c r="C56" s="23"/>
      <c r="D56" s="23"/>
      <c r="E56" s="23"/>
      <c r="F56" s="23"/>
      <c r="G56" s="23"/>
      <c r="H56" s="23"/>
      <c r="I56" s="23"/>
      <c r="J56" s="23"/>
      <c r="K56" s="23"/>
      <c r="L56" s="23"/>
      <c r="M56" s="23"/>
      <c r="N56" s="23"/>
      <c r="O56" s="23"/>
      <c r="P56" s="23"/>
      <c r="Q56" s="23"/>
      <c r="R56" s="23"/>
      <c r="S56" s="23"/>
      <c r="T56" s="23"/>
      <c r="U56" s="23"/>
      <c r="V56" s="23"/>
      <c r="W56" s="23"/>
      <c r="X56" s="23"/>
      <c r="Y56" s="23"/>
      <c r="Z56" s="23"/>
      <c r="AA56" s="23"/>
      <c r="AB56" s="23"/>
      <c r="AC56" s="23"/>
      <c r="AD56" s="23"/>
      <c r="AE56" s="23"/>
      <c r="AF56" s="39"/>
      <c r="AG56" s="23"/>
      <c r="AH56" s="33"/>
      <c r="AI56" s="144" t="s">
        <v>68</v>
      </c>
      <c r="AJ56" s="1152" t="s">
        <v>62</v>
      </c>
      <c r="AK56" s="1152"/>
      <c r="AL56" s="71"/>
      <c r="AM56" s="72"/>
      <c r="AN56" s="73"/>
    </row>
    <row r="57" spans="1:40" ht="15.75" x14ac:dyDescent="0.25">
      <c r="A57" s="22"/>
      <c r="B57" s="23"/>
      <c r="C57" s="23"/>
      <c r="D57" s="23"/>
      <c r="E57" s="23"/>
      <c r="F57" s="23"/>
      <c r="G57" s="23"/>
      <c r="H57" s="23"/>
      <c r="I57" s="23"/>
      <c r="J57" s="23"/>
      <c r="K57" s="23"/>
      <c r="L57" s="23"/>
      <c r="M57" s="23"/>
      <c r="N57" s="23"/>
      <c r="O57" s="23"/>
      <c r="P57" s="23"/>
      <c r="Q57" s="23"/>
      <c r="R57" s="23"/>
      <c r="S57" s="23"/>
      <c r="T57" s="23"/>
      <c r="U57" s="23"/>
      <c r="V57" s="23"/>
      <c r="W57" s="23"/>
      <c r="X57" s="23"/>
      <c r="Y57" s="23"/>
      <c r="Z57" s="23"/>
      <c r="AA57" s="23"/>
      <c r="AB57" s="23"/>
      <c r="AC57" s="23"/>
      <c r="AD57" s="23"/>
      <c r="AE57" s="23"/>
      <c r="AF57" s="39"/>
      <c r="AG57" s="23"/>
      <c r="AH57" s="33"/>
      <c r="AI57" s="144" t="s">
        <v>69</v>
      </c>
      <c r="AJ57" s="1152" t="s">
        <v>62</v>
      </c>
      <c r="AK57" s="1152"/>
      <c r="AL57" s="71"/>
      <c r="AM57" s="72"/>
      <c r="AN57" s="73"/>
    </row>
    <row r="58" spans="1:40" ht="15.75" x14ac:dyDescent="0.25">
      <c r="A58" s="22"/>
      <c r="B58" s="23"/>
      <c r="C58" s="23"/>
      <c r="D58" s="23"/>
      <c r="E58" s="23"/>
      <c r="F58" s="23"/>
      <c r="G58" s="23"/>
      <c r="H58" s="23"/>
      <c r="I58" s="23"/>
      <c r="J58" s="23"/>
      <c r="K58" s="23"/>
      <c r="L58" s="23"/>
      <c r="M58" s="23"/>
      <c r="N58" s="23"/>
      <c r="O58" s="23"/>
      <c r="P58" s="23"/>
      <c r="Q58" s="23"/>
      <c r="R58" s="23"/>
      <c r="S58" s="23"/>
      <c r="T58" s="23"/>
      <c r="U58" s="23"/>
      <c r="V58" s="23"/>
      <c r="W58" s="23"/>
      <c r="X58" s="23"/>
      <c r="Y58" s="23"/>
      <c r="Z58" s="23"/>
      <c r="AA58" s="23"/>
      <c r="AB58" s="23"/>
      <c r="AC58" s="23"/>
      <c r="AD58" s="23"/>
      <c r="AE58" s="23"/>
      <c r="AF58" s="39"/>
      <c r="AG58" s="23"/>
      <c r="AH58" s="33"/>
      <c r="AI58" s="144" t="s">
        <v>222</v>
      </c>
      <c r="AJ58" s="1152" t="s">
        <v>62</v>
      </c>
      <c r="AK58" s="1152"/>
      <c r="AL58" s="71"/>
      <c r="AM58" s="72"/>
      <c r="AN58" s="73"/>
    </row>
    <row r="59" spans="1:40" ht="15.75" x14ac:dyDescent="0.25">
      <c r="A59" s="22"/>
      <c r="B59" s="23"/>
      <c r="C59" s="23"/>
      <c r="D59" s="23"/>
      <c r="E59" s="23"/>
      <c r="F59" s="23"/>
      <c r="G59" s="23"/>
      <c r="H59" s="23"/>
      <c r="I59" s="23"/>
      <c r="J59" s="23"/>
      <c r="K59" s="23"/>
      <c r="L59" s="23"/>
      <c r="M59" s="23"/>
      <c r="N59" s="23"/>
      <c r="O59" s="23"/>
      <c r="P59" s="23"/>
      <c r="Q59" s="23"/>
      <c r="R59" s="23"/>
      <c r="S59" s="23"/>
      <c r="T59" s="23"/>
      <c r="U59" s="23"/>
      <c r="V59" s="23"/>
      <c r="W59" s="23"/>
      <c r="X59" s="23"/>
      <c r="Y59" s="23"/>
      <c r="Z59" s="23"/>
      <c r="AA59" s="23"/>
      <c r="AB59" s="23"/>
      <c r="AC59" s="23"/>
      <c r="AD59" s="23"/>
      <c r="AE59" s="23"/>
      <c r="AF59" s="39"/>
      <c r="AG59" s="23"/>
      <c r="AH59" s="33"/>
      <c r="AI59" s="144" t="s">
        <v>223</v>
      </c>
      <c r="AJ59" s="1152" t="s">
        <v>62</v>
      </c>
      <c r="AK59" s="1152"/>
      <c r="AL59" s="71"/>
      <c r="AM59" s="36"/>
      <c r="AN59" s="73"/>
    </row>
    <row r="60" spans="1:40" ht="15.75" x14ac:dyDescent="0.25">
      <c r="A60" s="22"/>
      <c r="B60" s="23"/>
      <c r="C60" s="23"/>
      <c r="D60" s="23"/>
      <c r="E60" s="23"/>
      <c r="F60" s="23"/>
      <c r="G60" s="23"/>
      <c r="H60" s="23"/>
      <c r="I60" s="23"/>
      <c r="J60" s="23"/>
      <c r="K60" s="23"/>
      <c r="L60" s="23"/>
      <c r="M60" s="23"/>
      <c r="N60" s="38"/>
      <c r="O60" s="23"/>
      <c r="P60" s="23"/>
      <c r="Q60" s="23"/>
      <c r="R60" s="23"/>
      <c r="S60" s="23"/>
      <c r="T60" s="23"/>
      <c r="U60" s="23"/>
      <c r="V60" s="23"/>
      <c r="W60" s="23"/>
      <c r="X60" s="23"/>
      <c r="Y60" s="23"/>
      <c r="Z60" s="23"/>
      <c r="AA60" s="23"/>
      <c r="AB60" s="23"/>
      <c r="AC60" s="23"/>
      <c r="AD60" s="23"/>
      <c r="AE60" s="23"/>
      <c r="AF60" s="39"/>
      <c r="AG60" s="23"/>
      <c r="AH60" s="33"/>
      <c r="AI60" s="34"/>
      <c r="AJ60" s="1152"/>
      <c r="AK60" s="1152"/>
      <c r="AL60" s="74"/>
      <c r="AM60" s="36"/>
      <c r="AN60" s="73"/>
    </row>
    <row r="61" spans="1:40" ht="15.75" x14ac:dyDescent="0.25">
      <c r="A61" s="22"/>
      <c r="B61" s="23"/>
      <c r="C61" s="23"/>
      <c r="D61" s="23"/>
      <c r="E61" s="23"/>
      <c r="F61" s="23"/>
      <c r="G61" s="23"/>
      <c r="H61" s="23"/>
      <c r="I61" s="23"/>
      <c r="J61" s="23"/>
      <c r="K61" s="23"/>
      <c r="L61" s="23"/>
      <c r="M61" s="23"/>
      <c r="N61" s="38"/>
      <c r="O61" s="23"/>
      <c r="P61" s="23"/>
      <c r="Q61" s="23"/>
      <c r="R61" s="23"/>
      <c r="S61" s="23"/>
      <c r="T61" s="23"/>
      <c r="U61" s="23"/>
      <c r="V61" s="23"/>
      <c r="W61" s="23"/>
      <c r="X61" s="23"/>
      <c r="Y61" s="23"/>
      <c r="Z61" s="23"/>
      <c r="AA61" s="23"/>
      <c r="AB61" s="23"/>
      <c r="AC61" s="23"/>
      <c r="AD61" s="23"/>
      <c r="AE61" s="23"/>
      <c r="AF61" s="39"/>
      <c r="AG61" s="23"/>
      <c r="AH61" s="33"/>
      <c r="AI61" s="34"/>
      <c r="AJ61" s="1152"/>
      <c r="AK61" s="1152"/>
      <c r="AL61" s="71"/>
      <c r="AM61" s="36"/>
      <c r="AN61" s="73"/>
    </row>
    <row r="62" spans="1:40" ht="15.75" x14ac:dyDescent="0.25">
      <c r="A62" s="22"/>
      <c r="B62" s="23"/>
      <c r="C62" s="23"/>
      <c r="D62" s="23"/>
      <c r="E62" s="23"/>
      <c r="F62" s="23"/>
      <c r="G62" s="23"/>
      <c r="H62" s="23"/>
      <c r="I62" s="23"/>
      <c r="J62" s="23"/>
      <c r="K62" s="23"/>
      <c r="L62" s="23"/>
      <c r="M62" s="23"/>
      <c r="N62" s="23"/>
      <c r="O62" s="23"/>
      <c r="P62" s="23"/>
      <c r="Q62" s="23"/>
      <c r="R62" s="23"/>
      <c r="S62" s="23"/>
      <c r="T62" s="23"/>
      <c r="U62" s="23"/>
      <c r="V62" s="23"/>
      <c r="W62" s="23"/>
      <c r="X62" s="23"/>
      <c r="Y62" s="23"/>
      <c r="Z62" s="23"/>
      <c r="AA62" s="23"/>
      <c r="AB62" s="23"/>
      <c r="AC62" s="23"/>
      <c r="AD62" s="23"/>
      <c r="AE62" s="23"/>
      <c r="AF62" s="39"/>
      <c r="AG62" s="23"/>
      <c r="AH62" s="33"/>
      <c r="AI62" s="34"/>
      <c r="AJ62" s="75"/>
      <c r="AK62" s="75"/>
      <c r="AL62" s="74"/>
      <c r="AM62" s="36"/>
      <c r="AN62" s="73"/>
    </row>
    <row r="63" spans="1:40" ht="15.75" x14ac:dyDescent="0.25">
      <c r="A63" s="22"/>
      <c r="B63" s="23"/>
      <c r="C63" s="23"/>
      <c r="D63" s="23"/>
      <c r="E63" s="23"/>
      <c r="F63" s="23"/>
      <c r="G63" s="23"/>
      <c r="H63" s="23"/>
      <c r="I63" s="23"/>
      <c r="J63" s="23"/>
      <c r="K63" s="23"/>
      <c r="L63" s="23"/>
      <c r="M63" s="23"/>
      <c r="N63" s="23"/>
      <c r="O63" s="23"/>
      <c r="P63" s="23"/>
      <c r="Q63" s="23"/>
      <c r="R63" s="23"/>
      <c r="S63" s="23"/>
      <c r="T63" s="23"/>
      <c r="U63" s="23"/>
      <c r="V63" s="23"/>
      <c r="W63" s="23"/>
      <c r="X63" s="23"/>
      <c r="Y63" s="23"/>
      <c r="Z63" s="23"/>
      <c r="AA63" s="23"/>
      <c r="AB63" s="23"/>
      <c r="AC63" s="23"/>
      <c r="AD63" s="23"/>
      <c r="AE63" s="23"/>
      <c r="AF63" s="39"/>
      <c r="AG63" s="23"/>
      <c r="AH63" s="33"/>
      <c r="AI63" s="34"/>
      <c r="AJ63" s="75"/>
      <c r="AK63" s="75"/>
      <c r="AL63" s="71"/>
      <c r="AM63" s="36"/>
      <c r="AN63" s="73"/>
    </row>
    <row r="64" spans="1:40" ht="15.75" x14ac:dyDescent="0.25">
      <c r="A64" s="22"/>
      <c r="B64" s="23"/>
      <c r="C64" s="23"/>
      <c r="D64" s="23"/>
      <c r="E64" s="23"/>
      <c r="F64" s="23"/>
      <c r="G64" s="23"/>
      <c r="H64" s="23"/>
      <c r="I64" s="23"/>
      <c r="J64" s="23"/>
      <c r="K64" s="23"/>
      <c r="L64" s="23"/>
      <c r="M64" s="23"/>
      <c r="N64" s="23"/>
      <c r="O64" s="23"/>
      <c r="P64" s="23"/>
      <c r="Q64" s="23"/>
      <c r="R64" s="23"/>
      <c r="S64" s="23"/>
      <c r="T64" s="23"/>
      <c r="U64" s="23"/>
      <c r="V64" s="23"/>
      <c r="W64" s="23"/>
      <c r="X64" s="23"/>
      <c r="Y64" s="23"/>
      <c r="Z64" s="23"/>
      <c r="AA64" s="23"/>
      <c r="AB64" s="23"/>
      <c r="AC64" s="23"/>
      <c r="AD64" s="23"/>
      <c r="AE64" s="23"/>
      <c r="AF64" s="39"/>
      <c r="AG64" s="23"/>
      <c r="AH64" s="33"/>
      <c r="AI64" s="69"/>
      <c r="AJ64" s="75"/>
      <c r="AK64" s="75"/>
      <c r="AL64" s="74"/>
      <c r="AM64" s="36"/>
      <c r="AN64" s="73"/>
    </row>
    <row r="65" spans="1:41" ht="15.75" x14ac:dyDescent="0.25">
      <c r="A65" s="22"/>
      <c r="B65" s="23"/>
      <c r="C65" s="23"/>
      <c r="D65" s="23"/>
      <c r="E65" s="23"/>
      <c r="F65" s="23"/>
      <c r="G65" s="23"/>
      <c r="H65" s="23"/>
      <c r="I65" s="23"/>
      <c r="J65" s="23"/>
      <c r="K65" s="23"/>
      <c r="L65" s="23"/>
      <c r="M65" s="23"/>
      <c r="N65" s="23"/>
      <c r="O65" s="23"/>
      <c r="P65" s="23"/>
      <c r="Q65" s="23"/>
      <c r="R65" s="23"/>
      <c r="S65" s="23"/>
      <c r="T65" s="23"/>
      <c r="U65" s="23"/>
      <c r="V65" s="23"/>
      <c r="W65" s="23"/>
      <c r="X65" s="23"/>
      <c r="Y65" s="23"/>
      <c r="Z65" s="23"/>
      <c r="AA65" s="23"/>
      <c r="AB65" s="23"/>
      <c r="AC65" s="23"/>
      <c r="AD65" s="23"/>
      <c r="AE65" s="23"/>
      <c r="AF65" s="39"/>
      <c r="AG65" s="23"/>
      <c r="AH65" s="33"/>
      <c r="AI65" s="69"/>
      <c r="AJ65" s="75"/>
      <c r="AK65" s="75"/>
      <c r="AL65" s="71"/>
      <c r="AM65" s="36"/>
      <c r="AN65" s="73"/>
    </row>
    <row r="66" spans="1:41" ht="15.75" x14ac:dyDescent="0.25">
      <c r="A66" s="22"/>
      <c r="B66" s="23"/>
      <c r="C66" s="23"/>
      <c r="D66" s="23"/>
      <c r="E66" s="23"/>
      <c r="F66" s="23"/>
      <c r="G66" s="23"/>
      <c r="H66" s="23"/>
      <c r="I66" s="23"/>
      <c r="J66" s="23"/>
      <c r="K66" s="23"/>
      <c r="L66" s="23"/>
      <c r="M66" s="23"/>
      <c r="N66" s="23"/>
      <c r="O66" s="23"/>
      <c r="P66" s="23"/>
      <c r="Q66" s="23"/>
      <c r="R66" s="23"/>
      <c r="S66" s="23"/>
      <c r="T66" s="23"/>
      <c r="U66" s="23"/>
      <c r="V66" s="23"/>
      <c r="W66" s="23"/>
      <c r="X66" s="23"/>
      <c r="Y66" s="23"/>
      <c r="Z66" s="23"/>
      <c r="AA66" s="23"/>
      <c r="AB66" s="23"/>
      <c r="AC66" s="23"/>
      <c r="AD66" s="23"/>
      <c r="AE66" s="23"/>
      <c r="AF66" s="39"/>
      <c r="AG66" s="23"/>
      <c r="AH66" s="33"/>
      <c r="AI66" s="69"/>
      <c r="AJ66" s="75"/>
      <c r="AK66" s="75"/>
      <c r="AL66" s="74"/>
      <c r="AM66" s="36"/>
      <c r="AN66" s="73"/>
    </row>
    <row r="67" spans="1:41" ht="15.75" x14ac:dyDescent="0.25">
      <c r="A67" s="22"/>
      <c r="B67" s="23"/>
      <c r="C67" s="23"/>
      <c r="D67" s="23"/>
      <c r="E67" s="23"/>
      <c r="F67" s="23"/>
      <c r="G67" s="23"/>
      <c r="H67" s="23"/>
      <c r="I67" s="23"/>
      <c r="J67" s="23"/>
      <c r="K67" s="23"/>
      <c r="L67" s="23"/>
      <c r="M67" s="23"/>
      <c r="N67" s="23"/>
      <c r="O67" s="23"/>
      <c r="P67" s="23"/>
      <c r="Q67" s="23"/>
      <c r="R67" s="23"/>
      <c r="S67" s="23"/>
      <c r="T67" s="23"/>
      <c r="U67" s="23"/>
      <c r="V67" s="23"/>
      <c r="W67" s="23"/>
      <c r="X67" s="23"/>
      <c r="Y67" s="23"/>
      <c r="Z67" s="23"/>
      <c r="AA67" s="23"/>
      <c r="AB67" s="23"/>
      <c r="AC67" s="23"/>
      <c r="AD67" s="23"/>
      <c r="AE67" s="23"/>
      <c r="AF67" s="39"/>
      <c r="AG67" s="23"/>
      <c r="AH67" s="33"/>
      <c r="AI67" s="69"/>
      <c r="AJ67" s="75"/>
      <c r="AK67" s="75"/>
      <c r="AL67" s="71"/>
      <c r="AM67" s="36"/>
      <c r="AN67" s="73"/>
    </row>
    <row r="68" spans="1:41" ht="18" x14ac:dyDescent="0.25">
      <c r="A68" s="22"/>
      <c r="B68" s="41"/>
      <c r="C68" s="23"/>
      <c r="D68" s="23"/>
      <c r="E68" s="23"/>
      <c r="F68" s="23"/>
      <c r="G68" s="23"/>
      <c r="H68" s="23"/>
      <c r="I68" s="23"/>
      <c r="J68" s="23"/>
      <c r="K68" s="23"/>
      <c r="L68" s="23"/>
      <c r="M68" s="23"/>
      <c r="N68" s="23"/>
      <c r="O68" s="23"/>
      <c r="P68" s="23"/>
      <c r="Q68" s="23"/>
      <c r="R68" s="23"/>
      <c r="S68" s="23"/>
      <c r="T68" s="23"/>
      <c r="U68" s="23"/>
      <c r="V68" s="23"/>
      <c r="W68" s="23"/>
      <c r="X68" s="23"/>
      <c r="Y68" s="23"/>
      <c r="Z68" s="23"/>
      <c r="AA68" s="23"/>
      <c r="AB68" s="23"/>
      <c r="AC68" s="23"/>
      <c r="AD68" s="23"/>
      <c r="AE68" s="23"/>
      <c r="AF68" s="39"/>
      <c r="AG68" s="23"/>
      <c r="AH68" s="33"/>
      <c r="AI68" s="69"/>
      <c r="AJ68" s="75"/>
      <c r="AK68" s="75"/>
      <c r="AL68" s="74"/>
      <c r="AM68" s="36"/>
      <c r="AN68" s="73"/>
    </row>
    <row r="69" spans="1:41" ht="15.75" x14ac:dyDescent="0.25">
      <c r="A69" s="22"/>
      <c r="B69" s="23"/>
      <c r="C69" s="23"/>
      <c r="D69" s="23"/>
      <c r="E69" s="23"/>
      <c r="F69" s="42"/>
      <c r="G69" s="42"/>
      <c r="H69" s="42"/>
      <c r="I69" s="42"/>
      <c r="J69" s="23"/>
      <c r="K69" s="23"/>
      <c r="L69" s="23"/>
      <c r="M69" s="42"/>
      <c r="N69" s="42"/>
      <c r="O69" s="42"/>
      <c r="P69" s="42"/>
      <c r="Q69" s="42"/>
      <c r="R69" s="42"/>
      <c r="S69" s="42"/>
      <c r="T69" s="42"/>
      <c r="U69" s="42"/>
      <c r="V69" s="42"/>
      <c r="W69" s="42"/>
      <c r="X69" s="42"/>
      <c r="Y69" s="42"/>
      <c r="Z69" s="42"/>
      <c r="AA69" s="42"/>
      <c r="AB69" s="42"/>
      <c r="AC69" s="42"/>
      <c r="AD69" s="42"/>
      <c r="AE69" s="42"/>
      <c r="AF69" s="23"/>
      <c r="AG69" s="23"/>
      <c r="AH69" s="33"/>
      <c r="AI69" s="69"/>
      <c r="AJ69" s="75"/>
      <c r="AK69" s="75"/>
      <c r="AL69" s="71"/>
      <c r="AM69" s="36"/>
      <c r="AN69" s="73"/>
      <c r="AO69" s="43"/>
    </row>
    <row r="70" spans="1:41" ht="15.75" x14ac:dyDescent="0.25">
      <c r="A70" s="22"/>
      <c r="B70" s="23"/>
      <c r="C70" s="23"/>
      <c r="D70" s="23"/>
      <c r="E70" s="23"/>
      <c r="F70" s="23"/>
      <c r="G70" s="23"/>
      <c r="H70" s="23"/>
      <c r="I70" s="23"/>
      <c r="J70" s="23"/>
      <c r="K70" s="23"/>
      <c r="L70" s="23"/>
      <c r="M70" s="23"/>
      <c r="N70" s="23"/>
      <c r="O70" s="23"/>
      <c r="P70" s="23"/>
      <c r="Q70" s="23"/>
      <c r="R70" s="23"/>
      <c r="S70" s="23"/>
      <c r="T70" s="23"/>
      <c r="U70" s="23"/>
      <c r="V70" s="23"/>
      <c r="W70" s="23"/>
      <c r="X70" s="23"/>
      <c r="Y70" s="23"/>
      <c r="Z70" s="23"/>
      <c r="AA70" s="23"/>
      <c r="AB70" s="23"/>
      <c r="AC70" s="23"/>
      <c r="AD70" s="23"/>
      <c r="AE70" s="23"/>
      <c r="AF70" s="23"/>
      <c r="AG70" s="23"/>
      <c r="AH70" s="33"/>
      <c r="AI70" s="69"/>
      <c r="AJ70" s="75"/>
      <c r="AK70" s="75"/>
      <c r="AL70" s="74"/>
      <c r="AM70" s="36"/>
      <c r="AN70" s="73"/>
      <c r="AO70" s="43"/>
    </row>
    <row r="71" spans="1:41" ht="15.75" x14ac:dyDescent="0.25">
      <c r="A71" s="22"/>
      <c r="B71" s="23"/>
      <c r="C71" s="23"/>
      <c r="D71" s="23"/>
      <c r="E71" s="23"/>
      <c r="F71" s="23"/>
      <c r="G71" s="23"/>
      <c r="H71" s="23"/>
      <c r="I71" s="23"/>
      <c r="J71" s="23"/>
      <c r="K71" s="23"/>
      <c r="L71" s="23"/>
      <c r="M71" s="23"/>
      <c r="N71" s="23"/>
      <c r="O71" s="23"/>
      <c r="P71" s="23"/>
      <c r="Q71" s="23"/>
      <c r="R71" s="23"/>
      <c r="S71" s="23"/>
      <c r="T71" s="23"/>
      <c r="U71" s="23"/>
      <c r="V71" s="23"/>
      <c r="W71" s="23"/>
      <c r="X71" s="23"/>
      <c r="Y71" s="23"/>
      <c r="Z71" s="23"/>
      <c r="AA71" s="23"/>
      <c r="AB71" s="23"/>
      <c r="AC71" s="23"/>
      <c r="AD71" s="23"/>
      <c r="AE71" s="23"/>
      <c r="AF71" s="23"/>
      <c r="AG71" s="23"/>
      <c r="AH71" s="33"/>
      <c r="AI71" s="69"/>
      <c r="AJ71" s="75"/>
      <c r="AK71" s="75"/>
      <c r="AL71" s="71"/>
      <c r="AM71" s="36"/>
      <c r="AN71" s="73"/>
    </row>
    <row r="72" spans="1:41" ht="15.75" x14ac:dyDescent="0.25">
      <c r="A72" s="22"/>
      <c r="B72" s="23"/>
      <c r="C72" s="23"/>
      <c r="D72" s="23"/>
      <c r="E72" s="23"/>
      <c r="F72" s="23"/>
      <c r="G72" s="23"/>
      <c r="H72" s="23"/>
      <c r="I72" s="23"/>
      <c r="J72" s="23"/>
      <c r="K72" s="23"/>
      <c r="L72" s="23"/>
      <c r="M72" s="23"/>
      <c r="N72" s="23"/>
      <c r="O72" s="23"/>
      <c r="P72" s="23"/>
      <c r="Q72" s="23"/>
      <c r="R72" s="23"/>
      <c r="S72" s="23"/>
      <c r="T72" s="23"/>
      <c r="U72" s="23"/>
      <c r="V72" s="23"/>
      <c r="W72" s="23"/>
      <c r="X72" s="23"/>
      <c r="Y72" s="23"/>
      <c r="Z72" s="23"/>
      <c r="AA72" s="23"/>
      <c r="AB72" s="23"/>
      <c r="AC72" s="23"/>
      <c r="AD72" s="23"/>
      <c r="AE72" s="23"/>
      <c r="AF72" s="23"/>
      <c r="AG72" s="23"/>
      <c r="AH72" s="33"/>
      <c r="AI72" s="69"/>
      <c r="AJ72" s="75"/>
      <c r="AK72" s="75"/>
      <c r="AL72" s="74"/>
      <c r="AM72" s="36"/>
      <c r="AN72" s="73"/>
    </row>
    <row r="73" spans="1:41" ht="15.75" x14ac:dyDescent="0.25">
      <c r="A73" s="22"/>
      <c r="B73" s="23"/>
      <c r="C73" s="23"/>
      <c r="D73" s="23"/>
      <c r="E73" s="23"/>
      <c r="F73" s="23"/>
      <c r="G73" s="23"/>
      <c r="H73" s="23"/>
      <c r="I73" s="23"/>
      <c r="J73" s="23"/>
      <c r="K73" s="23"/>
      <c r="L73" s="23"/>
      <c r="M73" s="23"/>
      <c r="N73" s="23"/>
      <c r="O73" s="23"/>
      <c r="P73" s="23"/>
      <c r="Q73" s="23"/>
      <c r="R73" s="23"/>
      <c r="S73" s="23"/>
      <c r="T73" s="23"/>
      <c r="U73" s="23"/>
      <c r="V73" s="23"/>
      <c r="W73" s="23"/>
      <c r="X73" s="23"/>
      <c r="Y73" s="23"/>
      <c r="Z73" s="23"/>
      <c r="AA73" s="23"/>
      <c r="AB73" s="23"/>
      <c r="AC73" s="23"/>
      <c r="AD73" s="23"/>
      <c r="AE73" s="23"/>
      <c r="AF73" s="23"/>
      <c r="AG73" s="23"/>
      <c r="AH73" s="33"/>
      <c r="AI73" s="69"/>
      <c r="AJ73" s="75"/>
      <c r="AK73" s="75"/>
      <c r="AL73" s="71"/>
      <c r="AM73" s="36"/>
      <c r="AN73" s="73"/>
    </row>
    <row r="74" spans="1:41" ht="16.5" thickBot="1" x14ac:dyDescent="0.3">
      <c r="A74" s="22"/>
      <c r="B74" s="23"/>
      <c r="C74" s="23"/>
      <c r="D74" s="23"/>
      <c r="E74" s="23"/>
      <c r="F74" s="23"/>
      <c r="G74" s="23"/>
      <c r="H74" s="23"/>
      <c r="I74" s="23"/>
      <c r="J74" s="23"/>
      <c r="K74" s="23"/>
      <c r="L74" s="23"/>
      <c r="M74" s="23"/>
      <c r="N74" s="23"/>
      <c r="O74" s="23"/>
      <c r="P74" s="23"/>
      <c r="Q74" s="23"/>
      <c r="R74" s="23"/>
      <c r="S74" s="23"/>
      <c r="T74" s="23"/>
      <c r="U74" s="23"/>
      <c r="V74" s="23"/>
      <c r="W74" s="23"/>
      <c r="X74" s="23"/>
      <c r="Y74" s="23"/>
      <c r="Z74" s="23"/>
      <c r="AA74" s="23"/>
      <c r="AB74" s="23"/>
      <c r="AC74" s="23"/>
      <c r="AD74" s="23"/>
      <c r="AE74" s="23"/>
      <c r="AF74" s="23"/>
      <c r="AG74" s="23"/>
      <c r="AH74" s="33"/>
      <c r="AI74" s="69"/>
      <c r="AJ74" s="75"/>
      <c r="AK74" s="75"/>
      <c r="AL74" s="74"/>
      <c r="AM74" s="36"/>
      <c r="AN74" s="73"/>
    </row>
    <row r="75" spans="1:41" ht="15.75" x14ac:dyDescent="0.25">
      <c r="A75" s="1140" t="s">
        <v>72</v>
      </c>
      <c r="B75" s="1141"/>
      <c r="C75" s="1141"/>
      <c r="D75" s="1141"/>
      <c r="E75" s="1141"/>
      <c r="F75" s="1141"/>
      <c r="G75" s="1141"/>
      <c r="H75" s="1141"/>
      <c r="I75" s="1141"/>
      <c r="J75" s="1141"/>
      <c r="K75" s="1141"/>
      <c r="L75" s="1141"/>
      <c r="M75" s="1141"/>
      <c r="N75" s="1141"/>
      <c r="O75" s="1141"/>
      <c r="P75" s="1141"/>
      <c r="Q75" s="1141"/>
      <c r="R75" s="1141"/>
      <c r="S75" s="1141"/>
      <c r="T75" s="1141"/>
      <c r="U75" s="1141"/>
      <c r="V75" s="1141"/>
      <c r="W75" s="1141"/>
      <c r="X75" s="1141"/>
      <c r="Y75" s="1141"/>
      <c r="Z75" s="1141"/>
      <c r="AA75" s="1141"/>
      <c r="AB75" s="1141"/>
      <c r="AC75" s="1141"/>
      <c r="AD75" s="1141"/>
      <c r="AE75" s="1141"/>
      <c r="AF75" s="1141"/>
      <c r="AG75" s="1141"/>
      <c r="AH75" s="1142"/>
      <c r="AI75" s="1146" t="s">
        <v>56</v>
      </c>
      <c r="AJ75" s="1147"/>
      <c r="AK75" s="1147"/>
      <c r="AL75" s="1147"/>
      <c r="AM75" s="1147"/>
      <c r="AN75" s="49">
        <f>+SUM(AN50:AN74)</f>
        <v>0</v>
      </c>
    </row>
    <row r="76" spans="1:41" ht="15.75" x14ac:dyDescent="0.25">
      <c r="A76" s="1140"/>
      <c r="B76" s="1141"/>
      <c r="C76" s="1141"/>
      <c r="D76" s="1141"/>
      <c r="E76" s="1141"/>
      <c r="F76" s="1141"/>
      <c r="G76" s="1141"/>
      <c r="H76" s="1141"/>
      <c r="I76" s="1141"/>
      <c r="J76" s="1141"/>
      <c r="K76" s="1141"/>
      <c r="L76" s="1141"/>
      <c r="M76" s="1141"/>
      <c r="N76" s="1141"/>
      <c r="O76" s="1141"/>
      <c r="P76" s="1141"/>
      <c r="Q76" s="1141"/>
      <c r="R76" s="1141"/>
      <c r="S76" s="1141"/>
      <c r="T76" s="1141"/>
      <c r="U76" s="1141"/>
      <c r="V76" s="1141"/>
      <c r="W76" s="1141"/>
      <c r="X76" s="1141"/>
      <c r="Y76" s="1141"/>
      <c r="Z76" s="1141"/>
      <c r="AA76" s="1141"/>
      <c r="AB76" s="1141"/>
      <c r="AC76" s="1141"/>
      <c r="AD76" s="1141"/>
      <c r="AE76" s="1141"/>
      <c r="AF76" s="1141"/>
      <c r="AG76" s="1141"/>
      <c r="AH76" s="1142"/>
      <c r="AI76" s="1148" t="s">
        <v>57</v>
      </c>
      <c r="AJ76" s="1149"/>
      <c r="AK76" s="1149"/>
      <c r="AL76" s="1149"/>
      <c r="AM76" s="1149"/>
      <c r="AN76" s="50">
        <f>+AN37</f>
        <v>0</v>
      </c>
    </row>
    <row r="77" spans="1:41" ht="18.75" thickBot="1" x14ac:dyDescent="0.3">
      <c r="A77" s="1143"/>
      <c r="B77" s="1144"/>
      <c r="C77" s="1144"/>
      <c r="D77" s="1144"/>
      <c r="E77" s="1144"/>
      <c r="F77" s="1144"/>
      <c r="G77" s="1144"/>
      <c r="H77" s="1144"/>
      <c r="I77" s="1144"/>
      <c r="J77" s="1144"/>
      <c r="K77" s="1144"/>
      <c r="L77" s="1144"/>
      <c r="M77" s="1144"/>
      <c r="N77" s="1144"/>
      <c r="O77" s="1144"/>
      <c r="P77" s="1144"/>
      <c r="Q77" s="1144"/>
      <c r="R77" s="1144"/>
      <c r="S77" s="1144"/>
      <c r="T77" s="1144"/>
      <c r="U77" s="1144"/>
      <c r="V77" s="1144"/>
      <c r="W77" s="1144"/>
      <c r="X77" s="1144"/>
      <c r="Y77" s="1144"/>
      <c r="Z77" s="1144"/>
      <c r="AA77" s="1144"/>
      <c r="AB77" s="1144"/>
      <c r="AC77" s="1144"/>
      <c r="AD77" s="1144"/>
      <c r="AE77" s="1144"/>
      <c r="AF77" s="1144"/>
      <c r="AG77" s="1144"/>
      <c r="AH77" s="1145"/>
      <c r="AI77" s="1150" t="s">
        <v>58</v>
      </c>
      <c r="AJ77" s="1151"/>
      <c r="AK77" s="1151"/>
      <c r="AL77" s="1151"/>
      <c r="AM77" s="1151"/>
      <c r="AN77" s="158">
        <f>ROUND(+AN75+AN76,2)</f>
        <v>0</v>
      </c>
      <c r="AO77" s="9">
        <v>201.5800000000001</v>
      </c>
    </row>
    <row r="78" spans="1:41" customFormat="1" ht="15.75" thickBot="1" x14ac:dyDescent="0.25">
      <c r="A78" s="211"/>
      <c r="B78" s="212" t="s">
        <v>59</v>
      </c>
      <c r="C78" s="213"/>
      <c r="D78" s="213"/>
      <c r="E78" s="213"/>
      <c r="F78" s="213"/>
      <c r="G78" s="213"/>
      <c r="H78" s="213"/>
      <c r="I78" s="213"/>
      <c r="J78" s="213"/>
      <c r="K78" s="213"/>
      <c r="L78" s="213"/>
      <c r="M78" s="213"/>
      <c r="N78" s="213"/>
      <c r="O78" s="213"/>
      <c r="P78" s="213"/>
      <c r="Q78" s="213"/>
      <c r="R78" s="213"/>
      <c r="S78" s="213"/>
      <c r="T78" s="214"/>
      <c r="U78" s="213"/>
      <c r="V78" s="213"/>
      <c r="W78" s="213"/>
      <c r="X78" s="213"/>
      <c r="Y78" s="213"/>
      <c r="Z78" s="213"/>
      <c r="AA78" s="213"/>
      <c r="AB78" s="213"/>
      <c r="AC78" s="213"/>
      <c r="AD78" s="213"/>
      <c r="AE78" s="213"/>
      <c r="AF78" s="213"/>
      <c r="AG78" s="213"/>
      <c r="AH78" s="215"/>
      <c r="AI78" s="213"/>
      <c r="AJ78" s="216"/>
      <c r="AK78" s="217"/>
      <c r="AL78" s="217"/>
      <c r="AM78" s="217"/>
      <c r="AN78" s="218"/>
    </row>
    <row r="79" spans="1:41" customFormat="1" ht="61.9" customHeight="1" x14ac:dyDescent="0.2">
      <c r="A79" s="204"/>
      <c r="B79" s="205" t="s">
        <v>111</v>
      </c>
      <c r="C79" s="206"/>
      <c r="D79" s="206"/>
      <c r="E79" s="206"/>
      <c r="F79" s="206"/>
      <c r="G79" s="206"/>
      <c r="H79" s="1179"/>
      <c r="I79" s="1179"/>
      <c r="J79" s="1179"/>
      <c r="K79" s="1179"/>
      <c r="L79" s="1179"/>
      <c r="M79" s="1179"/>
      <c r="N79" s="1179"/>
      <c r="O79" s="1179"/>
      <c r="P79" s="1179"/>
      <c r="Q79" s="1179"/>
      <c r="R79" s="206"/>
      <c r="S79" s="206"/>
      <c r="T79" s="207" t="s">
        <v>112</v>
      </c>
      <c r="U79" s="206"/>
      <c r="V79" s="206"/>
      <c r="W79" s="206"/>
      <c r="X79" s="206"/>
      <c r="Y79" s="206"/>
      <c r="Z79" s="1180"/>
      <c r="AA79" s="1180"/>
      <c r="AB79" s="1180"/>
      <c r="AC79" s="1180"/>
      <c r="AD79" s="1180"/>
      <c r="AE79" s="1180"/>
      <c r="AF79" s="1180"/>
      <c r="AG79" s="1180"/>
      <c r="AH79" s="1180"/>
      <c r="AI79" s="206"/>
      <c r="AJ79" s="208" t="s">
        <v>113</v>
      </c>
      <c r="AK79" s="206"/>
      <c r="AL79" s="1180"/>
      <c r="AM79" s="1180"/>
      <c r="AN79" s="1185"/>
    </row>
    <row r="80" spans="1:41" customFormat="1" ht="13.15" customHeight="1" x14ac:dyDescent="0.2">
      <c r="A80" s="209"/>
      <c r="B80" s="210" t="s">
        <v>114</v>
      </c>
      <c r="C80" s="206"/>
      <c r="D80" s="206"/>
      <c r="E80" s="206"/>
      <c r="F80" s="206"/>
      <c r="G80" s="206"/>
      <c r="H80" s="1176"/>
      <c r="I80" s="1176"/>
      <c r="J80" s="1176"/>
      <c r="K80" s="1176"/>
      <c r="L80" s="1176"/>
      <c r="M80" s="1176"/>
      <c r="N80" s="1176"/>
      <c r="O80" s="1176"/>
      <c r="P80" s="1176"/>
      <c r="Q80" s="1176"/>
      <c r="R80" s="206"/>
      <c r="S80" s="206"/>
      <c r="T80" s="210" t="s">
        <v>114</v>
      </c>
      <c r="U80" s="206"/>
      <c r="V80" s="206"/>
      <c r="W80" s="206"/>
      <c r="X80" s="206"/>
      <c r="Y80" s="206"/>
      <c r="Z80" s="1177"/>
      <c r="AA80" s="1177"/>
      <c r="AB80" s="1177"/>
      <c r="AC80" s="1177"/>
      <c r="AD80" s="1177"/>
      <c r="AE80" s="1177"/>
      <c r="AF80" s="1177"/>
      <c r="AG80" s="1177"/>
      <c r="AH80" s="1177"/>
      <c r="AI80" s="206"/>
      <c r="AJ80" s="210" t="s">
        <v>114</v>
      </c>
      <c r="AK80" s="206"/>
      <c r="AL80" s="1177"/>
      <c r="AM80" s="1177"/>
      <c r="AN80" s="1178"/>
    </row>
    <row r="81" spans="1:40" ht="43.5" customHeight="1" x14ac:dyDescent="0.25">
      <c r="A81" s="1084"/>
      <c r="B81" s="1084"/>
      <c r="C81" s="1084"/>
      <c r="D81" s="1084"/>
      <c r="E81" s="1084"/>
      <c r="F81" s="1084"/>
      <c r="G81" s="1084"/>
      <c r="H81" s="1084"/>
      <c r="I81" s="1162" t="s">
        <v>38</v>
      </c>
      <c r="J81" s="1163"/>
      <c r="K81" s="1163"/>
      <c r="L81" s="1163"/>
      <c r="M81" s="1163"/>
      <c r="N81" s="1163"/>
      <c r="O81" s="1163"/>
      <c r="P81" s="1163"/>
      <c r="Q81" s="1163"/>
      <c r="R81" s="1163"/>
      <c r="S81" s="1163"/>
      <c r="T81" s="1163"/>
      <c r="U81" s="1163"/>
      <c r="V81" s="1163"/>
      <c r="W81" s="1163"/>
      <c r="X81" s="1163"/>
      <c r="Y81" s="1163"/>
      <c r="Z81" s="1163"/>
      <c r="AA81" s="1163"/>
      <c r="AB81" s="1163"/>
      <c r="AC81" s="1163"/>
      <c r="AD81" s="1163"/>
      <c r="AE81" s="1163"/>
      <c r="AF81" s="1163"/>
      <c r="AG81" s="1163"/>
      <c r="AH81" s="1163"/>
      <c r="AI81" s="1163"/>
      <c r="AJ81" s="1163"/>
      <c r="AK81" s="1164"/>
      <c r="AL81" s="1092"/>
      <c r="AM81" s="1092"/>
      <c r="AN81" s="1092"/>
    </row>
    <row r="82" spans="1:40" ht="15" customHeight="1" x14ac:dyDescent="0.25">
      <c r="A82" s="1084"/>
      <c r="B82" s="1084"/>
      <c r="C82" s="1084"/>
      <c r="D82" s="1084"/>
      <c r="E82" s="1084"/>
      <c r="F82" s="1084"/>
      <c r="G82" s="1084"/>
      <c r="H82" s="1084"/>
      <c r="I82" s="1088"/>
      <c r="J82" s="1089"/>
      <c r="K82" s="1089"/>
      <c r="L82" s="1089"/>
      <c r="M82" s="1089"/>
      <c r="N82" s="1089"/>
      <c r="O82" s="1089"/>
      <c r="P82" s="1089"/>
      <c r="Q82" s="1089"/>
      <c r="R82" s="1089"/>
      <c r="S82" s="1089"/>
      <c r="T82" s="1089"/>
      <c r="U82" s="1089"/>
      <c r="V82" s="1089"/>
      <c r="W82" s="1089"/>
      <c r="X82" s="1089"/>
      <c r="Y82" s="1089"/>
      <c r="Z82" s="1089"/>
      <c r="AA82" s="1089"/>
      <c r="AB82" s="1089"/>
      <c r="AC82" s="1089"/>
      <c r="AD82" s="1089"/>
      <c r="AE82" s="1089"/>
      <c r="AF82" s="1089"/>
      <c r="AG82" s="1089"/>
      <c r="AH82" s="1089"/>
      <c r="AI82" s="1089"/>
      <c r="AJ82" s="1089"/>
      <c r="AK82" s="1090"/>
      <c r="AL82" s="1092"/>
      <c r="AM82" s="1092"/>
      <c r="AN82" s="1092"/>
    </row>
    <row r="83" spans="1:40" ht="15.75" x14ac:dyDescent="0.25">
      <c r="A83" s="1093" t="s">
        <v>39</v>
      </c>
      <c r="B83" s="1093"/>
      <c r="C83" s="1093"/>
      <c r="D83" s="1093"/>
      <c r="E83" s="1093"/>
      <c r="F83" s="1093"/>
      <c r="G83" s="1093"/>
      <c r="H83" s="1093"/>
      <c r="I83" s="1094" t="s">
        <v>40</v>
      </c>
      <c r="J83" s="1094"/>
      <c r="K83" s="1094"/>
      <c r="L83" s="1094"/>
      <c r="M83" s="1094"/>
      <c r="N83" s="1094"/>
      <c r="O83" s="1094"/>
      <c r="P83" s="1094"/>
      <c r="Q83" s="1094"/>
      <c r="R83" s="1094"/>
      <c r="S83" s="1094"/>
      <c r="T83" s="1094"/>
      <c r="U83" s="1093" t="s">
        <v>41</v>
      </c>
      <c r="V83" s="1093"/>
      <c r="W83" s="1093"/>
      <c r="X83" s="1093"/>
      <c r="Y83" s="1093"/>
      <c r="Z83" s="1093"/>
      <c r="AA83" s="1093"/>
      <c r="AB83" s="1093"/>
      <c r="AC83" s="1093"/>
      <c r="AD83" s="1093"/>
      <c r="AE83" s="1094" t="s">
        <v>42</v>
      </c>
      <c r="AF83" s="1094"/>
      <c r="AG83" s="1094"/>
      <c r="AH83" s="1094"/>
      <c r="AI83" s="1094"/>
      <c r="AJ83" s="1094"/>
      <c r="AK83" s="1094"/>
      <c r="AL83" s="1094"/>
      <c r="AM83" s="1094"/>
      <c r="AN83" s="1094"/>
    </row>
    <row r="84" spans="1:40" ht="20.25" x14ac:dyDescent="0.3">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1"/>
      <c r="AN84" s="11"/>
    </row>
    <row r="85" spans="1:40" ht="15.75" x14ac:dyDescent="0.25">
      <c r="A85" s="1073" t="s">
        <v>43</v>
      </c>
      <c r="B85" s="1073"/>
      <c r="C85" s="1073"/>
      <c r="D85" s="1073"/>
      <c r="E85" s="1073"/>
      <c r="F85" s="1073"/>
      <c r="G85" s="1073"/>
      <c r="H85" s="1073"/>
      <c r="I85" s="1165" t="s">
        <v>44</v>
      </c>
      <c r="J85" s="1165"/>
      <c r="K85" s="1165"/>
      <c r="L85" s="1165"/>
      <c r="M85" s="1165"/>
      <c r="N85" s="1165"/>
      <c r="O85" s="1165"/>
      <c r="P85" s="1165"/>
      <c r="Q85" s="1165"/>
      <c r="R85" s="1165"/>
      <c r="S85" s="1165"/>
      <c r="T85" s="1165"/>
      <c r="U85" s="1165"/>
      <c r="V85" s="1165"/>
      <c r="W85" s="1165"/>
      <c r="X85" s="1165"/>
      <c r="Y85" s="1165"/>
      <c r="Z85" s="1165"/>
      <c r="AA85" s="1165"/>
      <c r="AB85" s="1165"/>
      <c r="AC85" s="1165"/>
      <c r="AD85" s="1165"/>
      <c r="AE85" s="1165"/>
      <c r="AF85" s="1165"/>
      <c r="AG85" s="1165"/>
      <c r="AH85" s="1165"/>
      <c r="AI85" s="1165"/>
      <c r="AJ85" s="1165"/>
      <c r="AK85" s="1165"/>
      <c r="AL85" s="1165"/>
      <c r="AM85" s="1165"/>
      <c r="AN85" s="1165"/>
    </row>
    <row r="86" spans="1:40" ht="16.5" thickBot="1" x14ac:dyDescent="0.3">
      <c r="A86" s="12"/>
      <c r="B86" s="13"/>
      <c r="C86" s="13"/>
      <c r="D86" s="13"/>
      <c r="E86" s="13"/>
      <c r="F86" s="13"/>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c r="AI86" s="14"/>
      <c r="AJ86" s="14"/>
      <c r="AK86" s="14"/>
      <c r="AL86" s="14"/>
      <c r="AM86" s="15"/>
      <c r="AN86" s="15"/>
    </row>
    <row r="87" spans="1:40" s="13" customFormat="1" ht="45" customHeight="1" thickBot="1" x14ac:dyDescent="0.25">
      <c r="A87" s="1075" t="s">
        <v>1</v>
      </c>
      <c r="B87" s="1076"/>
      <c r="C87" s="1076"/>
      <c r="D87" s="1076"/>
      <c r="E87" s="1076"/>
      <c r="F87" s="1076"/>
      <c r="G87" s="1076"/>
      <c r="H87" s="1166" t="str">
        <f>+H47</f>
        <v>SUMINISTRO E INSTALACIÓN DE CONCRETO CICLOPEO DE 21 MPA (3000 PSI) , 60% RAJON PARA PLACA HUELLAS INCLUYE SELLO DE JUNTAS</v>
      </c>
      <c r="I87" s="1166"/>
      <c r="J87" s="1166"/>
      <c r="K87" s="1166"/>
      <c r="L87" s="1166"/>
      <c r="M87" s="1166"/>
      <c r="N87" s="1166"/>
      <c r="O87" s="1166"/>
      <c r="P87" s="1166"/>
      <c r="Q87" s="1166"/>
      <c r="R87" s="1166"/>
      <c r="S87" s="1166"/>
      <c r="T87" s="1166"/>
      <c r="U87" s="1076" t="s">
        <v>45</v>
      </c>
      <c r="V87" s="1076"/>
      <c r="W87" s="1076"/>
      <c r="X87" s="1076"/>
      <c r="Y87" s="1076"/>
      <c r="Z87" s="1076"/>
      <c r="AA87" s="1076"/>
      <c r="AB87" s="1076"/>
      <c r="AC87" s="1076"/>
      <c r="AD87" s="1076"/>
      <c r="AE87" s="1078">
        <f>+AE47</f>
        <v>3.02</v>
      </c>
      <c r="AF87" s="1079"/>
      <c r="AG87" s="1079"/>
      <c r="AH87" s="1079"/>
      <c r="AI87" s="1080"/>
      <c r="AJ87" s="16" t="s">
        <v>46</v>
      </c>
      <c r="AK87" s="17" t="str">
        <f>+AK47</f>
        <v>Precios Gober.</v>
      </c>
      <c r="AL87" s="18" t="s">
        <v>47</v>
      </c>
      <c r="AM87" s="1081"/>
      <c r="AN87" s="1082"/>
    </row>
    <row r="88" spans="1:40" x14ac:dyDescent="0.25">
      <c r="A88" s="1167"/>
      <c r="B88" s="1167"/>
      <c r="C88" s="1167"/>
      <c r="D88" s="1167"/>
      <c r="E88" s="1167"/>
      <c r="F88" s="1167"/>
      <c r="G88" s="1167"/>
      <c r="H88" s="1167"/>
      <c r="I88" s="1167"/>
      <c r="J88" s="1167"/>
      <c r="K88" s="1167"/>
      <c r="L88" s="1167"/>
      <c r="M88" s="1167"/>
      <c r="N88" s="1167"/>
      <c r="O88" s="1167"/>
      <c r="P88" s="1167"/>
      <c r="Q88" s="1167"/>
      <c r="R88" s="1167"/>
      <c r="S88" s="1167"/>
      <c r="T88" s="1167"/>
      <c r="U88" s="1167"/>
      <c r="V88" s="1167"/>
      <c r="W88" s="1167"/>
      <c r="X88" s="1167"/>
      <c r="Y88" s="1167"/>
      <c r="Z88" s="1167"/>
      <c r="AA88" s="1167"/>
      <c r="AB88" s="1167"/>
      <c r="AC88" s="1167"/>
      <c r="AD88" s="1167"/>
      <c r="AE88" s="1167"/>
      <c r="AF88" s="1167"/>
      <c r="AG88" s="1167"/>
      <c r="AH88" s="1167"/>
      <c r="AI88" s="1167"/>
      <c r="AJ88" s="1167"/>
      <c r="AK88" s="1167"/>
      <c r="AL88" s="1167"/>
      <c r="AM88" s="1167"/>
      <c r="AN88" s="1167"/>
    </row>
    <row r="89" spans="1:40" ht="16.5" customHeight="1" x14ac:dyDescent="0.25">
      <c r="A89" s="1168"/>
      <c r="B89" s="1168"/>
      <c r="C89" s="1168"/>
      <c r="D89" s="1168"/>
      <c r="E89" s="1168"/>
      <c r="F89" s="1168"/>
      <c r="G89" s="1168"/>
      <c r="H89" s="1168"/>
      <c r="I89" s="1168"/>
      <c r="J89" s="1168"/>
      <c r="K89" s="1168"/>
      <c r="L89" s="1168"/>
      <c r="M89" s="1168"/>
      <c r="N89" s="1168"/>
      <c r="O89" s="1168"/>
      <c r="P89" s="1168"/>
      <c r="Q89" s="1168"/>
      <c r="R89" s="1168"/>
      <c r="S89" s="1168"/>
      <c r="T89" s="1168"/>
      <c r="U89" s="1168"/>
      <c r="V89" s="1168"/>
      <c r="W89" s="1168"/>
      <c r="X89" s="1168"/>
      <c r="Y89" s="1168"/>
      <c r="Z89" s="1168"/>
      <c r="AA89" s="1168"/>
      <c r="AB89" s="1168"/>
      <c r="AC89" s="1168"/>
      <c r="AD89" s="1168"/>
      <c r="AE89" s="1168"/>
      <c r="AF89" s="1168"/>
      <c r="AG89" s="1168"/>
      <c r="AH89" s="1168"/>
      <c r="AI89" s="1168"/>
      <c r="AJ89" s="1168"/>
      <c r="AK89" s="1168"/>
      <c r="AL89" s="1168"/>
      <c r="AM89" s="1168"/>
      <c r="AN89" s="1168"/>
    </row>
    <row r="90" spans="1:40" x14ac:dyDescent="0.25">
      <c r="A90" s="1168"/>
      <c r="B90" s="1168"/>
      <c r="C90" s="1168"/>
      <c r="D90" s="1168"/>
      <c r="E90" s="1168"/>
      <c r="F90" s="1168"/>
      <c r="G90" s="1168"/>
      <c r="H90" s="1168"/>
      <c r="I90" s="1168"/>
      <c r="J90" s="1168"/>
      <c r="K90" s="1168"/>
      <c r="L90" s="1168"/>
      <c r="M90" s="1168"/>
      <c r="N90" s="1168"/>
      <c r="O90" s="1168"/>
      <c r="P90" s="1168"/>
      <c r="Q90" s="1168"/>
      <c r="R90" s="1168"/>
      <c r="S90" s="1168"/>
      <c r="T90" s="1168"/>
      <c r="U90" s="1168"/>
      <c r="V90" s="1168"/>
      <c r="W90" s="1168"/>
      <c r="X90" s="1168"/>
      <c r="Y90" s="1168"/>
      <c r="Z90" s="1168"/>
      <c r="AA90" s="1168"/>
      <c r="AB90" s="1168"/>
      <c r="AC90" s="1168"/>
      <c r="AD90" s="1168"/>
      <c r="AE90" s="1168"/>
      <c r="AF90" s="1168"/>
      <c r="AG90" s="1168"/>
      <c r="AH90" s="1168"/>
      <c r="AI90" s="1168"/>
      <c r="AJ90" s="1168"/>
      <c r="AK90" s="1168"/>
      <c r="AL90" s="1168"/>
      <c r="AM90" s="1168"/>
      <c r="AN90" s="1168"/>
    </row>
    <row r="91" spans="1:40" x14ac:dyDescent="0.25">
      <c r="A91" s="1168"/>
      <c r="B91" s="1168"/>
      <c r="C91" s="1168"/>
      <c r="D91" s="1168"/>
      <c r="E91" s="1168"/>
      <c r="F91" s="1168"/>
      <c r="G91" s="1168"/>
      <c r="H91" s="1168"/>
      <c r="I91" s="1168"/>
      <c r="J91" s="1168"/>
      <c r="K91" s="1168"/>
      <c r="L91" s="1168"/>
      <c r="M91" s="1168"/>
      <c r="N91" s="1168"/>
      <c r="O91" s="1168"/>
      <c r="P91" s="1168"/>
      <c r="Q91" s="1168"/>
      <c r="R91" s="1168"/>
      <c r="S91" s="1168"/>
      <c r="T91" s="1168"/>
      <c r="U91" s="1168"/>
      <c r="V91" s="1168"/>
      <c r="W91" s="1168"/>
      <c r="X91" s="1168"/>
      <c r="Y91" s="1168"/>
      <c r="Z91" s="1168"/>
      <c r="AA91" s="1168"/>
      <c r="AB91" s="1168"/>
      <c r="AC91" s="1168"/>
      <c r="AD91" s="1168"/>
      <c r="AE91" s="1168"/>
      <c r="AF91" s="1168"/>
      <c r="AG91" s="1168"/>
      <c r="AH91" s="1168"/>
      <c r="AI91" s="1168"/>
      <c r="AJ91" s="1168"/>
      <c r="AK91" s="1168"/>
      <c r="AL91" s="1168"/>
      <c r="AM91" s="1168"/>
      <c r="AN91" s="1168"/>
    </row>
    <row r="92" spans="1:40" x14ac:dyDescent="0.25">
      <c r="A92" s="1168"/>
      <c r="B92" s="1168"/>
      <c r="C92" s="1168"/>
      <c r="D92" s="1168"/>
      <c r="E92" s="1168"/>
      <c r="F92" s="1168"/>
      <c r="G92" s="1168"/>
      <c r="H92" s="1168"/>
      <c r="I92" s="1168"/>
      <c r="J92" s="1168"/>
      <c r="K92" s="1168"/>
      <c r="L92" s="1168"/>
      <c r="M92" s="1168"/>
      <c r="N92" s="1168"/>
      <c r="O92" s="1168"/>
      <c r="P92" s="1168"/>
      <c r="Q92" s="1168"/>
      <c r="R92" s="1168"/>
      <c r="S92" s="1168"/>
      <c r="T92" s="1168"/>
      <c r="U92" s="1168"/>
      <c r="V92" s="1168"/>
      <c r="W92" s="1168"/>
      <c r="X92" s="1168"/>
      <c r="Y92" s="1168"/>
      <c r="Z92" s="1168"/>
      <c r="AA92" s="1168"/>
      <c r="AB92" s="1168"/>
      <c r="AC92" s="1168"/>
      <c r="AD92" s="1168"/>
      <c r="AE92" s="1168"/>
      <c r="AF92" s="1168"/>
      <c r="AG92" s="1168"/>
      <c r="AH92" s="1168"/>
      <c r="AI92" s="1168"/>
      <c r="AJ92" s="1168"/>
      <c r="AK92" s="1168"/>
      <c r="AL92" s="1168"/>
      <c r="AM92" s="1168"/>
      <c r="AN92" s="1168"/>
    </row>
    <row r="93" spans="1:40" x14ac:dyDescent="0.25">
      <c r="A93" s="1168"/>
      <c r="B93" s="1168"/>
      <c r="C93" s="1168"/>
      <c r="D93" s="1168"/>
      <c r="E93" s="1168"/>
      <c r="F93" s="1168"/>
      <c r="G93" s="1168"/>
      <c r="H93" s="1168"/>
      <c r="I93" s="1168"/>
      <c r="J93" s="1168"/>
      <c r="K93" s="1168"/>
      <c r="L93" s="1168"/>
      <c r="M93" s="1168"/>
      <c r="N93" s="1168"/>
      <c r="O93" s="1168"/>
      <c r="P93" s="1168"/>
      <c r="Q93" s="1168"/>
      <c r="R93" s="1168"/>
      <c r="S93" s="1168"/>
      <c r="T93" s="1168"/>
      <c r="U93" s="1168"/>
      <c r="V93" s="1168"/>
      <c r="W93" s="1168"/>
      <c r="X93" s="1168"/>
      <c r="Y93" s="1168"/>
      <c r="Z93" s="1168"/>
      <c r="AA93" s="1168"/>
      <c r="AB93" s="1168"/>
      <c r="AC93" s="1168"/>
      <c r="AD93" s="1168"/>
      <c r="AE93" s="1168"/>
      <c r="AF93" s="1168"/>
      <c r="AG93" s="1168"/>
      <c r="AH93" s="1168"/>
      <c r="AI93" s="1168"/>
      <c r="AJ93" s="1168"/>
      <c r="AK93" s="1168"/>
      <c r="AL93" s="1168"/>
      <c r="AM93" s="1168"/>
      <c r="AN93" s="1168"/>
    </row>
    <row r="94" spans="1:40" x14ac:dyDescent="0.25">
      <c r="A94" s="1168"/>
      <c r="B94" s="1168"/>
      <c r="C94" s="1168"/>
      <c r="D94" s="1168"/>
      <c r="E94" s="1168"/>
      <c r="F94" s="1168"/>
      <c r="G94" s="1168"/>
      <c r="H94" s="1168"/>
      <c r="I94" s="1168"/>
      <c r="J94" s="1168"/>
      <c r="K94" s="1168"/>
      <c r="L94" s="1168"/>
      <c r="M94" s="1168"/>
      <c r="N94" s="1168"/>
      <c r="O94" s="1168"/>
      <c r="P94" s="1168"/>
      <c r="Q94" s="1168"/>
      <c r="R94" s="1168"/>
      <c r="S94" s="1168"/>
      <c r="T94" s="1168"/>
      <c r="U94" s="1168"/>
      <c r="V94" s="1168"/>
      <c r="W94" s="1168"/>
      <c r="X94" s="1168"/>
      <c r="Y94" s="1168"/>
      <c r="Z94" s="1168"/>
      <c r="AA94" s="1168"/>
      <c r="AB94" s="1168"/>
      <c r="AC94" s="1168"/>
      <c r="AD94" s="1168"/>
      <c r="AE94" s="1168"/>
      <c r="AF94" s="1168"/>
      <c r="AG94" s="1168"/>
      <c r="AH94" s="1168"/>
      <c r="AI94" s="1168"/>
      <c r="AJ94" s="1168"/>
      <c r="AK94" s="1168"/>
      <c r="AL94" s="1168"/>
      <c r="AM94" s="1168"/>
      <c r="AN94" s="1168"/>
    </row>
    <row r="95" spans="1:40" x14ac:dyDescent="0.25">
      <c r="A95" s="1168"/>
      <c r="B95" s="1168"/>
      <c r="C95" s="1168"/>
      <c r="D95" s="1168"/>
      <c r="E95" s="1168"/>
      <c r="F95" s="1168"/>
      <c r="G95" s="1168"/>
      <c r="H95" s="1168"/>
      <c r="I95" s="1168"/>
      <c r="J95" s="1168"/>
      <c r="K95" s="1168"/>
      <c r="L95" s="1168"/>
      <c r="M95" s="1168"/>
      <c r="N95" s="1168"/>
      <c r="O95" s="1168"/>
      <c r="P95" s="1168"/>
      <c r="Q95" s="1168"/>
      <c r="R95" s="1168"/>
      <c r="S95" s="1168"/>
      <c r="T95" s="1168"/>
      <c r="U95" s="1168"/>
      <c r="V95" s="1168"/>
      <c r="W95" s="1168"/>
      <c r="X95" s="1168"/>
      <c r="Y95" s="1168"/>
      <c r="Z95" s="1168"/>
      <c r="AA95" s="1168"/>
      <c r="AB95" s="1168"/>
      <c r="AC95" s="1168"/>
      <c r="AD95" s="1168"/>
      <c r="AE95" s="1168"/>
      <c r="AF95" s="1168"/>
      <c r="AG95" s="1168"/>
      <c r="AH95" s="1168"/>
      <c r="AI95" s="1168"/>
      <c r="AJ95" s="1168"/>
      <c r="AK95" s="1168"/>
      <c r="AL95" s="1168"/>
      <c r="AM95" s="1168"/>
      <c r="AN95" s="1168"/>
    </row>
    <row r="96" spans="1:40" x14ac:dyDescent="0.25">
      <c r="A96" s="1168"/>
      <c r="B96" s="1168"/>
      <c r="C96" s="1168"/>
      <c r="D96" s="1168"/>
      <c r="E96" s="1168"/>
      <c r="F96" s="1168"/>
      <c r="G96" s="1168"/>
      <c r="H96" s="1168"/>
      <c r="I96" s="1168"/>
      <c r="J96" s="1168"/>
      <c r="K96" s="1168"/>
      <c r="L96" s="1168"/>
      <c r="M96" s="1168"/>
      <c r="N96" s="1168"/>
      <c r="O96" s="1168"/>
      <c r="P96" s="1168"/>
      <c r="Q96" s="1168"/>
      <c r="R96" s="1168"/>
      <c r="S96" s="1168"/>
      <c r="T96" s="1168"/>
      <c r="U96" s="1168"/>
      <c r="V96" s="1168"/>
      <c r="W96" s="1168"/>
      <c r="X96" s="1168"/>
      <c r="Y96" s="1168"/>
      <c r="Z96" s="1168"/>
      <c r="AA96" s="1168"/>
      <c r="AB96" s="1168"/>
      <c r="AC96" s="1168"/>
      <c r="AD96" s="1168"/>
      <c r="AE96" s="1168"/>
      <c r="AF96" s="1168"/>
      <c r="AG96" s="1168"/>
      <c r="AH96" s="1168"/>
      <c r="AI96" s="1168"/>
      <c r="AJ96" s="1168"/>
      <c r="AK96" s="1168"/>
      <c r="AL96" s="1168"/>
      <c r="AM96" s="1168"/>
      <c r="AN96" s="1168"/>
    </row>
    <row r="97" spans="1:41" x14ac:dyDescent="0.25">
      <c r="A97" s="1168"/>
      <c r="B97" s="1168"/>
      <c r="C97" s="1168"/>
      <c r="D97" s="1168"/>
      <c r="E97" s="1168"/>
      <c r="F97" s="1168"/>
      <c r="G97" s="1168"/>
      <c r="H97" s="1168"/>
      <c r="I97" s="1168"/>
      <c r="J97" s="1168"/>
      <c r="K97" s="1168"/>
      <c r="L97" s="1168"/>
      <c r="M97" s="1168"/>
      <c r="N97" s="1168"/>
      <c r="O97" s="1168"/>
      <c r="P97" s="1168"/>
      <c r="Q97" s="1168"/>
      <c r="R97" s="1168"/>
      <c r="S97" s="1168"/>
      <c r="T97" s="1168"/>
      <c r="U97" s="1168"/>
      <c r="V97" s="1168"/>
      <c r="W97" s="1168"/>
      <c r="X97" s="1168"/>
      <c r="Y97" s="1168"/>
      <c r="Z97" s="1168"/>
      <c r="AA97" s="1168"/>
      <c r="AB97" s="1168"/>
      <c r="AC97" s="1168"/>
      <c r="AD97" s="1168"/>
      <c r="AE97" s="1168"/>
      <c r="AF97" s="1168"/>
      <c r="AG97" s="1168"/>
      <c r="AH97" s="1168"/>
      <c r="AI97" s="1168"/>
      <c r="AJ97" s="1168"/>
      <c r="AK97" s="1168"/>
      <c r="AL97" s="1168"/>
      <c r="AM97" s="1168"/>
      <c r="AN97" s="1168"/>
    </row>
    <row r="98" spans="1:41" x14ac:dyDescent="0.25">
      <c r="A98" s="1168"/>
      <c r="B98" s="1168"/>
      <c r="C98" s="1168"/>
      <c r="D98" s="1168"/>
      <c r="E98" s="1168"/>
      <c r="F98" s="1168"/>
      <c r="G98" s="1168"/>
      <c r="H98" s="1168"/>
      <c r="I98" s="1168"/>
      <c r="J98" s="1168"/>
      <c r="K98" s="1168"/>
      <c r="L98" s="1168"/>
      <c r="M98" s="1168"/>
      <c r="N98" s="1168"/>
      <c r="O98" s="1168"/>
      <c r="P98" s="1168"/>
      <c r="Q98" s="1168"/>
      <c r="R98" s="1168"/>
      <c r="S98" s="1168"/>
      <c r="T98" s="1168"/>
      <c r="U98" s="1168"/>
      <c r="V98" s="1168"/>
      <c r="W98" s="1168"/>
      <c r="X98" s="1168"/>
      <c r="Y98" s="1168"/>
      <c r="Z98" s="1168"/>
      <c r="AA98" s="1168"/>
      <c r="AB98" s="1168"/>
      <c r="AC98" s="1168"/>
      <c r="AD98" s="1168"/>
      <c r="AE98" s="1168"/>
      <c r="AF98" s="1168"/>
      <c r="AG98" s="1168"/>
      <c r="AH98" s="1168"/>
      <c r="AI98" s="1168"/>
      <c r="AJ98" s="1168"/>
      <c r="AK98" s="1168"/>
      <c r="AL98" s="1168"/>
      <c r="AM98" s="1168"/>
      <c r="AN98" s="1168"/>
    </row>
    <row r="99" spans="1:41" x14ac:dyDescent="0.25">
      <c r="A99" s="1168"/>
      <c r="B99" s="1168"/>
      <c r="C99" s="1168"/>
      <c r="D99" s="1168"/>
      <c r="E99" s="1168"/>
      <c r="F99" s="1168"/>
      <c r="G99" s="1168"/>
      <c r="H99" s="1168"/>
      <c r="I99" s="1168"/>
      <c r="J99" s="1168"/>
      <c r="K99" s="1168"/>
      <c r="L99" s="1168"/>
      <c r="M99" s="1168"/>
      <c r="N99" s="1168"/>
      <c r="O99" s="1168"/>
      <c r="P99" s="1168"/>
      <c r="Q99" s="1168"/>
      <c r="R99" s="1168"/>
      <c r="S99" s="1168"/>
      <c r="T99" s="1168"/>
      <c r="U99" s="1168"/>
      <c r="V99" s="1168"/>
      <c r="W99" s="1168"/>
      <c r="X99" s="1168"/>
      <c r="Y99" s="1168"/>
      <c r="Z99" s="1168"/>
      <c r="AA99" s="1168"/>
      <c r="AB99" s="1168"/>
      <c r="AC99" s="1168"/>
      <c r="AD99" s="1168"/>
      <c r="AE99" s="1168"/>
      <c r="AF99" s="1168"/>
      <c r="AG99" s="1168"/>
      <c r="AH99" s="1168"/>
      <c r="AI99" s="1168"/>
      <c r="AJ99" s="1168"/>
      <c r="AK99" s="1168"/>
      <c r="AL99" s="1168"/>
      <c r="AM99" s="1168"/>
      <c r="AN99" s="1168"/>
    </row>
    <row r="100" spans="1:41" x14ac:dyDescent="0.25">
      <c r="A100" s="1168"/>
      <c r="B100" s="1168"/>
      <c r="C100" s="1168"/>
      <c r="D100" s="1168"/>
      <c r="E100" s="1168"/>
      <c r="F100" s="1168"/>
      <c r="G100" s="1168"/>
      <c r="H100" s="1168"/>
      <c r="I100" s="1168"/>
      <c r="J100" s="1168"/>
      <c r="K100" s="1168"/>
      <c r="L100" s="1168"/>
      <c r="M100" s="1168"/>
      <c r="N100" s="1168"/>
      <c r="O100" s="1168"/>
      <c r="P100" s="1168"/>
      <c r="Q100" s="1168"/>
      <c r="R100" s="1168"/>
      <c r="S100" s="1168"/>
      <c r="T100" s="1168"/>
      <c r="U100" s="1168"/>
      <c r="V100" s="1168"/>
      <c r="W100" s="1168"/>
      <c r="X100" s="1168"/>
      <c r="Y100" s="1168"/>
      <c r="Z100" s="1168"/>
      <c r="AA100" s="1168"/>
      <c r="AB100" s="1168"/>
      <c r="AC100" s="1168"/>
      <c r="AD100" s="1168"/>
      <c r="AE100" s="1168"/>
      <c r="AF100" s="1168"/>
      <c r="AG100" s="1168"/>
      <c r="AH100" s="1168"/>
      <c r="AI100" s="1168"/>
      <c r="AJ100" s="1168"/>
      <c r="AK100" s="1168"/>
      <c r="AL100" s="1168"/>
      <c r="AM100" s="1168"/>
      <c r="AN100" s="1168"/>
    </row>
    <row r="101" spans="1:41" x14ac:dyDescent="0.25">
      <c r="A101" s="1168"/>
      <c r="B101" s="1168"/>
      <c r="C101" s="1168"/>
      <c r="D101" s="1168"/>
      <c r="E101" s="1168"/>
      <c r="F101" s="1168"/>
      <c r="G101" s="1168"/>
      <c r="H101" s="1168"/>
      <c r="I101" s="1168"/>
      <c r="J101" s="1168"/>
      <c r="K101" s="1168"/>
      <c r="L101" s="1168"/>
      <c r="M101" s="1168"/>
      <c r="N101" s="1168"/>
      <c r="O101" s="1168"/>
      <c r="P101" s="1168"/>
      <c r="Q101" s="1168"/>
      <c r="R101" s="1168"/>
      <c r="S101" s="1168"/>
      <c r="T101" s="1168"/>
      <c r="U101" s="1168"/>
      <c r="V101" s="1168"/>
      <c r="W101" s="1168"/>
      <c r="X101" s="1168"/>
      <c r="Y101" s="1168"/>
      <c r="Z101" s="1168"/>
      <c r="AA101" s="1168"/>
      <c r="AB101" s="1168"/>
      <c r="AC101" s="1168"/>
      <c r="AD101" s="1168"/>
      <c r="AE101" s="1168"/>
      <c r="AF101" s="1168"/>
      <c r="AG101" s="1168"/>
      <c r="AH101" s="1168"/>
      <c r="AI101" s="1168"/>
      <c r="AJ101" s="1168"/>
      <c r="AK101" s="1168"/>
      <c r="AL101" s="1168"/>
      <c r="AM101" s="1168"/>
      <c r="AN101" s="1168"/>
    </row>
    <row r="102" spans="1:41" x14ac:dyDescent="0.25">
      <c r="A102" s="1168"/>
      <c r="B102" s="1168"/>
      <c r="C102" s="1168"/>
      <c r="D102" s="1168"/>
      <c r="E102" s="1168"/>
      <c r="F102" s="1168"/>
      <c r="G102" s="1168"/>
      <c r="H102" s="1168"/>
      <c r="I102" s="1168"/>
      <c r="J102" s="1168"/>
      <c r="K102" s="1168"/>
      <c r="L102" s="1168"/>
      <c r="M102" s="1168"/>
      <c r="N102" s="1168"/>
      <c r="O102" s="1168"/>
      <c r="P102" s="1168"/>
      <c r="Q102" s="1168"/>
      <c r="R102" s="1168"/>
      <c r="S102" s="1168"/>
      <c r="T102" s="1168"/>
      <c r="U102" s="1168"/>
      <c r="V102" s="1168"/>
      <c r="W102" s="1168"/>
      <c r="X102" s="1168"/>
      <c r="Y102" s="1168"/>
      <c r="Z102" s="1168"/>
      <c r="AA102" s="1168"/>
      <c r="AB102" s="1168"/>
      <c r="AC102" s="1168"/>
      <c r="AD102" s="1168"/>
      <c r="AE102" s="1168"/>
      <c r="AF102" s="1168"/>
      <c r="AG102" s="1168"/>
      <c r="AH102" s="1168"/>
      <c r="AI102" s="1168"/>
      <c r="AJ102" s="1168"/>
      <c r="AK102" s="1168"/>
      <c r="AL102" s="1168"/>
      <c r="AM102" s="1168"/>
      <c r="AN102" s="1168"/>
    </row>
    <row r="103" spans="1:41" x14ac:dyDescent="0.25">
      <c r="A103" s="1168"/>
      <c r="B103" s="1168"/>
      <c r="C103" s="1168"/>
      <c r="D103" s="1168"/>
      <c r="E103" s="1168"/>
      <c r="F103" s="1168"/>
      <c r="G103" s="1168"/>
      <c r="H103" s="1168"/>
      <c r="I103" s="1168"/>
      <c r="J103" s="1168"/>
      <c r="K103" s="1168"/>
      <c r="L103" s="1168"/>
      <c r="M103" s="1168"/>
      <c r="N103" s="1168"/>
      <c r="O103" s="1168"/>
      <c r="P103" s="1168"/>
      <c r="Q103" s="1168"/>
      <c r="R103" s="1168"/>
      <c r="S103" s="1168"/>
      <c r="T103" s="1168"/>
      <c r="U103" s="1168"/>
      <c r="V103" s="1168"/>
      <c r="W103" s="1168"/>
      <c r="X103" s="1168"/>
      <c r="Y103" s="1168"/>
      <c r="Z103" s="1168"/>
      <c r="AA103" s="1168"/>
      <c r="AB103" s="1168"/>
      <c r="AC103" s="1168"/>
      <c r="AD103" s="1168"/>
      <c r="AE103" s="1168"/>
      <c r="AF103" s="1168"/>
      <c r="AG103" s="1168"/>
      <c r="AH103" s="1168"/>
      <c r="AI103" s="1168"/>
      <c r="AJ103" s="1168"/>
      <c r="AK103" s="1168"/>
      <c r="AL103" s="1168"/>
      <c r="AM103" s="1168"/>
      <c r="AN103" s="1168"/>
    </row>
    <row r="104" spans="1:41" ht="52.5" customHeight="1" x14ac:dyDescent="0.25">
      <c r="A104" s="1168"/>
      <c r="B104" s="1168"/>
      <c r="C104" s="1168"/>
      <c r="D104" s="1168"/>
      <c r="E104" s="1168"/>
      <c r="F104" s="1168"/>
      <c r="G104" s="1168"/>
      <c r="H104" s="1168"/>
      <c r="I104" s="1168"/>
      <c r="J104" s="1168"/>
      <c r="K104" s="1168"/>
      <c r="L104" s="1168"/>
      <c r="M104" s="1168"/>
      <c r="N104" s="1168"/>
      <c r="O104" s="1168"/>
      <c r="P104" s="1168"/>
      <c r="Q104" s="1168"/>
      <c r="R104" s="1168"/>
      <c r="S104" s="1168"/>
      <c r="T104" s="1168"/>
      <c r="U104" s="1168"/>
      <c r="V104" s="1168"/>
      <c r="W104" s="1168"/>
      <c r="X104" s="1168"/>
      <c r="Y104" s="1168"/>
      <c r="Z104" s="1168"/>
      <c r="AA104" s="1168"/>
      <c r="AB104" s="1168"/>
      <c r="AC104" s="1168"/>
      <c r="AD104" s="1168"/>
      <c r="AE104" s="1168"/>
      <c r="AF104" s="1168"/>
      <c r="AG104" s="1168"/>
      <c r="AH104" s="1168"/>
      <c r="AI104" s="1168"/>
      <c r="AJ104" s="1168"/>
      <c r="AK104" s="1168"/>
      <c r="AL104" s="1168"/>
      <c r="AM104" s="1168"/>
      <c r="AN104" s="1168"/>
    </row>
    <row r="105" spans="1:41" x14ac:dyDescent="0.25">
      <c r="A105" s="1168"/>
      <c r="B105" s="1168"/>
      <c r="C105" s="1168"/>
      <c r="D105" s="1168"/>
      <c r="E105" s="1168"/>
      <c r="F105" s="1168"/>
      <c r="G105" s="1168"/>
      <c r="H105" s="1168"/>
      <c r="I105" s="1168"/>
      <c r="J105" s="1168"/>
      <c r="K105" s="1168"/>
      <c r="L105" s="1168"/>
      <c r="M105" s="1168"/>
      <c r="N105" s="1168"/>
      <c r="O105" s="1168"/>
      <c r="P105" s="1168"/>
      <c r="Q105" s="1168"/>
      <c r="R105" s="1168"/>
      <c r="S105" s="1168"/>
      <c r="T105" s="1168"/>
      <c r="U105" s="1168"/>
      <c r="V105" s="1168"/>
      <c r="W105" s="1168"/>
      <c r="X105" s="1168"/>
      <c r="Y105" s="1168"/>
      <c r="Z105" s="1168"/>
      <c r="AA105" s="1168"/>
      <c r="AB105" s="1168"/>
      <c r="AC105" s="1168"/>
      <c r="AD105" s="1168"/>
      <c r="AE105" s="1168"/>
      <c r="AF105" s="1168"/>
      <c r="AG105" s="1168"/>
      <c r="AH105" s="1168"/>
      <c r="AI105" s="1168"/>
      <c r="AJ105" s="1168"/>
      <c r="AK105" s="1168"/>
      <c r="AL105" s="1168"/>
      <c r="AM105" s="1168"/>
      <c r="AN105" s="1168"/>
    </row>
    <row r="106" spans="1:41" x14ac:dyDescent="0.25">
      <c r="A106" s="1168"/>
      <c r="B106" s="1168"/>
      <c r="C106" s="1168"/>
      <c r="D106" s="1168"/>
      <c r="E106" s="1168"/>
      <c r="F106" s="1168"/>
      <c r="G106" s="1168"/>
      <c r="H106" s="1168"/>
      <c r="I106" s="1168"/>
      <c r="J106" s="1168"/>
      <c r="K106" s="1168"/>
      <c r="L106" s="1168"/>
      <c r="M106" s="1168"/>
      <c r="N106" s="1168"/>
      <c r="O106" s="1168"/>
      <c r="P106" s="1168"/>
      <c r="Q106" s="1168"/>
      <c r="R106" s="1168"/>
      <c r="S106" s="1168"/>
      <c r="T106" s="1168"/>
      <c r="U106" s="1168"/>
      <c r="V106" s="1168"/>
      <c r="W106" s="1168"/>
      <c r="X106" s="1168"/>
      <c r="Y106" s="1168"/>
      <c r="Z106" s="1168"/>
      <c r="AA106" s="1168"/>
      <c r="AB106" s="1168"/>
      <c r="AC106" s="1168"/>
      <c r="AD106" s="1168"/>
      <c r="AE106" s="1168"/>
      <c r="AF106" s="1168"/>
      <c r="AG106" s="1168"/>
      <c r="AH106" s="1168"/>
      <c r="AI106" s="1168"/>
      <c r="AJ106" s="1168"/>
      <c r="AK106" s="1168"/>
      <c r="AL106" s="1168"/>
      <c r="AM106" s="1168"/>
      <c r="AN106" s="1168"/>
    </row>
    <row r="107" spans="1:41" x14ac:dyDescent="0.25">
      <c r="A107" s="1168"/>
      <c r="B107" s="1168"/>
      <c r="C107" s="1168"/>
      <c r="D107" s="1168"/>
      <c r="E107" s="1168"/>
      <c r="F107" s="1168"/>
      <c r="G107" s="1168"/>
      <c r="H107" s="1168"/>
      <c r="I107" s="1168"/>
      <c r="J107" s="1168"/>
      <c r="K107" s="1168"/>
      <c r="L107" s="1168"/>
      <c r="M107" s="1168"/>
      <c r="N107" s="1168"/>
      <c r="O107" s="1168"/>
      <c r="P107" s="1168"/>
      <c r="Q107" s="1168"/>
      <c r="R107" s="1168"/>
      <c r="S107" s="1168"/>
      <c r="T107" s="1168"/>
      <c r="U107" s="1168"/>
      <c r="V107" s="1168"/>
      <c r="W107" s="1168"/>
      <c r="X107" s="1168"/>
      <c r="Y107" s="1168"/>
      <c r="Z107" s="1168"/>
      <c r="AA107" s="1168"/>
      <c r="AB107" s="1168"/>
      <c r="AC107" s="1168"/>
      <c r="AD107" s="1168"/>
      <c r="AE107" s="1168"/>
      <c r="AF107" s="1168"/>
      <c r="AG107" s="1168"/>
      <c r="AH107" s="1168"/>
      <c r="AI107" s="1168"/>
      <c r="AJ107" s="1168"/>
      <c r="AK107" s="1168"/>
      <c r="AL107" s="1168"/>
      <c r="AM107" s="1168"/>
      <c r="AN107" s="1168"/>
    </row>
    <row r="108" spans="1:41" x14ac:dyDescent="0.25">
      <c r="A108" s="1168"/>
      <c r="B108" s="1168"/>
      <c r="C108" s="1168"/>
      <c r="D108" s="1168"/>
      <c r="E108" s="1168"/>
      <c r="F108" s="1168"/>
      <c r="G108" s="1168"/>
      <c r="H108" s="1168"/>
      <c r="I108" s="1168"/>
      <c r="J108" s="1168"/>
      <c r="K108" s="1168"/>
      <c r="L108" s="1168"/>
      <c r="M108" s="1168"/>
      <c r="N108" s="1168"/>
      <c r="O108" s="1168"/>
      <c r="P108" s="1168"/>
      <c r="Q108" s="1168"/>
      <c r="R108" s="1168"/>
      <c r="S108" s="1168"/>
      <c r="T108" s="1168"/>
      <c r="U108" s="1168"/>
      <c r="V108" s="1168"/>
      <c r="W108" s="1168"/>
      <c r="X108" s="1168"/>
      <c r="Y108" s="1168"/>
      <c r="Z108" s="1168"/>
      <c r="AA108" s="1168"/>
      <c r="AB108" s="1168"/>
      <c r="AC108" s="1168"/>
      <c r="AD108" s="1168"/>
      <c r="AE108" s="1168"/>
      <c r="AF108" s="1168"/>
      <c r="AG108" s="1168"/>
      <c r="AH108" s="1168"/>
      <c r="AI108" s="1168"/>
      <c r="AJ108" s="1168"/>
      <c r="AK108" s="1168"/>
      <c r="AL108" s="1168"/>
      <c r="AM108" s="1168"/>
      <c r="AN108" s="1168"/>
    </row>
    <row r="109" spans="1:41" x14ac:dyDescent="0.25">
      <c r="A109" s="1168"/>
      <c r="B109" s="1168"/>
      <c r="C109" s="1168"/>
      <c r="D109" s="1168"/>
      <c r="E109" s="1168"/>
      <c r="F109" s="1168"/>
      <c r="G109" s="1168"/>
      <c r="H109" s="1168"/>
      <c r="I109" s="1168"/>
      <c r="J109" s="1168"/>
      <c r="K109" s="1168"/>
      <c r="L109" s="1168"/>
      <c r="M109" s="1168"/>
      <c r="N109" s="1168"/>
      <c r="O109" s="1168"/>
      <c r="P109" s="1168"/>
      <c r="Q109" s="1168"/>
      <c r="R109" s="1168"/>
      <c r="S109" s="1168"/>
      <c r="T109" s="1168"/>
      <c r="U109" s="1168"/>
      <c r="V109" s="1168"/>
      <c r="W109" s="1168"/>
      <c r="X109" s="1168"/>
      <c r="Y109" s="1168"/>
      <c r="Z109" s="1168"/>
      <c r="AA109" s="1168"/>
      <c r="AB109" s="1168"/>
      <c r="AC109" s="1168"/>
      <c r="AD109" s="1168"/>
      <c r="AE109" s="1168"/>
      <c r="AF109" s="1168"/>
      <c r="AG109" s="1168"/>
      <c r="AH109" s="1168"/>
      <c r="AI109" s="1168"/>
      <c r="AJ109" s="1168"/>
      <c r="AK109" s="1168"/>
      <c r="AL109" s="1168"/>
      <c r="AM109" s="1168"/>
      <c r="AN109" s="1168"/>
      <c r="AO109" s="43"/>
    </row>
    <row r="110" spans="1:41" x14ac:dyDescent="0.25">
      <c r="A110" s="1168"/>
      <c r="B110" s="1168"/>
      <c r="C110" s="1168"/>
      <c r="D110" s="1168"/>
      <c r="E110" s="1168"/>
      <c r="F110" s="1168"/>
      <c r="G110" s="1168"/>
      <c r="H110" s="1168"/>
      <c r="I110" s="1168"/>
      <c r="J110" s="1168"/>
      <c r="K110" s="1168"/>
      <c r="L110" s="1168"/>
      <c r="M110" s="1168"/>
      <c r="N110" s="1168"/>
      <c r="O110" s="1168"/>
      <c r="P110" s="1168"/>
      <c r="Q110" s="1168"/>
      <c r="R110" s="1168"/>
      <c r="S110" s="1168"/>
      <c r="T110" s="1168"/>
      <c r="U110" s="1168"/>
      <c r="V110" s="1168"/>
      <c r="W110" s="1168"/>
      <c r="X110" s="1168"/>
      <c r="Y110" s="1168"/>
      <c r="Z110" s="1168"/>
      <c r="AA110" s="1168"/>
      <c r="AB110" s="1168"/>
      <c r="AC110" s="1168"/>
      <c r="AD110" s="1168"/>
      <c r="AE110" s="1168"/>
      <c r="AF110" s="1168"/>
      <c r="AG110" s="1168"/>
      <c r="AH110" s="1168"/>
      <c r="AI110" s="1168"/>
      <c r="AJ110" s="1168"/>
      <c r="AK110" s="1168"/>
      <c r="AL110" s="1168"/>
      <c r="AM110" s="1168"/>
      <c r="AN110" s="1168"/>
      <c r="AO110" s="43"/>
    </row>
    <row r="111" spans="1:41" x14ac:dyDescent="0.25">
      <c r="A111" s="1168"/>
      <c r="B111" s="1168"/>
      <c r="C111" s="1168"/>
      <c r="D111" s="1168"/>
      <c r="E111" s="1168"/>
      <c r="F111" s="1168"/>
      <c r="G111" s="1168"/>
      <c r="H111" s="1168"/>
      <c r="I111" s="1168"/>
      <c r="J111" s="1168"/>
      <c r="K111" s="1168"/>
      <c r="L111" s="1168"/>
      <c r="M111" s="1168"/>
      <c r="N111" s="1168"/>
      <c r="O111" s="1168"/>
      <c r="P111" s="1168"/>
      <c r="Q111" s="1168"/>
      <c r="R111" s="1168"/>
      <c r="S111" s="1168"/>
      <c r="T111" s="1168"/>
      <c r="U111" s="1168"/>
      <c r="V111" s="1168"/>
      <c r="W111" s="1168"/>
      <c r="X111" s="1168"/>
      <c r="Y111" s="1168"/>
      <c r="Z111" s="1168"/>
      <c r="AA111" s="1168"/>
      <c r="AB111" s="1168"/>
      <c r="AC111" s="1168"/>
      <c r="AD111" s="1168"/>
      <c r="AE111" s="1168"/>
      <c r="AF111" s="1168"/>
      <c r="AG111" s="1168"/>
      <c r="AH111" s="1168"/>
      <c r="AI111" s="1168"/>
      <c r="AJ111" s="1168"/>
      <c r="AK111" s="1168"/>
      <c r="AL111" s="1168"/>
      <c r="AM111" s="1168"/>
      <c r="AN111" s="1168"/>
    </row>
    <row r="112" spans="1:41" x14ac:dyDescent="0.25">
      <c r="A112" s="1168"/>
      <c r="B112" s="1168"/>
      <c r="C112" s="1168"/>
      <c r="D112" s="1168"/>
      <c r="E112" s="1168"/>
      <c r="F112" s="1168"/>
      <c r="G112" s="1168"/>
      <c r="H112" s="1168"/>
      <c r="I112" s="1168"/>
      <c r="J112" s="1168"/>
      <c r="K112" s="1168"/>
      <c r="L112" s="1168"/>
      <c r="M112" s="1168"/>
      <c r="N112" s="1168"/>
      <c r="O112" s="1168"/>
      <c r="P112" s="1168"/>
      <c r="Q112" s="1168"/>
      <c r="R112" s="1168"/>
      <c r="S112" s="1168"/>
      <c r="T112" s="1168"/>
      <c r="U112" s="1168"/>
      <c r="V112" s="1168"/>
      <c r="W112" s="1168"/>
      <c r="X112" s="1168"/>
      <c r="Y112" s="1168"/>
      <c r="Z112" s="1168"/>
      <c r="AA112" s="1168"/>
      <c r="AB112" s="1168"/>
      <c r="AC112" s="1168"/>
      <c r="AD112" s="1168"/>
      <c r="AE112" s="1168"/>
      <c r="AF112" s="1168"/>
      <c r="AG112" s="1168"/>
      <c r="AH112" s="1168"/>
      <c r="AI112" s="1168"/>
      <c r="AJ112" s="1168"/>
      <c r="AK112" s="1168"/>
      <c r="AL112" s="1168"/>
      <c r="AM112" s="1168"/>
      <c r="AN112" s="1168"/>
    </row>
    <row r="113" spans="1:41" x14ac:dyDescent="0.25">
      <c r="A113" s="1168"/>
      <c r="B113" s="1168"/>
      <c r="C113" s="1168"/>
      <c r="D113" s="1168"/>
      <c r="E113" s="1168"/>
      <c r="F113" s="1168"/>
      <c r="G113" s="1168"/>
      <c r="H113" s="1168"/>
      <c r="I113" s="1168"/>
      <c r="J113" s="1168"/>
      <c r="K113" s="1168"/>
      <c r="L113" s="1168"/>
      <c r="M113" s="1168"/>
      <c r="N113" s="1168"/>
      <c r="O113" s="1168"/>
      <c r="P113" s="1168"/>
      <c r="Q113" s="1168"/>
      <c r="R113" s="1168"/>
      <c r="S113" s="1168"/>
      <c r="T113" s="1168"/>
      <c r="U113" s="1168"/>
      <c r="V113" s="1168"/>
      <c r="W113" s="1168"/>
      <c r="X113" s="1168"/>
      <c r="Y113" s="1168"/>
      <c r="Z113" s="1168"/>
      <c r="AA113" s="1168"/>
      <c r="AB113" s="1168"/>
      <c r="AC113" s="1168"/>
      <c r="AD113" s="1168"/>
      <c r="AE113" s="1168"/>
      <c r="AF113" s="1168"/>
      <c r="AG113" s="1168"/>
      <c r="AH113" s="1168"/>
      <c r="AI113" s="1168"/>
      <c r="AJ113" s="1168"/>
      <c r="AK113" s="1168"/>
      <c r="AL113" s="1168"/>
      <c r="AM113" s="1168"/>
      <c r="AN113" s="1168"/>
    </row>
    <row r="114" spans="1:41" x14ac:dyDescent="0.25">
      <c r="A114" s="1168"/>
      <c r="B114" s="1168"/>
      <c r="C114" s="1168"/>
      <c r="D114" s="1168"/>
      <c r="E114" s="1168"/>
      <c r="F114" s="1168"/>
      <c r="G114" s="1168"/>
      <c r="H114" s="1168"/>
      <c r="I114" s="1168"/>
      <c r="J114" s="1168"/>
      <c r="K114" s="1168"/>
      <c r="L114" s="1168"/>
      <c r="M114" s="1168"/>
      <c r="N114" s="1168"/>
      <c r="O114" s="1168"/>
      <c r="P114" s="1168"/>
      <c r="Q114" s="1168"/>
      <c r="R114" s="1168"/>
      <c r="S114" s="1168"/>
      <c r="T114" s="1168"/>
      <c r="U114" s="1168"/>
      <c r="V114" s="1168"/>
      <c r="W114" s="1168"/>
      <c r="X114" s="1168"/>
      <c r="Y114" s="1168"/>
      <c r="Z114" s="1168"/>
      <c r="AA114" s="1168"/>
      <c r="AB114" s="1168"/>
      <c r="AC114" s="1168"/>
      <c r="AD114" s="1168"/>
      <c r="AE114" s="1168"/>
      <c r="AF114" s="1168"/>
      <c r="AG114" s="1168"/>
      <c r="AH114" s="1168"/>
      <c r="AI114" s="1168"/>
      <c r="AJ114" s="1168"/>
      <c r="AK114" s="1168"/>
      <c r="AL114" s="1168"/>
      <c r="AM114" s="1168"/>
      <c r="AN114" s="1168"/>
    </row>
    <row r="115" spans="1:41" x14ac:dyDescent="0.25">
      <c r="A115" s="1168"/>
      <c r="B115" s="1168"/>
      <c r="C115" s="1168"/>
      <c r="D115" s="1168"/>
      <c r="E115" s="1168"/>
      <c r="F115" s="1168"/>
      <c r="G115" s="1168"/>
      <c r="H115" s="1168"/>
      <c r="I115" s="1168"/>
      <c r="J115" s="1168"/>
      <c r="K115" s="1168"/>
      <c r="L115" s="1168"/>
      <c r="M115" s="1168"/>
      <c r="N115" s="1168"/>
      <c r="O115" s="1168"/>
      <c r="P115" s="1168"/>
      <c r="Q115" s="1168"/>
      <c r="R115" s="1168"/>
      <c r="S115" s="1168"/>
      <c r="T115" s="1168"/>
      <c r="U115" s="1168"/>
      <c r="V115" s="1168"/>
      <c r="W115" s="1168"/>
      <c r="X115" s="1168"/>
      <c r="Y115" s="1168"/>
      <c r="Z115" s="1168"/>
      <c r="AA115" s="1168"/>
      <c r="AB115" s="1168"/>
      <c r="AC115" s="1168"/>
      <c r="AD115" s="1168"/>
      <c r="AE115" s="1168"/>
      <c r="AF115" s="1168"/>
      <c r="AG115" s="1168"/>
      <c r="AH115" s="1168"/>
      <c r="AI115" s="1168"/>
      <c r="AJ115" s="1168"/>
      <c r="AK115" s="1168"/>
      <c r="AL115" s="1168"/>
      <c r="AM115" s="1168"/>
      <c r="AN115" s="1168"/>
    </row>
    <row r="116" spans="1:41" x14ac:dyDescent="0.25">
      <c r="A116" s="1168"/>
      <c r="B116" s="1168"/>
      <c r="C116" s="1168"/>
      <c r="D116" s="1168"/>
      <c r="E116" s="1168"/>
      <c r="F116" s="1168"/>
      <c r="G116" s="1168"/>
      <c r="H116" s="1168"/>
      <c r="I116" s="1168"/>
      <c r="J116" s="1168"/>
      <c r="K116" s="1168"/>
      <c r="L116" s="1168"/>
      <c r="M116" s="1168"/>
      <c r="N116" s="1168"/>
      <c r="O116" s="1168"/>
      <c r="P116" s="1168"/>
      <c r="Q116" s="1168"/>
      <c r="R116" s="1168"/>
      <c r="S116" s="1168"/>
      <c r="T116" s="1168"/>
      <c r="U116" s="1168"/>
      <c r="V116" s="1168"/>
      <c r="W116" s="1168"/>
      <c r="X116" s="1168"/>
      <c r="Y116" s="1168"/>
      <c r="Z116" s="1168"/>
      <c r="AA116" s="1168"/>
      <c r="AB116" s="1168"/>
      <c r="AC116" s="1168"/>
      <c r="AD116" s="1168"/>
      <c r="AE116" s="1168"/>
      <c r="AF116" s="1168"/>
      <c r="AG116" s="1168"/>
      <c r="AH116" s="1168"/>
      <c r="AI116" s="1168"/>
      <c r="AJ116" s="1168"/>
      <c r="AK116" s="1168"/>
      <c r="AL116" s="1168"/>
      <c r="AM116" s="1168"/>
      <c r="AN116" s="1168"/>
    </row>
    <row r="117" spans="1:41" ht="15.75" thickBot="1" x14ac:dyDescent="0.3">
      <c r="A117" s="1169"/>
      <c r="B117" s="1169"/>
      <c r="C117" s="1169"/>
      <c r="D117" s="1169"/>
      <c r="E117" s="1169"/>
      <c r="F117" s="1169"/>
      <c r="G117" s="1169"/>
      <c r="H117" s="1169"/>
      <c r="I117" s="1169"/>
      <c r="J117" s="1169"/>
      <c r="K117" s="1169"/>
      <c r="L117" s="1169"/>
      <c r="M117" s="1169"/>
      <c r="N117" s="1169"/>
      <c r="O117" s="1169"/>
      <c r="P117" s="1169"/>
      <c r="Q117" s="1169"/>
      <c r="R117" s="1169"/>
      <c r="S117" s="1169"/>
      <c r="T117" s="1169"/>
      <c r="U117" s="1169"/>
      <c r="V117" s="1169"/>
      <c r="W117" s="1169"/>
      <c r="X117" s="1169"/>
      <c r="Y117" s="1169"/>
      <c r="Z117" s="1169"/>
      <c r="AA117" s="1169"/>
      <c r="AB117" s="1169"/>
      <c r="AC117" s="1169"/>
      <c r="AD117" s="1169"/>
      <c r="AE117" s="1169"/>
      <c r="AF117" s="1169"/>
      <c r="AG117" s="1169"/>
      <c r="AH117" s="1169"/>
      <c r="AI117" s="1169"/>
      <c r="AJ117" s="1169"/>
      <c r="AK117" s="1169"/>
      <c r="AL117" s="1169"/>
      <c r="AM117" s="1169"/>
      <c r="AN117" s="1169"/>
      <c r="AO117" s="9">
        <v>201.5800000000001</v>
      </c>
    </row>
    <row r="118" spans="1:41" ht="15.75" x14ac:dyDescent="0.25">
      <c r="A118" s="51"/>
      <c r="B118" s="52" t="s">
        <v>59</v>
      </c>
      <c r="C118" s="53"/>
      <c r="D118" s="53"/>
      <c r="E118" s="53"/>
      <c r="F118" s="53"/>
      <c r="G118" s="53"/>
      <c r="H118" s="53"/>
      <c r="I118" s="53"/>
      <c r="J118" s="53"/>
      <c r="K118" s="53"/>
      <c r="L118" s="53"/>
      <c r="M118" s="53"/>
      <c r="N118" s="53"/>
      <c r="O118" s="53"/>
      <c r="P118" s="53"/>
      <c r="Q118" s="53"/>
      <c r="R118" s="53"/>
      <c r="S118" s="53"/>
      <c r="T118" s="54"/>
      <c r="U118" s="53"/>
      <c r="V118" s="53"/>
      <c r="W118" s="53"/>
      <c r="X118" s="53"/>
      <c r="Y118" s="53"/>
      <c r="Z118" s="53"/>
      <c r="AA118" s="53"/>
      <c r="AB118" s="53"/>
      <c r="AC118" s="53"/>
      <c r="AD118" s="53"/>
      <c r="AE118" s="53"/>
      <c r="AF118" s="53"/>
      <c r="AG118" s="53"/>
      <c r="AH118" s="55"/>
      <c r="AI118" s="53"/>
      <c r="AJ118" s="56"/>
      <c r="AN118" s="57"/>
    </row>
    <row r="119" spans="1:41" ht="61.9" customHeight="1" x14ac:dyDescent="0.25">
      <c r="A119" s="58"/>
      <c r="B119" s="59"/>
      <c r="C119" s="53"/>
      <c r="D119" s="53"/>
      <c r="E119" s="53"/>
      <c r="F119" s="59"/>
      <c r="G119" s="53"/>
      <c r="H119" s="53"/>
      <c r="I119" s="53"/>
      <c r="J119" s="53"/>
      <c r="K119" s="53"/>
      <c r="L119" s="53"/>
      <c r="M119" s="53"/>
      <c r="N119" s="53"/>
      <c r="O119" s="53"/>
      <c r="P119" s="53"/>
      <c r="Q119" s="53"/>
      <c r="R119" s="53"/>
      <c r="S119" s="53"/>
      <c r="T119" s="60"/>
      <c r="U119" s="53"/>
      <c r="V119" s="53"/>
      <c r="W119" s="53"/>
      <c r="X119" s="53"/>
      <c r="Y119" s="53"/>
      <c r="Z119" s="53"/>
      <c r="AA119" s="53"/>
      <c r="AB119" s="53"/>
      <c r="AC119" s="53"/>
      <c r="AD119" s="53"/>
      <c r="AE119" s="53"/>
      <c r="AF119" s="53"/>
      <c r="AG119" s="53"/>
      <c r="AH119" s="55"/>
      <c r="AI119" s="53"/>
      <c r="AJ119" s="60"/>
      <c r="AN119" s="57"/>
    </row>
    <row r="120" spans="1:41" ht="8.25" customHeight="1" thickBot="1" x14ac:dyDescent="0.3">
      <c r="A120" s="61" t="s">
        <v>60</v>
      </c>
      <c r="B120" s="62"/>
      <c r="C120" s="62"/>
      <c r="D120" s="62"/>
      <c r="E120" s="62"/>
      <c r="F120" s="62"/>
      <c r="G120" s="62"/>
      <c r="H120" s="62"/>
      <c r="I120" s="62"/>
      <c r="J120" s="62"/>
      <c r="K120" s="62"/>
      <c r="L120" s="62"/>
      <c r="M120" s="62"/>
      <c r="N120" s="62"/>
      <c r="O120" s="62"/>
      <c r="P120" s="62"/>
      <c r="Q120" s="62"/>
      <c r="R120" s="62"/>
      <c r="S120" s="62"/>
      <c r="T120" s="62"/>
      <c r="U120" s="62"/>
      <c r="V120" s="62"/>
      <c r="W120" s="62"/>
      <c r="X120" s="62"/>
      <c r="Y120" s="62"/>
      <c r="Z120" s="62"/>
      <c r="AA120" s="62"/>
      <c r="AB120" s="62"/>
      <c r="AC120" s="62"/>
      <c r="AD120" s="62"/>
      <c r="AE120" s="62"/>
      <c r="AF120" s="62"/>
      <c r="AG120" s="62"/>
      <c r="AH120" s="63"/>
      <c r="AI120" s="64"/>
      <c r="AJ120" s="62"/>
      <c r="AK120" s="65"/>
      <c r="AL120" s="65"/>
      <c r="AM120" s="65"/>
      <c r="AN120" s="66"/>
    </row>
    <row r="121" spans="1:41" ht="43.5" customHeight="1" thickTop="1" x14ac:dyDescent="0.25">
      <c r="A121" s="1084"/>
      <c r="B121" s="1084"/>
      <c r="C121" s="1084"/>
      <c r="D121" s="1084"/>
      <c r="E121" s="1084"/>
      <c r="F121" s="1084"/>
      <c r="G121" s="1084"/>
      <c r="H121" s="1084"/>
      <c r="I121" s="1162" t="s">
        <v>38</v>
      </c>
      <c r="J121" s="1163"/>
      <c r="K121" s="1163"/>
      <c r="L121" s="1163"/>
      <c r="M121" s="1163"/>
      <c r="N121" s="1163"/>
      <c r="O121" s="1163"/>
      <c r="P121" s="1163"/>
      <c r="Q121" s="1163"/>
      <c r="R121" s="1163"/>
      <c r="S121" s="1163"/>
      <c r="T121" s="1163"/>
      <c r="U121" s="1163"/>
      <c r="V121" s="1163"/>
      <c r="W121" s="1163"/>
      <c r="X121" s="1163"/>
      <c r="Y121" s="1163"/>
      <c r="Z121" s="1163"/>
      <c r="AA121" s="1163"/>
      <c r="AB121" s="1163"/>
      <c r="AC121" s="1163"/>
      <c r="AD121" s="1163"/>
      <c r="AE121" s="1163"/>
      <c r="AF121" s="1163"/>
      <c r="AG121" s="1163"/>
      <c r="AH121" s="1163"/>
      <c r="AI121" s="1163"/>
      <c r="AJ121" s="1163"/>
      <c r="AK121" s="1164"/>
      <c r="AL121" s="1092"/>
      <c r="AM121" s="1092"/>
      <c r="AN121" s="1092"/>
    </row>
    <row r="122" spans="1:41" ht="15" customHeight="1" x14ac:dyDescent="0.25">
      <c r="A122" s="1084"/>
      <c r="B122" s="1084"/>
      <c r="C122" s="1084"/>
      <c r="D122" s="1084"/>
      <c r="E122" s="1084"/>
      <c r="F122" s="1084"/>
      <c r="G122" s="1084"/>
      <c r="H122" s="1084"/>
      <c r="I122" s="1088"/>
      <c r="J122" s="1089"/>
      <c r="K122" s="1089"/>
      <c r="L122" s="1089"/>
      <c r="M122" s="1089"/>
      <c r="N122" s="1089"/>
      <c r="O122" s="1089"/>
      <c r="P122" s="1089"/>
      <c r="Q122" s="1089"/>
      <c r="R122" s="1089"/>
      <c r="S122" s="1089"/>
      <c r="T122" s="1089"/>
      <c r="U122" s="1089"/>
      <c r="V122" s="1089"/>
      <c r="W122" s="1089"/>
      <c r="X122" s="1089"/>
      <c r="Y122" s="1089"/>
      <c r="Z122" s="1089"/>
      <c r="AA122" s="1089"/>
      <c r="AB122" s="1089"/>
      <c r="AC122" s="1089"/>
      <c r="AD122" s="1089"/>
      <c r="AE122" s="1089"/>
      <c r="AF122" s="1089"/>
      <c r="AG122" s="1089"/>
      <c r="AH122" s="1089"/>
      <c r="AI122" s="1089"/>
      <c r="AJ122" s="1089"/>
      <c r="AK122" s="1090"/>
      <c r="AL122" s="1092"/>
      <c r="AM122" s="1092"/>
      <c r="AN122" s="1092"/>
    </row>
    <row r="123" spans="1:41" ht="15.75" x14ac:dyDescent="0.25">
      <c r="A123" s="1093" t="s">
        <v>39</v>
      </c>
      <c r="B123" s="1093"/>
      <c r="C123" s="1093"/>
      <c r="D123" s="1093"/>
      <c r="E123" s="1093"/>
      <c r="F123" s="1093"/>
      <c r="G123" s="1093"/>
      <c r="H123" s="1093"/>
      <c r="I123" s="1094" t="s">
        <v>40</v>
      </c>
      <c r="J123" s="1094"/>
      <c r="K123" s="1094"/>
      <c r="L123" s="1094"/>
      <c r="M123" s="1094"/>
      <c r="N123" s="1094"/>
      <c r="O123" s="1094"/>
      <c r="P123" s="1094"/>
      <c r="Q123" s="1094"/>
      <c r="R123" s="1094"/>
      <c r="S123" s="1094"/>
      <c r="T123" s="1094"/>
      <c r="U123" s="1093" t="s">
        <v>41</v>
      </c>
      <c r="V123" s="1093"/>
      <c r="W123" s="1093"/>
      <c r="X123" s="1093"/>
      <c r="Y123" s="1093"/>
      <c r="Z123" s="1093"/>
      <c r="AA123" s="1093"/>
      <c r="AB123" s="1093"/>
      <c r="AC123" s="1093"/>
      <c r="AD123" s="1093"/>
      <c r="AE123" s="1094" t="s">
        <v>42</v>
      </c>
      <c r="AF123" s="1094"/>
      <c r="AG123" s="1094"/>
      <c r="AH123" s="1094"/>
      <c r="AI123" s="1094"/>
      <c r="AJ123" s="1094"/>
      <c r="AK123" s="1094"/>
      <c r="AL123" s="1094"/>
      <c r="AM123" s="1094"/>
      <c r="AN123" s="1094"/>
    </row>
    <row r="124" spans="1:41" ht="20.25" x14ac:dyDescent="0.3">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1"/>
      <c r="AN124" s="11"/>
    </row>
    <row r="125" spans="1:41" ht="15.75" x14ac:dyDescent="0.25">
      <c r="A125" s="1073" t="s">
        <v>43</v>
      </c>
      <c r="B125" s="1073"/>
      <c r="C125" s="1073"/>
      <c r="D125" s="1073"/>
      <c r="E125" s="1073"/>
      <c r="F125" s="1073"/>
      <c r="G125" s="1073"/>
      <c r="H125" s="1073"/>
      <c r="I125" s="1165" t="s">
        <v>44</v>
      </c>
      <c r="J125" s="1165"/>
      <c r="K125" s="1165"/>
      <c r="L125" s="1165"/>
      <c r="M125" s="1165"/>
      <c r="N125" s="1165"/>
      <c r="O125" s="1165"/>
      <c r="P125" s="1165"/>
      <c r="Q125" s="1165"/>
      <c r="R125" s="1165"/>
      <c r="S125" s="1165"/>
      <c r="T125" s="1165"/>
      <c r="U125" s="1165"/>
      <c r="V125" s="1165"/>
      <c r="W125" s="1165"/>
      <c r="X125" s="1165"/>
      <c r="Y125" s="1165"/>
      <c r="Z125" s="1165"/>
      <c r="AA125" s="1165"/>
      <c r="AB125" s="1165"/>
      <c r="AC125" s="1165"/>
      <c r="AD125" s="1165"/>
      <c r="AE125" s="1165"/>
      <c r="AF125" s="1165"/>
      <c r="AG125" s="1165"/>
      <c r="AH125" s="1165"/>
      <c r="AI125" s="1165"/>
      <c r="AJ125" s="1165"/>
      <c r="AK125" s="1165"/>
      <c r="AL125" s="1165"/>
      <c r="AM125" s="1165"/>
      <c r="AN125" s="1165"/>
    </row>
    <row r="126" spans="1:41" ht="16.5" thickBot="1" x14ac:dyDescent="0.3">
      <c r="A126" s="12"/>
      <c r="B126" s="13"/>
      <c r="C126" s="13"/>
      <c r="D126" s="13"/>
      <c r="E126" s="13"/>
      <c r="F126" s="13"/>
      <c r="G126" s="13"/>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3"/>
      <c r="AH126" s="13"/>
      <c r="AI126" s="14"/>
      <c r="AJ126" s="14"/>
      <c r="AK126" s="14"/>
      <c r="AL126" s="14"/>
      <c r="AM126" s="15"/>
      <c r="AN126" s="15"/>
    </row>
    <row r="127" spans="1:41" s="13" customFormat="1" ht="45" customHeight="1" thickBot="1" x14ac:dyDescent="0.25">
      <c r="A127" s="1075" t="s">
        <v>1</v>
      </c>
      <c r="B127" s="1076"/>
      <c r="C127" s="1076"/>
      <c r="D127" s="1076"/>
      <c r="E127" s="1076"/>
      <c r="F127" s="1076"/>
      <c r="G127" s="1076"/>
      <c r="H127" s="1166" t="str">
        <f>+H87</f>
        <v>SUMINISTRO E INSTALACIÓN DE CONCRETO CICLOPEO DE 21 MPA (3000 PSI) , 60% RAJON PARA PLACA HUELLAS INCLUYE SELLO DE JUNTAS</v>
      </c>
      <c r="I127" s="1166"/>
      <c r="J127" s="1166"/>
      <c r="K127" s="1166"/>
      <c r="L127" s="1166"/>
      <c r="M127" s="1166"/>
      <c r="N127" s="1166"/>
      <c r="O127" s="1166"/>
      <c r="P127" s="1166"/>
      <c r="Q127" s="1166"/>
      <c r="R127" s="1166"/>
      <c r="S127" s="1166"/>
      <c r="T127" s="1166"/>
      <c r="U127" s="1076" t="s">
        <v>45</v>
      </c>
      <c r="V127" s="1076"/>
      <c r="W127" s="1076"/>
      <c r="X127" s="1076"/>
      <c r="Y127" s="1076"/>
      <c r="Z127" s="1076"/>
      <c r="AA127" s="1076"/>
      <c r="AB127" s="1076"/>
      <c r="AC127" s="1076"/>
      <c r="AD127" s="1076"/>
      <c r="AE127" s="1078">
        <f>+AE87</f>
        <v>3.02</v>
      </c>
      <c r="AF127" s="1079"/>
      <c r="AG127" s="1079"/>
      <c r="AH127" s="1079"/>
      <c r="AI127" s="1080"/>
      <c r="AJ127" s="16" t="s">
        <v>46</v>
      </c>
      <c r="AK127" s="17" t="str">
        <f>+AK87</f>
        <v>Precios Gober.</v>
      </c>
      <c r="AL127" s="18" t="s">
        <v>47</v>
      </c>
      <c r="AM127" s="1081"/>
      <c r="AN127" s="1082"/>
    </row>
    <row r="128" spans="1:41" x14ac:dyDescent="0.25">
      <c r="A128" s="1167"/>
      <c r="B128" s="1167"/>
      <c r="C128" s="1167"/>
      <c r="D128" s="1167"/>
      <c r="E128" s="1167"/>
      <c r="F128" s="1167"/>
      <c r="G128" s="1167"/>
      <c r="H128" s="1167"/>
      <c r="I128" s="1167"/>
      <c r="J128" s="1167"/>
      <c r="K128" s="1167"/>
      <c r="L128" s="1167"/>
      <c r="M128" s="1167"/>
      <c r="N128" s="1167"/>
      <c r="O128" s="1167"/>
      <c r="P128" s="1167"/>
      <c r="Q128" s="1167"/>
      <c r="R128" s="1167"/>
      <c r="S128" s="1167"/>
      <c r="T128" s="1167"/>
      <c r="U128" s="1167"/>
      <c r="V128" s="1167"/>
      <c r="W128" s="1167"/>
      <c r="X128" s="1167"/>
      <c r="Y128" s="1167"/>
      <c r="Z128" s="1167"/>
      <c r="AA128" s="1167"/>
      <c r="AB128" s="1167"/>
      <c r="AC128" s="1167"/>
      <c r="AD128" s="1167"/>
      <c r="AE128" s="1167"/>
      <c r="AF128" s="1167"/>
      <c r="AG128" s="1167"/>
      <c r="AH128" s="1167"/>
      <c r="AI128" s="1167"/>
      <c r="AJ128" s="1167"/>
      <c r="AK128" s="1167"/>
      <c r="AL128" s="1167"/>
      <c r="AM128" s="1167"/>
      <c r="AN128" s="1167"/>
    </row>
    <row r="129" spans="1:40" ht="16.5" customHeight="1" x14ac:dyDescent="0.25">
      <c r="A129" s="1168"/>
      <c r="B129" s="1168"/>
      <c r="C129" s="1168"/>
      <c r="D129" s="1168"/>
      <c r="E129" s="1168"/>
      <c r="F129" s="1168"/>
      <c r="G129" s="1168"/>
      <c r="H129" s="1168"/>
      <c r="I129" s="1168"/>
      <c r="J129" s="1168"/>
      <c r="K129" s="1168"/>
      <c r="L129" s="1168"/>
      <c r="M129" s="1168"/>
      <c r="N129" s="1168"/>
      <c r="O129" s="1168"/>
      <c r="P129" s="1168"/>
      <c r="Q129" s="1168"/>
      <c r="R129" s="1168"/>
      <c r="S129" s="1168"/>
      <c r="T129" s="1168"/>
      <c r="U129" s="1168"/>
      <c r="V129" s="1168"/>
      <c r="W129" s="1168"/>
      <c r="X129" s="1168"/>
      <c r="Y129" s="1168"/>
      <c r="Z129" s="1168"/>
      <c r="AA129" s="1168"/>
      <c r="AB129" s="1168"/>
      <c r="AC129" s="1168"/>
      <c r="AD129" s="1168"/>
      <c r="AE129" s="1168"/>
      <c r="AF129" s="1168"/>
      <c r="AG129" s="1168"/>
      <c r="AH129" s="1168"/>
      <c r="AI129" s="1168"/>
      <c r="AJ129" s="1168"/>
      <c r="AK129" s="1168"/>
      <c r="AL129" s="1168"/>
      <c r="AM129" s="1168"/>
      <c r="AN129" s="1168"/>
    </row>
    <row r="130" spans="1:40" x14ac:dyDescent="0.25">
      <c r="A130" s="1168"/>
      <c r="B130" s="1168"/>
      <c r="C130" s="1168"/>
      <c r="D130" s="1168"/>
      <c r="E130" s="1168"/>
      <c r="F130" s="1168"/>
      <c r="G130" s="1168"/>
      <c r="H130" s="1168"/>
      <c r="I130" s="1168"/>
      <c r="J130" s="1168"/>
      <c r="K130" s="1168"/>
      <c r="L130" s="1168"/>
      <c r="M130" s="1168"/>
      <c r="N130" s="1168"/>
      <c r="O130" s="1168"/>
      <c r="P130" s="1168"/>
      <c r="Q130" s="1168"/>
      <c r="R130" s="1168"/>
      <c r="S130" s="1168"/>
      <c r="T130" s="1168"/>
      <c r="U130" s="1168"/>
      <c r="V130" s="1168"/>
      <c r="W130" s="1168"/>
      <c r="X130" s="1168"/>
      <c r="Y130" s="1168"/>
      <c r="Z130" s="1168"/>
      <c r="AA130" s="1168"/>
      <c r="AB130" s="1168"/>
      <c r="AC130" s="1168"/>
      <c r="AD130" s="1168"/>
      <c r="AE130" s="1168"/>
      <c r="AF130" s="1168"/>
      <c r="AG130" s="1168"/>
      <c r="AH130" s="1168"/>
      <c r="AI130" s="1168"/>
      <c r="AJ130" s="1168"/>
      <c r="AK130" s="1168"/>
      <c r="AL130" s="1168"/>
      <c r="AM130" s="1168"/>
      <c r="AN130" s="1168"/>
    </row>
    <row r="131" spans="1:40" x14ac:dyDescent="0.25">
      <c r="A131" s="1168"/>
      <c r="B131" s="1168"/>
      <c r="C131" s="1168"/>
      <c r="D131" s="1168"/>
      <c r="E131" s="1168"/>
      <c r="F131" s="1168"/>
      <c r="G131" s="1168"/>
      <c r="H131" s="1168"/>
      <c r="I131" s="1168"/>
      <c r="J131" s="1168"/>
      <c r="K131" s="1168"/>
      <c r="L131" s="1168"/>
      <c r="M131" s="1168"/>
      <c r="N131" s="1168"/>
      <c r="O131" s="1168"/>
      <c r="P131" s="1168"/>
      <c r="Q131" s="1168"/>
      <c r="R131" s="1168"/>
      <c r="S131" s="1168"/>
      <c r="T131" s="1168"/>
      <c r="U131" s="1168"/>
      <c r="V131" s="1168"/>
      <c r="W131" s="1168"/>
      <c r="X131" s="1168"/>
      <c r="Y131" s="1168"/>
      <c r="Z131" s="1168"/>
      <c r="AA131" s="1168"/>
      <c r="AB131" s="1168"/>
      <c r="AC131" s="1168"/>
      <c r="AD131" s="1168"/>
      <c r="AE131" s="1168"/>
      <c r="AF131" s="1168"/>
      <c r="AG131" s="1168"/>
      <c r="AH131" s="1168"/>
      <c r="AI131" s="1168"/>
      <c r="AJ131" s="1168"/>
      <c r="AK131" s="1168"/>
      <c r="AL131" s="1168"/>
      <c r="AM131" s="1168"/>
      <c r="AN131" s="1168"/>
    </row>
    <row r="132" spans="1:40" x14ac:dyDescent="0.25">
      <c r="A132" s="1168"/>
      <c r="B132" s="1168"/>
      <c r="C132" s="1168"/>
      <c r="D132" s="1168"/>
      <c r="E132" s="1168"/>
      <c r="F132" s="1168"/>
      <c r="G132" s="1168"/>
      <c r="H132" s="1168"/>
      <c r="I132" s="1168"/>
      <c r="J132" s="1168"/>
      <c r="K132" s="1168"/>
      <c r="L132" s="1168"/>
      <c r="M132" s="1168"/>
      <c r="N132" s="1168"/>
      <c r="O132" s="1168"/>
      <c r="P132" s="1168"/>
      <c r="Q132" s="1168"/>
      <c r="R132" s="1168"/>
      <c r="S132" s="1168"/>
      <c r="T132" s="1168"/>
      <c r="U132" s="1168"/>
      <c r="V132" s="1168"/>
      <c r="W132" s="1168"/>
      <c r="X132" s="1168"/>
      <c r="Y132" s="1168"/>
      <c r="Z132" s="1168"/>
      <c r="AA132" s="1168"/>
      <c r="AB132" s="1168"/>
      <c r="AC132" s="1168"/>
      <c r="AD132" s="1168"/>
      <c r="AE132" s="1168"/>
      <c r="AF132" s="1168"/>
      <c r="AG132" s="1168"/>
      <c r="AH132" s="1168"/>
      <c r="AI132" s="1168"/>
      <c r="AJ132" s="1168"/>
      <c r="AK132" s="1168"/>
      <c r="AL132" s="1168"/>
      <c r="AM132" s="1168"/>
      <c r="AN132" s="1168"/>
    </row>
    <row r="133" spans="1:40" x14ac:dyDescent="0.25">
      <c r="A133" s="1168"/>
      <c r="B133" s="1168"/>
      <c r="C133" s="1168"/>
      <c r="D133" s="1168"/>
      <c r="E133" s="1168"/>
      <c r="F133" s="1168"/>
      <c r="G133" s="1168"/>
      <c r="H133" s="1168"/>
      <c r="I133" s="1168"/>
      <c r="J133" s="1168"/>
      <c r="K133" s="1168"/>
      <c r="L133" s="1168"/>
      <c r="M133" s="1168"/>
      <c r="N133" s="1168"/>
      <c r="O133" s="1168"/>
      <c r="P133" s="1168"/>
      <c r="Q133" s="1168"/>
      <c r="R133" s="1168"/>
      <c r="S133" s="1168"/>
      <c r="T133" s="1168"/>
      <c r="U133" s="1168"/>
      <c r="V133" s="1168"/>
      <c r="W133" s="1168"/>
      <c r="X133" s="1168"/>
      <c r="Y133" s="1168"/>
      <c r="Z133" s="1168"/>
      <c r="AA133" s="1168"/>
      <c r="AB133" s="1168"/>
      <c r="AC133" s="1168"/>
      <c r="AD133" s="1168"/>
      <c r="AE133" s="1168"/>
      <c r="AF133" s="1168"/>
      <c r="AG133" s="1168"/>
      <c r="AH133" s="1168"/>
      <c r="AI133" s="1168"/>
      <c r="AJ133" s="1168"/>
      <c r="AK133" s="1168"/>
      <c r="AL133" s="1168"/>
      <c r="AM133" s="1168"/>
      <c r="AN133" s="1168"/>
    </row>
    <row r="134" spans="1:40" x14ac:dyDescent="0.25">
      <c r="A134" s="1168"/>
      <c r="B134" s="1168"/>
      <c r="C134" s="1168"/>
      <c r="D134" s="1168"/>
      <c r="E134" s="1168"/>
      <c r="F134" s="1168"/>
      <c r="G134" s="1168"/>
      <c r="H134" s="1168"/>
      <c r="I134" s="1168"/>
      <c r="J134" s="1168"/>
      <c r="K134" s="1168"/>
      <c r="L134" s="1168"/>
      <c r="M134" s="1168"/>
      <c r="N134" s="1168"/>
      <c r="O134" s="1168"/>
      <c r="P134" s="1168"/>
      <c r="Q134" s="1168"/>
      <c r="R134" s="1168"/>
      <c r="S134" s="1168"/>
      <c r="T134" s="1168"/>
      <c r="U134" s="1168"/>
      <c r="V134" s="1168"/>
      <c r="W134" s="1168"/>
      <c r="X134" s="1168"/>
      <c r="Y134" s="1168"/>
      <c r="Z134" s="1168"/>
      <c r="AA134" s="1168"/>
      <c r="AB134" s="1168"/>
      <c r="AC134" s="1168"/>
      <c r="AD134" s="1168"/>
      <c r="AE134" s="1168"/>
      <c r="AF134" s="1168"/>
      <c r="AG134" s="1168"/>
      <c r="AH134" s="1168"/>
      <c r="AI134" s="1168"/>
      <c r="AJ134" s="1168"/>
      <c r="AK134" s="1168"/>
      <c r="AL134" s="1168"/>
      <c r="AM134" s="1168"/>
      <c r="AN134" s="1168"/>
    </row>
    <row r="135" spans="1:40" x14ac:dyDescent="0.25">
      <c r="A135" s="1168"/>
      <c r="B135" s="1168"/>
      <c r="C135" s="1168"/>
      <c r="D135" s="1168"/>
      <c r="E135" s="1168"/>
      <c r="F135" s="1168"/>
      <c r="G135" s="1168"/>
      <c r="H135" s="1168"/>
      <c r="I135" s="1168"/>
      <c r="J135" s="1168"/>
      <c r="K135" s="1168"/>
      <c r="L135" s="1168"/>
      <c r="M135" s="1168"/>
      <c r="N135" s="1168"/>
      <c r="O135" s="1168"/>
      <c r="P135" s="1168"/>
      <c r="Q135" s="1168"/>
      <c r="R135" s="1168"/>
      <c r="S135" s="1168"/>
      <c r="T135" s="1168"/>
      <c r="U135" s="1168"/>
      <c r="V135" s="1168"/>
      <c r="W135" s="1168"/>
      <c r="X135" s="1168"/>
      <c r="Y135" s="1168"/>
      <c r="Z135" s="1168"/>
      <c r="AA135" s="1168"/>
      <c r="AB135" s="1168"/>
      <c r="AC135" s="1168"/>
      <c r="AD135" s="1168"/>
      <c r="AE135" s="1168"/>
      <c r="AF135" s="1168"/>
      <c r="AG135" s="1168"/>
      <c r="AH135" s="1168"/>
      <c r="AI135" s="1168"/>
      <c r="AJ135" s="1168"/>
      <c r="AK135" s="1168"/>
      <c r="AL135" s="1168"/>
      <c r="AM135" s="1168"/>
      <c r="AN135" s="1168"/>
    </row>
    <row r="136" spans="1:40" x14ac:dyDescent="0.25">
      <c r="A136" s="1168"/>
      <c r="B136" s="1168"/>
      <c r="C136" s="1168"/>
      <c r="D136" s="1168"/>
      <c r="E136" s="1168"/>
      <c r="F136" s="1168"/>
      <c r="G136" s="1168"/>
      <c r="H136" s="1168"/>
      <c r="I136" s="1168"/>
      <c r="J136" s="1168"/>
      <c r="K136" s="1168"/>
      <c r="L136" s="1168"/>
      <c r="M136" s="1168"/>
      <c r="N136" s="1168"/>
      <c r="O136" s="1168"/>
      <c r="P136" s="1168"/>
      <c r="Q136" s="1168"/>
      <c r="R136" s="1168"/>
      <c r="S136" s="1168"/>
      <c r="T136" s="1168"/>
      <c r="U136" s="1168"/>
      <c r="V136" s="1168"/>
      <c r="W136" s="1168"/>
      <c r="X136" s="1168"/>
      <c r="Y136" s="1168"/>
      <c r="Z136" s="1168"/>
      <c r="AA136" s="1168"/>
      <c r="AB136" s="1168"/>
      <c r="AC136" s="1168"/>
      <c r="AD136" s="1168"/>
      <c r="AE136" s="1168"/>
      <c r="AF136" s="1168"/>
      <c r="AG136" s="1168"/>
      <c r="AH136" s="1168"/>
      <c r="AI136" s="1168"/>
      <c r="AJ136" s="1168"/>
      <c r="AK136" s="1168"/>
      <c r="AL136" s="1168"/>
      <c r="AM136" s="1168"/>
      <c r="AN136" s="1168"/>
    </row>
    <row r="137" spans="1:40" x14ac:dyDescent="0.25">
      <c r="A137" s="1168"/>
      <c r="B137" s="1168"/>
      <c r="C137" s="1168"/>
      <c r="D137" s="1168"/>
      <c r="E137" s="1168"/>
      <c r="F137" s="1168"/>
      <c r="G137" s="1168"/>
      <c r="H137" s="1168"/>
      <c r="I137" s="1168"/>
      <c r="J137" s="1168"/>
      <c r="K137" s="1168"/>
      <c r="L137" s="1168"/>
      <c r="M137" s="1168"/>
      <c r="N137" s="1168"/>
      <c r="O137" s="1168"/>
      <c r="P137" s="1168"/>
      <c r="Q137" s="1168"/>
      <c r="R137" s="1168"/>
      <c r="S137" s="1168"/>
      <c r="T137" s="1168"/>
      <c r="U137" s="1168"/>
      <c r="V137" s="1168"/>
      <c r="W137" s="1168"/>
      <c r="X137" s="1168"/>
      <c r="Y137" s="1168"/>
      <c r="Z137" s="1168"/>
      <c r="AA137" s="1168"/>
      <c r="AB137" s="1168"/>
      <c r="AC137" s="1168"/>
      <c r="AD137" s="1168"/>
      <c r="AE137" s="1168"/>
      <c r="AF137" s="1168"/>
      <c r="AG137" s="1168"/>
      <c r="AH137" s="1168"/>
      <c r="AI137" s="1168"/>
      <c r="AJ137" s="1168"/>
      <c r="AK137" s="1168"/>
      <c r="AL137" s="1168"/>
      <c r="AM137" s="1168"/>
      <c r="AN137" s="1168"/>
    </row>
    <row r="138" spans="1:40" x14ac:dyDescent="0.25">
      <c r="A138" s="1168"/>
      <c r="B138" s="1168"/>
      <c r="C138" s="1168"/>
      <c r="D138" s="1168"/>
      <c r="E138" s="1168"/>
      <c r="F138" s="1168"/>
      <c r="G138" s="1168"/>
      <c r="H138" s="1168"/>
      <c r="I138" s="1168"/>
      <c r="J138" s="1168"/>
      <c r="K138" s="1168"/>
      <c r="L138" s="1168"/>
      <c r="M138" s="1168"/>
      <c r="N138" s="1168"/>
      <c r="O138" s="1168"/>
      <c r="P138" s="1168"/>
      <c r="Q138" s="1168"/>
      <c r="R138" s="1168"/>
      <c r="S138" s="1168"/>
      <c r="T138" s="1168"/>
      <c r="U138" s="1168"/>
      <c r="V138" s="1168"/>
      <c r="W138" s="1168"/>
      <c r="X138" s="1168"/>
      <c r="Y138" s="1168"/>
      <c r="Z138" s="1168"/>
      <c r="AA138" s="1168"/>
      <c r="AB138" s="1168"/>
      <c r="AC138" s="1168"/>
      <c r="AD138" s="1168"/>
      <c r="AE138" s="1168"/>
      <c r="AF138" s="1168"/>
      <c r="AG138" s="1168"/>
      <c r="AH138" s="1168"/>
      <c r="AI138" s="1168"/>
      <c r="AJ138" s="1168"/>
      <c r="AK138" s="1168"/>
      <c r="AL138" s="1168"/>
      <c r="AM138" s="1168"/>
      <c r="AN138" s="1168"/>
    </row>
    <row r="139" spans="1:40" x14ac:dyDescent="0.25">
      <c r="A139" s="1168"/>
      <c r="B139" s="1168"/>
      <c r="C139" s="1168"/>
      <c r="D139" s="1168"/>
      <c r="E139" s="1168"/>
      <c r="F139" s="1168"/>
      <c r="G139" s="1168"/>
      <c r="H139" s="1168"/>
      <c r="I139" s="1168"/>
      <c r="J139" s="1168"/>
      <c r="K139" s="1168"/>
      <c r="L139" s="1168"/>
      <c r="M139" s="1168"/>
      <c r="N139" s="1168"/>
      <c r="O139" s="1168"/>
      <c r="P139" s="1168"/>
      <c r="Q139" s="1168"/>
      <c r="R139" s="1168"/>
      <c r="S139" s="1168"/>
      <c r="T139" s="1168"/>
      <c r="U139" s="1168"/>
      <c r="V139" s="1168"/>
      <c r="W139" s="1168"/>
      <c r="X139" s="1168"/>
      <c r="Y139" s="1168"/>
      <c r="Z139" s="1168"/>
      <c r="AA139" s="1168"/>
      <c r="AB139" s="1168"/>
      <c r="AC139" s="1168"/>
      <c r="AD139" s="1168"/>
      <c r="AE139" s="1168"/>
      <c r="AF139" s="1168"/>
      <c r="AG139" s="1168"/>
      <c r="AH139" s="1168"/>
      <c r="AI139" s="1168"/>
      <c r="AJ139" s="1168"/>
      <c r="AK139" s="1168"/>
      <c r="AL139" s="1168"/>
      <c r="AM139" s="1168"/>
      <c r="AN139" s="1168"/>
    </row>
    <row r="140" spans="1:40" x14ac:dyDescent="0.25">
      <c r="A140" s="1168"/>
      <c r="B140" s="1168"/>
      <c r="C140" s="1168"/>
      <c r="D140" s="1168"/>
      <c r="E140" s="1168"/>
      <c r="F140" s="1168"/>
      <c r="G140" s="1168"/>
      <c r="H140" s="1168"/>
      <c r="I140" s="1168"/>
      <c r="J140" s="1168"/>
      <c r="K140" s="1168"/>
      <c r="L140" s="1168"/>
      <c r="M140" s="1168"/>
      <c r="N140" s="1168"/>
      <c r="O140" s="1168"/>
      <c r="P140" s="1168"/>
      <c r="Q140" s="1168"/>
      <c r="R140" s="1168"/>
      <c r="S140" s="1168"/>
      <c r="T140" s="1168"/>
      <c r="U140" s="1168"/>
      <c r="V140" s="1168"/>
      <c r="W140" s="1168"/>
      <c r="X140" s="1168"/>
      <c r="Y140" s="1168"/>
      <c r="Z140" s="1168"/>
      <c r="AA140" s="1168"/>
      <c r="AB140" s="1168"/>
      <c r="AC140" s="1168"/>
      <c r="AD140" s="1168"/>
      <c r="AE140" s="1168"/>
      <c r="AF140" s="1168"/>
      <c r="AG140" s="1168"/>
      <c r="AH140" s="1168"/>
      <c r="AI140" s="1168"/>
      <c r="AJ140" s="1168"/>
      <c r="AK140" s="1168"/>
      <c r="AL140" s="1168"/>
      <c r="AM140" s="1168"/>
      <c r="AN140" s="1168"/>
    </row>
    <row r="141" spans="1:40" x14ac:dyDescent="0.25">
      <c r="A141" s="1168"/>
      <c r="B141" s="1168"/>
      <c r="C141" s="1168"/>
      <c r="D141" s="1168"/>
      <c r="E141" s="1168"/>
      <c r="F141" s="1168"/>
      <c r="G141" s="1168"/>
      <c r="H141" s="1168"/>
      <c r="I141" s="1168"/>
      <c r="J141" s="1168"/>
      <c r="K141" s="1168"/>
      <c r="L141" s="1168"/>
      <c r="M141" s="1168"/>
      <c r="N141" s="1168"/>
      <c r="O141" s="1168"/>
      <c r="P141" s="1168"/>
      <c r="Q141" s="1168"/>
      <c r="R141" s="1168"/>
      <c r="S141" s="1168"/>
      <c r="T141" s="1168"/>
      <c r="U141" s="1168"/>
      <c r="V141" s="1168"/>
      <c r="W141" s="1168"/>
      <c r="X141" s="1168"/>
      <c r="Y141" s="1168"/>
      <c r="Z141" s="1168"/>
      <c r="AA141" s="1168"/>
      <c r="AB141" s="1168"/>
      <c r="AC141" s="1168"/>
      <c r="AD141" s="1168"/>
      <c r="AE141" s="1168"/>
      <c r="AF141" s="1168"/>
      <c r="AG141" s="1168"/>
      <c r="AH141" s="1168"/>
      <c r="AI141" s="1168"/>
      <c r="AJ141" s="1168"/>
      <c r="AK141" s="1168"/>
      <c r="AL141" s="1168"/>
      <c r="AM141" s="1168"/>
      <c r="AN141" s="1168"/>
    </row>
    <row r="142" spans="1:40" x14ac:dyDescent="0.25">
      <c r="A142" s="1168"/>
      <c r="B142" s="1168"/>
      <c r="C142" s="1168"/>
      <c r="D142" s="1168"/>
      <c r="E142" s="1168"/>
      <c r="F142" s="1168"/>
      <c r="G142" s="1168"/>
      <c r="H142" s="1168"/>
      <c r="I142" s="1168"/>
      <c r="J142" s="1168"/>
      <c r="K142" s="1168"/>
      <c r="L142" s="1168"/>
      <c r="M142" s="1168"/>
      <c r="N142" s="1168"/>
      <c r="O142" s="1168"/>
      <c r="P142" s="1168"/>
      <c r="Q142" s="1168"/>
      <c r="R142" s="1168"/>
      <c r="S142" s="1168"/>
      <c r="T142" s="1168"/>
      <c r="U142" s="1168"/>
      <c r="V142" s="1168"/>
      <c r="W142" s="1168"/>
      <c r="X142" s="1168"/>
      <c r="Y142" s="1168"/>
      <c r="Z142" s="1168"/>
      <c r="AA142" s="1168"/>
      <c r="AB142" s="1168"/>
      <c r="AC142" s="1168"/>
      <c r="AD142" s="1168"/>
      <c r="AE142" s="1168"/>
      <c r="AF142" s="1168"/>
      <c r="AG142" s="1168"/>
      <c r="AH142" s="1168"/>
      <c r="AI142" s="1168"/>
      <c r="AJ142" s="1168"/>
      <c r="AK142" s="1168"/>
      <c r="AL142" s="1168"/>
      <c r="AM142" s="1168"/>
      <c r="AN142" s="1168"/>
    </row>
    <row r="143" spans="1:40" x14ac:dyDescent="0.25">
      <c r="A143" s="1168"/>
      <c r="B143" s="1168"/>
      <c r="C143" s="1168"/>
      <c r="D143" s="1168"/>
      <c r="E143" s="1168"/>
      <c r="F143" s="1168"/>
      <c r="G143" s="1168"/>
      <c r="H143" s="1168"/>
      <c r="I143" s="1168"/>
      <c r="J143" s="1168"/>
      <c r="K143" s="1168"/>
      <c r="L143" s="1168"/>
      <c r="M143" s="1168"/>
      <c r="N143" s="1168"/>
      <c r="O143" s="1168"/>
      <c r="P143" s="1168"/>
      <c r="Q143" s="1168"/>
      <c r="R143" s="1168"/>
      <c r="S143" s="1168"/>
      <c r="T143" s="1168"/>
      <c r="U143" s="1168"/>
      <c r="V143" s="1168"/>
      <c r="W143" s="1168"/>
      <c r="X143" s="1168"/>
      <c r="Y143" s="1168"/>
      <c r="Z143" s="1168"/>
      <c r="AA143" s="1168"/>
      <c r="AB143" s="1168"/>
      <c r="AC143" s="1168"/>
      <c r="AD143" s="1168"/>
      <c r="AE143" s="1168"/>
      <c r="AF143" s="1168"/>
      <c r="AG143" s="1168"/>
      <c r="AH143" s="1168"/>
      <c r="AI143" s="1168"/>
      <c r="AJ143" s="1168"/>
      <c r="AK143" s="1168"/>
      <c r="AL143" s="1168"/>
      <c r="AM143" s="1168"/>
      <c r="AN143" s="1168"/>
    </row>
    <row r="144" spans="1:40" x14ac:dyDescent="0.25">
      <c r="A144" s="1168"/>
      <c r="B144" s="1168"/>
      <c r="C144" s="1168"/>
      <c r="D144" s="1168"/>
      <c r="E144" s="1168"/>
      <c r="F144" s="1168"/>
      <c r="G144" s="1168"/>
      <c r="H144" s="1168"/>
      <c r="I144" s="1168"/>
      <c r="J144" s="1168"/>
      <c r="K144" s="1168"/>
      <c r="L144" s="1168"/>
      <c r="M144" s="1168"/>
      <c r="N144" s="1168"/>
      <c r="O144" s="1168"/>
      <c r="P144" s="1168"/>
      <c r="Q144" s="1168"/>
      <c r="R144" s="1168"/>
      <c r="S144" s="1168"/>
      <c r="T144" s="1168"/>
      <c r="U144" s="1168"/>
      <c r="V144" s="1168"/>
      <c r="W144" s="1168"/>
      <c r="X144" s="1168"/>
      <c r="Y144" s="1168"/>
      <c r="Z144" s="1168"/>
      <c r="AA144" s="1168"/>
      <c r="AB144" s="1168"/>
      <c r="AC144" s="1168"/>
      <c r="AD144" s="1168"/>
      <c r="AE144" s="1168"/>
      <c r="AF144" s="1168"/>
      <c r="AG144" s="1168"/>
      <c r="AH144" s="1168"/>
      <c r="AI144" s="1168"/>
      <c r="AJ144" s="1168"/>
      <c r="AK144" s="1168"/>
      <c r="AL144" s="1168"/>
      <c r="AM144" s="1168"/>
      <c r="AN144" s="1168"/>
    </row>
    <row r="145" spans="1:41" x14ac:dyDescent="0.25">
      <c r="A145" s="1168"/>
      <c r="B145" s="1168"/>
      <c r="C145" s="1168"/>
      <c r="D145" s="1168"/>
      <c r="E145" s="1168"/>
      <c r="F145" s="1168"/>
      <c r="G145" s="1168"/>
      <c r="H145" s="1168"/>
      <c r="I145" s="1168"/>
      <c r="J145" s="1168"/>
      <c r="K145" s="1168"/>
      <c r="L145" s="1168"/>
      <c r="M145" s="1168"/>
      <c r="N145" s="1168"/>
      <c r="O145" s="1168"/>
      <c r="P145" s="1168"/>
      <c r="Q145" s="1168"/>
      <c r="R145" s="1168"/>
      <c r="S145" s="1168"/>
      <c r="T145" s="1168"/>
      <c r="U145" s="1168"/>
      <c r="V145" s="1168"/>
      <c r="W145" s="1168"/>
      <c r="X145" s="1168"/>
      <c r="Y145" s="1168"/>
      <c r="Z145" s="1168"/>
      <c r="AA145" s="1168"/>
      <c r="AB145" s="1168"/>
      <c r="AC145" s="1168"/>
      <c r="AD145" s="1168"/>
      <c r="AE145" s="1168"/>
      <c r="AF145" s="1168"/>
      <c r="AG145" s="1168"/>
      <c r="AH145" s="1168"/>
      <c r="AI145" s="1168"/>
      <c r="AJ145" s="1168"/>
      <c r="AK145" s="1168"/>
      <c r="AL145" s="1168"/>
      <c r="AM145" s="1168"/>
      <c r="AN145" s="1168"/>
    </row>
    <row r="146" spans="1:41" x14ac:dyDescent="0.25">
      <c r="A146" s="1168"/>
      <c r="B146" s="1168"/>
      <c r="C146" s="1168"/>
      <c r="D146" s="1168"/>
      <c r="E146" s="1168"/>
      <c r="F146" s="1168"/>
      <c r="G146" s="1168"/>
      <c r="H146" s="1168"/>
      <c r="I146" s="1168"/>
      <c r="J146" s="1168"/>
      <c r="K146" s="1168"/>
      <c r="L146" s="1168"/>
      <c r="M146" s="1168"/>
      <c r="N146" s="1168"/>
      <c r="O146" s="1168"/>
      <c r="P146" s="1168"/>
      <c r="Q146" s="1168"/>
      <c r="R146" s="1168"/>
      <c r="S146" s="1168"/>
      <c r="T146" s="1168"/>
      <c r="U146" s="1168"/>
      <c r="V146" s="1168"/>
      <c r="W146" s="1168"/>
      <c r="X146" s="1168"/>
      <c r="Y146" s="1168"/>
      <c r="Z146" s="1168"/>
      <c r="AA146" s="1168"/>
      <c r="AB146" s="1168"/>
      <c r="AC146" s="1168"/>
      <c r="AD146" s="1168"/>
      <c r="AE146" s="1168"/>
      <c r="AF146" s="1168"/>
      <c r="AG146" s="1168"/>
      <c r="AH146" s="1168"/>
      <c r="AI146" s="1168"/>
      <c r="AJ146" s="1168"/>
      <c r="AK146" s="1168"/>
      <c r="AL146" s="1168"/>
      <c r="AM146" s="1168"/>
      <c r="AN146" s="1168"/>
    </row>
    <row r="147" spans="1:41" ht="60.75" customHeight="1" x14ac:dyDescent="0.25">
      <c r="A147" s="1168"/>
      <c r="B147" s="1168"/>
      <c r="C147" s="1168"/>
      <c r="D147" s="1168"/>
      <c r="E147" s="1168"/>
      <c r="F147" s="1168"/>
      <c r="G147" s="1168"/>
      <c r="H147" s="1168"/>
      <c r="I147" s="1168"/>
      <c r="J147" s="1168"/>
      <c r="K147" s="1168"/>
      <c r="L147" s="1168"/>
      <c r="M147" s="1168"/>
      <c r="N147" s="1168"/>
      <c r="O147" s="1168"/>
      <c r="P147" s="1168"/>
      <c r="Q147" s="1168"/>
      <c r="R147" s="1168"/>
      <c r="S147" s="1168"/>
      <c r="T147" s="1168"/>
      <c r="U147" s="1168"/>
      <c r="V147" s="1168"/>
      <c r="W147" s="1168"/>
      <c r="X147" s="1168"/>
      <c r="Y147" s="1168"/>
      <c r="Z147" s="1168"/>
      <c r="AA147" s="1168"/>
      <c r="AB147" s="1168"/>
      <c r="AC147" s="1168"/>
      <c r="AD147" s="1168"/>
      <c r="AE147" s="1168"/>
      <c r="AF147" s="1168"/>
      <c r="AG147" s="1168"/>
      <c r="AH147" s="1168"/>
      <c r="AI147" s="1168"/>
      <c r="AJ147" s="1168"/>
      <c r="AK147" s="1168"/>
      <c r="AL147" s="1168"/>
      <c r="AM147" s="1168"/>
      <c r="AN147" s="1168"/>
    </row>
    <row r="148" spans="1:41" x14ac:dyDescent="0.25">
      <c r="A148" s="1168"/>
      <c r="B148" s="1168"/>
      <c r="C148" s="1168"/>
      <c r="D148" s="1168"/>
      <c r="E148" s="1168"/>
      <c r="F148" s="1168"/>
      <c r="G148" s="1168"/>
      <c r="H148" s="1168"/>
      <c r="I148" s="1168"/>
      <c r="J148" s="1168"/>
      <c r="K148" s="1168"/>
      <c r="L148" s="1168"/>
      <c r="M148" s="1168"/>
      <c r="N148" s="1168"/>
      <c r="O148" s="1168"/>
      <c r="P148" s="1168"/>
      <c r="Q148" s="1168"/>
      <c r="R148" s="1168"/>
      <c r="S148" s="1168"/>
      <c r="T148" s="1168"/>
      <c r="U148" s="1168"/>
      <c r="V148" s="1168"/>
      <c r="W148" s="1168"/>
      <c r="X148" s="1168"/>
      <c r="Y148" s="1168"/>
      <c r="Z148" s="1168"/>
      <c r="AA148" s="1168"/>
      <c r="AB148" s="1168"/>
      <c r="AC148" s="1168"/>
      <c r="AD148" s="1168"/>
      <c r="AE148" s="1168"/>
      <c r="AF148" s="1168"/>
      <c r="AG148" s="1168"/>
      <c r="AH148" s="1168"/>
      <c r="AI148" s="1168"/>
      <c r="AJ148" s="1168"/>
      <c r="AK148" s="1168"/>
      <c r="AL148" s="1168"/>
      <c r="AM148" s="1168"/>
      <c r="AN148" s="1168"/>
    </row>
    <row r="149" spans="1:41" x14ac:dyDescent="0.25">
      <c r="A149" s="1168"/>
      <c r="B149" s="1168"/>
      <c r="C149" s="1168"/>
      <c r="D149" s="1168"/>
      <c r="E149" s="1168"/>
      <c r="F149" s="1168"/>
      <c r="G149" s="1168"/>
      <c r="H149" s="1168"/>
      <c r="I149" s="1168"/>
      <c r="J149" s="1168"/>
      <c r="K149" s="1168"/>
      <c r="L149" s="1168"/>
      <c r="M149" s="1168"/>
      <c r="N149" s="1168"/>
      <c r="O149" s="1168"/>
      <c r="P149" s="1168"/>
      <c r="Q149" s="1168"/>
      <c r="R149" s="1168"/>
      <c r="S149" s="1168"/>
      <c r="T149" s="1168"/>
      <c r="U149" s="1168"/>
      <c r="V149" s="1168"/>
      <c r="W149" s="1168"/>
      <c r="X149" s="1168"/>
      <c r="Y149" s="1168"/>
      <c r="Z149" s="1168"/>
      <c r="AA149" s="1168"/>
      <c r="AB149" s="1168"/>
      <c r="AC149" s="1168"/>
      <c r="AD149" s="1168"/>
      <c r="AE149" s="1168"/>
      <c r="AF149" s="1168"/>
      <c r="AG149" s="1168"/>
      <c r="AH149" s="1168"/>
      <c r="AI149" s="1168"/>
      <c r="AJ149" s="1168"/>
      <c r="AK149" s="1168"/>
      <c r="AL149" s="1168"/>
      <c r="AM149" s="1168"/>
      <c r="AN149" s="1168"/>
      <c r="AO149" s="43"/>
    </row>
    <row r="150" spans="1:41" x14ac:dyDescent="0.25">
      <c r="A150" s="1168"/>
      <c r="B150" s="1168"/>
      <c r="C150" s="1168"/>
      <c r="D150" s="1168"/>
      <c r="E150" s="1168"/>
      <c r="F150" s="1168"/>
      <c r="G150" s="1168"/>
      <c r="H150" s="1168"/>
      <c r="I150" s="1168"/>
      <c r="J150" s="1168"/>
      <c r="K150" s="1168"/>
      <c r="L150" s="1168"/>
      <c r="M150" s="1168"/>
      <c r="N150" s="1168"/>
      <c r="O150" s="1168"/>
      <c r="P150" s="1168"/>
      <c r="Q150" s="1168"/>
      <c r="R150" s="1168"/>
      <c r="S150" s="1168"/>
      <c r="T150" s="1168"/>
      <c r="U150" s="1168"/>
      <c r="V150" s="1168"/>
      <c r="W150" s="1168"/>
      <c r="X150" s="1168"/>
      <c r="Y150" s="1168"/>
      <c r="Z150" s="1168"/>
      <c r="AA150" s="1168"/>
      <c r="AB150" s="1168"/>
      <c r="AC150" s="1168"/>
      <c r="AD150" s="1168"/>
      <c r="AE150" s="1168"/>
      <c r="AF150" s="1168"/>
      <c r="AG150" s="1168"/>
      <c r="AH150" s="1168"/>
      <c r="AI150" s="1168"/>
      <c r="AJ150" s="1168"/>
      <c r="AK150" s="1168"/>
      <c r="AL150" s="1168"/>
      <c r="AM150" s="1168"/>
      <c r="AN150" s="1168"/>
      <c r="AO150" s="43"/>
    </row>
    <row r="151" spans="1:41" x14ac:dyDescent="0.25">
      <c r="A151" s="1168"/>
      <c r="B151" s="1168"/>
      <c r="C151" s="1168"/>
      <c r="D151" s="1168"/>
      <c r="E151" s="1168"/>
      <c r="F151" s="1168"/>
      <c r="G151" s="1168"/>
      <c r="H151" s="1168"/>
      <c r="I151" s="1168"/>
      <c r="J151" s="1168"/>
      <c r="K151" s="1168"/>
      <c r="L151" s="1168"/>
      <c r="M151" s="1168"/>
      <c r="N151" s="1168"/>
      <c r="O151" s="1168"/>
      <c r="P151" s="1168"/>
      <c r="Q151" s="1168"/>
      <c r="R151" s="1168"/>
      <c r="S151" s="1168"/>
      <c r="T151" s="1168"/>
      <c r="U151" s="1168"/>
      <c r="V151" s="1168"/>
      <c r="W151" s="1168"/>
      <c r="X151" s="1168"/>
      <c r="Y151" s="1168"/>
      <c r="Z151" s="1168"/>
      <c r="AA151" s="1168"/>
      <c r="AB151" s="1168"/>
      <c r="AC151" s="1168"/>
      <c r="AD151" s="1168"/>
      <c r="AE151" s="1168"/>
      <c r="AF151" s="1168"/>
      <c r="AG151" s="1168"/>
      <c r="AH151" s="1168"/>
      <c r="AI151" s="1168"/>
      <c r="AJ151" s="1168"/>
      <c r="AK151" s="1168"/>
      <c r="AL151" s="1168"/>
      <c r="AM151" s="1168"/>
      <c r="AN151" s="1168"/>
    </row>
    <row r="152" spans="1:41" x14ac:dyDescent="0.25">
      <c r="A152" s="1168"/>
      <c r="B152" s="1168"/>
      <c r="C152" s="1168"/>
      <c r="D152" s="1168"/>
      <c r="E152" s="1168"/>
      <c r="F152" s="1168"/>
      <c r="G152" s="1168"/>
      <c r="H152" s="1168"/>
      <c r="I152" s="1168"/>
      <c r="J152" s="1168"/>
      <c r="K152" s="1168"/>
      <c r="L152" s="1168"/>
      <c r="M152" s="1168"/>
      <c r="N152" s="1168"/>
      <c r="O152" s="1168"/>
      <c r="P152" s="1168"/>
      <c r="Q152" s="1168"/>
      <c r="R152" s="1168"/>
      <c r="S152" s="1168"/>
      <c r="T152" s="1168"/>
      <c r="U152" s="1168"/>
      <c r="V152" s="1168"/>
      <c r="W152" s="1168"/>
      <c r="X152" s="1168"/>
      <c r="Y152" s="1168"/>
      <c r="Z152" s="1168"/>
      <c r="AA152" s="1168"/>
      <c r="AB152" s="1168"/>
      <c r="AC152" s="1168"/>
      <c r="AD152" s="1168"/>
      <c r="AE152" s="1168"/>
      <c r="AF152" s="1168"/>
      <c r="AG152" s="1168"/>
      <c r="AH152" s="1168"/>
      <c r="AI152" s="1168"/>
      <c r="AJ152" s="1168"/>
      <c r="AK152" s="1168"/>
      <c r="AL152" s="1168"/>
      <c r="AM152" s="1168"/>
      <c r="AN152" s="1168"/>
    </row>
    <row r="153" spans="1:41" x14ac:dyDescent="0.25">
      <c r="A153" s="1168"/>
      <c r="B153" s="1168"/>
      <c r="C153" s="1168"/>
      <c r="D153" s="1168"/>
      <c r="E153" s="1168"/>
      <c r="F153" s="1168"/>
      <c r="G153" s="1168"/>
      <c r="H153" s="1168"/>
      <c r="I153" s="1168"/>
      <c r="J153" s="1168"/>
      <c r="K153" s="1168"/>
      <c r="L153" s="1168"/>
      <c r="M153" s="1168"/>
      <c r="N153" s="1168"/>
      <c r="O153" s="1168"/>
      <c r="P153" s="1168"/>
      <c r="Q153" s="1168"/>
      <c r="R153" s="1168"/>
      <c r="S153" s="1168"/>
      <c r="T153" s="1168"/>
      <c r="U153" s="1168"/>
      <c r="V153" s="1168"/>
      <c r="W153" s="1168"/>
      <c r="X153" s="1168"/>
      <c r="Y153" s="1168"/>
      <c r="Z153" s="1168"/>
      <c r="AA153" s="1168"/>
      <c r="AB153" s="1168"/>
      <c r="AC153" s="1168"/>
      <c r="AD153" s="1168"/>
      <c r="AE153" s="1168"/>
      <c r="AF153" s="1168"/>
      <c r="AG153" s="1168"/>
      <c r="AH153" s="1168"/>
      <c r="AI153" s="1168"/>
      <c r="AJ153" s="1168"/>
      <c r="AK153" s="1168"/>
      <c r="AL153" s="1168"/>
      <c r="AM153" s="1168"/>
      <c r="AN153" s="1168"/>
    </row>
    <row r="154" spans="1:41" x14ac:dyDescent="0.25">
      <c r="A154" s="1168"/>
      <c r="B154" s="1168"/>
      <c r="C154" s="1168"/>
      <c r="D154" s="1168"/>
      <c r="E154" s="1168"/>
      <c r="F154" s="1168"/>
      <c r="G154" s="1168"/>
      <c r="H154" s="1168"/>
      <c r="I154" s="1168"/>
      <c r="J154" s="1168"/>
      <c r="K154" s="1168"/>
      <c r="L154" s="1168"/>
      <c r="M154" s="1168"/>
      <c r="N154" s="1168"/>
      <c r="O154" s="1168"/>
      <c r="P154" s="1168"/>
      <c r="Q154" s="1168"/>
      <c r="R154" s="1168"/>
      <c r="S154" s="1168"/>
      <c r="T154" s="1168"/>
      <c r="U154" s="1168"/>
      <c r="V154" s="1168"/>
      <c r="W154" s="1168"/>
      <c r="X154" s="1168"/>
      <c r="Y154" s="1168"/>
      <c r="Z154" s="1168"/>
      <c r="AA154" s="1168"/>
      <c r="AB154" s="1168"/>
      <c r="AC154" s="1168"/>
      <c r="AD154" s="1168"/>
      <c r="AE154" s="1168"/>
      <c r="AF154" s="1168"/>
      <c r="AG154" s="1168"/>
      <c r="AH154" s="1168"/>
      <c r="AI154" s="1168"/>
      <c r="AJ154" s="1168"/>
      <c r="AK154" s="1168"/>
      <c r="AL154" s="1168"/>
      <c r="AM154" s="1168"/>
      <c r="AN154" s="1168"/>
    </row>
    <row r="155" spans="1:41" x14ac:dyDescent="0.25">
      <c r="A155" s="1168"/>
      <c r="B155" s="1168"/>
      <c r="C155" s="1168"/>
      <c r="D155" s="1168"/>
      <c r="E155" s="1168"/>
      <c r="F155" s="1168"/>
      <c r="G155" s="1168"/>
      <c r="H155" s="1168"/>
      <c r="I155" s="1168"/>
      <c r="J155" s="1168"/>
      <c r="K155" s="1168"/>
      <c r="L155" s="1168"/>
      <c r="M155" s="1168"/>
      <c r="N155" s="1168"/>
      <c r="O155" s="1168"/>
      <c r="P155" s="1168"/>
      <c r="Q155" s="1168"/>
      <c r="R155" s="1168"/>
      <c r="S155" s="1168"/>
      <c r="T155" s="1168"/>
      <c r="U155" s="1168"/>
      <c r="V155" s="1168"/>
      <c r="W155" s="1168"/>
      <c r="X155" s="1168"/>
      <c r="Y155" s="1168"/>
      <c r="Z155" s="1168"/>
      <c r="AA155" s="1168"/>
      <c r="AB155" s="1168"/>
      <c r="AC155" s="1168"/>
      <c r="AD155" s="1168"/>
      <c r="AE155" s="1168"/>
      <c r="AF155" s="1168"/>
      <c r="AG155" s="1168"/>
      <c r="AH155" s="1168"/>
      <c r="AI155" s="1168"/>
      <c r="AJ155" s="1168"/>
      <c r="AK155" s="1168"/>
      <c r="AL155" s="1168"/>
      <c r="AM155" s="1168"/>
      <c r="AN155" s="1168"/>
    </row>
    <row r="156" spans="1:41" x14ac:dyDescent="0.25">
      <c r="A156" s="1168"/>
      <c r="B156" s="1168"/>
      <c r="C156" s="1168"/>
      <c r="D156" s="1168"/>
      <c r="E156" s="1168"/>
      <c r="F156" s="1168"/>
      <c r="G156" s="1168"/>
      <c r="H156" s="1168"/>
      <c r="I156" s="1168"/>
      <c r="J156" s="1168"/>
      <c r="K156" s="1168"/>
      <c r="L156" s="1168"/>
      <c r="M156" s="1168"/>
      <c r="N156" s="1168"/>
      <c r="O156" s="1168"/>
      <c r="P156" s="1168"/>
      <c r="Q156" s="1168"/>
      <c r="R156" s="1168"/>
      <c r="S156" s="1168"/>
      <c r="T156" s="1168"/>
      <c r="U156" s="1168"/>
      <c r="V156" s="1168"/>
      <c r="W156" s="1168"/>
      <c r="X156" s="1168"/>
      <c r="Y156" s="1168"/>
      <c r="Z156" s="1168"/>
      <c r="AA156" s="1168"/>
      <c r="AB156" s="1168"/>
      <c r="AC156" s="1168"/>
      <c r="AD156" s="1168"/>
      <c r="AE156" s="1168"/>
      <c r="AF156" s="1168"/>
      <c r="AG156" s="1168"/>
      <c r="AH156" s="1168"/>
      <c r="AI156" s="1168"/>
      <c r="AJ156" s="1168"/>
      <c r="AK156" s="1168"/>
      <c r="AL156" s="1168"/>
      <c r="AM156" s="1168"/>
      <c r="AN156" s="1168"/>
    </row>
    <row r="157" spans="1:41" ht="15.75" thickBot="1" x14ac:dyDescent="0.3">
      <c r="A157" s="1169"/>
      <c r="B157" s="1169"/>
      <c r="C157" s="1169"/>
      <c r="D157" s="1169"/>
      <c r="E157" s="1169"/>
      <c r="F157" s="1169"/>
      <c r="G157" s="1169"/>
      <c r="H157" s="1169"/>
      <c r="I157" s="1169"/>
      <c r="J157" s="1169"/>
      <c r="K157" s="1169"/>
      <c r="L157" s="1169"/>
      <c r="M157" s="1169"/>
      <c r="N157" s="1169"/>
      <c r="O157" s="1169"/>
      <c r="P157" s="1169"/>
      <c r="Q157" s="1169"/>
      <c r="R157" s="1169"/>
      <c r="S157" s="1169"/>
      <c r="T157" s="1169"/>
      <c r="U157" s="1169"/>
      <c r="V157" s="1169"/>
      <c r="W157" s="1169"/>
      <c r="X157" s="1169"/>
      <c r="Y157" s="1169"/>
      <c r="Z157" s="1169"/>
      <c r="AA157" s="1169"/>
      <c r="AB157" s="1169"/>
      <c r="AC157" s="1169"/>
      <c r="AD157" s="1169"/>
      <c r="AE157" s="1169"/>
      <c r="AF157" s="1169"/>
      <c r="AG157" s="1169"/>
      <c r="AH157" s="1169"/>
      <c r="AI157" s="1169"/>
      <c r="AJ157" s="1169"/>
      <c r="AK157" s="1169"/>
      <c r="AL157" s="1169"/>
      <c r="AM157" s="1169"/>
      <c r="AN157" s="1169"/>
      <c r="AO157" s="9">
        <v>201.5800000000001</v>
      </c>
    </row>
    <row r="158" spans="1:41" ht="15.75" x14ac:dyDescent="0.25">
      <c r="A158" s="51"/>
      <c r="B158" s="52" t="s">
        <v>59</v>
      </c>
      <c r="C158" s="53"/>
      <c r="D158" s="53"/>
      <c r="E158" s="53"/>
      <c r="F158" s="53"/>
      <c r="G158" s="53"/>
      <c r="H158" s="53"/>
      <c r="I158" s="53"/>
      <c r="J158" s="53"/>
      <c r="K158" s="53"/>
      <c r="L158" s="53"/>
      <c r="M158" s="53"/>
      <c r="N158" s="53"/>
      <c r="O158" s="53"/>
      <c r="P158" s="53"/>
      <c r="Q158" s="53"/>
      <c r="R158" s="53"/>
      <c r="S158" s="53"/>
      <c r="T158" s="54"/>
      <c r="U158" s="53"/>
      <c r="V158" s="53"/>
      <c r="W158" s="53"/>
      <c r="X158" s="53"/>
      <c r="Y158" s="53"/>
      <c r="Z158" s="53"/>
      <c r="AA158" s="53"/>
      <c r="AB158" s="53"/>
      <c r="AC158" s="53"/>
      <c r="AD158" s="53"/>
      <c r="AE158" s="53"/>
      <c r="AF158" s="53"/>
      <c r="AG158" s="53"/>
      <c r="AH158" s="55"/>
      <c r="AI158" s="53"/>
      <c r="AJ158" s="56"/>
      <c r="AN158" s="57"/>
    </row>
    <row r="159" spans="1:41" ht="61.9" customHeight="1" x14ac:dyDescent="0.25">
      <c r="A159" s="58"/>
      <c r="B159" s="59"/>
      <c r="C159" s="53"/>
      <c r="D159" s="53"/>
      <c r="E159" s="53"/>
      <c r="F159" s="59"/>
      <c r="G159" s="53"/>
      <c r="H159" s="53"/>
      <c r="I159" s="53"/>
      <c r="J159" s="53"/>
      <c r="K159" s="53"/>
      <c r="L159" s="53"/>
      <c r="M159" s="53"/>
      <c r="N159" s="53"/>
      <c r="O159" s="53"/>
      <c r="P159" s="53"/>
      <c r="Q159" s="53"/>
      <c r="R159" s="53"/>
      <c r="S159" s="53"/>
      <c r="T159" s="60"/>
      <c r="U159" s="53"/>
      <c r="V159" s="53"/>
      <c r="W159" s="53"/>
      <c r="X159" s="53"/>
      <c r="Y159" s="53"/>
      <c r="Z159" s="53"/>
      <c r="AA159" s="53"/>
      <c r="AB159" s="53"/>
      <c r="AC159" s="53"/>
      <c r="AD159" s="53"/>
      <c r="AE159" s="53"/>
      <c r="AF159" s="53"/>
      <c r="AG159" s="53"/>
      <c r="AH159" s="55"/>
      <c r="AI159" s="53"/>
      <c r="AJ159" s="60"/>
      <c r="AN159" s="57"/>
    </row>
    <row r="160" spans="1:41" ht="8.25" customHeight="1" thickBot="1" x14ac:dyDescent="0.3">
      <c r="A160" s="61" t="s">
        <v>60</v>
      </c>
      <c r="B160" s="62"/>
      <c r="C160" s="62"/>
      <c r="D160" s="62"/>
      <c r="E160" s="62"/>
      <c r="F160" s="62"/>
      <c r="G160" s="62"/>
      <c r="H160" s="62"/>
      <c r="I160" s="62"/>
      <c r="J160" s="62"/>
      <c r="K160" s="62"/>
      <c r="L160" s="62"/>
      <c r="M160" s="62"/>
      <c r="N160" s="62"/>
      <c r="O160" s="62"/>
      <c r="P160" s="62"/>
      <c r="Q160" s="62"/>
      <c r="R160" s="62"/>
      <c r="S160" s="62"/>
      <c r="T160" s="62"/>
      <c r="U160" s="62"/>
      <c r="V160" s="62"/>
      <c r="W160" s="62"/>
      <c r="X160" s="62"/>
      <c r="Y160" s="62"/>
      <c r="Z160" s="62"/>
      <c r="AA160" s="62"/>
      <c r="AB160" s="62"/>
      <c r="AC160" s="62"/>
      <c r="AD160" s="62"/>
      <c r="AE160" s="62"/>
      <c r="AF160" s="62"/>
      <c r="AG160" s="62"/>
      <c r="AH160" s="63"/>
      <c r="AI160" s="64"/>
      <c r="AJ160" s="62"/>
      <c r="AK160" s="65"/>
      <c r="AL160" s="65"/>
      <c r="AM160" s="65"/>
      <c r="AN160" s="66"/>
    </row>
    <row r="161" spans="1:40" ht="43.5" customHeight="1" thickTop="1" x14ac:dyDescent="0.25">
      <c r="A161" s="1084"/>
      <c r="B161" s="1084"/>
      <c r="C161" s="1084"/>
      <c r="D161" s="1084"/>
      <c r="E161" s="1084"/>
      <c r="F161" s="1084"/>
      <c r="G161" s="1084"/>
      <c r="H161" s="1084"/>
      <c r="I161" s="1162" t="s">
        <v>38</v>
      </c>
      <c r="J161" s="1163"/>
      <c r="K161" s="1163"/>
      <c r="L161" s="1163"/>
      <c r="M161" s="1163"/>
      <c r="N161" s="1163"/>
      <c r="O161" s="1163"/>
      <c r="P161" s="1163"/>
      <c r="Q161" s="1163"/>
      <c r="R161" s="1163"/>
      <c r="S161" s="1163"/>
      <c r="T161" s="1163"/>
      <c r="U161" s="1163"/>
      <c r="V161" s="1163"/>
      <c r="W161" s="1163"/>
      <c r="X161" s="1163"/>
      <c r="Y161" s="1163"/>
      <c r="Z161" s="1163"/>
      <c r="AA161" s="1163"/>
      <c r="AB161" s="1163"/>
      <c r="AC161" s="1163"/>
      <c r="AD161" s="1163"/>
      <c r="AE161" s="1163"/>
      <c r="AF161" s="1163"/>
      <c r="AG161" s="1163"/>
      <c r="AH161" s="1163"/>
      <c r="AI161" s="1163"/>
      <c r="AJ161" s="1163"/>
      <c r="AK161" s="1164"/>
      <c r="AL161" s="1092"/>
      <c r="AM161" s="1092"/>
      <c r="AN161" s="1092"/>
    </row>
    <row r="162" spans="1:40" ht="15" customHeight="1" x14ac:dyDescent="0.25">
      <c r="A162" s="1084"/>
      <c r="B162" s="1084"/>
      <c r="C162" s="1084"/>
      <c r="D162" s="1084"/>
      <c r="E162" s="1084"/>
      <c r="F162" s="1084"/>
      <c r="G162" s="1084"/>
      <c r="H162" s="1084"/>
      <c r="I162" s="1088"/>
      <c r="J162" s="1089"/>
      <c r="K162" s="1089"/>
      <c r="L162" s="1089"/>
      <c r="M162" s="1089"/>
      <c r="N162" s="1089"/>
      <c r="O162" s="1089"/>
      <c r="P162" s="1089"/>
      <c r="Q162" s="1089"/>
      <c r="R162" s="1089"/>
      <c r="S162" s="1089"/>
      <c r="T162" s="1089"/>
      <c r="U162" s="1089"/>
      <c r="V162" s="1089"/>
      <c r="W162" s="1089"/>
      <c r="X162" s="1089"/>
      <c r="Y162" s="1089"/>
      <c r="Z162" s="1089"/>
      <c r="AA162" s="1089"/>
      <c r="AB162" s="1089"/>
      <c r="AC162" s="1089"/>
      <c r="AD162" s="1089"/>
      <c r="AE162" s="1089"/>
      <c r="AF162" s="1089"/>
      <c r="AG162" s="1089"/>
      <c r="AH162" s="1089"/>
      <c r="AI162" s="1089"/>
      <c r="AJ162" s="1089"/>
      <c r="AK162" s="1090"/>
      <c r="AL162" s="1092"/>
      <c r="AM162" s="1092"/>
      <c r="AN162" s="1092"/>
    </row>
    <row r="163" spans="1:40" ht="15.75" x14ac:dyDescent="0.25">
      <c r="A163" s="1093" t="s">
        <v>39</v>
      </c>
      <c r="B163" s="1093"/>
      <c r="C163" s="1093"/>
      <c r="D163" s="1093"/>
      <c r="E163" s="1093"/>
      <c r="F163" s="1093"/>
      <c r="G163" s="1093"/>
      <c r="H163" s="1093"/>
      <c r="I163" s="1094" t="s">
        <v>40</v>
      </c>
      <c r="J163" s="1094"/>
      <c r="K163" s="1094"/>
      <c r="L163" s="1094"/>
      <c r="M163" s="1094"/>
      <c r="N163" s="1094"/>
      <c r="O163" s="1094"/>
      <c r="P163" s="1094"/>
      <c r="Q163" s="1094"/>
      <c r="R163" s="1094"/>
      <c r="S163" s="1094"/>
      <c r="T163" s="1094"/>
      <c r="U163" s="1093" t="s">
        <v>41</v>
      </c>
      <c r="V163" s="1093"/>
      <c r="W163" s="1093"/>
      <c r="X163" s="1093"/>
      <c r="Y163" s="1093"/>
      <c r="Z163" s="1093"/>
      <c r="AA163" s="1093"/>
      <c r="AB163" s="1093"/>
      <c r="AC163" s="1093"/>
      <c r="AD163" s="1093"/>
      <c r="AE163" s="1094" t="s">
        <v>42</v>
      </c>
      <c r="AF163" s="1094"/>
      <c r="AG163" s="1094"/>
      <c r="AH163" s="1094"/>
      <c r="AI163" s="1094"/>
      <c r="AJ163" s="1094"/>
      <c r="AK163" s="1094"/>
      <c r="AL163" s="1094"/>
      <c r="AM163" s="1094"/>
      <c r="AN163" s="1094"/>
    </row>
    <row r="164" spans="1:40" ht="20.25" x14ac:dyDescent="0.3">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1"/>
      <c r="AN164" s="11"/>
    </row>
    <row r="165" spans="1:40" ht="15.75" x14ac:dyDescent="0.25">
      <c r="A165" s="1073" t="s">
        <v>43</v>
      </c>
      <c r="B165" s="1073"/>
      <c r="C165" s="1073"/>
      <c r="D165" s="1073"/>
      <c r="E165" s="1073"/>
      <c r="F165" s="1073"/>
      <c r="G165" s="1073"/>
      <c r="H165" s="1073"/>
      <c r="I165" s="1165" t="s">
        <v>44</v>
      </c>
      <c r="J165" s="1165"/>
      <c r="K165" s="1165"/>
      <c r="L165" s="1165"/>
      <c r="M165" s="1165"/>
      <c r="N165" s="1165"/>
      <c r="O165" s="1165"/>
      <c r="P165" s="1165"/>
      <c r="Q165" s="1165"/>
      <c r="R165" s="1165"/>
      <c r="S165" s="1165"/>
      <c r="T165" s="1165"/>
      <c r="U165" s="1165"/>
      <c r="V165" s="1165"/>
      <c r="W165" s="1165"/>
      <c r="X165" s="1165"/>
      <c r="Y165" s="1165"/>
      <c r="Z165" s="1165"/>
      <c r="AA165" s="1165"/>
      <c r="AB165" s="1165"/>
      <c r="AC165" s="1165"/>
      <c r="AD165" s="1165"/>
      <c r="AE165" s="1165"/>
      <c r="AF165" s="1165"/>
      <c r="AG165" s="1165"/>
      <c r="AH165" s="1165"/>
      <c r="AI165" s="1165"/>
      <c r="AJ165" s="1165"/>
      <c r="AK165" s="1165"/>
      <c r="AL165" s="1165"/>
      <c r="AM165" s="1165"/>
      <c r="AN165" s="1165"/>
    </row>
    <row r="166" spans="1:40" ht="16.5" thickBot="1" x14ac:dyDescent="0.3">
      <c r="A166" s="12"/>
      <c r="B166" s="13"/>
      <c r="C166" s="13"/>
      <c r="D166" s="13"/>
      <c r="E166" s="13"/>
      <c r="F166" s="13"/>
      <c r="G166" s="13"/>
      <c r="H166" s="13"/>
      <c r="I166" s="13"/>
      <c r="J166" s="13"/>
      <c r="K166" s="13"/>
      <c r="L166" s="13"/>
      <c r="M166" s="13"/>
      <c r="N166" s="13"/>
      <c r="O166" s="13"/>
      <c r="P166" s="13"/>
      <c r="Q166" s="13"/>
      <c r="R166" s="13"/>
      <c r="S166" s="13"/>
      <c r="T166" s="13"/>
      <c r="U166" s="13"/>
      <c r="V166" s="13"/>
      <c r="W166" s="13"/>
      <c r="X166" s="13"/>
      <c r="Y166" s="13"/>
      <c r="Z166" s="13"/>
      <c r="AA166" s="13"/>
      <c r="AB166" s="13"/>
      <c r="AC166" s="13"/>
      <c r="AD166" s="13"/>
      <c r="AE166" s="13"/>
      <c r="AF166" s="13"/>
      <c r="AG166" s="13"/>
      <c r="AH166" s="13"/>
      <c r="AI166" s="14"/>
      <c r="AJ166" s="14"/>
      <c r="AK166" s="14"/>
      <c r="AL166" s="14"/>
      <c r="AM166" s="15"/>
      <c r="AN166" s="15"/>
    </row>
    <row r="167" spans="1:40" s="13" customFormat="1" ht="45" customHeight="1" thickBot="1" x14ac:dyDescent="0.25">
      <c r="A167" s="1075" t="s">
        <v>1</v>
      </c>
      <c r="B167" s="1076"/>
      <c r="C167" s="1076"/>
      <c r="D167" s="1076"/>
      <c r="E167" s="1076"/>
      <c r="F167" s="1076"/>
      <c r="G167" s="1076"/>
      <c r="H167" s="1166" t="str">
        <f>+H127</f>
        <v>SUMINISTRO E INSTALACIÓN DE CONCRETO CICLOPEO DE 21 MPA (3000 PSI) , 60% RAJON PARA PLACA HUELLAS INCLUYE SELLO DE JUNTAS</v>
      </c>
      <c r="I167" s="1166"/>
      <c r="J167" s="1166"/>
      <c r="K167" s="1166"/>
      <c r="L167" s="1166"/>
      <c r="M167" s="1166"/>
      <c r="N167" s="1166"/>
      <c r="O167" s="1166"/>
      <c r="P167" s="1166"/>
      <c r="Q167" s="1166"/>
      <c r="R167" s="1166"/>
      <c r="S167" s="1166"/>
      <c r="T167" s="1166"/>
      <c r="U167" s="1076" t="s">
        <v>45</v>
      </c>
      <c r="V167" s="1076"/>
      <c r="W167" s="1076"/>
      <c r="X167" s="1076"/>
      <c r="Y167" s="1076"/>
      <c r="Z167" s="1076"/>
      <c r="AA167" s="1076"/>
      <c r="AB167" s="1076"/>
      <c r="AC167" s="1076"/>
      <c r="AD167" s="1076"/>
      <c r="AE167" s="1078">
        <f>+AE127</f>
        <v>3.02</v>
      </c>
      <c r="AF167" s="1079"/>
      <c r="AG167" s="1079"/>
      <c r="AH167" s="1079"/>
      <c r="AI167" s="1080"/>
      <c r="AJ167" s="16" t="s">
        <v>46</v>
      </c>
      <c r="AK167" s="17" t="str">
        <f>+AK127</f>
        <v>Precios Gober.</v>
      </c>
      <c r="AL167" s="18" t="s">
        <v>47</v>
      </c>
      <c r="AM167" s="1081"/>
      <c r="AN167" s="1082"/>
    </row>
    <row r="168" spans="1:40" x14ac:dyDescent="0.25">
      <c r="A168" s="1167"/>
      <c r="B168" s="1167"/>
      <c r="C168" s="1167"/>
      <c r="D168" s="1167"/>
      <c r="E168" s="1167"/>
      <c r="F168" s="1167"/>
      <c r="G168" s="1167"/>
      <c r="H168" s="1167"/>
      <c r="I168" s="1167"/>
      <c r="J168" s="1167"/>
      <c r="K168" s="1167"/>
      <c r="L168" s="1167"/>
      <c r="M168" s="1167"/>
      <c r="N168" s="1167"/>
      <c r="O168" s="1167"/>
      <c r="P168" s="1167"/>
      <c r="Q168" s="1167"/>
      <c r="R168" s="1167"/>
      <c r="S168" s="1167"/>
      <c r="T168" s="1167"/>
      <c r="U168" s="1167"/>
      <c r="V168" s="1167"/>
      <c r="W168" s="1167"/>
      <c r="X168" s="1167"/>
      <c r="Y168" s="1167"/>
      <c r="Z168" s="1167"/>
      <c r="AA168" s="1167"/>
      <c r="AB168" s="1167"/>
      <c r="AC168" s="1167"/>
      <c r="AD168" s="1167"/>
      <c r="AE168" s="1167"/>
      <c r="AF168" s="1167"/>
      <c r="AG168" s="1167"/>
      <c r="AH168" s="1167"/>
      <c r="AI168" s="1167"/>
      <c r="AJ168" s="1167"/>
      <c r="AK168" s="1167"/>
      <c r="AL168" s="1167"/>
      <c r="AM168" s="1167"/>
      <c r="AN168" s="1167"/>
    </row>
    <row r="169" spans="1:40" ht="16.5" customHeight="1" x14ac:dyDescent="0.25">
      <c r="A169" s="1168"/>
      <c r="B169" s="1168"/>
      <c r="C169" s="1168"/>
      <c r="D169" s="1168"/>
      <c r="E169" s="1168"/>
      <c r="F169" s="1168"/>
      <c r="G169" s="1168"/>
      <c r="H169" s="1168"/>
      <c r="I169" s="1168"/>
      <c r="J169" s="1168"/>
      <c r="K169" s="1168"/>
      <c r="L169" s="1168"/>
      <c r="M169" s="1168"/>
      <c r="N169" s="1168"/>
      <c r="O169" s="1168"/>
      <c r="P169" s="1168"/>
      <c r="Q169" s="1168"/>
      <c r="R169" s="1168"/>
      <c r="S169" s="1168"/>
      <c r="T169" s="1168"/>
      <c r="U169" s="1168"/>
      <c r="V169" s="1168"/>
      <c r="W169" s="1168"/>
      <c r="X169" s="1168"/>
      <c r="Y169" s="1168"/>
      <c r="Z169" s="1168"/>
      <c r="AA169" s="1168"/>
      <c r="AB169" s="1168"/>
      <c r="AC169" s="1168"/>
      <c r="AD169" s="1168"/>
      <c r="AE169" s="1168"/>
      <c r="AF169" s="1168"/>
      <c r="AG169" s="1168"/>
      <c r="AH169" s="1168"/>
      <c r="AI169" s="1168"/>
      <c r="AJ169" s="1168"/>
      <c r="AK169" s="1168"/>
      <c r="AL169" s="1168"/>
      <c r="AM169" s="1168"/>
      <c r="AN169" s="1168"/>
    </row>
    <row r="170" spans="1:40" x14ac:dyDescent="0.25">
      <c r="A170" s="1168"/>
      <c r="B170" s="1168"/>
      <c r="C170" s="1168"/>
      <c r="D170" s="1168"/>
      <c r="E170" s="1168"/>
      <c r="F170" s="1168"/>
      <c r="G170" s="1168"/>
      <c r="H170" s="1168"/>
      <c r="I170" s="1168"/>
      <c r="J170" s="1168"/>
      <c r="K170" s="1168"/>
      <c r="L170" s="1168"/>
      <c r="M170" s="1168"/>
      <c r="N170" s="1168"/>
      <c r="O170" s="1168"/>
      <c r="P170" s="1168"/>
      <c r="Q170" s="1168"/>
      <c r="R170" s="1168"/>
      <c r="S170" s="1168"/>
      <c r="T170" s="1168"/>
      <c r="U170" s="1168"/>
      <c r="V170" s="1168"/>
      <c r="W170" s="1168"/>
      <c r="X170" s="1168"/>
      <c r="Y170" s="1168"/>
      <c r="Z170" s="1168"/>
      <c r="AA170" s="1168"/>
      <c r="AB170" s="1168"/>
      <c r="AC170" s="1168"/>
      <c r="AD170" s="1168"/>
      <c r="AE170" s="1168"/>
      <c r="AF170" s="1168"/>
      <c r="AG170" s="1168"/>
      <c r="AH170" s="1168"/>
      <c r="AI170" s="1168"/>
      <c r="AJ170" s="1168"/>
      <c r="AK170" s="1168"/>
      <c r="AL170" s="1168"/>
      <c r="AM170" s="1168"/>
      <c r="AN170" s="1168"/>
    </row>
    <row r="171" spans="1:40" x14ac:dyDescent="0.25">
      <c r="A171" s="1168"/>
      <c r="B171" s="1168"/>
      <c r="C171" s="1168"/>
      <c r="D171" s="1168"/>
      <c r="E171" s="1168"/>
      <c r="F171" s="1168"/>
      <c r="G171" s="1168"/>
      <c r="H171" s="1168"/>
      <c r="I171" s="1168"/>
      <c r="J171" s="1168"/>
      <c r="K171" s="1168"/>
      <c r="L171" s="1168"/>
      <c r="M171" s="1168"/>
      <c r="N171" s="1168"/>
      <c r="O171" s="1168"/>
      <c r="P171" s="1168"/>
      <c r="Q171" s="1168"/>
      <c r="R171" s="1168"/>
      <c r="S171" s="1168"/>
      <c r="T171" s="1168"/>
      <c r="U171" s="1168"/>
      <c r="V171" s="1168"/>
      <c r="W171" s="1168"/>
      <c r="X171" s="1168"/>
      <c r="Y171" s="1168"/>
      <c r="Z171" s="1168"/>
      <c r="AA171" s="1168"/>
      <c r="AB171" s="1168"/>
      <c r="AC171" s="1168"/>
      <c r="AD171" s="1168"/>
      <c r="AE171" s="1168"/>
      <c r="AF171" s="1168"/>
      <c r="AG171" s="1168"/>
      <c r="AH171" s="1168"/>
      <c r="AI171" s="1168"/>
      <c r="AJ171" s="1168"/>
      <c r="AK171" s="1168"/>
      <c r="AL171" s="1168"/>
      <c r="AM171" s="1168"/>
      <c r="AN171" s="1168"/>
    </row>
    <row r="172" spans="1:40" x14ac:dyDescent="0.25">
      <c r="A172" s="1168"/>
      <c r="B172" s="1168"/>
      <c r="C172" s="1168"/>
      <c r="D172" s="1168"/>
      <c r="E172" s="1168"/>
      <c r="F172" s="1168"/>
      <c r="G172" s="1168"/>
      <c r="H172" s="1168"/>
      <c r="I172" s="1168"/>
      <c r="J172" s="1168"/>
      <c r="K172" s="1168"/>
      <c r="L172" s="1168"/>
      <c r="M172" s="1168"/>
      <c r="N172" s="1168"/>
      <c r="O172" s="1168"/>
      <c r="P172" s="1168"/>
      <c r="Q172" s="1168"/>
      <c r="R172" s="1168"/>
      <c r="S172" s="1168"/>
      <c r="T172" s="1168"/>
      <c r="U172" s="1168"/>
      <c r="V172" s="1168"/>
      <c r="W172" s="1168"/>
      <c r="X172" s="1168"/>
      <c r="Y172" s="1168"/>
      <c r="Z172" s="1168"/>
      <c r="AA172" s="1168"/>
      <c r="AB172" s="1168"/>
      <c r="AC172" s="1168"/>
      <c r="AD172" s="1168"/>
      <c r="AE172" s="1168"/>
      <c r="AF172" s="1168"/>
      <c r="AG172" s="1168"/>
      <c r="AH172" s="1168"/>
      <c r="AI172" s="1168"/>
      <c r="AJ172" s="1168"/>
      <c r="AK172" s="1168"/>
      <c r="AL172" s="1168"/>
      <c r="AM172" s="1168"/>
      <c r="AN172" s="1168"/>
    </row>
    <row r="173" spans="1:40" x14ac:dyDescent="0.25">
      <c r="A173" s="1168"/>
      <c r="B173" s="1168"/>
      <c r="C173" s="1168"/>
      <c r="D173" s="1168"/>
      <c r="E173" s="1168"/>
      <c r="F173" s="1168"/>
      <c r="G173" s="1168"/>
      <c r="H173" s="1168"/>
      <c r="I173" s="1168"/>
      <c r="J173" s="1168"/>
      <c r="K173" s="1168"/>
      <c r="L173" s="1168"/>
      <c r="M173" s="1168"/>
      <c r="N173" s="1168"/>
      <c r="O173" s="1168"/>
      <c r="P173" s="1168"/>
      <c r="Q173" s="1168"/>
      <c r="R173" s="1168"/>
      <c r="S173" s="1168"/>
      <c r="T173" s="1168"/>
      <c r="U173" s="1168"/>
      <c r="V173" s="1168"/>
      <c r="W173" s="1168"/>
      <c r="X173" s="1168"/>
      <c r="Y173" s="1168"/>
      <c r="Z173" s="1168"/>
      <c r="AA173" s="1168"/>
      <c r="AB173" s="1168"/>
      <c r="AC173" s="1168"/>
      <c r="AD173" s="1168"/>
      <c r="AE173" s="1168"/>
      <c r="AF173" s="1168"/>
      <c r="AG173" s="1168"/>
      <c r="AH173" s="1168"/>
      <c r="AI173" s="1168"/>
      <c r="AJ173" s="1168"/>
      <c r="AK173" s="1168"/>
      <c r="AL173" s="1168"/>
      <c r="AM173" s="1168"/>
      <c r="AN173" s="1168"/>
    </row>
    <row r="174" spans="1:40" x14ac:dyDescent="0.25">
      <c r="A174" s="1168"/>
      <c r="B174" s="1168"/>
      <c r="C174" s="1168"/>
      <c r="D174" s="1168"/>
      <c r="E174" s="1168"/>
      <c r="F174" s="1168"/>
      <c r="G174" s="1168"/>
      <c r="H174" s="1168"/>
      <c r="I174" s="1168"/>
      <c r="J174" s="1168"/>
      <c r="K174" s="1168"/>
      <c r="L174" s="1168"/>
      <c r="M174" s="1168"/>
      <c r="N174" s="1168"/>
      <c r="O174" s="1168"/>
      <c r="P174" s="1168"/>
      <c r="Q174" s="1168"/>
      <c r="R174" s="1168"/>
      <c r="S174" s="1168"/>
      <c r="T174" s="1168"/>
      <c r="U174" s="1168"/>
      <c r="V174" s="1168"/>
      <c r="W174" s="1168"/>
      <c r="X174" s="1168"/>
      <c r="Y174" s="1168"/>
      <c r="Z174" s="1168"/>
      <c r="AA174" s="1168"/>
      <c r="AB174" s="1168"/>
      <c r="AC174" s="1168"/>
      <c r="AD174" s="1168"/>
      <c r="AE174" s="1168"/>
      <c r="AF174" s="1168"/>
      <c r="AG174" s="1168"/>
      <c r="AH174" s="1168"/>
      <c r="AI174" s="1168"/>
      <c r="AJ174" s="1168"/>
      <c r="AK174" s="1168"/>
      <c r="AL174" s="1168"/>
      <c r="AM174" s="1168"/>
      <c r="AN174" s="1168"/>
    </row>
    <row r="175" spans="1:40" x14ac:dyDescent="0.25">
      <c r="A175" s="1168"/>
      <c r="B175" s="1168"/>
      <c r="C175" s="1168"/>
      <c r="D175" s="1168"/>
      <c r="E175" s="1168"/>
      <c r="F175" s="1168"/>
      <c r="G175" s="1168"/>
      <c r="H175" s="1168"/>
      <c r="I175" s="1168"/>
      <c r="J175" s="1168"/>
      <c r="K175" s="1168"/>
      <c r="L175" s="1168"/>
      <c r="M175" s="1168"/>
      <c r="N175" s="1168"/>
      <c r="O175" s="1168"/>
      <c r="P175" s="1168"/>
      <c r="Q175" s="1168"/>
      <c r="R175" s="1168"/>
      <c r="S175" s="1168"/>
      <c r="T175" s="1168"/>
      <c r="U175" s="1168"/>
      <c r="V175" s="1168"/>
      <c r="W175" s="1168"/>
      <c r="X175" s="1168"/>
      <c r="Y175" s="1168"/>
      <c r="Z175" s="1168"/>
      <c r="AA175" s="1168"/>
      <c r="AB175" s="1168"/>
      <c r="AC175" s="1168"/>
      <c r="AD175" s="1168"/>
      <c r="AE175" s="1168"/>
      <c r="AF175" s="1168"/>
      <c r="AG175" s="1168"/>
      <c r="AH175" s="1168"/>
      <c r="AI175" s="1168"/>
      <c r="AJ175" s="1168"/>
      <c r="AK175" s="1168"/>
      <c r="AL175" s="1168"/>
      <c r="AM175" s="1168"/>
      <c r="AN175" s="1168"/>
    </row>
    <row r="176" spans="1:40" x14ac:dyDescent="0.25">
      <c r="A176" s="1168"/>
      <c r="B176" s="1168"/>
      <c r="C176" s="1168"/>
      <c r="D176" s="1168"/>
      <c r="E176" s="1168"/>
      <c r="F176" s="1168"/>
      <c r="G176" s="1168"/>
      <c r="H176" s="1168"/>
      <c r="I176" s="1168"/>
      <c r="J176" s="1168"/>
      <c r="K176" s="1168"/>
      <c r="L176" s="1168"/>
      <c r="M176" s="1168"/>
      <c r="N176" s="1168"/>
      <c r="O176" s="1168"/>
      <c r="P176" s="1168"/>
      <c r="Q176" s="1168"/>
      <c r="R176" s="1168"/>
      <c r="S176" s="1168"/>
      <c r="T176" s="1168"/>
      <c r="U176" s="1168"/>
      <c r="V176" s="1168"/>
      <c r="W176" s="1168"/>
      <c r="X176" s="1168"/>
      <c r="Y176" s="1168"/>
      <c r="Z176" s="1168"/>
      <c r="AA176" s="1168"/>
      <c r="AB176" s="1168"/>
      <c r="AC176" s="1168"/>
      <c r="AD176" s="1168"/>
      <c r="AE176" s="1168"/>
      <c r="AF176" s="1168"/>
      <c r="AG176" s="1168"/>
      <c r="AH176" s="1168"/>
      <c r="AI176" s="1168"/>
      <c r="AJ176" s="1168"/>
      <c r="AK176" s="1168"/>
      <c r="AL176" s="1168"/>
      <c r="AM176" s="1168"/>
      <c r="AN176" s="1168"/>
    </row>
    <row r="177" spans="1:41" x14ac:dyDescent="0.25">
      <c r="A177" s="1168"/>
      <c r="B177" s="1168"/>
      <c r="C177" s="1168"/>
      <c r="D177" s="1168"/>
      <c r="E177" s="1168"/>
      <c r="F177" s="1168"/>
      <c r="G177" s="1168"/>
      <c r="H177" s="1168"/>
      <c r="I177" s="1168"/>
      <c r="J177" s="1168"/>
      <c r="K177" s="1168"/>
      <c r="L177" s="1168"/>
      <c r="M177" s="1168"/>
      <c r="N177" s="1168"/>
      <c r="O177" s="1168"/>
      <c r="P177" s="1168"/>
      <c r="Q177" s="1168"/>
      <c r="R177" s="1168"/>
      <c r="S177" s="1168"/>
      <c r="T177" s="1168"/>
      <c r="U177" s="1168"/>
      <c r="V177" s="1168"/>
      <c r="W177" s="1168"/>
      <c r="X177" s="1168"/>
      <c r="Y177" s="1168"/>
      <c r="Z177" s="1168"/>
      <c r="AA177" s="1168"/>
      <c r="AB177" s="1168"/>
      <c r="AC177" s="1168"/>
      <c r="AD177" s="1168"/>
      <c r="AE177" s="1168"/>
      <c r="AF177" s="1168"/>
      <c r="AG177" s="1168"/>
      <c r="AH177" s="1168"/>
      <c r="AI177" s="1168"/>
      <c r="AJ177" s="1168"/>
      <c r="AK177" s="1168"/>
      <c r="AL177" s="1168"/>
      <c r="AM177" s="1168"/>
      <c r="AN177" s="1168"/>
    </row>
    <row r="178" spans="1:41" x14ac:dyDescent="0.25">
      <c r="A178" s="1168"/>
      <c r="B178" s="1168"/>
      <c r="C178" s="1168"/>
      <c r="D178" s="1168"/>
      <c r="E178" s="1168"/>
      <c r="F178" s="1168"/>
      <c r="G178" s="1168"/>
      <c r="H178" s="1168"/>
      <c r="I178" s="1168"/>
      <c r="J178" s="1168"/>
      <c r="K178" s="1168"/>
      <c r="L178" s="1168"/>
      <c r="M178" s="1168"/>
      <c r="N178" s="1168"/>
      <c r="O178" s="1168"/>
      <c r="P178" s="1168"/>
      <c r="Q178" s="1168"/>
      <c r="R178" s="1168"/>
      <c r="S178" s="1168"/>
      <c r="T178" s="1168"/>
      <c r="U178" s="1168"/>
      <c r="V178" s="1168"/>
      <c r="W178" s="1168"/>
      <c r="X178" s="1168"/>
      <c r="Y178" s="1168"/>
      <c r="Z178" s="1168"/>
      <c r="AA178" s="1168"/>
      <c r="AB178" s="1168"/>
      <c r="AC178" s="1168"/>
      <c r="AD178" s="1168"/>
      <c r="AE178" s="1168"/>
      <c r="AF178" s="1168"/>
      <c r="AG178" s="1168"/>
      <c r="AH178" s="1168"/>
      <c r="AI178" s="1168"/>
      <c r="AJ178" s="1168"/>
      <c r="AK178" s="1168"/>
      <c r="AL178" s="1168"/>
      <c r="AM178" s="1168"/>
      <c r="AN178" s="1168"/>
    </row>
    <row r="179" spans="1:41" x14ac:dyDescent="0.25">
      <c r="A179" s="1168"/>
      <c r="B179" s="1168"/>
      <c r="C179" s="1168"/>
      <c r="D179" s="1168"/>
      <c r="E179" s="1168"/>
      <c r="F179" s="1168"/>
      <c r="G179" s="1168"/>
      <c r="H179" s="1168"/>
      <c r="I179" s="1168"/>
      <c r="J179" s="1168"/>
      <c r="K179" s="1168"/>
      <c r="L179" s="1168"/>
      <c r="M179" s="1168"/>
      <c r="N179" s="1168"/>
      <c r="O179" s="1168"/>
      <c r="P179" s="1168"/>
      <c r="Q179" s="1168"/>
      <c r="R179" s="1168"/>
      <c r="S179" s="1168"/>
      <c r="T179" s="1168"/>
      <c r="U179" s="1168"/>
      <c r="V179" s="1168"/>
      <c r="W179" s="1168"/>
      <c r="X179" s="1168"/>
      <c r="Y179" s="1168"/>
      <c r="Z179" s="1168"/>
      <c r="AA179" s="1168"/>
      <c r="AB179" s="1168"/>
      <c r="AC179" s="1168"/>
      <c r="AD179" s="1168"/>
      <c r="AE179" s="1168"/>
      <c r="AF179" s="1168"/>
      <c r="AG179" s="1168"/>
      <c r="AH179" s="1168"/>
      <c r="AI179" s="1168"/>
      <c r="AJ179" s="1168"/>
      <c r="AK179" s="1168"/>
      <c r="AL179" s="1168"/>
      <c r="AM179" s="1168"/>
      <c r="AN179" s="1168"/>
    </row>
    <row r="180" spans="1:41" x14ac:dyDescent="0.25">
      <c r="A180" s="1168"/>
      <c r="B180" s="1168"/>
      <c r="C180" s="1168"/>
      <c r="D180" s="1168"/>
      <c r="E180" s="1168"/>
      <c r="F180" s="1168"/>
      <c r="G180" s="1168"/>
      <c r="H180" s="1168"/>
      <c r="I180" s="1168"/>
      <c r="J180" s="1168"/>
      <c r="K180" s="1168"/>
      <c r="L180" s="1168"/>
      <c r="M180" s="1168"/>
      <c r="N180" s="1168"/>
      <c r="O180" s="1168"/>
      <c r="P180" s="1168"/>
      <c r="Q180" s="1168"/>
      <c r="R180" s="1168"/>
      <c r="S180" s="1168"/>
      <c r="T180" s="1168"/>
      <c r="U180" s="1168"/>
      <c r="V180" s="1168"/>
      <c r="W180" s="1168"/>
      <c r="X180" s="1168"/>
      <c r="Y180" s="1168"/>
      <c r="Z180" s="1168"/>
      <c r="AA180" s="1168"/>
      <c r="AB180" s="1168"/>
      <c r="AC180" s="1168"/>
      <c r="AD180" s="1168"/>
      <c r="AE180" s="1168"/>
      <c r="AF180" s="1168"/>
      <c r="AG180" s="1168"/>
      <c r="AH180" s="1168"/>
      <c r="AI180" s="1168"/>
      <c r="AJ180" s="1168"/>
      <c r="AK180" s="1168"/>
      <c r="AL180" s="1168"/>
      <c r="AM180" s="1168"/>
      <c r="AN180" s="1168"/>
    </row>
    <row r="181" spans="1:41" x14ac:dyDescent="0.25">
      <c r="A181" s="1168"/>
      <c r="B181" s="1168"/>
      <c r="C181" s="1168"/>
      <c r="D181" s="1168"/>
      <c r="E181" s="1168"/>
      <c r="F181" s="1168"/>
      <c r="G181" s="1168"/>
      <c r="H181" s="1168"/>
      <c r="I181" s="1168"/>
      <c r="J181" s="1168"/>
      <c r="K181" s="1168"/>
      <c r="L181" s="1168"/>
      <c r="M181" s="1168"/>
      <c r="N181" s="1168"/>
      <c r="O181" s="1168"/>
      <c r="P181" s="1168"/>
      <c r="Q181" s="1168"/>
      <c r="R181" s="1168"/>
      <c r="S181" s="1168"/>
      <c r="T181" s="1168"/>
      <c r="U181" s="1168"/>
      <c r="V181" s="1168"/>
      <c r="W181" s="1168"/>
      <c r="X181" s="1168"/>
      <c r="Y181" s="1168"/>
      <c r="Z181" s="1168"/>
      <c r="AA181" s="1168"/>
      <c r="AB181" s="1168"/>
      <c r="AC181" s="1168"/>
      <c r="AD181" s="1168"/>
      <c r="AE181" s="1168"/>
      <c r="AF181" s="1168"/>
      <c r="AG181" s="1168"/>
      <c r="AH181" s="1168"/>
      <c r="AI181" s="1168"/>
      <c r="AJ181" s="1168"/>
      <c r="AK181" s="1168"/>
      <c r="AL181" s="1168"/>
      <c r="AM181" s="1168"/>
      <c r="AN181" s="1168"/>
    </row>
    <row r="182" spans="1:41" x14ac:dyDescent="0.25">
      <c r="A182" s="1168"/>
      <c r="B182" s="1168"/>
      <c r="C182" s="1168"/>
      <c r="D182" s="1168"/>
      <c r="E182" s="1168"/>
      <c r="F182" s="1168"/>
      <c r="G182" s="1168"/>
      <c r="H182" s="1168"/>
      <c r="I182" s="1168"/>
      <c r="J182" s="1168"/>
      <c r="K182" s="1168"/>
      <c r="L182" s="1168"/>
      <c r="M182" s="1168"/>
      <c r="N182" s="1168"/>
      <c r="O182" s="1168"/>
      <c r="P182" s="1168"/>
      <c r="Q182" s="1168"/>
      <c r="R182" s="1168"/>
      <c r="S182" s="1168"/>
      <c r="T182" s="1168"/>
      <c r="U182" s="1168"/>
      <c r="V182" s="1168"/>
      <c r="W182" s="1168"/>
      <c r="X182" s="1168"/>
      <c r="Y182" s="1168"/>
      <c r="Z182" s="1168"/>
      <c r="AA182" s="1168"/>
      <c r="AB182" s="1168"/>
      <c r="AC182" s="1168"/>
      <c r="AD182" s="1168"/>
      <c r="AE182" s="1168"/>
      <c r="AF182" s="1168"/>
      <c r="AG182" s="1168"/>
      <c r="AH182" s="1168"/>
      <c r="AI182" s="1168"/>
      <c r="AJ182" s="1168"/>
      <c r="AK182" s="1168"/>
      <c r="AL182" s="1168"/>
      <c r="AM182" s="1168"/>
      <c r="AN182" s="1168"/>
    </row>
    <row r="183" spans="1:41" x14ac:dyDescent="0.25">
      <c r="A183" s="1168"/>
      <c r="B183" s="1168"/>
      <c r="C183" s="1168"/>
      <c r="D183" s="1168"/>
      <c r="E183" s="1168"/>
      <c r="F183" s="1168"/>
      <c r="G183" s="1168"/>
      <c r="H183" s="1168"/>
      <c r="I183" s="1168"/>
      <c r="J183" s="1168"/>
      <c r="K183" s="1168"/>
      <c r="L183" s="1168"/>
      <c r="M183" s="1168"/>
      <c r="N183" s="1168"/>
      <c r="O183" s="1168"/>
      <c r="P183" s="1168"/>
      <c r="Q183" s="1168"/>
      <c r="R183" s="1168"/>
      <c r="S183" s="1168"/>
      <c r="T183" s="1168"/>
      <c r="U183" s="1168"/>
      <c r="V183" s="1168"/>
      <c r="W183" s="1168"/>
      <c r="X183" s="1168"/>
      <c r="Y183" s="1168"/>
      <c r="Z183" s="1168"/>
      <c r="AA183" s="1168"/>
      <c r="AB183" s="1168"/>
      <c r="AC183" s="1168"/>
      <c r="AD183" s="1168"/>
      <c r="AE183" s="1168"/>
      <c r="AF183" s="1168"/>
      <c r="AG183" s="1168"/>
      <c r="AH183" s="1168"/>
      <c r="AI183" s="1168"/>
      <c r="AJ183" s="1168"/>
      <c r="AK183" s="1168"/>
      <c r="AL183" s="1168"/>
      <c r="AM183" s="1168"/>
      <c r="AN183" s="1168"/>
    </row>
    <row r="184" spans="1:41" x14ac:dyDescent="0.25">
      <c r="A184" s="1168"/>
      <c r="B184" s="1168"/>
      <c r="C184" s="1168"/>
      <c r="D184" s="1168"/>
      <c r="E184" s="1168"/>
      <c r="F184" s="1168"/>
      <c r="G184" s="1168"/>
      <c r="H184" s="1168"/>
      <c r="I184" s="1168"/>
      <c r="J184" s="1168"/>
      <c r="K184" s="1168"/>
      <c r="L184" s="1168"/>
      <c r="M184" s="1168"/>
      <c r="N184" s="1168"/>
      <c r="O184" s="1168"/>
      <c r="P184" s="1168"/>
      <c r="Q184" s="1168"/>
      <c r="R184" s="1168"/>
      <c r="S184" s="1168"/>
      <c r="T184" s="1168"/>
      <c r="U184" s="1168"/>
      <c r="V184" s="1168"/>
      <c r="W184" s="1168"/>
      <c r="X184" s="1168"/>
      <c r="Y184" s="1168"/>
      <c r="Z184" s="1168"/>
      <c r="AA184" s="1168"/>
      <c r="AB184" s="1168"/>
      <c r="AC184" s="1168"/>
      <c r="AD184" s="1168"/>
      <c r="AE184" s="1168"/>
      <c r="AF184" s="1168"/>
      <c r="AG184" s="1168"/>
      <c r="AH184" s="1168"/>
      <c r="AI184" s="1168"/>
      <c r="AJ184" s="1168"/>
      <c r="AK184" s="1168"/>
      <c r="AL184" s="1168"/>
      <c r="AM184" s="1168"/>
      <c r="AN184" s="1168"/>
    </row>
    <row r="185" spans="1:41" ht="57.75" customHeight="1" x14ac:dyDescent="0.25">
      <c r="A185" s="1168"/>
      <c r="B185" s="1168"/>
      <c r="C185" s="1168"/>
      <c r="D185" s="1168"/>
      <c r="E185" s="1168"/>
      <c r="F185" s="1168"/>
      <c r="G185" s="1168"/>
      <c r="H185" s="1168"/>
      <c r="I185" s="1168"/>
      <c r="J185" s="1168"/>
      <c r="K185" s="1168"/>
      <c r="L185" s="1168"/>
      <c r="M185" s="1168"/>
      <c r="N185" s="1168"/>
      <c r="O185" s="1168"/>
      <c r="P185" s="1168"/>
      <c r="Q185" s="1168"/>
      <c r="R185" s="1168"/>
      <c r="S185" s="1168"/>
      <c r="T185" s="1168"/>
      <c r="U185" s="1168"/>
      <c r="V185" s="1168"/>
      <c r="W185" s="1168"/>
      <c r="X185" s="1168"/>
      <c r="Y185" s="1168"/>
      <c r="Z185" s="1168"/>
      <c r="AA185" s="1168"/>
      <c r="AB185" s="1168"/>
      <c r="AC185" s="1168"/>
      <c r="AD185" s="1168"/>
      <c r="AE185" s="1168"/>
      <c r="AF185" s="1168"/>
      <c r="AG185" s="1168"/>
      <c r="AH185" s="1168"/>
      <c r="AI185" s="1168"/>
      <c r="AJ185" s="1168"/>
      <c r="AK185" s="1168"/>
      <c r="AL185" s="1168"/>
      <c r="AM185" s="1168"/>
      <c r="AN185" s="1168"/>
    </row>
    <row r="186" spans="1:41" x14ac:dyDescent="0.25">
      <c r="A186" s="1168"/>
      <c r="B186" s="1168"/>
      <c r="C186" s="1168"/>
      <c r="D186" s="1168"/>
      <c r="E186" s="1168"/>
      <c r="F186" s="1168"/>
      <c r="G186" s="1168"/>
      <c r="H186" s="1168"/>
      <c r="I186" s="1168"/>
      <c r="J186" s="1168"/>
      <c r="K186" s="1168"/>
      <c r="L186" s="1168"/>
      <c r="M186" s="1168"/>
      <c r="N186" s="1168"/>
      <c r="O186" s="1168"/>
      <c r="P186" s="1168"/>
      <c r="Q186" s="1168"/>
      <c r="R186" s="1168"/>
      <c r="S186" s="1168"/>
      <c r="T186" s="1168"/>
      <c r="U186" s="1168"/>
      <c r="V186" s="1168"/>
      <c r="W186" s="1168"/>
      <c r="X186" s="1168"/>
      <c r="Y186" s="1168"/>
      <c r="Z186" s="1168"/>
      <c r="AA186" s="1168"/>
      <c r="AB186" s="1168"/>
      <c r="AC186" s="1168"/>
      <c r="AD186" s="1168"/>
      <c r="AE186" s="1168"/>
      <c r="AF186" s="1168"/>
      <c r="AG186" s="1168"/>
      <c r="AH186" s="1168"/>
      <c r="AI186" s="1168"/>
      <c r="AJ186" s="1168"/>
      <c r="AK186" s="1168"/>
      <c r="AL186" s="1168"/>
      <c r="AM186" s="1168"/>
      <c r="AN186" s="1168"/>
    </row>
    <row r="187" spans="1:41" x14ac:dyDescent="0.25">
      <c r="A187" s="1168"/>
      <c r="B187" s="1168"/>
      <c r="C187" s="1168"/>
      <c r="D187" s="1168"/>
      <c r="E187" s="1168"/>
      <c r="F187" s="1168"/>
      <c r="G187" s="1168"/>
      <c r="H187" s="1168"/>
      <c r="I187" s="1168"/>
      <c r="J187" s="1168"/>
      <c r="K187" s="1168"/>
      <c r="L187" s="1168"/>
      <c r="M187" s="1168"/>
      <c r="N187" s="1168"/>
      <c r="O187" s="1168"/>
      <c r="P187" s="1168"/>
      <c r="Q187" s="1168"/>
      <c r="R187" s="1168"/>
      <c r="S187" s="1168"/>
      <c r="T187" s="1168"/>
      <c r="U187" s="1168"/>
      <c r="V187" s="1168"/>
      <c r="W187" s="1168"/>
      <c r="X187" s="1168"/>
      <c r="Y187" s="1168"/>
      <c r="Z187" s="1168"/>
      <c r="AA187" s="1168"/>
      <c r="AB187" s="1168"/>
      <c r="AC187" s="1168"/>
      <c r="AD187" s="1168"/>
      <c r="AE187" s="1168"/>
      <c r="AF187" s="1168"/>
      <c r="AG187" s="1168"/>
      <c r="AH187" s="1168"/>
      <c r="AI187" s="1168"/>
      <c r="AJ187" s="1168"/>
      <c r="AK187" s="1168"/>
      <c r="AL187" s="1168"/>
      <c r="AM187" s="1168"/>
      <c r="AN187" s="1168"/>
    </row>
    <row r="188" spans="1:41" x14ac:dyDescent="0.25">
      <c r="A188" s="1168"/>
      <c r="B188" s="1168"/>
      <c r="C188" s="1168"/>
      <c r="D188" s="1168"/>
      <c r="E188" s="1168"/>
      <c r="F188" s="1168"/>
      <c r="G188" s="1168"/>
      <c r="H188" s="1168"/>
      <c r="I188" s="1168"/>
      <c r="J188" s="1168"/>
      <c r="K188" s="1168"/>
      <c r="L188" s="1168"/>
      <c r="M188" s="1168"/>
      <c r="N188" s="1168"/>
      <c r="O188" s="1168"/>
      <c r="P188" s="1168"/>
      <c r="Q188" s="1168"/>
      <c r="R188" s="1168"/>
      <c r="S188" s="1168"/>
      <c r="T188" s="1168"/>
      <c r="U188" s="1168"/>
      <c r="V188" s="1168"/>
      <c r="W188" s="1168"/>
      <c r="X188" s="1168"/>
      <c r="Y188" s="1168"/>
      <c r="Z188" s="1168"/>
      <c r="AA188" s="1168"/>
      <c r="AB188" s="1168"/>
      <c r="AC188" s="1168"/>
      <c r="AD188" s="1168"/>
      <c r="AE188" s="1168"/>
      <c r="AF188" s="1168"/>
      <c r="AG188" s="1168"/>
      <c r="AH188" s="1168"/>
      <c r="AI188" s="1168"/>
      <c r="AJ188" s="1168"/>
      <c r="AK188" s="1168"/>
      <c r="AL188" s="1168"/>
      <c r="AM188" s="1168"/>
      <c r="AN188" s="1168"/>
    </row>
    <row r="189" spans="1:41" x14ac:dyDescent="0.25">
      <c r="A189" s="1168"/>
      <c r="B189" s="1168"/>
      <c r="C189" s="1168"/>
      <c r="D189" s="1168"/>
      <c r="E189" s="1168"/>
      <c r="F189" s="1168"/>
      <c r="G189" s="1168"/>
      <c r="H189" s="1168"/>
      <c r="I189" s="1168"/>
      <c r="J189" s="1168"/>
      <c r="K189" s="1168"/>
      <c r="L189" s="1168"/>
      <c r="M189" s="1168"/>
      <c r="N189" s="1168"/>
      <c r="O189" s="1168"/>
      <c r="P189" s="1168"/>
      <c r="Q189" s="1168"/>
      <c r="R189" s="1168"/>
      <c r="S189" s="1168"/>
      <c r="T189" s="1168"/>
      <c r="U189" s="1168"/>
      <c r="V189" s="1168"/>
      <c r="W189" s="1168"/>
      <c r="X189" s="1168"/>
      <c r="Y189" s="1168"/>
      <c r="Z189" s="1168"/>
      <c r="AA189" s="1168"/>
      <c r="AB189" s="1168"/>
      <c r="AC189" s="1168"/>
      <c r="AD189" s="1168"/>
      <c r="AE189" s="1168"/>
      <c r="AF189" s="1168"/>
      <c r="AG189" s="1168"/>
      <c r="AH189" s="1168"/>
      <c r="AI189" s="1168"/>
      <c r="AJ189" s="1168"/>
      <c r="AK189" s="1168"/>
      <c r="AL189" s="1168"/>
      <c r="AM189" s="1168"/>
      <c r="AN189" s="1168"/>
      <c r="AO189" s="43"/>
    </row>
    <row r="190" spans="1:41" x14ac:dyDescent="0.25">
      <c r="A190" s="1168"/>
      <c r="B190" s="1168"/>
      <c r="C190" s="1168"/>
      <c r="D190" s="1168"/>
      <c r="E190" s="1168"/>
      <c r="F190" s="1168"/>
      <c r="G190" s="1168"/>
      <c r="H190" s="1168"/>
      <c r="I190" s="1168"/>
      <c r="J190" s="1168"/>
      <c r="K190" s="1168"/>
      <c r="L190" s="1168"/>
      <c r="M190" s="1168"/>
      <c r="N190" s="1168"/>
      <c r="O190" s="1168"/>
      <c r="P190" s="1168"/>
      <c r="Q190" s="1168"/>
      <c r="R190" s="1168"/>
      <c r="S190" s="1168"/>
      <c r="T190" s="1168"/>
      <c r="U190" s="1168"/>
      <c r="V190" s="1168"/>
      <c r="W190" s="1168"/>
      <c r="X190" s="1168"/>
      <c r="Y190" s="1168"/>
      <c r="Z190" s="1168"/>
      <c r="AA190" s="1168"/>
      <c r="AB190" s="1168"/>
      <c r="AC190" s="1168"/>
      <c r="AD190" s="1168"/>
      <c r="AE190" s="1168"/>
      <c r="AF190" s="1168"/>
      <c r="AG190" s="1168"/>
      <c r="AH190" s="1168"/>
      <c r="AI190" s="1168"/>
      <c r="AJ190" s="1168"/>
      <c r="AK190" s="1168"/>
      <c r="AL190" s="1168"/>
      <c r="AM190" s="1168"/>
      <c r="AN190" s="1168"/>
      <c r="AO190" s="43"/>
    </row>
    <row r="191" spans="1:41" x14ac:dyDescent="0.25">
      <c r="A191" s="1168"/>
      <c r="B191" s="1168"/>
      <c r="C191" s="1168"/>
      <c r="D191" s="1168"/>
      <c r="E191" s="1168"/>
      <c r="F191" s="1168"/>
      <c r="G191" s="1168"/>
      <c r="H191" s="1168"/>
      <c r="I191" s="1168"/>
      <c r="J191" s="1168"/>
      <c r="K191" s="1168"/>
      <c r="L191" s="1168"/>
      <c r="M191" s="1168"/>
      <c r="N191" s="1168"/>
      <c r="O191" s="1168"/>
      <c r="P191" s="1168"/>
      <c r="Q191" s="1168"/>
      <c r="R191" s="1168"/>
      <c r="S191" s="1168"/>
      <c r="T191" s="1168"/>
      <c r="U191" s="1168"/>
      <c r="V191" s="1168"/>
      <c r="W191" s="1168"/>
      <c r="X191" s="1168"/>
      <c r="Y191" s="1168"/>
      <c r="Z191" s="1168"/>
      <c r="AA191" s="1168"/>
      <c r="AB191" s="1168"/>
      <c r="AC191" s="1168"/>
      <c r="AD191" s="1168"/>
      <c r="AE191" s="1168"/>
      <c r="AF191" s="1168"/>
      <c r="AG191" s="1168"/>
      <c r="AH191" s="1168"/>
      <c r="AI191" s="1168"/>
      <c r="AJ191" s="1168"/>
      <c r="AK191" s="1168"/>
      <c r="AL191" s="1168"/>
      <c r="AM191" s="1168"/>
      <c r="AN191" s="1168"/>
    </row>
    <row r="192" spans="1:41" x14ac:dyDescent="0.25">
      <c r="A192" s="1168"/>
      <c r="B192" s="1168"/>
      <c r="C192" s="1168"/>
      <c r="D192" s="1168"/>
      <c r="E192" s="1168"/>
      <c r="F192" s="1168"/>
      <c r="G192" s="1168"/>
      <c r="H192" s="1168"/>
      <c r="I192" s="1168"/>
      <c r="J192" s="1168"/>
      <c r="K192" s="1168"/>
      <c r="L192" s="1168"/>
      <c r="M192" s="1168"/>
      <c r="N192" s="1168"/>
      <c r="O192" s="1168"/>
      <c r="P192" s="1168"/>
      <c r="Q192" s="1168"/>
      <c r="R192" s="1168"/>
      <c r="S192" s="1168"/>
      <c r="T192" s="1168"/>
      <c r="U192" s="1168"/>
      <c r="V192" s="1168"/>
      <c r="W192" s="1168"/>
      <c r="X192" s="1168"/>
      <c r="Y192" s="1168"/>
      <c r="Z192" s="1168"/>
      <c r="AA192" s="1168"/>
      <c r="AB192" s="1168"/>
      <c r="AC192" s="1168"/>
      <c r="AD192" s="1168"/>
      <c r="AE192" s="1168"/>
      <c r="AF192" s="1168"/>
      <c r="AG192" s="1168"/>
      <c r="AH192" s="1168"/>
      <c r="AI192" s="1168"/>
      <c r="AJ192" s="1168"/>
      <c r="AK192" s="1168"/>
      <c r="AL192" s="1168"/>
      <c r="AM192" s="1168"/>
      <c r="AN192" s="1168"/>
    </row>
    <row r="193" spans="1:41" x14ac:dyDescent="0.25">
      <c r="A193" s="1168"/>
      <c r="B193" s="1168"/>
      <c r="C193" s="1168"/>
      <c r="D193" s="1168"/>
      <c r="E193" s="1168"/>
      <c r="F193" s="1168"/>
      <c r="G193" s="1168"/>
      <c r="H193" s="1168"/>
      <c r="I193" s="1168"/>
      <c r="J193" s="1168"/>
      <c r="K193" s="1168"/>
      <c r="L193" s="1168"/>
      <c r="M193" s="1168"/>
      <c r="N193" s="1168"/>
      <c r="O193" s="1168"/>
      <c r="P193" s="1168"/>
      <c r="Q193" s="1168"/>
      <c r="R193" s="1168"/>
      <c r="S193" s="1168"/>
      <c r="T193" s="1168"/>
      <c r="U193" s="1168"/>
      <c r="V193" s="1168"/>
      <c r="W193" s="1168"/>
      <c r="X193" s="1168"/>
      <c r="Y193" s="1168"/>
      <c r="Z193" s="1168"/>
      <c r="AA193" s="1168"/>
      <c r="AB193" s="1168"/>
      <c r="AC193" s="1168"/>
      <c r="AD193" s="1168"/>
      <c r="AE193" s="1168"/>
      <c r="AF193" s="1168"/>
      <c r="AG193" s="1168"/>
      <c r="AH193" s="1168"/>
      <c r="AI193" s="1168"/>
      <c r="AJ193" s="1168"/>
      <c r="AK193" s="1168"/>
      <c r="AL193" s="1168"/>
      <c r="AM193" s="1168"/>
      <c r="AN193" s="1168"/>
    </row>
    <row r="194" spans="1:41" x14ac:dyDescent="0.25">
      <c r="A194" s="1168"/>
      <c r="B194" s="1168"/>
      <c r="C194" s="1168"/>
      <c r="D194" s="1168"/>
      <c r="E194" s="1168"/>
      <c r="F194" s="1168"/>
      <c r="G194" s="1168"/>
      <c r="H194" s="1168"/>
      <c r="I194" s="1168"/>
      <c r="J194" s="1168"/>
      <c r="K194" s="1168"/>
      <c r="L194" s="1168"/>
      <c r="M194" s="1168"/>
      <c r="N194" s="1168"/>
      <c r="O194" s="1168"/>
      <c r="P194" s="1168"/>
      <c r="Q194" s="1168"/>
      <c r="R194" s="1168"/>
      <c r="S194" s="1168"/>
      <c r="T194" s="1168"/>
      <c r="U194" s="1168"/>
      <c r="V194" s="1168"/>
      <c r="W194" s="1168"/>
      <c r="X194" s="1168"/>
      <c r="Y194" s="1168"/>
      <c r="Z194" s="1168"/>
      <c r="AA194" s="1168"/>
      <c r="AB194" s="1168"/>
      <c r="AC194" s="1168"/>
      <c r="AD194" s="1168"/>
      <c r="AE194" s="1168"/>
      <c r="AF194" s="1168"/>
      <c r="AG194" s="1168"/>
      <c r="AH194" s="1168"/>
      <c r="AI194" s="1168"/>
      <c r="AJ194" s="1168"/>
      <c r="AK194" s="1168"/>
      <c r="AL194" s="1168"/>
      <c r="AM194" s="1168"/>
      <c r="AN194" s="1168"/>
    </row>
    <row r="195" spans="1:41" x14ac:dyDescent="0.25">
      <c r="A195" s="1168"/>
      <c r="B195" s="1168"/>
      <c r="C195" s="1168"/>
      <c r="D195" s="1168"/>
      <c r="E195" s="1168"/>
      <c r="F195" s="1168"/>
      <c r="G195" s="1168"/>
      <c r="H195" s="1168"/>
      <c r="I195" s="1168"/>
      <c r="J195" s="1168"/>
      <c r="K195" s="1168"/>
      <c r="L195" s="1168"/>
      <c r="M195" s="1168"/>
      <c r="N195" s="1168"/>
      <c r="O195" s="1168"/>
      <c r="P195" s="1168"/>
      <c r="Q195" s="1168"/>
      <c r="R195" s="1168"/>
      <c r="S195" s="1168"/>
      <c r="T195" s="1168"/>
      <c r="U195" s="1168"/>
      <c r="V195" s="1168"/>
      <c r="W195" s="1168"/>
      <c r="X195" s="1168"/>
      <c r="Y195" s="1168"/>
      <c r="Z195" s="1168"/>
      <c r="AA195" s="1168"/>
      <c r="AB195" s="1168"/>
      <c r="AC195" s="1168"/>
      <c r="AD195" s="1168"/>
      <c r="AE195" s="1168"/>
      <c r="AF195" s="1168"/>
      <c r="AG195" s="1168"/>
      <c r="AH195" s="1168"/>
      <c r="AI195" s="1168"/>
      <c r="AJ195" s="1168"/>
      <c r="AK195" s="1168"/>
      <c r="AL195" s="1168"/>
      <c r="AM195" s="1168"/>
      <c r="AN195" s="1168"/>
    </row>
    <row r="196" spans="1:41" x14ac:dyDescent="0.25">
      <c r="A196" s="1168"/>
      <c r="B196" s="1168"/>
      <c r="C196" s="1168"/>
      <c r="D196" s="1168"/>
      <c r="E196" s="1168"/>
      <c r="F196" s="1168"/>
      <c r="G196" s="1168"/>
      <c r="H196" s="1168"/>
      <c r="I196" s="1168"/>
      <c r="J196" s="1168"/>
      <c r="K196" s="1168"/>
      <c r="L196" s="1168"/>
      <c r="M196" s="1168"/>
      <c r="N196" s="1168"/>
      <c r="O196" s="1168"/>
      <c r="P196" s="1168"/>
      <c r="Q196" s="1168"/>
      <c r="R196" s="1168"/>
      <c r="S196" s="1168"/>
      <c r="T196" s="1168"/>
      <c r="U196" s="1168"/>
      <c r="V196" s="1168"/>
      <c r="W196" s="1168"/>
      <c r="X196" s="1168"/>
      <c r="Y196" s="1168"/>
      <c r="Z196" s="1168"/>
      <c r="AA196" s="1168"/>
      <c r="AB196" s="1168"/>
      <c r="AC196" s="1168"/>
      <c r="AD196" s="1168"/>
      <c r="AE196" s="1168"/>
      <c r="AF196" s="1168"/>
      <c r="AG196" s="1168"/>
      <c r="AH196" s="1168"/>
      <c r="AI196" s="1168"/>
      <c r="AJ196" s="1168"/>
      <c r="AK196" s="1168"/>
      <c r="AL196" s="1168"/>
      <c r="AM196" s="1168"/>
      <c r="AN196" s="1168"/>
    </row>
    <row r="197" spans="1:41" ht="15.75" thickBot="1" x14ac:dyDescent="0.3">
      <c r="A197" s="1169"/>
      <c r="B197" s="1169"/>
      <c r="C197" s="1169"/>
      <c r="D197" s="1169"/>
      <c r="E197" s="1169"/>
      <c r="F197" s="1169"/>
      <c r="G197" s="1169"/>
      <c r="H197" s="1169"/>
      <c r="I197" s="1169"/>
      <c r="J197" s="1169"/>
      <c r="K197" s="1169"/>
      <c r="L197" s="1169"/>
      <c r="M197" s="1169"/>
      <c r="N197" s="1169"/>
      <c r="O197" s="1169"/>
      <c r="P197" s="1169"/>
      <c r="Q197" s="1169"/>
      <c r="R197" s="1169"/>
      <c r="S197" s="1169"/>
      <c r="T197" s="1169"/>
      <c r="U197" s="1169"/>
      <c r="V197" s="1169"/>
      <c r="W197" s="1169"/>
      <c r="X197" s="1169"/>
      <c r="Y197" s="1169"/>
      <c r="Z197" s="1169"/>
      <c r="AA197" s="1169"/>
      <c r="AB197" s="1169"/>
      <c r="AC197" s="1169"/>
      <c r="AD197" s="1169"/>
      <c r="AE197" s="1169"/>
      <c r="AF197" s="1169"/>
      <c r="AG197" s="1169"/>
      <c r="AH197" s="1169"/>
      <c r="AI197" s="1169"/>
      <c r="AJ197" s="1169"/>
      <c r="AK197" s="1169"/>
      <c r="AL197" s="1169"/>
      <c r="AM197" s="1169"/>
      <c r="AN197" s="1169"/>
      <c r="AO197" s="9">
        <v>201.5800000000001</v>
      </c>
    </row>
    <row r="198" spans="1:41" ht="15.75" x14ac:dyDescent="0.25">
      <c r="A198" s="51"/>
      <c r="B198" s="52" t="s">
        <v>59</v>
      </c>
      <c r="C198" s="53"/>
      <c r="D198" s="53"/>
      <c r="E198" s="53"/>
      <c r="F198" s="53"/>
      <c r="G198" s="53"/>
      <c r="H198" s="53"/>
      <c r="I198" s="53"/>
      <c r="J198" s="53"/>
      <c r="K198" s="53"/>
      <c r="L198" s="53"/>
      <c r="M198" s="53"/>
      <c r="N198" s="53"/>
      <c r="O198" s="53"/>
      <c r="P198" s="53"/>
      <c r="Q198" s="53"/>
      <c r="R198" s="53"/>
      <c r="S198" s="53"/>
      <c r="T198" s="54"/>
      <c r="U198" s="53"/>
      <c r="V198" s="53"/>
      <c r="W198" s="53"/>
      <c r="X198" s="53"/>
      <c r="Y198" s="53"/>
      <c r="Z198" s="53"/>
      <c r="AA198" s="53"/>
      <c r="AB198" s="53"/>
      <c r="AC198" s="53"/>
      <c r="AD198" s="53"/>
      <c r="AE198" s="53"/>
      <c r="AF198" s="53"/>
      <c r="AG198" s="53"/>
      <c r="AH198" s="55"/>
      <c r="AI198" s="53"/>
      <c r="AJ198" s="56"/>
      <c r="AN198" s="57"/>
    </row>
    <row r="199" spans="1:41" ht="61.9" customHeight="1" x14ac:dyDescent="0.25">
      <c r="A199" s="58"/>
      <c r="B199" s="59"/>
      <c r="C199" s="53"/>
      <c r="D199" s="53"/>
      <c r="E199" s="53"/>
      <c r="F199" s="59"/>
      <c r="G199" s="53"/>
      <c r="H199" s="53"/>
      <c r="I199" s="53"/>
      <c r="J199" s="53"/>
      <c r="K199" s="53"/>
      <c r="L199" s="53"/>
      <c r="M199" s="53"/>
      <c r="N199" s="53"/>
      <c r="O199" s="53"/>
      <c r="P199" s="53"/>
      <c r="Q199" s="53"/>
      <c r="R199" s="53"/>
      <c r="S199" s="53"/>
      <c r="T199" s="60"/>
      <c r="U199" s="53"/>
      <c r="V199" s="53"/>
      <c r="W199" s="53"/>
      <c r="X199" s="53"/>
      <c r="Y199" s="53"/>
      <c r="Z199" s="53"/>
      <c r="AA199" s="53"/>
      <c r="AB199" s="53"/>
      <c r="AC199" s="53"/>
      <c r="AD199" s="53"/>
      <c r="AE199" s="53"/>
      <c r="AF199" s="53"/>
      <c r="AG199" s="53"/>
      <c r="AH199" s="55"/>
      <c r="AI199" s="53"/>
      <c r="AJ199" s="60"/>
      <c r="AN199" s="57"/>
    </row>
    <row r="200" spans="1:41" ht="8.25" customHeight="1" thickBot="1" x14ac:dyDescent="0.3">
      <c r="A200" s="61" t="s">
        <v>60</v>
      </c>
      <c r="B200" s="62"/>
      <c r="C200" s="62"/>
      <c r="D200" s="62"/>
      <c r="E200" s="62"/>
      <c r="F200" s="62"/>
      <c r="G200" s="62"/>
      <c r="H200" s="62"/>
      <c r="I200" s="62"/>
      <c r="J200" s="62"/>
      <c r="K200" s="62"/>
      <c r="L200" s="62"/>
      <c r="M200" s="62"/>
      <c r="N200" s="62"/>
      <c r="O200" s="62"/>
      <c r="P200" s="62"/>
      <c r="Q200" s="62"/>
      <c r="R200" s="62"/>
      <c r="S200" s="62"/>
      <c r="T200" s="62"/>
      <c r="U200" s="62"/>
      <c r="V200" s="62"/>
      <c r="W200" s="62"/>
      <c r="X200" s="62"/>
      <c r="Y200" s="62"/>
      <c r="Z200" s="62"/>
      <c r="AA200" s="62"/>
      <c r="AB200" s="62"/>
      <c r="AC200" s="62"/>
      <c r="AD200" s="62"/>
      <c r="AE200" s="62"/>
      <c r="AF200" s="62"/>
      <c r="AG200" s="62"/>
      <c r="AH200" s="63"/>
      <c r="AI200" s="64"/>
      <c r="AJ200" s="62"/>
      <c r="AK200" s="65"/>
      <c r="AL200" s="65"/>
      <c r="AM200" s="65"/>
      <c r="AN200" s="66"/>
    </row>
    <row r="201" spans="1:41" ht="15.75" thickTop="1" x14ac:dyDescent="0.25"/>
    <row r="205" spans="1:41" x14ac:dyDescent="0.25">
      <c r="AJ205" s="43"/>
    </row>
  </sheetData>
  <mergeCells count="131">
    <mergeCell ref="H40:Q40"/>
    <mergeCell ref="Z40:AH40"/>
    <mergeCell ref="AL40:AN40"/>
    <mergeCell ref="H79:Q79"/>
    <mergeCell ref="Z79:AH79"/>
    <mergeCell ref="AL79:AN79"/>
    <mergeCell ref="AJ52:AK52"/>
    <mergeCell ref="AJ53:AK53"/>
    <mergeCell ref="AJ54:AK54"/>
    <mergeCell ref="AJ55:AK55"/>
    <mergeCell ref="AJ56:AK56"/>
    <mergeCell ref="AJ57:AK57"/>
    <mergeCell ref="AI48:AI49"/>
    <mergeCell ref="AJ48:AL48"/>
    <mergeCell ref="AM48:AM49"/>
    <mergeCell ref="AN48:AN49"/>
    <mergeCell ref="AJ50:AK50"/>
    <mergeCell ref="AJ51:AK51"/>
    <mergeCell ref="A45:H45"/>
    <mergeCell ref="I45:AN45"/>
    <mergeCell ref="A47:G47"/>
    <mergeCell ref="H47:T47"/>
    <mergeCell ref="U47:AD47"/>
    <mergeCell ref="AE47:AI47"/>
    <mergeCell ref="A35:AH37"/>
    <mergeCell ref="AI35:AM35"/>
    <mergeCell ref="AI36:AM36"/>
    <mergeCell ref="AI37:AM37"/>
    <mergeCell ref="H39:Q39"/>
    <mergeCell ref="Z39:AH39"/>
    <mergeCell ref="AL39:AN39"/>
    <mergeCell ref="AJ16:AK16"/>
    <mergeCell ref="AJ17:AK17"/>
    <mergeCell ref="AJ18:AK18"/>
    <mergeCell ref="AJ19:AK19"/>
    <mergeCell ref="AJ20:AK20"/>
    <mergeCell ref="AJ21:AK21"/>
    <mergeCell ref="AJ22:AK22"/>
    <mergeCell ref="AJ23:AK23"/>
    <mergeCell ref="AJ24:AK24"/>
    <mergeCell ref="AJ25:AK25"/>
    <mergeCell ref="AJ26:AK26"/>
    <mergeCell ref="AJ27:AK27"/>
    <mergeCell ref="AJ10:AK10"/>
    <mergeCell ref="AJ11:AK11"/>
    <mergeCell ref="AJ12:AK12"/>
    <mergeCell ref="AJ13:AK13"/>
    <mergeCell ref="AJ14:AK14"/>
    <mergeCell ref="AJ15:AK15"/>
    <mergeCell ref="A7:G7"/>
    <mergeCell ref="H7:T7"/>
    <mergeCell ref="U7:AD7"/>
    <mergeCell ref="AE7:AI7"/>
    <mergeCell ref="AM7:AN7"/>
    <mergeCell ref="AI8:AI9"/>
    <mergeCell ref="AJ8:AL8"/>
    <mergeCell ref="AM8:AM9"/>
    <mergeCell ref="AN8:AN9"/>
    <mergeCell ref="A168:AN197"/>
    <mergeCell ref="A1:H2"/>
    <mergeCell ref="I1:AK2"/>
    <mergeCell ref="AL1:AN2"/>
    <mergeCell ref="A3:H3"/>
    <mergeCell ref="I3:T3"/>
    <mergeCell ref="U3:AD3"/>
    <mergeCell ref="AE3:AN3"/>
    <mergeCell ref="A5:H5"/>
    <mergeCell ref="I5:AN5"/>
    <mergeCell ref="A165:H165"/>
    <mergeCell ref="I165:AN165"/>
    <mergeCell ref="A167:G167"/>
    <mergeCell ref="H167:T167"/>
    <mergeCell ref="U167:AD167"/>
    <mergeCell ref="AE167:AI167"/>
    <mergeCell ref="AM167:AN167"/>
    <mergeCell ref="A128:AN157"/>
    <mergeCell ref="A161:H162"/>
    <mergeCell ref="I161:AK162"/>
    <mergeCell ref="AL161:AN162"/>
    <mergeCell ref="A163:H163"/>
    <mergeCell ref="I163:T163"/>
    <mergeCell ref="U163:AD163"/>
    <mergeCell ref="AE163:AN163"/>
    <mergeCell ref="A125:H125"/>
    <mergeCell ref="I125:AN125"/>
    <mergeCell ref="A127:G127"/>
    <mergeCell ref="H127:T127"/>
    <mergeCell ref="U127:AD127"/>
    <mergeCell ref="AE127:AI127"/>
    <mergeCell ref="AM127:AN127"/>
    <mergeCell ref="A88:AN117"/>
    <mergeCell ref="A121:H122"/>
    <mergeCell ref="I121:AK122"/>
    <mergeCell ref="AL121:AN122"/>
    <mergeCell ref="A123:H123"/>
    <mergeCell ref="I123:T123"/>
    <mergeCell ref="U123:AD123"/>
    <mergeCell ref="AE123:AN123"/>
    <mergeCell ref="A85:H85"/>
    <mergeCell ref="I85:AN85"/>
    <mergeCell ref="A87:G87"/>
    <mergeCell ref="H87:T87"/>
    <mergeCell ref="U87:AD87"/>
    <mergeCell ref="AE87:AI87"/>
    <mergeCell ref="AM87:AN87"/>
    <mergeCell ref="A83:H83"/>
    <mergeCell ref="I83:T83"/>
    <mergeCell ref="U83:AD83"/>
    <mergeCell ref="AE83:AN83"/>
    <mergeCell ref="AJ58:AK58"/>
    <mergeCell ref="AJ59:AK59"/>
    <mergeCell ref="AJ60:AK60"/>
    <mergeCell ref="AJ61:AK61"/>
    <mergeCell ref="A75:AH77"/>
    <mergeCell ref="AI75:AM75"/>
    <mergeCell ref="AI76:AM76"/>
    <mergeCell ref="AI77:AM77"/>
    <mergeCell ref="H80:Q80"/>
    <mergeCell ref="Z80:AH80"/>
    <mergeCell ref="AL80:AN80"/>
    <mergeCell ref="AM47:AN47"/>
    <mergeCell ref="A41:H42"/>
    <mergeCell ref="I41:AK42"/>
    <mergeCell ref="AL41:AN42"/>
    <mergeCell ref="A43:H43"/>
    <mergeCell ref="I43:T43"/>
    <mergeCell ref="U43:AD43"/>
    <mergeCell ref="AE43:AN43"/>
    <mergeCell ref="A81:H82"/>
    <mergeCell ref="I81:AK82"/>
    <mergeCell ref="AL81:AN82"/>
  </mergeCells>
  <printOptions horizontalCentered="1" verticalCentered="1"/>
  <pageMargins left="0.23622047244094491" right="0.23622047244094491" top="0.74803149606299213" bottom="0.74803149606299213" header="0.31496062992125984" footer="0.31496062992125984"/>
  <pageSetup paperSize="9" scale="65" orientation="landscape" r:id="rId1"/>
  <rowBreaks count="5" manualBreakCount="5">
    <brk id="40" max="39" man="1"/>
    <brk id="80" max="39" man="1"/>
    <brk id="120" max="39" man="1"/>
    <brk id="160" max="39" man="1"/>
    <brk id="200" max="39"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B976D3-4B98-49DC-9DB4-2C36B7840F9B}">
  <sheetPr>
    <tabColor rgb="FF92D050"/>
  </sheetPr>
  <dimension ref="A1:AQ92"/>
  <sheetViews>
    <sheetView view="pageBreakPreview" topLeftCell="A49" zoomScale="70" zoomScaleNormal="100" zoomScaleSheetLayoutView="70" workbookViewId="0">
      <selection activeCell="AG28" sqref="AG28"/>
    </sheetView>
  </sheetViews>
  <sheetFormatPr baseColWidth="10" defaultRowHeight="15" x14ac:dyDescent="0.25"/>
  <cols>
    <col min="1" max="3" width="3.7109375" style="9" customWidth="1"/>
    <col min="4" max="4" width="4.28515625" style="9" customWidth="1"/>
    <col min="5" max="5" width="4" style="9" customWidth="1"/>
    <col min="6" max="21" width="3.7109375" style="9" customWidth="1"/>
    <col min="22" max="22" width="3" style="9" customWidth="1"/>
    <col min="23" max="33" width="3.7109375" style="9" customWidth="1"/>
    <col min="34" max="34" width="3.7109375" style="67" customWidth="1"/>
    <col min="35" max="35" width="22.7109375" style="9" customWidth="1"/>
    <col min="36" max="36" width="11.28515625" style="9" customWidth="1"/>
    <col min="37" max="37" width="10.85546875" style="9" customWidth="1"/>
    <col min="38" max="38" width="13.5703125" style="9" customWidth="1"/>
    <col min="39" max="39" width="9.7109375" style="9" customWidth="1"/>
    <col min="40" max="40" width="12.5703125" style="43" customWidth="1"/>
    <col min="41" max="256" width="11.5703125" style="9"/>
    <col min="257" max="259" width="3.7109375" style="9" customWidth="1"/>
    <col min="260" max="260" width="4.28515625" style="9" customWidth="1"/>
    <col min="261" max="261" width="4" style="9" customWidth="1"/>
    <col min="262" max="277" width="3.7109375" style="9" customWidth="1"/>
    <col min="278" max="278" width="3" style="9" customWidth="1"/>
    <col min="279" max="290" width="3.7109375" style="9" customWidth="1"/>
    <col min="291" max="291" width="22.7109375" style="9" customWidth="1"/>
    <col min="292" max="292" width="11.28515625" style="9" customWidth="1"/>
    <col min="293" max="293" width="10.85546875" style="9" customWidth="1"/>
    <col min="294" max="294" width="13.5703125" style="9" customWidth="1"/>
    <col min="295" max="295" width="9.7109375" style="9" customWidth="1"/>
    <col min="296" max="296" width="12.5703125" style="9" customWidth="1"/>
    <col min="297" max="512" width="11.5703125" style="9"/>
    <col min="513" max="515" width="3.7109375" style="9" customWidth="1"/>
    <col min="516" max="516" width="4.28515625" style="9" customWidth="1"/>
    <col min="517" max="517" width="4" style="9" customWidth="1"/>
    <col min="518" max="533" width="3.7109375" style="9" customWidth="1"/>
    <col min="534" max="534" width="3" style="9" customWidth="1"/>
    <col min="535" max="546" width="3.7109375" style="9" customWidth="1"/>
    <col min="547" max="547" width="22.7109375" style="9" customWidth="1"/>
    <col min="548" max="548" width="11.28515625" style="9" customWidth="1"/>
    <col min="549" max="549" width="10.85546875" style="9" customWidth="1"/>
    <col min="550" max="550" width="13.5703125" style="9" customWidth="1"/>
    <col min="551" max="551" width="9.7109375" style="9" customWidth="1"/>
    <col min="552" max="552" width="12.5703125" style="9" customWidth="1"/>
    <col min="553" max="768" width="11.5703125" style="9"/>
    <col min="769" max="771" width="3.7109375" style="9" customWidth="1"/>
    <col min="772" max="772" width="4.28515625" style="9" customWidth="1"/>
    <col min="773" max="773" width="4" style="9" customWidth="1"/>
    <col min="774" max="789" width="3.7109375" style="9" customWidth="1"/>
    <col min="790" max="790" width="3" style="9" customWidth="1"/>
    <col min="791" max="802" width="3.7109375" style="9" customWidth="1"/>
    <col min="803" max="803" width="22.7109375" style="9" customWidth="1"/>
    <col min="804" max="804" width="11.28515625" style="9" customWidth="1"/>
    <col min="805" max="805" width="10.85546875" style="9" customWidth="1"/>
    <col min="806" max="806" width="13.5703125" style="9" customWidth="1"/>
    <col min="807" max="807" width="9.7109375" style="9" customWidth="1"/>
    <col min="808" max="808" width="12.5703125" style="9" customWidth="1"/>
    <col min="809" max="1024" width="11.5703125" style="9"/>
    <col min="1025" max="1027" width="3.7109375" style="9" customWidth="1"/>
    <col min="1028" max="1028" width="4.28515625" style="9" customWidth="1"/>
    <col min="1029" max="1029" width="4" style="9" customWidth="1"/>
    <col min="1030" max="1045" width="3.7109375" style="9" customWidth="1"/>
    <col min="1046" max="1046" width="3" style="9" customWidth="1"/>
    <col min="1047" max="1058" width="3.7109375" style="9" customWidth="1"/>
    <col min="1059" max="1059" width="22.7109375" style="9" customWidth="1"/>
    <col min="1060" max="1060" width="11.28515625" style="9" customWidth="1"/>
    <col min="1061" max="1061" width="10.85546875" style="9" customWidth="1"/>
    <col min="1062" max="1062" width="13.5703125" style="9" customWidth="1"/>
    <col min="1063" max="1063" width="9.7109375" style="9" customWidth="1"/>
    <col min="1064" max="1064" width="12.5703125" style="9" customWidth="1"/>
    <col min="1065" max="1280" width="11.5703125" style="9"/>
    <col min="1281" max="1283" width="3.7109375" style="9" customWidth="1"/>
    <col min="1284" max="1284" width="4.28515625" style="9" customWidth="1"/>
    <col min="1285" max="1285" width="4" style="9" customWidth="1"/>
    <col min="1286" max="1301" width="3.7109375" style="9" customWidth="1"/>
    <col min="1302" max="1302" width="3" style="9" customWidth="1"/>
    <col min="1303" max="1314" width="3.7109375" style="9" customWidth="1"/>
    <col min="1315" max="1315" width="22.7109375" style="9" customWidth="1"/>
    <col min="1316" max="1316" width="11.28515625" style="9" customWidth="1"/>
    <col min="1317" max="1317" width="10.85546875" style="9" customWidth="1"/>
    <col min="1318" max="1318" width="13.5703125" style="9" customWidth="1"/>
    <col min="1319" max="1319" width="9.7109375" style="9" customWidth="1"/>
    <col min="1320" max="1320" width="12.5703125" style="9" customWidth="1"/>
    <col min="1321" max="1536" width="11.5703125" style="9"/>
    <col min="1537" max="1539" width="3.7109375" style="9" customWidth="1"/>
    <col min="1540" max="1540" width="4.28515625" style="9" customWidth="1"/>
    <col min="1541" max="1541" width="4" style="9" customWidth="1"/>
    <col min="1542" max="1557" width="3.7109375" style="9" customWidth="1"/>
    <col min="1558" max="1558" width="3" style="9" customWidth="1"/>
    <col min="1559" max="1570" width="3.7109375" style="9" customWidth="1"/>
    <col min="1571" max="1571" width="22.7109375" style="9" customWidth="1"/>
    <col min="1572" max="1572" width="11.28515625" style="9" customWidth="1"/>
    <col min="1573" max="1573" width="10.85546875" style="9" customWidth="1"/>
    <col min="1574" max="1574" width="13.5703125" style="9" customWidth="1"/>
    <col min="1575" max="1575" width="9.7109375" style="9" customWidth="1"/>
    <col min="1576" max="1576" width="12.5703125" style="9" customWidth="1"/>
    <col min="1577" max="1792" width="11.5703125" style="9"/>
    <col min="1793" max="1795" width="3.7109375" style="9" customWidth="1"/>
    <col min="1796" max="1796" width="4.28515625" style="9" customWidth="1"/>
    <col min="1797" max="1797" width="4" style="9" customWidth="1"/>
    <col min="1798" max="1813" width="3.7109375" style="9" customWidth="1"/>
    <col min="1814" max="1814" width="3" style="9" customWidth="1"/>
    <col min="1815" max="1826" width="3.7109375" style="9" customWidth="1"/>
    <col min="1827" max="1827" width="22.7109375" style="9" customWidth="1"/>
    <col min="1828" max="1828" width="11.28515625" style="9" customWidth="1"/>
    <col min="1829" max="1829" width="10.85546875" style="9" customWidth="1"/>
    <col min="1830" max="1830" width="13.5703125" style="9" customWidth="1"/>
    <col min="1831" max="1831" width="9.7109375" style="9" customWidth="1"/>
    <col min="1832" max="1832" width="12.5703125" style="9" customWidth="1"/>
    <col min="1833" max="2048" width="11.5703125" style="9"/>
    <col min="2049" max="2051" width="3.7109375" style="9" customWidth="1"/>
    <col min="2052" max="2052" width="4.28515625" style="9" customWidth="1"/>
    <col min="2053" max="2053" width="4" style="9" customWidth="1"/>
    <col min="2054" max="2069" width="3.7109375" style="9" customWidth="1"/>
    <col min="2070" max="2070" width="3" style="9" customWidth="1"/>
    <col min="2071" max="2082" width="3.7109375" style="9" customWidth="1"/>
    <col min="2083" max="2083" width="22.7109375" style="9" customWidth="1"/>
    <col min="2084" max="2084" width="11.28515625" style="9" customWidth="1"/>
    <col min="2085" max="2085" width="10.85546875" style="9" customWidth="1"/>
    <col min="2086" max="2086" width="13.5703125" style="9" customWidth="1"/>
    <col min="2087" max="2087" width="9.7109375" style="9" customWidth="1"/>
    <col min="2088" max="2088" width="12.5703125" style="9" customWidth="1"/>
    <col min="2089" max="2304" width="11.5703125" style="9"/>
    <col min="2305" max="2307" width="3.7109375" style="9" customWidth="1"/>
    <col min="2308" max="2308" width="4.28515625" style="9" customWidth="1"/>
    <col min="2309" max="2309" width="4" style="9" customWidth="1"/>
    <col min="2310" max="2325" width="3.7109375" style="9" customWidth="1"/>
    <col min="2326" max="2326" width="3" style="9" customWidth="1"/>
    <col min="2327" max="2338" width="3.7109375" style="9" customWidth="1"/>
    <col min="2339" max="2339" width="22.7109375" style="9" customWidth="1"/>
    <col min="2340" max="2340" width="11.28515625" style="9" customWidth="1"/>
    <col min="2341" max="2341" width="10.85546875" style="9" customWidth="1"/>
    <col min="2342" max="2342" width="13.5703125" style="9" customWidth="1"/>
    <col min="2343" max="2343" width="9.7109375" style="9" customWidth="1"/>
    <col min="2344" max="2344" width="12.5703125" style="9" customWidth="1"/>
    <col min="2345" max="2560" width="11.5703125" style="9"/>
    <col min="2561" max="2563" width="3.7109375" style="9" customWidth="1"/>
    <col min="2564" max="2564" width="4.28515625" style="9" customWidth="1"/>
    <col min="2565" max="2565" width="4" style="9" customWidth="1"/>
    <col min="2566" max="2581" width="3.7109375" style="9" customWidth="1"/>
    <col min="2582" max="2582" width="3" style="9" customWidth="1"/>
    <col min="2583" max="2594" width="3.7109375" style="9" customWidth="1"/>
    <col min="2595" max="2595" width="22.7109375" style="9" customWidth="1"/>
    <col min="2596" max="2596" width="11.28515625" style="9" customWidth="1"/>
    <col min="2597" max="2597" width="10.85546875" style="9" customWidth="1"/>
    <col min="2598" max="2598" width="13.5703125" style="9" customWidth="1"/>
    <col min="2599" max="2599" width="9.7109375" style="9" customWidth="1"/>
    <col min="2600" max="2600" width="12.5703125" style="9" customWidth="1"/>
    <col min="2601" max="2816" width="11.5703125" style="9"/>
    <col min="2817" max="2819" width="3.7109375" style="9" customWidth="1"/>
    <col min="2820" max="2820" width="4.28515625" style="9" customWidth="1"/>
    <col min="2821" max="2821" width="4" style="9" customWidth="1"/>
    <col min="2822" max="2837" width="3.7109375" style="9" customWidth="1"/>
    <col min="2838" max="2838" width="3" style="9" customWidth="1"/>
    <col min="2839" max="2850" width="3.7109375" style="9" customWidth="1"/>
    <col min="2851" max="2851" width="22.7109375" style="9" customWidth="1"/>
    <col min="2852" max="2852" width="11.28515625" style="9" customWidth="1"/>
    <col min="2853" max="2853" width="10.85546875" style="9" customWidth="1"/>
    <col min="2854" max="2854" width="13.5703125" style="9" customWidth="1"/>
    <col min="2855" max="2855" width="9.7109375" style="9" customWidth="1"/>
    <col min="2856" max="2856" width="12.5703125" style="9" customWidth="1"/>
    <col min="2857" max="3072" width="11.5703125" style="9"/>
    <col min="3073" max="3075" width="3.7109375" style="9" customWidth="1"/>
    <col min="3076" max="3076" width="4.28515625" style="9" customWidth="1"/>
    <col min="3077" max="3077" width="4" style="9" customWidth="1"/>
    <col min="3078" max="3093" width="3.7109375" style="9" customWidth="1"/>
    <col min="3094" max="3094" width="3" style="9" customWidth="1"/>
    <col min="3095" max="3106" width="3.7109375" style="9" customWidth="1"/>
    <col min="3107" max="3107" width="22.7109375" style="9" customWidth="1"/>
    <col min="3108" max="3108" width="11.28515625" style="9" customWidth="1"/>
    <col min="3109" max="3109" width="10.85546875" style="9" customWidth="1"/>
    <col min="3110" max="3110" width="13.5703125" style="9" customWidth="1"/>
    <col min="3111" max="3111" width="9.7109375" style="9" customWidth="1"/>
    <col min="3112" max="3112" width="12.5703125" style="9" customWidth="1"/>
    <col min="3113" max="3328" width="11.5703125" style="9"/>
    <col min="3329" max="3331" width="3.7109375" style="9" customWidth="1"/>
    <col min="3332" max="3332" width="4.28515625" style="9" customWidth="1"/>
    <col min="3333" max="3333" width="4" style="9" customWidth="1"/>
    <col min="3334" max="3349" width="3.7109375" style="9" customWidth="1"/>
    <col min="3350" max="3350" width="3" style="9" customWidth="1"/>
    <col min="3351" max="3362" width="3.7109375" style="9" customWidth="1"/>
    <col min="3363" max="3363" width="22.7109375" style="9" customWidth="1"/>
    <col min="3364" max="3364" width="11.28515625" style="9" customWidth="1"/>
    <col min="3365" max="3365" width="10.85546875" style="9" customWidth="1"/>
    <col min="3366" max="3366" width="13.5703125" style="9" customWidth="1"/>
    <col min="3367" max="3367" width="9.7109375" style="9" customWidth="1"/>
    <col min="3368" max="3368" width="12.5703125" style="9" customWidth="1"/>
    <col min="3369" max="3584" width="11.5703125" style="9"/>
    <col min="3585" max="3587" width="3.7109375" style="9" customWidth="1"/>
    <col min="3588" max="3588" width="4.28515625" style="9" customWidth="1"/>
    <col min="3589" max="3589" width="4" style="9" customWidth="1"/>
    <col min="3590" max="3605" width="3.7109375" style="9" customWidth="1"/>
    <col min="3606" max="3606" width="3" style="9" customWidth="1"/>
    <col min="3607" max="3618" width="3.7109375" style="9" customWidth="1"/>
    <col min="3619" max="3619" width="22.7109375" style="9" customWidth="1"/>
    <col min="3620" max="3620" width="11.28515625" style="9" customWidth="1"/>
    <col min="3621" max="3621" width="10.85546875" style="9" customWidth="1"/>
    <col min="3622" max="3622" width="13.5703125" style="9" customWidth="1"/>
    <col min="3623" max="3623" width="9.7109375" style="9" customWidth="1"/>
    <col min="3624" max="3624" width="12.5703125" style="9" customWidth="1"/>
    <col min="3625" max="3840" width="11.5703125" style="9"/>
    <col min="3841" max="3843" width="3.7109375" style="9" customWidth="1"/>
    <col min="3844" max="3844" width="4.28515625" style="9" customWidth="1"/>
    <col min="3845" max="3845" width="4" style="9" customWidth="1"/>
    <col min="3846" max="3861" width="3.7109375" style="9" customWidth="1"/>
    <col min="3862" max="3862" width="3" style="9" customWidth="1"/>
    <col min="3863" max="3874" width="3.7109375" style="9" customWidth="1"/>
    <col min="3875" max="3875" width="22.7109375" style="9" customWidth="1"/>
    <col min="3876" max="3876" width="11.28515625" style="9" customWidth="1"/>
    <col min="3877" max="3877" width="10.85546875" style="9" customWidth="1"/>
    <col min="3878" max="3878" width="13.5703125" style="9" customWidth="1"/>
    <col min="3879" max="3879" width="9.7109375" style="9" customWidth="1"/>
    <col min="3880" max="3880" width="12.5703125" style="9" customWidth="1"/>
    <col min="3881" max="4096" width="11.5703125" style="9"/>
    <col min="4097" max="4099" width="3.7109375" style="9" customWidth="1"/>
    <col min="4100" max="4100" width="4.28515625" style="9" customWidth="1"/>
    <col min="4101" max="4101" width="4" style="9" customWidth="1"/>
    <col min="4102" max="4117" width="3.7109375" style="9" customWidth="1"/>
    <col min="4118" max="4118" width="3" style="9" customWidth="1"/>
    <col min="4119" max="4130" width="3.7109375" style="9" customWidth="1"/>
    <col min="4131" max="4131" width="22.7109375" style="9" customWidth="1"/>
    <col min="4132" max="4132" width="11.28515625" style="9" customWidth="1"/>
    <col min="4133" max="4133" width="10.85546875" style="9" customWidth="1"/>
    <col min="4134" max="4134" width="13.5703125" style="9" customWidth="1"/>
    <col min="4135" max="4135" width="9.7109375" style="9" customWidth="1"/>
    <col min="4136" max="4136" width="12.5703125" style="9" customWidth="1"/>
    <col min="4137" max="4352" width="11.5703125" style="9"/>
    <col min="4353" max="4355" width="3.7109375" style="9" customWidth="1"/>
    <col min="4356" max="4356" width="4.28515625" style="9" customWidth="1"/>
    <col min="4357" max="4357" width="4" style="9" customWidth="1"/>
    <col min="4358" max="4373" width="3.7109375" style="9" customWidth="1"/>
    <col min="4374" max="4374" width="3" style="9" customWidth="1"/>
    <col min="4375" max="4386" width="3.7109375" style="9" customWidth="1"/>
    <col min="4387" max="4387" width="22.7109375" style="9" customWidth="1"/>
    <col min="4388" max="4388" width="11.28515625" style="9" customWidth="1"/>
    <col min="4389" max="4389" width="10.85546875" style="9" customWidth="1"/>
    <col min="4390" max="4390" width="13.5703125" style="9" customWidth="1"/>
    <col min="4391" max="4391" width="9.7109375" style="9" customWidth="1"/>
    <col min="4392" max="4392" width="12.5703125" style="9" customWidth="1"/>
    <col min="4393" max="4608" width="11.5703125" style="9"/>
    <col min="4609" max="4611" width="3.7109375" style="9" customWidth="1"/>
    <col min="4612" max="4612" width="4.28515625" style="9" customWidth="1"/>
    <col min="4613" max="4613" width="4" style="9" customWidth="1"/>
    <col min="4614" max="4629" width="3.7109375" style="9" customWidth="1"/>
    <col min="4630" max="4630" width="3" style="9" customWidth="1"/>
    <col min="4631" max="4642" width="3.7109375" style="9" customWidth="1"/>
    <col min="4643" max="4643" width="22.7109375" style="9" customWidth="1"/>
    <col min="4644" max="4644" width="11.28515625" style="9" customWidth="1"/>
    <col min="4645" max="4645" width="10.85546875" style="9" customWidth="1"/>
    <col min="4646" max="4646" width="13.5703125" style="9" customWidth="1"/>
    <col min="4647" max="4647" width="9.7109375" style="9" customWidth="1"/>
    <col min="4648" max="4648" width="12.5703125" style="9" customWidth="1"/>
    <col min="4649" max="4864" width="11.5703125" style="9"/>
    <col min="4865" max="4867" width="3.7109375" style="9" customWidth="1"/>
    <col min="4868" max="4868" width="4.28515625" style="9" customWidth="1"/>
    <col min="4869" max="4869" width="4" style="9" customWidth="1"/>
    <col min="4870" max="4885" width="3.7109375" style="9" customWidth="1"/>
    <col min="4886" max="4886" width="3" style="9" customWidth="1"/>
    <col min="4887" max="4898" width="3.7109375" style="9" customWidth="1"/>
    <col min="4899" max="4899" width="22.7109375" style="9" customWidth="1"/>
    <col min="4900" max="4900" width="11.28515625" style="9" customWidth="1"/>
    <col min="4901" max="4901" width="10.85546875" style="9" customWidth="1"/>
    <col min="4902" max="4902" width="13.5703125" style="9" customWidth="1"/>
    <col min="4903" max="4903" width="9.7109375" style="9" customWidth="1"/>
    <col min="4904" max="4904" width="12.5703125" style="9" customWidth="1"/>
    <col min="4905" max="5120" width="11.5703125" style="9"/>
    <col min="5121" max="5123" width="3.7109375" style="9" customWidth="1"/>
    <col min="5124" max="5124" width="4.28515625" style="9" customWidth="1"/>
    <col min="5125" max="5125" width="4" style="9" customWidth="1"/>
    <col min="5126" max="5141" width="3.7109375" style="9" customWidth="1"/>
    <col min="5142" max="5142" width="3" style="9" customWidth="1"/>
    <col min="5143" max="5154" width="3.7109375" style="9" customWidth="1"/>
    <col min="5155" max="5155" width="22.7109375" style="9" customWidth="1"/>
    <col min="5156" max="5156" width="11.28515625" style="9" customWidth="1"/>
    <col min="5157" max="5157" width="10.85546875" style="9" customWidth="1"/>
    <col min="5158" max="5158" width="13.5703125" style="9" customWidth="1"/>
    <col min="5159" max="5159" width="9.7109375" style="9" customWidth="1"/>
    <col min="5160" max="5160" width="12.5703125" style="9" customWidth="1"/>
    <col min="5161" max="5376" width="11.5703125" style="9"/>
    <col min="5377" max="5379" width="3.7109375" style="9" customWidth="1"/>
    <col min="5380" max="5380" width="4.28515625" style="9" customWidth="1"/>
    <col min="5381" max="5381" width="4" style="9" customWidth="1"/>
    <col min="5382" max="5397" width="3.7109375" style="9" customWidth="1"/>
    <col min="5398" max="5398" width="3" style="9" customWidth="1"/>
    <col min="5399" max="5410" width="3.7109375" style="9" customWidth="1"/>
    <col min="5411" max="5411" width="22.7109375" style="9" customWidth="1"/>
    <col min="5412" max="5412" width="11.28515625" style="9" customWidth="1"/>
    <col min="5413" max="5413" width="10.85546875" style="9" customWidth="1"/>
    <col min="5414" max="5414" width="13.5703125" style="9" customWidth="1"/>
    <col min="5415" max="5415" width="9.7109375" style="9" customWidth="1"/>
    <col min="5416" max="5416" width="12.5703125" style="9" customWidth="1"/>
    <col min="5417" max="5632" width="11.5703125" style="9"/>
    <col min="5633" max="5635" width="3.7109375" style="9" customWidth="1"/>
    <col min="5636" max="5636" width="4.28515625" style="9" customWidth="1"/>
    <col min="5637" max="5637" width="4" style="9" customWidth="1"/>
    <col min="5638" max="5653" width="3.7109375" style="9" customWidth="1"/>
    <col min="5654" max="5654" width="3" style="9" customWidth="1"/>
    <col min="5655" max="5666" width="3.7109375" style="9" customWidth="1"/>
    <col min="5667" max="5667" width="22.7109375" style="9" customWidth="1"/>
    <col min="5668" max="5668" width="11.28515625" style="9" customWidth="1"/>
    <col min="5669" max="5669" width="10.85546875" style="9" customWidth="1"/>
    <col min="5670" max="5670" width="13.5703125" style="9" customWidth="1"/>
    <col min="5671" max="5671" width="9.7109375" style="9" customWidth="1"/>
    <col min="5672" max="5672" width="12.5703125" style="9" customWidth="1"/>
    <col min="5673" max="5888" width="11.5703125" style="9"/>
    <col min="5889" max="5891" width="3.7109375" style="9" customWidth="1"/>
    <col min="5892" max="5892" width="4.28515625" style="9" customWidth="1"/>
    <col min="5893" max="5893" width="4" style="9" customWidth="1"/>
    <col min="5894" max="5909" width="3.7109375" style="9" customWidth="1"/>
    <col min="5910" max="5910" width="3" style="9" customWidth="1"/>
    <col min="5911" max="5922" width="3.7109375" style="9" customWidth="1"/>
    <col min="5923" max="5923" width="22.7109375" style="9" customWidth="1"/>
    <col min="5924" max="5924" width="11.28515625" style="9" customWidth="1"/>
    <col min="5925" max="5925" width="10.85546875" style="9" customWidth="1"/>
    <col min="5926" max="5926" width="13.5703125" style="9" customWidth="1"/>
    <col min="5927" max="5927" width="9.7109375" style="9" customWidth="1"/>
    <col min="5928" max="5928" width="12.5703125" style="9" customWidth="1"/>
    <col min="5929" max="6144" width="11.5703125" style="9"/>
    <col min="6145" max="6147" width="3.7109375" style="9" customWidth="1"/>
    <col min="6148" max="6148" width="4.28515625" style="9" customWidth="1"/>
    <col min="6149" max="6149" width="4" style="9" customWidth="1"/>
    <col min="6150" max="6165" width="3.7109375" style="9" customWidth="1"/>
    <col min="6166" max="6166" width="3" style="9" customWidth="1"/>
    <col min="6167" max="6178" width="3.7109375" style="9" customWidth="1"/>
    <col min="6179" max="6179" width="22.7109375" style="9" customWidth="1"/>
    <col min="6180" max="6180" width="11.28515625" style="9" customWidth="1"/>
    <col min="6181" max="6181" width="10.85546875" style="9" customWidth="1"/>
    <col min="6182" max="6182" width="13.5703125" style="9" customWidth="1"/>
    <col min="6183" max="6183" width="9.7109375" style="9" customWidth="1"/>
    <col min="6184" max="6184" width="12.5703125" style="9" customWidth="1"/>
    <col min="6185" max="6400" width="11.5703125" style="9"/>
    <col min="6401" max="6403" width="3.7109375" style="9" customWidth="1"/>
    <col min="6404" max="6404" width="4.28515625" style="9" customWidth="1"/>
    <col min="6405" max="6405" width="4" style="9" customWidth="1"/>
    <col min="6406" max="6421" width="3.7109375" style="9" customWidth="1"/>
    <col min="6422" max="6422" width="3" style="9" customWidth="1"/>
    <col min="6423" max="6434" width="3.7109375" style="9" customWidth="1"/>
    <col min="6435" max="6435" width="22.7109375" style="9" customWidth="1"/>
    <col min="6436" max="6436" width="11.28515625" style="9" customWidth="1"/>
    <col min="6437" max="6437" width="10.85546875" style="9" customWidth="1"/>
    <col min="6438" max="6438" width="13.5703125" style="9" customWidth="1"/>
    <col min="6439" max="6439" width="9.7109375" style="9" customWidth="1"/>
    <col min="6440" max="6440" width="12.5703125" style="9" customWidth="1"/>
    <col min="6441" max="6656" width="11.5703125" style="9"/>
    <col min="6657" max="6659" width="3.7109375" style="9" customWidth="1"/>
    <col min="6660" max="6660" width="4.28515625" style="9" customWidth="1"/>
    <col min="6661" max="6661" width="4" style="9" customWidth="1"/>
    <col min="6662" max="6677" width="3.7109375" style="9" customWidth="1"/>
    <col min="6678" max="6678" width="3" style="9" customWidth="1"/>
    <col min="6679" max="6690" width="3.7109375" style="9" customWidth="1"/>
    <col min="6691" max="6691" width="22.7109375" style="9" customWidth="1"/>
    <col min="6692" max="6692" width="11.28515625" style="9" customWidth="1"/>
    <col min="6693" max="6693" width="10.85546875" style="9" customWidth="1"/>
    <col min="6694" max="6694" width="13.5703125" style="9" customWidth="1"/>
    <col min="6695" max="6695" width="9.7109375" style="9" customWidth="1"/>
    <col min="6696" max="6696" width="12.5703125" style="9" customWidth="1"/>
    <col min="6697" max="6912" width="11.5703125" style="9"/>
    <col min="6913" max="6915" width="3.7109375" style="9" customWidth="1"/>
    <col min="6916" max="6916" width="4.28515625" style="9" customWidth="1"/>
    <col min="6917" max="6917" width="4" style="9" customWidth="1"/>
    <col min="6918" max="6933" width="3.7109375" style="9" customWidth="1"/>
    <col min="6934" max="6934" width="3" style="9" customWidth="1"/>
    <col min="6935" max="6946" width="3.7109375" style="9" customWidth="1"/>
    <col min="6947" max="6947" width="22.7109375" style="9" customWidth="1"/>
    <col min="6948" max="6948" width="11.28515625" style="9" customWidth="1"/>
    <col min="6949" max="6949" width="10.85546875" style="9" customWidth="1"/>
    <col min="6950" max="6950" width="13.5703125" style="9" customWidth="1"/>
    <col min="6951" max="6951" width="9.7109375" style="9" customWidth="1"/>
    <col min="6952" max="6952" width="12.5703125" style="9" customWidth="1"/>
    <col min="6953" max="7168" width="11.5703125" style="9"/>
    <col min="7169" max="7171" width="3.7109375" style="9" customWidth="1"/>
    <col min="7172" max="7172" width="4.28515625" style="9" customWidth="1"/>
    <col min="7173" max="7173" width="4" style="9" customWidth="1"/>
    <col min="7174" max="7189" width="3.7109375" style="9" customWidth="1"/>
    <col min="7190" max="7190" width="3" style="9" customWidth="1"/>
    <col min="7191" max="7202" width="3.7109375" style="9" customWidth="1"/>
    <col min="7203" max="7203" width="22.7109375" style="9" customWidth="1"/>
    <col min="7204" max="7204" width="11.28515625" style="9" customWidth="1"/>
    <col min="7205" max="7205" width="10.85546875" style="9" customWidth="1"/>
    <col min="7206" max="7206" width="13.5703125" style="9" customWidth="1"/>
    <col min="7207" max="7207" width="9.7109375" style="9" customWidth="1"/>
    <col min="7208" max="7208" width="12.5703125" style="9" customWidth="1"/>
    <col min="7209" max="7424" width="11.5703125" style="9"/>
    <col min="7425" max="7427" width="3.7109375" style="9" customWidth="1"/>
    <col min="7428" max="7428" width="4.28515625" style="9" customWidth="1"/>
    <col min="7429" max="7429" width="4" style="9" customWidth="1"/>
    <col min="7430" max="7445" width="3.7109375" style="9" customWidth="1"/>
    <col min="7446" max="7446" width="3" style="9" customWidth="1"/>
    <col min="7447" max="7458" width="3.7109375" style="9" customWidth="1"/>
    <col min="7459" max="7459" width="22.7109375" style="9" customWidth="1"/>
    <col min="7460" max="7460" width="11.28515625" style="9" customWidth="1"/>
    <col min="7461" max="7461" width="10.85546875" style="9" customWidth="1"/>
    <col min="7462" max="7462" width="13.5703125" style="9" customWidth="1"/>
    <col min="7463" max="7463" width="9.7109375" style="9" customWidth="1"/>
    <col min="7464" max="7464" width="12.5703125" style="9" customWidth="1"/>
    <col min="7465" max="7680" width="11.5703125" style="9"/>
    <col min="7681" max="7683" width="3.7109375" style="9" customWidth="1"/>
    <col min="7684" max="7684" width="4.28515625" style="9" customWidth="1"/>
    <col min="7685" max="7685" width="4" style="9" customWidth="1"/>
    <col min="7686" max="7701" width="3.7109375" style="9" customWidth="1"/>
    <col min="7702" max="7702" width="3" style="9" customWidth="1"/>
    <col min="7703" max="7714" width="3.7109375" style="9" customWidth="1"/>
    <col min="7715" max="7715" width="22.7109375" style="9" customWidth="1"/>
    <col min="7716" max="7716" width="11.28515625" style="9" customWidth="1"/>
    <col min="7717" max="7717" width="10.85546875" style="9" customWidth="1"/>
    <col min="7718" max="7718" width="13.5703125" style="9" customWidth="1"/>
    <col min="7719" max="7719" width="9.7109375" style="9" customWidth="1"/>
    <col min="7720" max="7720" width="12.5703125" style="9" customWidth="1"/>
    <col min="7721" max="7936" width="11.5703125" style="9"/>
    <col min="7937" max="7939" width="3.7109375" style="9" customWidth="1"/>
    <col min="7940" max="7940" width="4.28515625" style="9" customWidth="1"/>
    <col min="7941" max="7941" width="4" style="9" customWidth="1"/>
    <col min="7942" max="7957" width="3.7109375" style="9" customWidth="1"/>
    <col min="7958" max="7958" width="3" style="9" customWidth="1"/>
    <col min="7959" max="7970" width="3.7109375" style="9" customWidth="1"/>
    <col min="7971" max="7971" width="22.7109375" style="9" customWidth="1"/>
    <col min="7972" max="7972" width="11.28515625" style="9" customWidth="1"/>
    <col min="7973" max="7973" width="10.85546875" style="9" customWidth="1"/>
    <col min="7974" max="7974" width="13.5703125" style="9" customWidth="1"/>
    <col min="7975" max="7975" width="9.7109375" style="9" customWidth="1"/>
    <col min="7976" max="7976" width="12.5703125" style="9" customWidth="1"/>
    <col min="7977" max="8192" width="11.5703125" style="9"/>
    <col min="8193" max="8195" width="3.7109375" style="9" customWidth="1"/>
    <col min="8196" max="8196" width="4.28515625" style="9" customWidth="1"/>
    <col min="8197" max="8197" width="4" style="9" customWidth="1"/>
    <col min="8198" max="8213" width="3.7109375" style="9" customWidth="1"/>
    <col min="8214" max="8214" width="3" style="9" customWidth="1"/>
    <col min="8215" max="8226" width="3.7109375" style="9" customWidth="1"/>
    <col min="8227" max="8227" width="22.7109375" style="9" customWidth="1"/>
    <col min="8228" max="8228" width="11.28515625" style="9" customWidth="1"/>
    <col min="8229" max="8229" width="10.85546875" style="9" customWidth="1"/>
    <col min="8230" max="8230" width="13.5703125" style="9" customWidth="1"/>
    <col min="8231" max="8231" width="9.7109375" style="9" customWidth="1"/>
    <col min="8232" max="8232" width="12.5703125" style="9" customWidth="1"/>
    <col min="8233" max="8448" width="11.5703125" style="9"/>
    <col min="8449" max="8451" width="3.7109375" style="9" customWidth="1"/>
    <col min="8452" max="8452" width="4.28515625" style="9" customWidth="1"/>
    <col min="8453" max="8453" width="4" style="9" customWidth="1"/>
    <col min="8454" max="8469" width="3.7109375" style="9" customWidth="1"/>
    <col min="8470" max="8470" width="3" style="9" customWidth="1"/>
    <col min="8471" max="8482" width="3.7109375" style="9" customWidth="1"/>
    <col min="8483" max="8483" width="22.7109375" style="9" customWidth="1"/>
    <col min="8484" max="8484" width="11.28515625" style="9" customWidth="1"/>
    <col min="8485" max="8485" width="10.85546875" style="9" customWidth="1"/>
    <col min="8486" max="8486" width="13.5703125" style="9" customWidth="1"/>
    <col min="8487" max="8487" width="9.7109375" style="9" customWidth="1"/>
    <col min="8488" max="8488" width="12.5703125" style="9" customWidth="1"/>
    <col min="8489" max="8704" width="11.5703125" style="9"/>
    <col min="8705" max="8707" width="3.7109375" style="9" customWidth="1"/>
    <col min="8708" max="8708" width="4.28515625" style="9" customWidth="1"/>
    <col min="8709" max="8709" width="4" style="9" customWidth="1"/>
    <col min="8710" max="8725" width="3.7109375" style="9" customWidth="1"/>
    <col min="8726" max="8726" width="3" style="9" customWidth="1"/>
    <col min="8727" max="8738" width="3.7109375" style="9" customWidth="1"/>
    <col min="8739" max="8739" width="22.7109375" style="9" customWidth="1"/>
    <col min="8740" max="8740" width="11.28515625" style="9" customWidth="1"/>
    <col min="8741" max="8741" width="10.85546875" style="9" customWidth="1"/>
    <col min="8742" max="8742" width="13.5703125" style="9" customWidth="1"/>
    <col min="8743" max="8743" width="9.7109375" style="9" customWidth="1"/>
    <col min="8744" max="8744" width="12.5703125" style="9" customWidth="1"/>
    <col min="8745" max="8960" width="11.5703125" style="9"/>
    <col min="8961" max="8963" width="3.7109375" style="9" customWidth="1"/>
    <col min="8964" max="8964" width="4.28515625" style="9" customWidth="1"/>
    <col min="8965" max="8965" width="4" style="9" customWidth="1"/>
    <col min="8966" max="8981" width="3.7109375" style="9" customWidth="1"/>
    <col min="8982" max="8982" width="3" style="9" customWidth="1"/>
    <col min="8983" max="8994" width="3.7109375" style="9" customWidth="1"/>
    <col min="8995" max="8995" width="22.7109375" style="9" customWidth="1"/>
    <col min="8996" max="8996" width="11.28515625" style="9" customWidth="1"/>
    <col min="8997" max="8997" width="10.85546875" style="9" customWidth="1"/>
    <col min="8998" max="8998" width="13.5703125" style="9" customWidth="1"/>
    <col min="8999" max="8999" width="9.7109375" style="9" customWidth="1"/>
    <col min="9000" max="9000" width="12.5703125" style="9" customWidth="1"/>
    <col min="9001" max="9216" width="11.5703125" style="9"/>
    <col min="9217" max="9219" width="3.7109375" style="9" customWidth="1"/>
    <col min="9220" max="9220" width="4.28515625" style="9" customWidth="1"/>
    <col min="9221" max="9221" width="4" style="9" customWidth="1"/>
    <col min="9222" max="9237" width="3.7109375" style="9" customWidth="1"/>
    <col min="9238" max="9238" width="3" style="9" customWidth="1"/>
    <col min="9239" max="9250" width="3.7109375" style="9" customWidth="1"/>
    <col min="9251" max="9251" width="22.7109375" style="9" customWidth="1"/>
    <col min="9252" max="9252" width="11.28515625" style="9" customWidth="1"/>
    <col min="9253" max="9253" width="10.85546875" style="9" customWidth="1"/>
    <col min="9254" max="9254" width="13.5703125" style="9" customWidth="1"/>
    <col min="9255" max="9255" width="9.7109375" style="9" customWidth="1"/>
    <col min="9256" max="9256" width="12.5703125" style="9" customWidth="1"/>
    <col min="9257" max="9472" width="11.5703125" style="9"/>
    <col min="9473" max="9475" width="3.7109375" style="9" customWidth="1"/>
    <col min="9476" max="9476" width="4.28515625" style="9" customWidth="1"/>
    <col min="9477" max="9477" width="4" style="9" customWidth="1"/>
    <col min="9478" max="9493" width="3.7109375" style="9" customWidth="1"/>
    <col min="9494" max="9494" width="3" style="9" customWidth="1"/>
    <col min="9495" max="9506" width="3.7109375" style="9" customWidth="1"/>
    <col min="9507" max="9507" width="22.7109375" style="9" customWidth="1"/>
    <col min="9508" max="9508" width="11.28515625" style="9" customWidth="1"/>
    <col min="9509" max="9509" width="10.85546875" style="9" customWidth="1"/>
    <col min="9510" max="9510" width="13.5703125" style="9" customWidth="1"/>
    <col min="9511" max="9511" width="9.7109375" style="9" customWidth="1"/>
    <col min="9512" max="9512" width="12.5703125" style="9" customWidth="1"/>
    <col min="9513" max="9728" width="11.5703125" style="9"/>
    <col min="9729" max="9731" width="3.7109375" style="9" customWidth="1"/>
    <col min="9732" max="9732" width="4.28515625" style="9" customWidth="1"/>
    <col min="9733" max="9733" width="4" style="9" customWidth="1"/>
    <col min="9734" max="9749" width="3.7109375" style="9" customWidth="1"/>
    <col min="9750" max="9750" width="3" style="9" customWidth="1"/>
    <col min="9751" max="9762" width="3.7109375" style="9" customWidth="1"/>
    <col min="9763" max="9763" width="22.7109375" style="9" customWidth="1"/>
    <col min="9764" max="9764" width="11.28515625" style="9" customWidth="1"/>
    <col min="9765" max="9765" width="10.85546875" style="9" customWidth="1"/>
    <col min="9766" max="9766" width="13.5703125" style="9" customWidth="1"/>
    <col min="9767" max="9767" width="9.7109375" style="9" customWidth="1"/>
    <col min="9768" max="9768" width="12.5703125" style="9" customWidth="1"/>
    <col min="9769" max="9984" width="11.5703125" style="9"/>
    <col min="9985" max="9987" width="3.7109375" style="9" customWidth="1"/>
    <col min="9988" max="9988" width="4.28515625" style="9" customWidth="1"/>
    <col min="9989" max="9989" width="4" style="9" customWidth="1"/>
    <col min="9990" max="10005" width="3.7109375" style="9" customWidth="1"/>
    <col min="10006" max="10006" width="3" style="9" customWidth="1"/>
    <col min="10007" max="10018" width="3.7109375" style="9" customWidth="1"/>
    <col min="10019" max="10019" width="22.7109375" style="9" customWidth="1"/>
    <col min="10020" max="10020" width="11.28515625" style="9" customWidth="1"/>
    <col min="10021" max="10021" width="10.85546875" style="9" customWidth="1"/>
    <col min="10022" max="10022" width="13.5703125" style="9" customWidth="1"/>
    <col min="10023" max="10023" width="9.7109375" style="9" customWidth="1"/>
    <col min="10024" max="10024" width="12.5703125" style="9" customWidth="1"/>
    <col min="10025" max="10240" width="11.5703125" style="9"/>
    <col min="10241" max="10243" width="3.7109375" style="9" customWidth="1"/>
    <col min="10244" max="10244" width="4.28515625" style="9" customWidth="1"/>
    <col min="10245" max="10245" width="4" style="9" customWidth="1"/>
    <col min="10246" max="10261" width="3.7109375" style="9" customWidth="1"/>
    <col min="10262" max="10262" width="3" style="9" customWidth="1"/>
    <col min="10263" max="10274" width="3.7109375" style="9" customWidth="1"/>
    <col min="10275" max="10275" width="22.7109375" style="9" customWidth="1"/>
    <col min="10276" max="10276" width="11.28515625" style="9" customWidth="1"/>
    <col min="10277" max="10277" width="10.85546875" style="9" customWidth="1"/>
    <col min="10278" max="10278" width="13.5703125" style="9" customWidth="1"/>
    <col min="10279" max="10279" width="9.7109375" style="9" customWidth="1"/>
    <col min="10280" max="10280" width="12.5703125" style="9" customWidth="1"/>
    <col min="10281" max="10496" width="11.5703125" style="9"/>
    <col min="10497" max="10499" width="3.7109375" style="9" customWidth="1"/>
    <col min="10500" max="10500" width="4.28515625" style="9" customWidth="1"/>
    <col min="10501" max="10501" width="4" style="9" customWidth="1"/>
    <col min="10502" max="10517" width="3.7109375" style="9" customWidth="1"/>
    <col min="10518" max="10518" width="3" style="9" customWidth="1"/>
    <col min="10519" max="10530" width="3.7109375" style="9" customWidth="1"/>
    <col min="10531" max="10531" width="22.7109375" style="9" customWidth="1"/>
    <col min="10532" max="10532" width="11.28515625" style="9" customWidth="1"/>
    <col min="10533" max="10533" width="10.85546875" style="9" customWidth="1"/>
    <col min="10534" max="10534" width="13.5703125" style="9" customWidth="1"/>
    <col min="10535" max="10535" width="9.7109375" style="9" customWidth="1"/>
    <col min="10536" max="10536" width="12.5703125" style="9" customWidth="1"/>
    <col min="10537" max="10752" width="11.5703125" style="9"/>
    <col min="10753" max="10755" width="3.7109375" style="9" customWidth="1"/>
    <col min="10756" max="10756" width="4.28515625" style="9" customWidth="1"/>
    <col min="10757" max="10757" width="4" style="9" customWidth="1"/>
    <col min="10758" max="10773" width="3.7109375" style="9" customWidth="1"/>
    <col min="10774" max="10774" width="3" style="9" customWidth="1"/>
    <col min="10775" max="10786" width="3.7109375" style="9" customWidth="1"/>
    <col min="10787" max="10787" width="22.7109375" style="9" customWidth="1"/>
    <col min="10788" max="10788" width="11.28515625" style="9" customWidth="1"/>
    <col min="10789" max="10789" width="10.85546875" style="9" customWidth="1"/>
    <col min="10790" max="10790" width="13.5703125" style="9" customWidth="1"/>
    <col min="10791" max="10791" width="9.7109375" style="9" customWidth="1"/>
    <col min="10792" max="10792" width="12.5703125" style="9" customWidth="1"/>
    <col min="10793" max="11008" width="11.5703125" style="9"/>
    <col min="11009" max="11011" width="3.7109375" style="9" customWidth="1"/>
    <col min="11012" max="11012" width="4.28515625" style="9" customWidth="1"/>
    <col min="11013" max="11013" width="4" style="9" customWidth="1"/>
    <col min="11014" max="11029" width="3.7109375" style="9" customWidth="1"/>
    <col min="11030" max="11030" width="3" style="9" customWidth="1"/>
    <col min="11031" max="11042" width="3.7109375" style="9" customWidth="1"/>
    <col min="11043" max="11043" width="22.7109375" style="9" customWidth="1"/>
    <col min="11044" max="11044" width="11.28515625" style="9" customWidth="1"/>
    <col min="11045" max="11045" width="10.85546875" style="9" customWidth="1"/>
    <col min="11046" max="11046" width="13.5703125" style="9" customWidth="1"/>
    <col min="11047" max="11047" width="9.7109375" style="9" customWidth="1"/>
    <col min="11048" max="11048" width="12.5703125" style="9" customWidth="1"/>
    <col min="11049" max="11264" width="11.5703125" style="9"/>
    <col min="11265" max="11267" width="3.7109375" style="9" customWidth="1"/>
    <col min="11268" max="11268" width="4.28515625" style="9" customWidth="1"/>
    <col min="11269" max="11269" width="4" style="9" customWidth="1"/>
    <col min="11270" max="11285" width="3.7109375" style="9" customWidth="1"/>
    <col min="11286" max="11286" width="3" style="9" customWidth="1"/>
    <col min="11287" max="11298" width="3.7109375" style="9" customWidth="1"/>
    <col min="11299" max="11299" width="22.7109375" style="9" customWidth="1"/>
    <col min="11300" max="11300" width="11.28515625" style="9" customWidth="1"/>
    <col min="11301" max="11301" width="10.85546875" style="9" customWidth="1"/>
    <col min="11302" max="11302" width="13.5703125" style="9" customWidth="1"/>
    <col min="11303" max="11303" width="9.7109375" style="9" customWidth="1"/>
    <col min="11304" max="11304" width="12.5703125" style="9" customWidth="1"/>
    <col min="11305" max="11520" width="11.5703125" style="9"/>
    <col min="11521" max="11523" width="3.7109375" style="9" customWidth="1"/>
    <col min="11524" max="11524" width="4.28515625" style="9" customWidth="1"/>
    <col min="11525" max="11525" width="4" style="9" customWidth="1"/>
    <col min="11526" max="11541" width="3.7109375" style="9" customWidth="1"/>
    <col min="11542" max="11542" width="3" style="9" customWidth="1"/>
    <col min="11543" max="11554" width="3.7109375" style="9" customWidth="1"/>
    <col min="11555" max="11555" width="22.7109375" style="9" customWidth="1"/>
    <col min="11556" max="11556" width="11.28515625" style="9" customWidth="1"/>
    <col min="11557" max="11557" width="10.85546875" style="9" customWidth="1"/>
    <col min="11558" max="11558" width="13.5703125" style="9" customWidth="1"/>
    <col min="11559" max="11559" width="9.7109375" style="9" customWidth="1"/>
    <col min="11560" max="11560" width="12.5703125" style="9" customWidth="1"/>
    <col min="11561" max="11776" width="11.5703125" style="9"/>
    <col min="11777" max="11779" width="3.7109375" style="9" customWidth="1"/>
    <col min="11780" max="11780" width="4.28515625" style="9" customWidth="1"/>
    <col min="11781" max="11781" width="4" style="9" customWidth="1"/>
    <col min="11782" max="11797" width="3.7109375" style="9" customWidth="1"/>
    <col min="11798" max="11798" width="3" style="9" customWidth="1"/>
    <col min="11799" max="11810" width="3.7109375" style="9" customWidth="1"/>
    <col min="11811" max="11811" width="22.7109375" style="9" customWidth="1"/>
    <col min="11812" max="11812" width="11.28515625" style="9" customWidth="1"/>
    <col min="11813" max="11813" width="10.85546875" style="9" customWidth="1"/>
    <col min="11814" max="11814" width="13.5703125" style="9" customWidth="1"/>
    <col min="11815" max="11815" width="9.7109375" style="9" customWidth="1"/>
    <col min="11816" max="11816" width="12.5703125" style="9" customWidth="1"/>
    <col min="11817" max="12032" width="11.5703125" style="9"/>
    <col min="12033" max="12035" width="3.7109375" style="9" customWidth="1"/>
    <col min="12036" max="12036" width="4.28515625" style="9" customWidth="1"/>
    <col min="12037" max="12037" width="4" style="9" customWidth="1"/>
    <col min="12038" max="12053" width="3.7109375" style="9" customWidth="1"/>
    <col min="12054" max="12054" width="3" style="9" customWidth="1"/>
    <col min="12055" max="12066" width="3.7109375" style="9" customWidth="1"/>
    <col min="12067" max="12067" width="22.7109375" style="9" customWidth="1"/>
    <col min="12068" max="12068" width="11.28515625" style="9" customWidth="1"/>
    <col min="12069" max="12069" width="10.85546875" style="9" customWidth="1"/>
    <col min="12070" max="12070" width="13.5703125" style="9" customWidth="1"/>
    <col min="12071" max="12071" width="9.7109375" style="9" customWidth="1"/>
    <col min="12072" max="12072" width="12.5703125" style="9" customWidth="1"/>
    <col min="12073" max="12288" width="11.5703125" style="9"/>
    <col min="12289" max="12291" width="3.7109375" style="9" customWidth="1"/>
    <col min="12292" max="12292" width="4.28515625" style="9" customWidth="1"/>
    <col min="12293" max="12293" width="4" style="9" customWidth="1"/>
    <col min="12294" max="12309" width="3.7109375" style="9" customWidth="1"/>
    <col min="12310" max="12310" width="3" style="9" customWidth="1"/>
    <col min="12311" max="12322" width="3.7109375" style="9" customWidth="1"/>
    <col min="12323" max="12323" width="22.7109375" style="9" customWidth="1"/>
    <col min="12324" max="12324" width="11.28515625" style="9" customWidth="1"/>
    <col min="12325" max="12325" width="10.85546875" style="9" customWidth="1"/>
    <col min="12326" max="12326" width="13.5703125" style="9" customWidth="1"/>
    <col min="12327" max="12327" width="9.7109375" style="9" customWidth="1"/>
    <col min="12328" max="12328" width="12.5703125" style="9" customWidth="1"/>
    <col min="12329" max="12544" width="11.5703125" style="9"/>
    <col min="12545" max="12547" width="3.7109375" style="9" customWidth="1"/>
    <col min="12548" max="12548" width="4.28515625" style="9" customWidth="1"/>
    <col min="12549" max="12549" width="4" style="9" customWidth="1"/>
    <col min="12550" max="12565" width="3.7109375" style="9" customWidth="1"/>
    <col min="12566" max="12566" width="3" style="9" customWidth="1"/>
    <col min="12567" max="12578" width="3.7109375" style="9" customWidth="1"/>
    <col min="12579" max="12579" width="22.7109375" style="9" customWidth="1"/>
    <col min="12580" max="12580" width="11.28515625" style="9" customWidth="1"/>
    <col min="12581" max="12581" width="10.85546875" style="9" customWidth="1"/>
    <col min="12582" max="12582" width="13.5703125" style="9" customWidth="1"/>
    <col min="12583" max="12583" width="9.7109375" style="9" customWidth="1"/>
    <col min="12584" max="12584" width="12.5703125" style="9" customWidth="1"/>
    <col min="12585" max="12800" width="11.5703125" style="9"/>
    <col min="12801" max="12803" width="3.7109375" style="9" customWidth="1"/>
    <col min="12804" max="12804" width="4.28515625" style="9" customWidth="1"/>
    <col min="12805" max="12805" width="4" style="9" customWidth="1"/>
    <col min="12806" max="12821" width="3.7109375" style="9" customWidth="1"/>
    <col min="12822" max="12822" width="3" style="9" customWidth="1"/>
    <col min="12823" max="12834" width="3.7109375" style="9" customWidth="1"/>
    <col min="12835" max="12835" width="22.7109375" style="9" customWidth="1"/>
    <col min="12836" max="12836" width="11.28515625" style="9" customWidth="1"/>
    <col min="12837" max="12837" width="10.85546875" style="9" customWidth="1"/>
    <col min="12838" max="12838" width="13.5703125" style="9" customWidth="1"/>
    <col min="12839" max="12839" width="9.7109375" style="9" customWidth="1"/>
    <col min="12840" max="12840" width="12.5703125" style="9" customWidth="1"/>
    <col min="12841" max="13056" width="11.5703125" style="9"/>
    <col min="13057" max="13059" width="3.7109375" style="9" customWidth="1"/>
    <col min="13060" max="13060" width="4.28515625" style="9" customWidth="1"/>
    <col min="13061" max="13061" width="4" style="9" customWidth="1"/>
    <col min="13062" max="13077" width="3.7109375" style="9" customWidth="1"/>
    <col min="13078" max="13078" width="3" style="9" customWidth="1"/>
    <col min="13079" max="13090" width="3.7109375" style="9" customWidth="1"/>
    <col min="13091" max="13091" width="22.7109375" style="9" customWidth="1"/>
    <col min="13092" max="13092" width="11.28515625" style="9" customWidth="1"/>
    <col min="13093" max="13093" width="10.85546875" style="9" customWidth="1"/>
    <col min="13094" max="13094" width="13.5703125" style="9" customWidth="1"/>
    <col min="13095" max="13095" width="9.7109375" style="9" customWidth="1"/>
    <col min="13096" max="13096" width="12.5703125" style="9" customWidth="1"/>
    <col min="13097" max="13312" width="11.5703125" style="9"/>
    <col min="13313" max="13315" width="3.7109375" style="9" customWidth="1"/>
    <col min="13316" max="13316" width="4.28515625" style="9" customWidth="1"/>
    <col min="13317" max="13317" width="4" style="9" customWidth="1"/>
    <col min="13318" max="13333" width="3.7109375" style="9" customWidth="1"/>
    <col min="13334" max="13334" width="3" style="9" customWidth="1"/>
    <col min="13335" max="13346" width="3.7109375" style="9" customWidth="1"/>
    <col min="13347" max="13347" width="22.7109375" style="9" customWidth="1"/>
    <col min="13348" max="13348" width="11.28515625" style="9" customWidth="1"/>
    <col min="13349" max="13349" width="10.85546875" style="9" customWidth="1"/>
    <col min="13350" max="13350" width="13.5703125" style="9" customWidth="1"/>
    <col min="13351" max="13351" width="9.7109375" style="9" customWidth="1"/>
    <col min="13352" max="13352" width="12.5703125" style="9" customWidth="1"/>
    <col min="13353" max="13568" width="11.5703125" style="9"/>
    <col min="13569" max="13571" width="3.7109375" style="9" customWidth="1"/>
    <col min="13572" max="13572" width="4.28515625" style="9" customWidth="1"/>
    <col min="13573" max="13573" width="4" style="9" customWidth="1"/>
    <col min="13574" max="13589" width="3.7109375" style="9" customWidth="1"/>
    <col min="13590" max="13590" width="3" style="9" customWidth="1"/>
    <col min="13591" max="13602" width="3.7109375" style="9" customWidth="1"/>
    <col min="13603" max="13603" width="22.7109375" style="9" customWidth="1"/>
    <col min="13604" max="13604" width="11.28515625" style="9" customWidth="1"/>
    <col min="13605" max="13605" width="10.85546875" style="9" customWidth="1"/>
    <col min="13606" max="13606" width="13.5703125" style="9" customWidth="1"/>
    <col min="13607" max="13607" width="9.7109375" style="9" customWidth="1"/>
    <col min="13608" max="13608" width="12.5703125" style="9" customWidth="1"/>
    <col min="13609" max="13824" width="11.5703125" style="9"/>
    <col min="13825" max="13827" width="3.7109375" style="9" customWidth="1"/>
    <col min="13828" max="13828" width="4.28515625" style="9" customWidth="1"/>
    <col min="13829" max="13829" width="4" style="9" customWidth="1"/>
    <col min="13830" max="13845" width="3.7109375" style="9" customWidth="1"/>
    <col min="13846" max="13846" width="3" style="9" customWidth="1"/>
    <col min="13847" max="13858" width="3.7109375" style="9" customWidth="1"/>
    <col min="13859" max="13859" width="22.7109375" style="9" customWidth="1"/>
    <col min="13860" max="13860" width="11.28515625" style="9" customWidth="1"/>
    <col min="13861" max="13861" width="10.85546875" style="9" customWidth="1"/>
    <col min="13862" max="13862" width="13.5703125" style="9" customWidth="1"/>
    <col min="13863" max="13863" width="9.7109375" style="9" customWidth="1"/>
    <col min="13864" max="13864" width="12.5703125" style="9" customWidth="1"/>
    <col min="13865" max="14080" width="11.5703125" style="9"/>
    <col min="14081" max="14083" width="3.7109375" style="9" customWidth="1"/>
    <col min="14084" max="14084" width="4.28515625" style="9" customWidth="1"/>
    <col min="14085" max="14085" width="4" style="9" customWidth="1"/>
    <col min="14086" max="14101" width="3.7109375" style="9" customWidth="1"/>
    <col min="14102" max="14102" width="3" style="9" customWidth="1"/>
    <col min="14103" max="14114" width="3.7109375" style="9" customWidth="1"/>
    <col min="14115" max="14115" width="22.7109375" style="9" customWidth="1"/>
    <col min="14116" max="14116" width="11.28515625" style="9" customWidth="1"/>
    <col min="14117" max="14117" width="10.85546875" style="9" customWidth="1"/>
    <col min="14118" max="14118" width="13.5703125" style="9" customWidth="1"/>
    <col min="14119" max="14119" width="9.7109375" style="9" customWidth="1"/>
    <col min="14120" max="14120" width="12.5703125" style="9" customWidth="1"/>
    <col min="14121" max="14336" width="11.5703125" style="9"/>
    <col min="14337" max="14339" width="3.7109375" style="9" customWidth="1"/>
    <col min="14340" max="14340" width="4.28515625" style="9" customWidth="1"/>
    <col min="14341" max="14341" width="4" style="9" customWidth="1"/>
    <col min="14342" max="14357" width="3.7109375" style="9" customWidth="1"/>
    <col min="14358" max="14358" width="3" style="9" customWidth="1"/>
    <col min="14359" max="14370" width="3.7109375" style="9" customWidth="1"/>
    <col min="14371" max="14371" width="22.7109375" style="9" customWidth="1"/>
    <col min="14372" max="14372" width="11.28515625" style="9" customWidth="1"/>
    <col min="14373" max="14373" width="10.85546875" style="9" customWidth="1"/>
    <col min="14374" max="14374" width="13.5703125" style="9" customWidth="1"/>
    <col min="14375" max="14375" width="9.7109375" style="9" customWidth="1"/>
    <col min="14376" max="14376" width="12.5703125" style="9" customWidth="1"/>
    <col min="14377" max="14592" width="11.5703125" style="9"/>
    <col min="14593" max="14595" width="3.7109375" style="9" customWidth="1"/>
    <col min="14596" max="14596" width="4.28515625" style="9" customWidth="1"/>
    <col min="14597" max="14597" width="4" style="9" customWidth="1"/>
    <col min="14598" max="14613" width="3.7109375" style="9" customWidth="1"/>
    <col min="14614" max="14614" width="3" style="9" customWidth="1"/>
    <col min="14615" max="14626" width="3.7109375" style="9" customWidth="1"/>
    <col min="14627" max="14627" width="22.7109375" style="9" customWidth="1"/>
    <col min="14628" max="14628" width="11.28515625" style="9" customWidth="1"/>
    <col min="14629" max="14629" width="10.85546875" style="9" customWidth="1"/>
    <col min="14630" max="14630" width="13.5703125" style="9" customWidth="1"/>
    <col min="14631" max="14631" width="9.7109375" style="9" customWidth="1"/>
    <col min="14632" max="14632" width="12.5703125" style="9" customWidth="1"/>
    <col min="14633" max="14848" width="11.5703125" style="9"/>
    <col min="14849" max="14851" width="3.7109375" style="9" customWidth="1"/>
    <col min="14852" max="14852" width="4.28515625" style="9" customWidth="1"/>
    <col min="14853" max="14853" width="4" style="9" customWidth="1"/>
    <col min="14854" max="14869" width="3.7109375" style="9" customWidth="1"/>
    <col min="14870" max="14870" width="3" style="9" customWidth="1"/>
    <col min="14871" max="14882" width="3.7109375" style="9" customWidth="1"/>
    <col min="14883" max="14883" width="22.7109375" style="9" customWidth="1"/>
    <col min="14884" max="14884" width="11.28515625" style="9" customWidth="1"/>
    <col min="14885" max="14885" width="10.85546875" style="9" customWidth="1"/>
    <col min="14886" max="14886" width="13.5703125" style="9" customWidth="1"/>
    <col min="14887" max="14887" width="9.7109375" style="9" customWidth="1"/>
    <col min="14888" max="14888" width="12.5703125" style="9" customWidth="1"/>
    <col min="14889" max="15104" width="11.5703125" style="9"/>
    <col min="15105" max="15107" width="3.7109375" style="9" customWidth="1"/>
    <col min="15108" max="15108" width="4.28515625" style="9" customWidth="1"/>
    <col min="15109" max="15109" width="4" style="9" customWidth="1"/>
    <col min="15110" max="15125" width="3.7109375" style="9" customWidth="1"/>
    <col min="15126" max="15126" width="3" style="9" customWidth="1"/>
    <col min="15127" max="15138" width="3.7109375" style="9" customWidth="1"/>
    <col min="15139" max="15139" width="22.7109375" style="9" customWidth="1"/>
    <col min="15140" max="15140" width="11.28515625" style="9" customWidth="1"/>
    <col min="15141" max="15141" width="10.85546875" style="9" customWidth="1"/>
    <col min="15142" max="15142" width="13.5703125" style="9" customWidth="1"/>
    <col min="15143" max="15143" width="9.7109375" style="9" customWidth="1"/>
    <col min="15144" max="15144" width="12.5703125" style="9" customWidth="1"/>
    <col min="15145" max="15360" width="11.5703125" style="9"/>
    <col min="15361" max="15363" width="3.7109375" style="9" customWidth="1"/>
    <col min="15364" max="15364" width="4.28515625" style="9" customWidth="1"/>
    <col min="15365" max="15365" width="4" style="9" customWidth="1"/>
    <col min="15366" max="15381" width="3.7109375" style="9" customWidth="1"/>
    <col min="15382" max="15382" width="3" style="9" customWidth="1"/>
    <col min="15383" max="15394" width="3.7109375" style="9" customWidth="1"/>
    <col min="15395" max="15395" width="22.7109375" style="9" customWidth="1"/>
    <col min="15396" max="15396" width="11.28515625" style="9" customWidth="1"/>
    <col min="15397" max="15397" width="10.85546875" style="9" customWidth="1"/>
    <col min="15398" max="15398" width="13.5703125" style="9" customWidth="1"/>
    <col min="15399" max="15399" width="9.7109375" style="9" customWidth="1"/>
    <col min="15400" max="15400" width="12.5703125" style="9" customWidth="1"/>
    <col min="15401" max="15616" width="11.5703125" style="9"/>
    <col min="15617" max="15619" width="3.7109375" style="9" customWidth="1"/>
    <col min="15620" max="15620" width="4.28515625" style="9" customWidth="1"/>
    <col min="15621" max="15621" width="4" style="9" customWidth="1"/>
    <col min="15622" max="15637" width="3.7109375" style="9" customWidth="1"/>
    <col min="15638" max="15638" width="3" style="9" customWidth="1"/>
    <col min="15639" max="15650" width="3.7109375" style="9" customWidth="1"/>
    <col min="15651" max="15651" width="22.7109375" style="9" customWidth="1"/>
    <col min="15652" max="15652" width="11.28515625" style="9" customWidth="1"/>
    <col min="15653" max="15653" width="10.85546875" style="9" customWidth="1"/>
    <col min="15654" max="15654" width="13.5703125" style="9" customWidth="1"/>
    <col min="15655" max="15655" width="9.7109375" style="9" customWidth="1"/>
    <col min="15656" max="15656" width="12.5703125" style="9" customWidth="1"/>
    <col min="15657" max="15872" width="11.5703125" style="9"/>
    <col min="15873" max="15875" width="3.7109375" style="9" customWidth="1"/>
    <col min="15876" max="15876" width="4.28515625" style="9" customWidth="1"/>
    <col min="15877" max="15877" width="4" style="9" customWidth="1"/>
    <col min="15878" max="15893" width="3.7109375" style="9" customWidth="1"/>
    <col min="15894" max="15894" width="3" style="9" customWidth="1"/>
    <col min="15895" max="15906" width="3.7109375" style="9" customWidth="1"/>
    <col min="15907" max="15907" width="22.7109375" style="9" customWidth="1"/>
    <col min="15908" max="15908" width="11.28515625" style="9" customWidth="1"/>
    <col min="15909" max="15909" width="10.85546875" style="9" customWidth="1"/>
    <col min="15910" max="15910" width="13.5703125" style="9" customWidth="1"/>
    <col min="15911" max="15911" width="9.7109375" style="9" customWidth="1"/>
    <col min="15912" max="15912" width="12.5703125" style="9" customWidth="1"/>
    <col min="15913" max="16128" width="11.5703125" style="9"/>
    <col min="16129" max="16131" width="3.7109375" style="9" customWidth="1"/>
    <col min="16132" max="16132" width="4.28515625" style="9" customWidth="1"/>
    <col min="16133" max="16133" width="4" style="9" customWidth="1"/>
    <col min="16134" max="16149" width="3.7109375" style="9" customWidth="1"/>
    <col min="16150" max="16150" width="3" style="9" customWidth="1"/>
    <col min="16151" max="16162" width="3.7109375" style="9" customWidth="1"/>
    <col min="16163" max="16163" width="22.7109375" style="9" customWidth="1"/>
    <col min="16164" max="16164" width="11.28515625" style="9" customWidth="1"/>
    <col min="16165" max="16165" width="10.85546875" style="9" customWidth="1"/>
    <col min="16166" max="16166" width="13.5703125" style="9" customWidth="1"/>
    <col min="16167" max="16167" width="9.7109375" style="9" customWidth="1"/>
    <col min="16168" max="16168" width="12.5703125" style="9" customWidth="1"/>
    <col min="16169" max="16384" width="11.5703125" style="9"/>
  </cols>
  <sheetData>
    <row r="1" spans="1:40" customFormat="1" ht="12.75" x14ac:dyDescent="0.2">
      <c r="A1" s="1186"/>
      <c r="B1" s="1187"/>
      <c r="C1" s="1187"/>
      <c r="D1" s="1187"/>
      <c r="E1" s="1187"/>
      <c r="F1" s="1187"/>
      <c r="G1" s="1187"/>
      <c r="H1" s="1188"/>
      <c r="I1" s="1096" t="s">
        <v>38</v>
      </c>
      <c r="J1" s="1192"/>
      <c r="K1" s="1192"/>
      <c r="L1" s="1192"/>
      <c r="M1" s="1192"/>
      <c r="N1" s="1192"/>
      <c r="O1" s="1192"/>
      <c r="P1" s="1192"/>
      <c r="Q1" s="1192"/>
      <c r="R1" s="1192"/>
      <c r="S1" s="1192"/>
      <c r="T1" s="1192"/>
      <c r="U1" s="1192"/>
      <c r="V1" s="1192"/>
      <c r="W1" s="1192"/>
      <c r="X1" s="1192"/>
      <c r="Y1" s="1192"/>
      <c r="Z1" s="1192"/>
      <c r="AA1" s="1192"/>
      <c r="AB1" s="1192"/>
      <c r="AC1" s="1192"/>
      <c r="AD1" s="1192"/>
      <c r="AE1" s="1192"/>
      <c r="AF1" s="1192"/>
      <c r="AG1" s="1192"/>
      <c r="AH1" s="1192"/>
      <c r="AI1" s="1192"/>
      <c r="AJ1" s="1192"/>
      <c r="AK1" s="1193"/>
      <c r="AL1" s="1197"/>
      <c r="AM1" s="1198"/>
      <c r="AN1" s="1199"/>
    </row>
    <row r="2" spans="1:40" customFormat="1" ht="12.75" x14ac:dyDescent="0.2">
      <c r="A2" s="1189"/>
      <c r="B2" s="1190"/>
      <c r="C2" s="1190"/>
      <c r="D2" s="1190"/>
      <c r="E2" s="1190"/>
      <c r="F2" s="1190"/>
      <c r="G2" s="1190"/>
      <c r="H2" s="1191"/>
      <c r="I2" s="1194"/>
      <c r="J2" s="1195"/>
      <c r="K2" s="1195"/>
      <c r="L2" s="1195"/>
      <c r="M2" s="1195"/>
      <c r="N2" s="1195"/>
      <c r="O2" s="1195"/>
      <c r="P2" s="1195"/>
      <c r="Q2" s="1195"/>
      <c r="R2" s="1195"/>
      <c r="S2" s="1195"/>
      <c r="T2" s="1195"/>
      <c r="U2" s="1195"/>
      <c r="V2" s="1195"/>
      <c r="W2" s="1195"/>
      <c r="X2" s="1195"/>
      <c r="Y2" s="1195"/>
      <c r="Z2" s="1195"/>
      <c r="AA2" s="1195"/>
      <c r="AB2" s="1195"/>
      <c r="AC2" s="1195"/>
      <c r="AD2" s="1195"/>
      <c r="AE2" s="1195"/>
      <c r="AF2" s="1195"/>
      <c r="AG2" s="1195"/>
      <c r="AH2" s="1195"/>
      <c r="AI2" s="1195"/>
      <c r="AJ2" s="1195"/>
      <c r="AK2" s="1196"/>
      <c r="AL2" s="1200"/>
      <c r="AM2" s="1201"/>
      <c r="AN2" s="1202"/>
    </row>
    <row r="3" spans="1:40" customFormat="1" ht="15.75" x14ac:dyDescent="0.2">
      <c r="A3" s="1203" t="s">
        <v>39</v>
      </c>
      <c r="B3" s="1204"/>
      <c r="C3" s="1204"/>
      <c r="D3" s="1204"/>
      <c r="E3" s="1204"/>
      <c r="F3" s="1204"/>
      <c r="G3" s="1204"/>
      <c r="H3" s="1205"/>
      <c r="I3" s="1206" t="s">
        <v>40</v>
      </c>
      <c r="J3" s="1207"/>
      <c r="K3" s="1207"/>
      <c r="L3" s="1207"/>
      <c r="M3" s="1207"/>
      <c r="N3" s="1207"/>
      <c r="O3" s="1207"/>
      <c r="P3" s="1207"/>
      <c r="Q3" s="1207"/>
      <c r="R3" s="1207"/>
      <c r="S3" s="1207"/>
      <c r="T3" s="1208"/>
      <c r="U3" s="1203" t="s">
        <v>41</v>
      </c>
      <c r="V3" s="1204"/>
      <c r="W3" s="1204"/>
      <c r="X3" s="1204"/>
      <c r="Y3" s="1204"/>
      <c r="Z3" s="1204"/>
      <c r="AA3" s="1204"/>
      <c r="AB3" s="1204"/>
      <c r="AC3" s="1204"/>
      <c r="AD3" s="1205"/>
      <c r="AE3" s="1206" t="s">
        <v>42</v>
      </c>
      <c r="AF3" s="1207"/>
      <c r="AG3" s="1207"/>
      <c r="AH3" s="1207"/>
      <c r="AI3" s="1207"/>
      <c r="AJ3" s="1207"/>
      <c r="AK3" s="1207"/>
      <c r="AL3" s="1207"/>
      <c r="AM3" s="1207"/>
      <c r="AN3" s="1208"/>
    </row>
    <row r="4" spans="1:40" customFormat="1" ht="20.25" x14ac:dyDescent="0.3">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121"/>
      <c r="AN4" s="121"/>
    </row>
    <row r="5" spans="1:40" customFormat="1" ht="34.9" customHeight="1" x14ac:dyDescent="0.2">
      <c r="A5" s="1209" t="s">
        <v>43</v>
      </c>
      <c r="B5" s="1210"/>
      <c r="C5" s="1210"/>
      <c r="D5" s="1210"/>
      <c r="E5" s="1210"/>
      <c r="F5" s="1210"/>
      <c r="G5" s="1210"/>
      <c r="H5" s="1211"/>
      <c r="I5" s="1074" t="s">
        <v>125</v>
      </c>
      <c r="J5" s="1074"/>
      <c r="K5" s="1074"/>
      <c r="L5" s="1074"/>
      <c r="M5" s="1074"/>
      <c r="N5" s="1074"/>
      <c r="O5" s="1074"/>
      <c r="P5" s="1074"/>
      <c r="Q5" s="1074"/>
      <c r="R5" s="1074"/>
      <c r="S5" s="1074"/>
      <c r="T5" s="1074"/>
      <c r="U5" s="1074"/>
      <c r="V5" s="1074"/>
      <c r="W5" s="1074"/>
      <c r="X5" s="1074"/>
      <c r="Y5" s="1074"/>
      <c r="Z5" s="1074"/>
      <c r="AA5" s="1074"/>
      <c r="AB5" s="1074"/>
      <c r="AC5" s="1074"/>
      <c r="AD5" s="1074"/>
      <c r="AE5" s="1074"/>
      <c r="AF5" s="1074"/>
      <c r="AG5" s="1074"/>
      <c r="AH5" s="1074"/>
      <c r="AI5" s="1074"/>
      <c r="AJ5" s="1074"/>
      <c r="AK5" s="1074"/>
      <c r="AL5" s="1074"/>
      <c r="AM5" s="1074"/>
      <c r="AN5" s="1074"/>
    </row>
    <row r="6" spans="1:40" customFormat="1" ht="16.5" thickBot="1" x14ac:dyDescent="0.25">
      <c r="A6" s="122"/>
      <c r="B6" s="123"/>
      <c r="C6" s="123"/>
      <c r="D6" s="123"/>
      <c r="E6" s="123"/>
      <c r="F6" s="123"/>
      <c r="G6" s="123"/>
      <c r="H6" s="123"/>
      <c r="I6" s="123"/>
      <c r="J6" s="123"/>
      <c r="K6" s="123"/>
      <c r="L6" s="123"/>
      <c r="M6" s="123"/>
      <c r="N6" s="123"/>
      <c r="O6" s="123"/>
      <c r="P6" s="123"/>
      <c r="Q6" s="123"/>
      <c r="R6" s="123"/>
      <c r="S6" s="123"/>
      <c r="T6" s="123"/>
      <c r="U6" s="123"/>
      <c r="V6" s="123"/>
      <c r="W6" s="123"/>
      <c r="X6" s="123"/>
      <c r="Y6" s="123"/>
      <c r="Z6" s="123"/>
      <c r="AA6" s="123"/>
      <c r="AB6" s="123"/>
      <c r="AC6" s="123"/>
      <c r="AD6" s="123"/>
      <c r="AE6" s="123"/>
      <c r="AF6" s="123"/>
      <c r="AG6" s="123"/>
      <c r="AH6" s="123"/>
      <c r="AI6" s="124"/>
      <c r="AJ6" s="124"/>
      <c r="AK6" s="124"/>
      <c r="AL6" s="124"/>
      <c r="AM6" s="125"/>
      <c r="AN6" s="125"/>
    </row>
    <row r="7" spans="1:40" s="123" customFormat="1" ht="40.15" customHeight="1" thickBot="1" x14ac:dyDescent="0.25">
      <c r="A7" s="1212" t="s">
        <v>1</v>
      </c>
      <c r="B7" s="1213"/>
      <c r="C7" s="1213"/>
      <c r="D7" s="1213"/>
      <c r="E7" s="1213"/>
      <c r="F7" s="1213"/>
      <c r="G7" s="1214"/>
      <c r="H7" s="1077" t="str">
        <f>+VLOOKUP(AE7,PRESUPUESTO!$A$18:$E$36,3,FALSE)</f>
        <v>CONCRETO PARA PLACA HUELLA DE 21 MPa - (3000 PSI). (INCLUYE CORTE Y SELLO DE JUNTAS).</v>
      </c>
      <c r="I7" s="1077"/>
      <c r="J7" s="1077"/>
      <c r="K7" s="1077"/>
      <c r="L7" s="1077"/>
      <c r="M7" s="1077"/>
      <c r="N7" s="1077"/>
      <c r="O7" s="1077"/>
      <c r="P7" s="1077"/>
      <c r="Q7" s="1077"/>
      <c r="R7" s="1077"/>
      <c r="S7" s="1077"/>
      <c r="T7" s="1077"/>
      <c r="U7" s="1215" t="s">
        <v>45</v>
      </c>
      <c r="V7" s="1213"/>
      <c r="W7" s="1213"/>
      <c r="X7" s="1213"/>
      <c r="Y7" s="1213"/>
      <c r="Z7" s="1213"/>
      <c r="AA7" s="1213"/>
      <c r="AB7" s="1213"/>
      <c r="AC7" s="1213"/>
      <c r="AD7" s="1214"/>
      <c r="AE7" s="1216">
        <v>3.01</v>
      </c>
      <c r="AF7" s="1217"/>
      <c r="AG7" s="1217"/>
      <c r="AH7" s="1217"/>
      <c r="AI7" s="1218"/>
      <c r="AJ7" s="126" t="s">
        <v>46</v>
      </c>
      <c r="AK7" s="127" t="str">
        <f>+VLOOKUP(AE7,PRESUPUESTO!$A$18:$E$36,4,FALSE)</f>
        <v>Precios Gober.</v>
      </c>
      <c r="AL7" s="128" t="s">
        <v>47</v>
      </c>
      <c r="AM7" s="1126" t="s">
        <v>123</v>
      </c>
      <c r="AN7" s="1127"/>
    </row>
    <row r="8" spans="1:40" customFormat="1" ht="12.75" x14ac:dyDescent="0.2">
      <c r="A8" s="129"/>
      <c r="B8" s="130"/>
      <c r="C8" s="130"/>
      <c r="D8" s="130"/>
      <c r="E8" s="130"/>
      <c r="F8" s="130"/>
      <c r="G8" s="130"/>
      <c r="H8" s="130"/>
      <c r="I8" s="130"/>
      <c r="J8" s="130"/>
      <c r="K8" s="130"/>
      <c r="L8" s="130"/>
      <c r="M8" s="130"/>
      <c r="N8" s="130"/>
      <c r="O8" s="130"/>
      <c r="P8" s="130"/>
      <c r="Q8" s="130"/>
      <c r="R8" s="130"/>
      <c r="S8" s="130"/>
      <c r="T8" s="130"/>
      <c r="U8" s="130"/>
      <c r="V8" s="130"/>
      <c r="W8" s="130"/>
      <c r="X8" s="130"/>
      <c r="Y8" s="130"/>
      <c r="Z8" s="130"/>
      <c r="AA8" s="130"/>
      <c r="AB8" s="130"/>
      <c r="AC8" s="130"/>
      <c r="AD8" s="130"/>
      <c r="AE8" s="130"/>
      <c r="AF8" s="130"/>
      <c r="AG8" s="130"/>
      <c r="AH8" s="131"/>
      <c r="AI8" s="1219" t="s">
        <v>48</v>
      </c>
      <c r="AJ8" s="1221" t="s">
        <v>49</v>
      </c>
      <c r="AK8" s="1222"/>
      <c r="AL8" s="1223"/>
      <c r="AM8" s="1224" t="s">
        <v>50</v>
      </c>
      <c r="AN8" s="1226" t="s">
        <v>51</v>
      </c>
    </row>
    <row r="9" spans="1:40" customFormat="1" ht="13.5" thickBot="1" x14ac:dyDescent="0.25">
      <c r="A9" s="132"/>
      <c r="B9" s="133"/>
      <c r="C9" s="133"/>
      <c r="D9" s="133"/>
      <c r="E9" s="133"/>
      <c r="F9" s="133"/>
      <c r="G9" s="133"/>
      <c r="H9" s="133"/>
      <c r="I9" s="133"/>
      <c r="J9" s="133"/>
      <c r="K9" s="133"/>
      <c r="L9" s="133"/>
      <c r="M9" s="133"/>
      <c r="N9" s="133"/>
      <c r="O9" s="133"/>
      <c r="P9" s="133"/>
      <c r="Q9" s="133"/>
      <c r="R9" s="133"/>
      <c r="S9" s="133"/>
      <c r="T9" s="133"/>
      <c r="U9" s="133"/>
      <c r="V9" s="133"/>
      <c r="W9" s="133"/>
      <c r="X9" s="133"/>
      <c r="Y9" s="133"/>
      <c r="Z9" s="133"/>
      <c r="AA9" s="133"/>
      <c r="AB9" s="133"/>
      <c r="AC9" s="133"/>
      <c r="AD9" s="133"/>
      <c r="AE9" s="133"/>
      <c r="AF9" s="133"/>
      <c r="AG9" s="133"/>
      <c r="AH9" s="134"/>
      <c r="AI9" s="1220"/>
      <c r="AJ9" s="135" t="s">
        <v>75</v>
      </c>
      <c r="AK9" s="135" t="s">
        <v>76</v>
      </c>
      <c r="AL9" s="135" t="s">
        <v>77</v>
      </c>
      <c r="AM9" s="1225"/>
      <c r="AN9" s="1227"/>
    </row>
    <row r="10" spans="1:40" customFormat="1" x14ac:dyDescent="0.2">
      <c r="A10" s="132"/>
      <c r="B10" s="133"/>
      <c r="C10" s="133"/>
      <c r="D10" s="136"/>
      <c r="E10" s="137"/>
      <c r="F10" s="138"/>
      <c r="G10" s="138"/>
      <c r="H10" s="137"/>
      <c r="I10" s="139"/>
      <c r="J10" s="140"/>
      <c r="K10" s="140"/>
      <c r="L10" s="140"/>
      <c r="M10" s="140"/>
      <c r="N10" s="140"/>
      <c r="O10" s="140"/>
      <c r="P10" s="140"/>
      <c r="Q10" s="140"/>
      <c r="R10" s="140"/>
      <c r="S10" s="140"/>
      <c r="T10" s="140"/>
      <c r="U10" s="140"/>
      <c r="V10" s="138"/>
      <c r="W10" s="138"/>
      <c r="X10" s="138"/>
      <c r="Y10" s="138"/>
      <c r="Z10" s="138"/>
      <c r="AA10" s="138"/>
      <c r="AB10" s="141"/>
      <c r="AC10" s="138"/>
      <c r="AD10" s="140"/>
      <c r="AE10" s="140"/>
      <c r="AF10" s="140"/>
      <c r="AG10" s="142"/>
      <c r="AH10" s="143"/>
      <c r="AI10" s="167" t="s">
        <v>61</v>
      </c>
      <c r="AJ10" s="161"/>
      <c r="AK10" s="161"/>
      <c r="AL10" s="161"/>
      <c r="AM10" s="162"/>
      <c r="AN10" s="163"/>
    </row>
    <row r="11" spans="1:40" customFormat="1" x14ac:dyDescent="0.2">
      <c r="A11" s="132"/>
      <c r="B11" s="133"/>
      <c r="C11" s="133"/>
      <c r="D11" s="133"/>
      <c r="E11" s="133"/>
      <c r="F11" s="133"/>
      <c r="G11" s="133"/>
      <c r="H11" s="133"/>
      <c r="I11" s="133"/>
      <c r="J11" s="133"/>
      <c r="K11" s="133"/>
      <c r="L11" s="133"/>
      <c r="M11" s="133"/>
      <c r="N11" s="148"/>
      <c r="O11" s="133"/>
      <c r="P11" s="133"/>
      <c r="Q11" s="133"/>
      <c r="R11" s="133"/>
      <c r="S11" s="133"/>
      <c r="T11" s="133"/>
      <c r="U11" s="133"/>
      <c r="V11" s="133"/>
      <c r="W11" s="133"/>
      <c r="X11" s="133"/>
      <c r="Y11" s="133"/>
      <c r="Z11" s="133"/>
      <c r="AA11" s="133"/>
      <c r="AB11" s="133"/>
      <c r="AC11" s="133"/>
      <c r="AD11" s="133"/>
      <c r="AE11" s="133"/>
      <c r="AF11" s="149"/>
      <c r="AG11" s="133"/>
      <c r="AH11" s="143"/>
      <c r="AI11" s="167" t="s">
        <v>434</v>
      </c>
      <c r="AJ11" s="161">
        <v>146</v>
      </c>
      <c r="AK11" s="71">
        <v>0.15</v>
      </c>
      <c r="AL11" s="161">
        <v>0.9</v>
      </c>
      <c r="AM11" s="162">
        <v>2</v>
      </c>
      <c r="AN11" s="163">
        <f>+AJ11*AK11*AL11*AM11</f>
        <v>39.42</v>
      </c>
    </row>
    <row r="12" spans="1:40" customFormat="1" x14ac:dyDescent="0.2">
      <c r="A12" s="132"/>
      <c r="B12" s="133"/>
      <c r="C12" s="133"/>
      <c r="D12" s="133"/>
      <c r="E12" s="133"/>
      <c r="F12" s="133"/>
      <c r="G12" s="133"/>
      <c r="H12" s="133"/>
      <c r="I12" s="133"/>
      <c r="J12" s="133"/>
      <c r="K12" s="133"/>
      <c r="L12" s="133"/>
      <c r="M12" s="133"/>
      <c r="N12" s="148"/>
      <c r="O12" s="133"/>
      <c r="P12" s="133"/>
      <c r="Q12" s="133"/>
      <c r="R12" s="133"/>
      <c r="S12" s="133"/>
      <c r="T12" s="133"/>
      <c r="U12" s="133"/>
      <c r="V12" s="133"/>
      <c r="W12" s="133"/>
      <c r="X12" s="133"/>
      <c r="Y12" s="133"/>
      <c r="Z12" s="133"/>
      <c r="AA12" s="133"/>
      <c r="AB12" s="133"/>
      <c r="AC12" s="133"/>
      <c r="AD12" s="133"/>
      <c r="AE12" s="133"/>
      <c r="AF12" s="149"/>
      <c r="AG12" s="133"/>
      <c r="AH12" s="143"/>
      <c r="AI12" s="165"/>
      <c r="AJ12" s="161" t="s">
        <v>78</v>
      </c>
      <c r="AK12" s="161"/>
      <c r="AL12" s="161"/>
      <c r="AM12" s="162"/>
      <c r="AN12" s="163"/>
    </row>
    <row r="13" spans="1:40" customFormat="1" x14ac:dyDescent="0.2">
      <c r="A13" s="132"/>
      <c r="B13" s="133"/>
      <c r="C13" s="133"/>
      <c r="D13" s="133"/>
      <c r="E13" s="133"/>
      <c r="F13" s="133"/>
      <c r="G13" s="133"/>
      <c r="H13" s="133"/>
      <c r="I13" s="133"/>
      <c r="J13" s="133"/>
      <c r="K13" s="133"/>
      <c r="L13" s="133"/>
      <c r="M13" s="133"/>
      <c r="N13" s="148"/>
      <c r="O13" s="133"/>
      <c r="P13" s="133"/>
      <c r="Q13" s="133"/>
      <c r="R13" s="133"/>
      <c r="S13" s="133"/>
      <c r="T13" s="133"/>
      <c r="U13" s="133"/>
      <c r="V13" s="133"/>
      <c r="W13" s="133"/>
      <c r="X13" s="133"/>
      <c r="Y13" s="133"/>
      <c r="Z13" s="133"/>
      <c r="AA13" s="133"/>
      <c r="AB13" s="133"/>
      <c r="AC13" s="133"/>
      <c r="AD13" s="133"/>
      <c r="AE13" s="133"/>
      <c r="AF13" s="149"/>
      <c r="AG13" s="133"/>
      <c r="AH13" s="143"/>
      <c r="AI13" s="167" t="s">
        <v>79</v>
      </c>
      <c r="AJ13" s="161">
        <v>18.559999999999999</v>
      </c>
      <c r="AK13" s="71">
        <v>0.15</v>
      </c>
      <c r="AL13" s="161"/>
      <c r="AM13" s="162">
        <v>1</v>
      </c>
      <c r="AN13" s="163">
        <f>+AJ13*AK13*AM13</f>
        <v>2.7839999999999998</v>
      </c>
    </row>
    <row r="14" spans="1:40" customFormat="1" x14ac:dyDescent="0.2">
      <c r="A14" s="132"/>
      <c r="B14" s="133"/>
      <c r="C14" s="133"/>
      <c r="D14" s="133"/>
      <c r="E14" s="133"/>
      <c r="F14" s="133"/>
      <c r="G14" s="133"/>
      <c r="H14" s="133"/>
      <c r="I14" s="133"/>
      <c r="J14" s="133"/>
      <c r="K14" s="133"/>
      <c r="L14" s="133"/>
      <c r="M14" s="133"/>
      <c r="N14" s="148"/>
      <c r="O14" s="133"/>
      <c r="P14" s="133"/>
      <c r="Q14" s="133"/>
      <c r="R14" s="133"/>
      <c r="S14" s="133"/>
      <c r="T14" s="133"/>
      <c r="U14" s="133"/>
      <c r="V14" s="133"/>
      <c r="W14" s="133"/>
      <c r="X14" s="133"/>
      <c r="Y14" s="133"/>
      <c r="Z14" s="133"/>
      <c r="AA14" s="133"/>
      <c r="AB14" s="133"/>
      <c r="AC14" s="133"/>
      <c r="AD14" s="133"/>
      <c r="AE14" s="133"/>
      <c r="AF14" s="149"/>
      <c r="AG14" s="133"/>
      <c r="AH14" s="143"/>
      <c r="AI14" s="165"/>
      <c r="AJ14" s="161"/>
      <c r="AK14" s="161"/>
      <c r="AL14" s="161"/>
      <c r="AM14" s="162"/>
      <c r="AN14" s="163"/>
    </row>
    <row r="15" spans="1:40" customFormat="1" x14ac:dyDescent="0.2">
      <c r="A15" s="132"/>
      <c r="B15" s="133"/>
      <c r="C15" s="133"/>
      <c r="D15" s="133"/>
      <c r="E15" s="133"/>
      <c r="F15" s="133"/>
      <c r="G15" s="133"/>
      <c r="H15" s="133"/>
      <c r="I15" s="133"/>
      <c r="J15" s="133"/>
      <c r="K15" s="133"/>
      <c r="L15" s="133"/>
      <c r="M15" s="133"/>
      <c r="N15" s="148"/>
      <c r="O15" s="133"/>
      <c r="P15" s="133"/>
      <c r="Q15" s="133"/>
      <c r="R15" s="133"/>
      <c r="S15" s="133"/>
      <c r="T15" s="133"/>
      <c r="U15" s="133"/>
      <c r="V15" s="133"/>
      <c r="W15" s="133"/>
      <c r="X15" s="133"/>
      <c r="Y15" s="133"/>
      <c r="Z15" s="133"/>
      <c r="AA15" s="133"/>
      <c r="AB15" s="133"/>
      <c r="AC15" s="133"/>
      <c r="AD15" s="133"/>
      <c r="AE15" s="133"/>
      <c r="AF15" s="149"/>
      <c r="AG15" s="133"/>
      <c r="AH15" s="143"/>
      <c r="AI15" s="167" t="s">
        <v>80</v>
      </c>
      <c r="AJ15" s="161">
        <v>41.96</v>
      </c>
      <c r="AK15" s="71">
        <v>0.15</v>
      </c>
      <c r="AL15" s="161"/>
      <c r="AM15" s="162">
        <v>1</v>
      </c>
      <c r="AN15" s="163">
        <f>+AJ15*AK15*AM15</f>
        <v>6.2939999999999996</v>
      </c>
    </row>
    <row r="16" spans="1:40" customFormat="1" x14ac:dyDescent="0.2">
      <c r="A16" s="132"/>
      <c r="B16" s="133"/>
      <c r="C16" s="133"/>
      <c r="D16" s="133"/>
      <c r="E16" s="133"/>
      <c r="F16" s="133"/>
      <c r="G16" s="133"/>
      <c r="H16" s="133"/>
      <c r="I16" s="133"/>
      <c r="J16" s="133"/>
      <c r="K16" s="133"/>
      <c r="L16" s="133"/>
      <c r="M16" s="133"/>
      <c r="N16" s="148"/>
      <c r="O16" s="133"/>
      <c r="P16" s="133"/>
      <c r="Q16" s="133"/>
      <c r="R16" s="133"/>
      <c r="S16" s="133"/>
      <c r="T16" s="133"/>
      <c r="U16" s="133"/>
      <c r="V16" s="133"/>
      <c r="W16" s="133"/>
      <c r="X16" s="133"/>
      <c r="Y16" s="133"/>
      <c r="Z16" s="133"/>
      <c r="AA16" s="133"/>
      <c r="AB16" s="133"/>
      <c r="AC16" s="133"/>
      <c r="AD16" s="133"/>
      <c r="AE16" s="133"/>
      <c r="AF16" s="149"/>
      <c r="AG16" s="133"/>
      <c r="AH16" s="143"/>
      <c r="AI16" s="167"/>
      <c r="AJ16" s="161"/>
      <c r="AK16" s="161"/>
      <c r="AL16" s="161"/>
      <c r="AM16" s="162"/>
      <c r="AN16" s="163"/>
    </row>
    <row r="17" spans="1:42" customFormat="1" x14ac:dyDescent="0.2">
      <c r="A17" s="132"/>
      <c r="B17" s="133"/>
      <c r="C17" s="133"/>
      <c r="D17" s="133"/>
      <c r="E17" s="133"/>
      <c r="F17" s="133"/>
      <c r="G17" s="133"/>
      <c r="H17" s="133"/>
      <c r="I17" s="133"/>
      <c r="J17" s="133"/>
      <c r="K17" s="133"/>
      <c r="L17" s="133"/>
      <c r="M17" s="133"/>
      <c r="N17" s="133"/>
      <c r="O17" s="133"/>
      <c r="P17" s="133"/>
      <c r="Q17" s="133"/>
      <c r="R17" s="133"/>
      <c r="S17" s="133"/>
      <c r="T17" s="133"/>
      <c r="U17" s="133"/>
      <c r="V17" s="133"/>
      <c r="W17" s="133"/>
      <c r="X17" s="133"/>
      <c r="Y17" s="133"/>
      <c r="Z17" s="133"/>
      <c r="AA17" s="133"/>
      <c r="AB17" s="133"/>
      <c r="AC17" s="133"/>
      <c r="AD17" s="133"/>
      <c r="AE17" s="133"/>
      <c r="AF17" s="149"/>
      <c r="AG17" s="133"/>
      <c r="AH17" s="143"/>
      <c r="AI17" s="165"/>
      <c r="AJ17" s="161"/>
      <c r="AK17" s="161"/>
      <c r="AL17" s="161"/>
      <c r="AM17" s="162"/>
      <c r="AN17" s="163"/>
    </row>
    <row r="18" spans="1:42" customFormat="1" x14ac:dyDescent="0.2">
      <c r="A18" s="132"/>
      <c r="B18" s="133"/>
      <c r="C18" s="133"/>
      <c r="D18" s="133"/>
      <c r="E18" s="133"/>
      <c r="F18" s="133"/>
      <c r="G18" s="133"/>
      <c r="H18" s="133"/>
      <c r="I18" s="133"/>
      <c r="J18" s="133"/>
      <c r="K18" s="133"/>
      <c r="L18" s="133"/>
      <c r="M18" s="133"/>
      <c r="N18" s="133"/>
      <c r="O18" s="133"/>
      <c r="P18" s="133"/>
      <c r="Q18" s="133"/>
      <c r="R18" s="133"/>
      <c r="S18" s="133"/>
      <c r="T18" s="133"/>
      <c r="U18" s="133"/>
      <c r="V18" s="133"/>
      <c r="W18" s="133"/>
      <c r="X18" s="133"/>
      <c r="Y18" s="133"/>
      <c r="Z18" s="133"/>
      <c r="AA18" s="133"/>
      <c r="AB18" s="133"/>
      <c r="AC18" s="133"/>
      <c r="AD18" s="133"/>
      <c r="AE18" s="133"/>
      <c r="AF18" s="149"/>
      <c r="AG18" s="133"/>
      <c r="AH18" s="143"/>
      <c r="AI18" s="165"/>
      <c r="AJ18" s="161"/>
      <c r="AK18" s="161"/>
      <c r="AL18" s="161"/>
      <c r="AM18" s="162"/>
      <c r="AN18" s="163"/>
    </row>
    <row r="19" spans="1:42" customFormat="1" x14ac:dyDescent="0.2">
      <c r="A19" s="132"/>
      <c r="B19" s="133"/>
      <c r="C19" s="133"/>
      <c r="D19" s="133"/>
      <c r="E19" s="133"/>
      <c r="F19" s="133"/>
      <c r="G19" s="133"/>
      <c r="H19" s="133"/>
      <c r="I19" s="133"/>
      <c r="J19" s="133"/>
      <c r="K19" s="133"/>
      <c r="L19" s="133"/>
      <c r="M19" s="133"/>
      <c r="N19" s="133"/>
      <c r="O19" s="133"/>
      <c r="P19" s="133"/>
      <c r="Q19" s="133"/>
      <c r="R19" s="133"/>
      <c r="S19" s="133"/>
      <c r="T19" s="133"/>
      <c r="U19" s="133"/>
      <c r="V19" s="133"/>
      <c r="W19" s="133"/>
      <c r="X19" s="133"/>
      <c r="Y19" s="133"/>
      <c r="Z19" s="133"/>
      <c r="AA19" s="133"/>
      <c r="AB19" s="133"/>
      <c r="AC19" s="133"/>
      <c r="AD19" s="133"/>
      <c r="AE19" s="133"/>
      <c r="AF19" s="149"/>
      <c r="AG19" s="133"/>
      <c r="AH19" s="143"/>
      <c r="AI19" s="167" t="s">
        <v>81</v>
      </c>
      <c r="AJ19" s="161">
        <f>+AL11</f>
        <v>0.9</v>
      </c>
      <c r="AK19" s="161">
        <v>0.15</v>
      </c>
      <c r="AL19" s="161">
        <f>+'3,03'!AL10</f>
        <v>0.2</v>
      </c>
      <c r="AM19" s="162">
        <f>+'3,03'!AM10*2</f>
        <v>98</v>
      </c>
      <c r="AN19" s="163">
        <f>+AJ19*AK19*AL19*AM19*-1</f>
        <v>-2.6460000000000004</v>
      </c>
    </row>
    <row r="20" spans="1:42" customFormat="1" x14ac:dyDescent="0.2">
      <c r="A20" s="132"/>
      <c r="B20" s="133"/>
      <c r="C20" s="133"/>
      <c r="D20" s="133"/>
      <c r="E20" s="133"/>
      <c r="F20" s="133"/>
      <c r="G20" s="133"/>
      <c r="H20" s="133"/>
      <c r="I20" s="133"/>
      <c r="J20" s="133"/>
      <c r="K20" s="133"/>
      <c r="L20" s="133"/>
      <c r="M20" s="133"/>
      <c r="N20" s="133"/>
      <c r="O20" s="133"/>
      <c r="P20" s="133"/>
      <c r="Q20" s="133"/>
      <c r="R20" s="133"/>
      <c r="S20" s="133"/>
      <c r="T20" s="133"/>
      <c r="U20" s="133"/>
      <c r="V20" s="133"/>
      <c r="W20" s="133"/>
      <c r="X20" s="133"/>
      <c r="Y20" s="133"/>
      <c r="Z20" s="133"/>
      <c r="AA20" s="133"/>
      <c r="AB20" s="133"/>
      <c r="AC20" s="133"/>
      <c r="AD20" s="133"/>
      <c r="AE20" s="133"/>
      <c r="AF20" s="149"/>
      <c r="AG20" s="133"/>
      <c r="AH20" s="143"/>
      <c r="AI20" s="165"/>
      <c r="AJ20" s="161"/>
      <c r="AK20" s="161"/>
      <c r="AL20" s="161"/>
      <c r="AM20" s="162"/>
      <c r="AN20" s="163"/>
    </row>
    <row r="21" spans="1:42" customFormat="1" x14ac:dyDescent="0.2">
      <c r="A21" s="132"/>
      <c r="B21" s="133"/>
      <c r="C21" s="133"/>
      <c r="D21" s="133"/>
      <c r="E21" s="133"/>
      <c r="F21" s="133"/>
      <c r="G21" s="133"/>
      <c r="H21" s="133"/>
      <c r="I21" s="133"/>
      <c r="J21" s="133"/>
      <c r="K21" s="133"/>
      <c r="L21" s="133"/>
      <c r="M21" s="133"/>
      <c r="N21" s="133"/>
      <c r="O21" s="133"/>
      <c r="P21" s="133"/>
      <c r="Q21" s="133"/>
      <c r="R21" s="133"/>
      <c r="S21" s="133"/>
      <c r="T21" s="133"/>
      <c r="U21" s="133"/>
      <c r="V21" s="133"/>
      <c r="W21" s="133"/>
      <c r="X21" s="133"/>
      <c r="Y21" s="133"/>
      <c r="Z21" s="133"/>
      <c r="AA21" s="133"/>
      <c r="AB21" s="133"/>
      <c r="AC21" s="133"/>
      <c r="AD21" s="133"/>
      <c r="AE21" s="133"/>
      <c r="AF21" s="149"/>
      <c r="AG21" s="133"/>
      <c r="AH21" s="143"/>
      <c r="AI21" s="165"/>
      <c r="AJ21" s="161"/>
      <c r="AK21" s="161"/>
      <c r="AL21" s="161"/>
      <c r="AM21" s="162"/>
      <c r="AN21" s="163"/>
      <c r="AP21" s="120"/>
    </row>
    <row r="22" spans="1:42" customFormat="1" x14ac:dyDescent="0.2">
      <c r="A22" s="132"/>
      <c r="B22" s="133"/>
      <c r="C22" s="133"/>
      <c r="D22" s="133"/>
      <c r="E22" s="133"/>
      <c r="F22" s="133"/>
      <c r="G22" s="133"/>
      <c r="H22" s="133"/>
      <c r="I22" s="133"/>
      <c r="J22" s="133"/>
      <c r="K22" s="133"/>
      <c r="L22" s="133"/>
      <c r="M22" s="133"/>
      <c r="N22" s="133"/>
      <c r="O22" s="133"/>
      <c r="P22" s="133"/>
      <c r="Q22" s="133"/>
      <c r="R22" s="133"/>
      <c r="S22" s="133"/>
      <c r="T22" s="133"/>
      <c r="U22" s="133"/>
      <c r="V22" s="133"/>
      <c r="W22" s="133"/>
      <c r="X22" s="133"/>
      <c r="Y22" s="133"/>
      <c r="Z22" s="133"/>
      <c r="AA22" s="133"/>
      <c r="AB22" s="133"/>
      <c r="AC22" s="133"/>
      <c r="AD22" s="133"/>
      <c r="AE22" s="133"/>
      <c r="AF22" s="149"/>
      <c r="AG22" s="133"/>
      <c r="AH22" s="143"/>
      <c r="AI22" s="165"/>
      <c r="AJ22" s="161"/>
      <c r="AK22" s="161"/>
      <c r="AL22" s="161"/>
      <c r="AM22" s="162"/>
      <c r="AN22" s="163"/>
    </row>
    <row r="23" spans="1:42" customFormat="1" x14ac:dyDescent="0.2">
      <c r="A23" s="132"/>
      <c r="B23" s="133"/>
      <c r="C23" s="133"/>
      <c r="D23" s="133"/>
      <c r="E23" s="133"/>
      <c r="F23" s="133"/>
      <c r="G23" s="133"/>
      <c r="H23" s="133"/>
      <c r="I23" s="133"/>
      <c r="J23" s="133"/>
      <c r="K23" s="133"/>
      <c r="L23" s="133"/>
      <c r="M23" s="133"/>
      <c r="N23" s="133"/>
      <c r="O23" s="133"/>
      <c r="P23" s="133"/>
      <c r="Q23" s="133"/>
      <c r="R23" s="133"/>
      <c r="S23" s="133"/>
      <c r="T23" s="133"/>
      <c r="U23" s="133"/>
      <c r="V23" s="133"/>
      <c r="W23" s="133"/>
      <c r="X23" s="133"/>
      <c r="Y23" s="133"/>
      <c r="Z23" s="133"/>
      <c r="AA23" s="133"/>
      <c r="AB23" s="133"/>
      <c r="AC23" s="133"/>
      <c r="AD23" s="133"/>
      <c r="AE23" s="133"/>
      <c r="AF23" s="149"/>
      <c r="AG23" s="133"/>
      <c r="AH23" s="143"/>
      <c r="AI23" s="165"/>
      <c r="AJ23" s="161"/>
      <c r="AK23" s="161"/>
      <c r="AL23" s="161"/>
      <c r="AM23" s="162"/>
      <c r="AN23" s="163"/>
      <c r="AP23">
        <v>152</v>
      </c>
    </row>
    <row r="24" spans="1:42" customFormat="1" x14ac:dyDescent="0.2">
      <c r="A24" s="132"/>
      <c r="B24" s="133"/>
      <c r="C24" s="133"/>
      <c r="D24" s="133"/>
      <c r="E24" s="133"/>
      <c r="F24" s="133"/>
      <c r="G24" s="133"/>
      <c r="H24" s="133"/>
      <c r="I24" s="133"/>
      <c r="J24" s="133"/>
      <c r="K24" s="133"/>
      <c r="L24" s="133"/>
      <c r="M24" s="133"/>
      <c r="N24" s="133"/>
      <c r="O24" s="133"/>
      <c r="P24" s="133"/>
      <c r="Q24" s="133"/>
      <c r="R24" s="133"/>
      <c r="S24" s="133"/>
      <c r="T24" s="133"/>
      <c r="U24" s="133"/>
      <c r="V24" s="133"/>
      <c r="W24" s="133"/>
      <c r="X24" s="133"/>
      <c r="Y24" s="133"/>
      <c r="Z24" s="133"/>
      <c r="AA24" s="133"/>
      <c r="AB24" s="133"/>
      <c r="AC24" s="133"/>
      <c r="AD24" s="133"/>
      <c r="AE24" s="133"/>
      <c r="AF24" s="149"/>
      <c r="AG24" s="133"/>
      <c r="AH24" s="143"/>
      <c r="AI24" s="165"/>
      <c r="AJ24" s="161"/>
      <c r="AK24" s="161"/>
      <c r="AL24" s="161"/>
      <c r="AM24" s="162"/>
      <c r="AN24" s="163"/>
    </row>
    <row r="25" spans="1:42" customFormat="1" x14ac:dyDescent="0.2">
      <c r="A25" s="132"/>
      <c r="B25" s="133"/>
      <c r="C25" s="133"/>
      <c r="D25" s="133"/>
      <c r="E25" s="133"/>
      <c r="F25" s="133"/>
      <c r="G25" s="133"/>
      <c r="H25" s="133"/>
      <c r="I25" s="133"/>
      <c r="J25" s="133"/>
      <c r="K25" s="133"/>
      <c r="L25" s="133"/>
      <c r="M25" s="133"/>
      <c r="N25" s="133"/>
      <c r="O25" s="133"/>
      <c r="P25" s="133"/>
      <c r="Q25" s="133"/>
      <c r="R25" s="133"/>
      <c r="S25" s="133"/>
      <c r="T25" s="133"/>
      <c r="U25" s="133"/>
      <c r="V25" s="133"/>
      <c r="W25" s="133"/>
      <c r="X25" s="133"/>
      <c r="Y25" s="133"/>
      <c r="Z25" s="133"/>
      <c r="AA25" s="133"/>
      <c r="AB25" s="133"/>
      <c r="AC25" s="133"/>
      <c r="AD25" s="133"/>
      <c r="AE25" s="133"/>
      <c r="AF25" s="149"/>
      <c r="AG25" s="133"/>
      <c r="AH25" s="143"/>
      <c r="AI25" s="165"/>
      <c r="AJ25" s="161"/>
      <c r="AK25" s="161"/>
      <c r="AL25" s="161"/>
      <c r="AM25" s="162"/>
      <c r="AN25" s="163"/>
    </row>
    <row r="26" spans="1:42" customFormat="1" x14ac:dyDescent="0.2">
      <c r="A26" s="132"/>
      <c r="B26" s="133"/>
      <c r="C26" s="133"/>
      <c r="D26" s="133"/>
      <c r="E26" s="133"/>
      <c r="F26" s="133"/>
      <c r="G26" s="133"/>
      <c r="H26" s="133"/>
      <c r="I26" s="133"/>
      <c r="J26" s="133"/>
      <c r="K26" s="133"/>
      <c r="L26" s="133"/>
      <c r="M26" s="133"/>
      <c r="N26" s="133"/>
      <c r="O26" s="133"/>
      <c r="P26" s="133"/>
      <c r="Q26" s="133"/>
      <c r="R26" s="133"/>
      <c r="S26" s="133"/>
      <c r="T26" s="133"/>
      <c r="U26" s="133"/>
      <c r="V26" s="133"/>
      <c r="W26" s="133"/>
      <c r="X26" s="133"/>
      <c r="Y26" s="133"/>
      <c r="Z26" s="133"/>
      <c r="AA26" s="133"/>
      <c r="AB26" s="133"/>
      <c r="AC26" s="133"/>
      <c r="AD26" s="133"/>
      <c r="AE26" s="133"/>
      <c r="AF26" s="149"/>
      <c r="AG26" s="133"/>
      <c r="AH26" s="143"/>
      <c r="AI26" s="165"/>
      <c r="AJ26" s="161"/>
      <c r="AK26" s="161"/>
      <c r="AL26" s="161"/>
      <c r="AM26" s="162"/>
      <c r="AN26" s="163"/>
    </row>
    <row r="27" spans="1:42" customFormat="1" x14ac:dyDescent="0.2">
      <c r="A27" s="132"/>
      <c r="B27" s="133"/>
      <c r="C27" s="133"/>
      <c r="D27" s="133"/>
      <c r="E27" s="133"/>
      <c r="F27" s="133"/>
      <c r="G27" s="133"/>
      <c r="H27" s="133"/>
      <c r="I27" s="133"/>
      <c r="J27" s="133"/>
      <c r="K27" s="133"/>
      <c r="L27" s="133"/>
      <c r="M27" s="133"/>
      <c r="N27" s="133"/>
      <c r="O27" s="133"/>
      <c r="P27" s="133"/>
      <c r="Q27" s="133"/>
      <c r="R27" s="133"/>
      <c r="S27" s="133"/>
      <c r="T27" s="133"/>
      <c r="U27" s="133"/>
      <c r="V27" s="133"/>
      <c r="W27" s="133"/>
      <c r="X27" s="133"/>
      <c r="Y27" s="133"/>
      <c r="Z27" s="133"/>
      <c r="AA27" s="133"/>
      <c r="AB27" s="133"/>
      <c r="AC27" s="133"/>
      <c r="AD27" s="133"/>
      <c r="AE27" s="133"/>
      <c r="AF27" s="149"/>
      <c r="AG27" s="133"/>
      <c r="AH27" s="143"/>
      <c r="AI27" s="165"/>
      <c r="AJ27" s="161"/>
      <c r="AK27" s="161"/>
      <c r="AL27" s="161"/>
      <c r="AM27" s="162"/>
      <c r="AN27" s="163"/>
    </row>
    <row r="28" spans="1:42" customFormat="1" x14ac:dyDescent="0.2">
      <c r="A28" s="132"/>
      <c r="B28" s="133"/>
      <c r="C28" s="133"/>
      <c r="D28" s="133"/>
      <c r="E28" s="133"/>
      <c r="F28" s="133"/>
      <c r="G28" s="133"/>
      <c r="H28" s="133"/>
      <c r="I28" s="133"/>
      <c r="J28" s="133"/>
      <c r="K28" s="133"/>
      <c r="L28" s="133"/>
      <c r="M28" s="133"/>
      <c r="N28" s="133"/>
      <c r="O28" s="133"/>
      <c r="P28" s="133"/>
      <c r="Q28" s="133"/>
      <c r="R28" s="133"/>
      <c r="S28" s="133"/>
      <c r="T28" s="133"/>
      <c r="U28" s="133"/>
      <c r="V28" s="133"/>
      <c r="W28" s="133"/>
      <c r="X28" s="133"/>
      <c r="Y28" s="133"/>
      <c r="Z28" s="133"/>
      <c r="AA28" s="133"/>
      <c r="AB28" s="133"/>
      <c r="AC28" s="133"/>
      <c r="AD28" s="133"/>
      <c r="AE28" s="133"/>
      <c r="AF28" s="149"/>
      <c r="AG28" s="133"/>
      <c r="AH28" s="143"/>
      <c r="AI28" s="165"/>
      <c r="AJ28" s="161"/>
      <c r="AK28" s="161"/>
      <c r="AL28" s="161"/>
      <c r="AM28" s="162"/>
      <c r="AN28" s="163"/>
    </row>
    <row r="29" spans="1:42" customFormat="1" x14ac:dyDescent="0.2">
      <c r="A29" s="132"/>
      <c r="B29" s="133"/>
      <c r="C29" s="133"/>
      <c r="D29" s="133"/>
      <c r="E29" s="133"/>
      <c r="F29" s="133"/>
      <c r="G29" s="133"/>
      <c r="H29" s="133"/>
      <c r="I29" s="133"/>
      <c r="J29" s="133"/>
      <c r="K29" s="133"/>
      <c r="L29" s="133"/>
      <c r="M29" s="133"/>
      <c r="N29" s="133"/>
      <c r="O29" s="133"/>
      <c r="P29" s="133"/>
      <c r="Q29" s="133"/>
      <c r="R29" s="133"/>
      <c r="S29" s="133"/>
      <c r="T29" s="133"/>
      <c r="U29" s="133"/>
      <c r="V29" s="133"/>
      <c r="W29" s="133"/>
      <c r="X29" s="133"/>
      <c r="Y29" s="133"/>
      <c r="Z29" s="133"/>
      <c r="AA29" s="133"/>
      <c r="AB29" s="133"/>
      <c r="AC29" s="133"/>
      <c r="AD29" s="133"/>
      <c r="AE29" s="133"/>
      <c r="AF29" s="149"/>
      <c r="AG29" s="133"/>
      <c r="AH29" s="143"/>
      <c r="AI29" s="165"/>
      <c r="AJ29" s="161"/>
      <c r="AK29" s="161"/>
      <c r="AL29" s="161"/>
      <c r="AM29" s="162"/>
      <c r="AN29" s="163"/>
    </row>
    <row r="30" spans="1:42" customFormat="1" x14ac:dyDescent="0.2">
      <c r="A30" s="132"/>
      <c r="B30" s="133"/>
      <c r="C30" s="133"/>
      <c r="D30" s="133"/>
      <c r="E30" s="133"/>
      <c r="F30" s="133"/>
      <c r="G30" s="133"/>
      <c r="H30" s="133"/>
      <c r="I30" s="133"/>
      <c r="J30" s="133"/>
      <c r="K30" s="133"/>
      <c r="L30" s="133"/>
      <c r="M30" s="133"/>
      <c r="N30" s="133"/>
      <c r="O30" s="133"/>
      <c r="P30" s="133"/>
      <c r="Q30" s="133"/>
      <c r="R30" s="133"/>
      <c r="S30" s="133"/>
      <c r="T30" s="133"/>
      <c r="U30" s="133"/>
      <c r="V30" s="133"/>
      <c r="W30" s="133"/>
      <c r="X30" s="133"/>
      <c r="Y30" s="133"/>
      <c r="Z30" s="133"/>
      <c r="AA30" s="133"/>
      <c r="AB30" s="133"/>
      <c r="AC30" s="133"/>
      <c r="AD30" s="133"/>
      <c r="AE30" s="133"/>
      <c r="AF30" s="149"/>
      <c r="AG30" s="133"/>
      <c r="AH30" s="143"/>
      <c r="AI30" s="165"/>
      <c r="AJ30" s="161"/>
      <c r="AK30" s="161"/>
      <c r="AL30" s="161"/>
      <c r="AM30" s="162"/>
      <c r="AN30" s="163"/>
    </row>
    <row r="31" spans="1:42" customFormat="1" x14ac:dyDescent="0.2">
      <c r="A31" s="132"/>
      <c r="B31" s="133"/>
      <c r="C31" s="133"/>
      <c r="D31" s="133"/>
      <c r="E31" s="133"/>
      <c r="F31" s="133"/>
      <c r="G31" s="133"/>
      <c r="H31" s="133"/>
      <c r="I31" s="133"/>
      <c r="J31" s="133"/>
      <c r="K31" s="133"/>
      <c r="L31" s="133"/>
      <c r="M31" s="133"/>
      <c r="N31" s="133"/>
      <c r="O31" s="133"/>
      <c r="P31" s="133"/>
      <c r="Q31" s="133"/>
      <c r="R31" s="133"/>
      <c r="S31" s="133"/>
      <c r="T31" s="133"/>
      <c r="U31" s="133"/>
      <c r="V31" s="133"/>
      <c r="W31" s="133"/>
      <c r="X31" s="133"/>
      <c r="Y31" s="133"/>
      <c r="Z31" s="133"/>
      <c r="AA31" s="133"/>
      <c r="AB31" s="133"/>
      <c r="AC31" s="133"/>
      <c r="AD31" s="133"/>
      <c r="AE31" s="133"/>
      <c r="AF31" s="149"/>
      <c r="AG31" s="133"/>
      <c r="AH31" s="143"/>
      <c r="AI31" s="165"/>
      <c r="AJ31" s="161"/>
      <c r="AK31" s="161"/>
      <c r="AL31" s="161"/>
      <c r="AM31" s="162"/>
      <c r="AN31" s="163"/>
    </row>
    <row r="32" spans="1:42" customFormat="1" x14ac:dyDescent="0.2">
      <c r="A32" s="132"/>
      <c r="B32" s="133"/>
      <c r="C32" s="133"/>
      <c r="D32" s="133"/>
      <c r="E32" s="133"/>
      <c r="F32" s="133"/>
      <c r="G32" s="133"/>
      <c r="H32" s="133"/>
      <c r="I32" s="133"/>
      <c r="J32" s="133"/>
      <c r="K32" s="133"/>
      <c r="L32" s="133"/>
      <c r="M32" s="133"/>
      <c r="N32" s="133"/>
      <c r="O32" s="133"/>
      <c r="P32" s="133"/>
      <c r="Q32" s="133"/>
      <c r="R32" s="133"/>
      <c r="S32" s="133"/>
      <c r="T32" s="133"/>
      <c r="U32" s="133"/>
      <c r="V32" s="133"/>
      <c r="W32" s="133"/>
      <c r="X32" s="133"/>
      <c r="Y32" s="133"/>
      <c r="Z32" s="133"/>
      <c r="AA32" s="133"/>
      <c r="AB32" s="133"/>
      <c r="AC32" s="133"/>
      <c r="AD32" s="133"/>
      <c r="AE32" s="133"/>
      <c r="AF32" s="149"/>
      <c r="AG32" s="133"/>
      <c r="AH32" s="143"/>
      <c r="AI32" s="165"/>
      <c r="AJ32" s="166"/>
      <c r="AK32" s="166"/>
      <c r="AL32" s="164"/>
      <c r="AM32" s="146"/>
      <c r="AN32" s="147"/>
    </row>
    <row r="33" spans="1:43" customFormat="1" x14ac:dyDescent="0.2">
      <c r="A33" s="132"/>
      <c r="B33" s="133"/>
      <c r="C33" s="133"/>
      <c r="D33" s="133"/>
      <c r="E33" s="133"/>
      <c r="F33" s="133"/>
      <c r="G33" s="133"/>
      <c r="H33" s="133"/>
      <c r="I33" s="133"/>
      <c r="J33" s="133"/>
      <c r="K33" s="133"/>
      <c r="L33" s="133"/>
      <c r="M33" s="133"/>
      <c r="N33" s="133"/>
      <c r="O33" s="133"/>
      <c r="P33" s="133"/>
      <c r="Q33" s="133"/>
      <c r="R33" s="133"/>
      <c r="S33" s="133"/>
      <c r="T33" s="133"/>
      <c r="U33" s="133"/>
      <c r="V33" s="133"/>
      <c r="W33" s="133"/>
      <c r="X33" s="133"/>
      <c r="Y33" s="133"/>
      <c r="Z33" s="133"/>
      <c r="AA33" s="133"/>
      <c r="AB33" s="133"/>
      <c r="AC33" s="133"/>
      <c r="AD33" s="133"/>
      <c r="AE33" s="133"/>
      <c r="AF33" s="149"/>
      <c r="AG33" s="133"/>
      <c r="AH33" s="143"/>
      <c r="AI33" s="165"/>
      <c r="AJ33" s="166"/>
      <c r="AK33" s="166"/>
      <c r="AL33" s="164"/>
      <c r="AM33" s="146"/>
      <c r="AN33" s="147"/>
    </row>
    <row r="34" spans="1:43" customFormat="1" x14ac:dyDescent="0.2">
      <c r="A34" s="132"/>
      <c r="B34" s="133"/>
      <c r="C34" s="133"/>
      <c r="D34" s="133"/>
      <c r="E34" s="133"/>
      <c r="F34" s="133"/>
      <c r="G34" s="133"/>
      <c r="H34" s="133"/>
      <c r="I34" s="133"/>
      <c r="J34" s="133"/>
      <c r="K34" s="133"/>
      <c r="L34" s="133"/>
      <c r="M34" s="133"/>
      <c r="N34" s="133"/>
      <c r="O34" s="133"/>
      <c r="P34" s="133"/>
      <c r="Q34" s="133"/>
      <c r="R34" s="133"/>
      <c r="S34" s="133"/>
      <c r="T34" s="133"/>
      <c r="U34" s="133"/>
      <c r="V34" s="133"/>
      <c r="W34" s="133"/>
      <c r="X34" s="133"/>
      <c r="Y34" s="133"/>
      <c r="Z34" s="133"/>
      <c r="AA34" s="133"/>
      <c r="AB34" s="133"/>
      <c r="AC34" s="133"/>
      <c r="AD34" s="133"/>
      <c r="AE34" s="133"/>
      <c r="AF34" s="149"/>
      <c r="AG34" s="133"/>
      <c r="AH34" s="143"/>
      <c r="AI34" s="165"/>
      <c r="AJ34" s="166"/>
      <c r="AK34" s="166"/>
      <c r="AL34" s="164"/>
      <c r="AM34" s="146"/>
      <c r="AN34" s="147"/>
    </row>
    <row r="35" spans="1:43" customFormat="1" ht="18" x14ac:dyDescent="0.25">
      <c r="A35" s="132"/>
      <c r="B35" s="150"/>
      <c r="C35" s="133"/>
      <c r="D35" s="133"/>
      <c r="E35" s="133"/>
      <c r="F35" s="133"/>
      <c r="G35" s="133"/>
      <c r="H35" s="133"/>
      <c r="I35" s="133"/>
      <c r="J35" s="133"/>
      <c r="K35" s="133"/>
      <c r="L35" s="133"/>
      <c r="M35" s="133"/>
      <c r="N35" s="133"/>
      <c r="O35" s="133"/>
      <c r="P35" s="133"/>
      <c r="Q35" s="133"/>
      <c r="R35" s="133"/>
      <c r="S35" s="133"/>
      <c r="T35" s="133"/>
      <c r="U35" s="133"/>
      <c r="V35" s="133"/>
      <c r="W35" s="133"/>
      <c r="X35" s="133"/>
      <c r="Y35" s="133"/>
      <c r="Z35" s="133"/>
      <c r="AA35" s="133"/>
      <c r="AB35" s="133"/>
      <c r="AC35" s="133"/>
      <c r="AD35" s="133"/>
      <c r="AE35" s="133"/>
      <c r="AF35" s="149"/>
      <c r="AG35" s="133"/>
      <c r="AH35" s="143"/>
      <c r="AI35" s="144"/>
      <c r="AJ35" s="168"/>
      <c r="AK35" s="169"/>
      <c r="AL35" s="164"/>
      <c r="AM35" s="146"/>
      <c r="AN35" s="147"/>
    </row>
    <row r="36" spans="1:43" customFormat="1" x14ac:dyDescent="0.2">
      <c r="A36" s="132"/>
      <c r="B36" s="133"/>
      <c r="C36" s="133"/>
      <c r="D36" s="133"/>
      <c r="E36" s="133"/>
      <c r="F36" s="151"/>
      <c r="G36" s="151"/>
      <c r="H36" s="151"/>
      <c r="I36" s="151"/>
      <c r="J36" s="133"/>
      <c r="K36" s="133"/>
      <c r="L36" s="133"/>
      <c r="M36" s="151"/>
      <c r="N36" s="151"/>
      <c r="O36" s="151"/>
      <c r="P36" s="151"/>
      <c r="Q36" s="151"/>
      <c r="R36" s="151"/>
      <c r="S36" s="151"/>
      <c r="T36" s="151"/>
      <c r="U36" s="151"/>
      <c r="V36" s="151"/>
      <c r="W36" s="151"/>
      <c r="X36" s="151"/>
      <c r="Y36" s="151"/>
      <c r="Z36" s="151"/>
      <c r="AA36" s="151"/>
      <c r="AB36" s="151"/>
      <c r="AC36" s="151"/>
      <c r="AD36" s="151"/>
      <c r="AE36" s="151"/>
      <c r="AF36" s="133"/>
      <c r="AG36" s="133"/>
      <c r="AH36" s="143"/>
      <c r="AI36" s="144"/>
      <c r="AJ36" s="168"/>
      <c r="AK36" s="169"/>
      <c r="AL36" s="164"/>
      <c r="AM36" s="146"/>
      <c r="AN36" s="147"/>
      <c r="AO36" s="152"/>
    </row>
    <row r="37" spans="1:43" customFormat="1" x14ac:dyDescent="0.2">
      <c r="A37" s="132"/>
      <c r="B37" s="133"/>
      <c r="C37" s="133"/>
      <c r="D37" s="133"/>
      <c r="E37" s="133"/>
      <c r="F37" s="133"/>
      <c r="G37" s="133"/>
      <c r="H37" s="133"/>
      <c r="I37" s="133"/>
      <c r="J37" s="133"/>
      <c r="K37" s="133"/>
      <c r="L37" s="133"/>
      <c r="M37" s="133"/>
      <c r="N37" s="133"/>
      <c r="O37" s="133"/>
      <c r="P37" s="133"/>
      <c r="Q37" s="133"/>
      <c r="R37" s="133"/>
      <c r="S37" s="133"/>
      <c r="T37" s="133"/>
      <c r="U37" s="133"/>
      <c r="V37" s="133"/>
      <c r="W37" s="133"/>
      <c r="X37" s="133"/>
      <c r="Y37" s="133"/>
      <c r="Z37" s="133"/>
      <c r="AA37" s="133"/>
      <c r="AB37" s="133"/>
      <c r="AC37" s="133"/>
      <c r="AD37" s="133"/>
      <c r="AE37" s="133"/>
      <c r="AF37" s="133"/>
      <c r="AG37" s="133"/>
      <c r="AH37" s="143"/>
      <c r="AI37" s="144"/>
      <c r="AJ37" s="168"/>
      <c r="AK37" s="169"/>
      <c r="AL37" s="164"/>
      <c r="AM37" s="146"/>
      <c r="AN37" s="147"/>
      <c r="AO37" s="152"/>
      <c r="AP37">
        <v>104</v>
      </c>
      <c r="AQ37" t="s">
        <v>82</v>
      </c>
    </row>
    <row r="38" spans="1:43" customFormat="1" ht="15.75" thickBot="1" x14ac:dyDescent="0.25">
      <c r="A38" s="132"/>
      <c r="B38" s="133"/>
      <c r="C38" s="133"/>
      <c r="D38" s="133"/>
      <c r="E38" s="133"/>
      <c r="F38" s="133"/>
      <c r="G38" s="133"/>
      <c r="H38" s="133"/>
      <c r="I38" s="133"/>
      <c r="J38" s="133"/>
      <c r="K38" s="133"/>
      <c r="L38" s="133"/>
      <c r="M38" s="133"/>
      <c r="N38" s="133"/>
      <c r="O38" s="133"/>
      <c r="P38" s="133"/>
      <c r="Q38" s="133"/>
      <c r="R38" s="133"/>
      <c r="S38" s="133"/>
      <c r="T38" s="133"/>
      <c r="U38" s="133"/>
      <c r="V38" s="133"/>
      <c r="W38" s="133"/>
      <c r="X38" s="133"/>
      <c r="Y38" s="133"/>
      <c r="Z38" s="133"/>
      <c r="AA38" s="133"/>
      <c r="AB38" s="133"/>
      <c r="AC38" s="133"/>
      <c r="AD38" s="133"/>
      <c r="AE38" s="133"/>
      <c r="AF38" s="133"/>
      <c r="AG38" s="133"/>
      <c r="AH38" s="143"/>
      <c r="AI38" s="144"/>
      <c r="AJ38" s="168"/>
      <c r="AK38" s="169"/>
      <c r="AL38" s="164"/>
      <c r="AM38" s="146"/>
      <c r="AN38" s="147"/>
    </row>
    <row r="39" spans="1:43" customFormat="1" ht="15.75" x14ac:dyDescent="0.25">
      <c r="A39" s="1228" t="s">
        <v>72</v>
      </c>
      <c r="B39" s="1229"/>
      <c r="C39" s="1229"/>
      <c r="D39" s="1229"/>
      <c r="E39" s="1229"/>
      <c r="F39" s="1229"/>
      <c r="G39" s="1229"/>
      <c r="H39" s="1229"/>
      <c r="I39" s="1229"/>
      <c r="J39" s="1229"/>
      <c r="K39" s="1229"/>
      <c r="L39" s="1229"/>
      <c r="M39" s="1229"/>
      <c r="N39" s="1229"/>
      <c r="O39" s="1229"/>
      <c r="P39" s="1229"/>
      <c r="Q39" s="1229"/>
      <c r="R39" s="1229"/>
      <c r="S39" s="1229"/>
      <c r="T39" s="1229"/>
      <c r="U39" s="1229"/>
      <c r="V39" s="1229"/>
      <c r="W39" s="1229"/>
      <c r="X39" s="1229"/>
      <c r="Y39" s="1229"/>
      <c r="Z39" s="1229"/>
      <c r="AA39" s="1229"/>
      <c r="AB39" s="1229"/>
      <c r="AC39" s="1229"/>
      <c r="AD39" s="1229"/>
      <c r="AE39" s="1229"/>
      <c r="AF39" s="1229"/>
      <c r="AG39" s="1229"/>
      <c r="AH39" s="1230"/>
      <c r="AI39" s="1231" t="s">
        <v>56</v>
      </c>
      <c r="AJ39" s="1232"/>
      <c r="AK39" s="1232"/>
      <c r="AL39" s="1232"/>
      <c r="AM39" s="1233"/>
      <c r="AN39" s="259">
        <f>SUM(AN10:AN38)</f>
        <v>45.851999999999997</v>
      </c>
    </row>
    <row r="40" spans="1:43" customFormat="1" ht="15.75" x14ac:dyDescent="0.2">
      <c r="A40" s="1128"/>
      <c r="B40" s="1129"/>
      <c r="C40" s="1129"/>
      <c r="D40" s="1129"/>
      <c r="E40" s="1129"/>
      <c r="F40" s="1129"/>
      <c r="G40" s="1129"/>
      <c r="H40" s="1129"/>
      <c r="I40" s="1129"/>
      <c r="J40" s="1129"/>
      <c r="K40" s="1129"/>
      <c r="L40" s="1129"/>
      <c r="M40" s="1129"/>
      <c r="N40" s="1129"/>
      <c r="O40" s="1129"/>
      <c r="P40" s="1129"/>
      <c r="Q40" s="1129"/>
      <c r="R40" s="1129"/>
      <c r="S40" s="1129"/>
      <c r="T40" s="1129"/>
      <c r="U40" s="1129"/>
      <c r="V40" s="1129"/>
      <c r="W40" s="1129"/>
      <c r="X40" s="1129"/>
      <c r="Y40" s="1129"/>
      <c r="Z40" s="1129"/>
      <c r="AA40" s="1129"/>
      <c r="AB40" s="1129"/>
      <c r="AC40" s="1129"/>
      <c r="AD40" s="1129"/>
      <c r="AE40" s="1129"/>
      <c r="AF40" s="1129"/>
      <c r="AG40" s="1129"/>
      <c r="AH40" s="1130"/>
      <c r="AI40" s="1234" t="s">
        <v>57</v>
      </c>
      <c r="AJ40" s="1235"/>
      <c r="AK40" s="1235"/>
      <c r="AL40" s="1235"/>
      <c r="AM40" s="1236"/>
      <c r="AN40" s="147">
        <v>0</v>
      </c>
    </row>
    <row r="41" spans="1:43" customFormat="1" ht="18.75" thickBot="1" x14ac:dyDescent="0.3">
      <c r="A41" s="1131"/>
      <c r="B41" s="1132"/>
      <c r="C41" s="1132"/>
      <c r="D41" s="1132"/>
      <c r="E41" s="1132"/>
      <c r="F41" s="1132"/>
      <c r="G41" s="1132"/>
      <c r="H41" s="1132"/>
      <c r="I41" s="1132"/>
      <c r="J41" s="1132"/>
      <c r="K41" s="1132"/>
      <c r="L41" s="1132"/>
      <c r="M41" s="1132"/>
      <c r="N41" s="1132"/>
      <c r="O41" s="1132"/>
      <c r="P41" s="1132"/>
      <c r="Q41" s="1132"/>
      <c r="R41" s="1132"/>
      <c r="S41" s="1132"/>
      <c r="T41" s="1132"/>
      <c r="U41" s="1132"/>
      <c r="V41" s="1132"/>
      <c r="W41" s="1132"/>
      <c r="X41" s="1132"/>
      <c r="Y41" s="1132"/>
      <c r="Z41" s="1132"/>
      <c r="AA41" s="1132"/>
      <c r="AB41" s="1132"/>
      <c r="AC41" s="1132"/>
      <c r="AD41" s="1132"/>
      <c r="AE41" s="1132"/>
      <c r="AF41" s="1132"/>
      <c r="AG41" s="1132"/>
      <c r="AH41" s="1133"/>
      <c r="AI41" s="1237" t="s">
        <v>58</v>
      </c>
      <c r="AJ41" s="1238"/>
      <c r="AK41" s="1238"/>
      <c r="AL41" s="1238"/>
      <c r="AM41" s="1239"/>
      <c r="AN41" s="260">
        <f>ROUND(+AN39+AN40,2)</f>
        <v>45.85</v>
      </c>
    </row>
    <row r="42" spans="1:43" customFormat="1" ht="15.75" thickBot="1" x14ac:dyDescent="0.25">
      <c r="A42" s="211"/>
      <c r="B42" s="212" t="s">
        <v>59</v>
      </c>
      <c r="C42" s="213"/>
      <c r="D42" s="213"/>
      <c r="E42" s="213"/>
      <c r="F42" s="213"/>
      <c r="G42" s="213"/>
      <c r="H42" s="213"/>
      <c r="I42" s="213"/>
      <c r="J42" s="213"/>
      <c r="K42" s="213"/>
      <c r="L42" s="213"/>
      <c r="M42" s="213"/>
      <c r="N42" s="213"/>
      <c r="O42" s="213"/>
      <c r="P42" s="213"/>
      <c r="Q42" s="213"/>
      <c r="R42" s="213"/>
      <c r="S42" s="213"/>
      <c r="T42" s="214"/>
      <c r="U42" s="213"/>
      <c r="V42" s="213"/>
      <c r="W42" s="213"/>
      <c r="X42" s="213"/>
      <c r="Y42" s="213"/>
      <c r="Z42" s="213"/>
      <c r="AA42" s="213"/>
      <c r="AB42" s="213"/>
      <c r="AC42" s="213"/>
      <c r="AD42" s="213"/>
      <c r="AE42" s="213"/>
      <c r="AF42" s="213"/>
      <c r="AG42" s="213"/>
      <c r="AH42" s="215"/>
      <c r="AI42" s="213"/>
      <c r="AJ42" s="216"/>
      <c r="AK42" s="217"/>
      <c r="AL42" s="217"/>
      <c r="AM42" s="217"/>
      <c r="AN42" s="218"/>
    </row>
    <row r="43" spans="1:43" customFormat="1" ht="61.9" customHeight="1" x14ac:dyDescent="0.2">
      <c r="A43" s="261"/>
      <c r="B43" s="205"/>
      <c r="C43" s="708"/>
      <c r="D43" s="708"/>
      <c r="E43" s="708"/>
      <c r="F43" s="708"/>
      <c r="G43" s="708"/>
      <c r="H43" s="708"/>
      <c r="I43" s="708"/>
      <c r="J43" s="708"/>
      <c r="K43" s="708"/>
      <c r="L43" s="708"/>
      <c r="M43" s="206"/>
      <c r="N43" s="206"/>
      <c r="O43" s="206"/>
      <c r="P43" s="206"/>
      <c r="Q43" s="206"/>
      <c r="R43" s="206"/>
      <c r="S43" s="206"/>
      <c r="T43" s="708"/>
      <c r="U43" s="708"/>
      <c r="V43" s="708"/>
      <c r="W43" s="708"/>
      <c r="X43" s="708"/>
      <c r="Y43" s="708"/>
      <c r="Z43" s="708"/>
      <c r="AA43" s="708"/>
      <c r="AB43" s="708"/>
      <c r="AC43" s="708"/>
      <c r="AD43" s="708"/>
      <c r="AE43" s="708"/>
      <c r="AF43" s="708"/>
      <c r="AG43" s="708"/>
      <c r="AH43" s="708"/>
      <c r="AI43" s="708"/>
      <c r="AJ43" s="206"/>
      <c r="AK43" s="206"/>
      <c r="AL43" s="206"/>
      <c r="AM43" s="206"/>
      <c r="AN43" s="707"/>
    </row>
    <row r="44" spans="1:43" customFormat="1" ht="13.15" customHeight="1" thickBot="1" x14ac:dyDescent="0.25">
      <c r="A44" s="262"/>
      <c r="B44" s="263"/>
      <c r="C44" s="264" t="s">
        <v>334</v>
      </c>
      <c r="D44" s="264"/>
      <c r="E44" s="264"/>
      <c r="F44" s="264"/>
      <c r="G44" s="264"/>
      <c r="H44" s="264"/>
      <c r="I44" s="264"/>
      <c r="J44" s="264"/>
      <c r="K44" s="264"/>
      <c r="L44" s="264"/>
      <c r="M44" s="264"/>
      <c r="N44" s="264"/>
      <c r="O44" s="264"/>
      <c r="P44" s="264"/>
      <c r="Q44" s="264"/>
      <c r="R44" s="264"/>
      <c r="S44" s="264"/>
      <c r="T44" s="264" t="s">
        <v>332</v>
      </c>
      <c r="U44" s="264"/>
      <c r="V44" s="264"/>
      <c r="W44" s="264"/>
      <c r="X44" s="264"/>
      <c r="Y44" s="264"/>
      <c r="Z44" s="264"/>
      <c r="AA44" s="264"/>
      <c r="AB44" s="264"/>
      <c r="AC44" s="264"/>
      <c r="AD44" s="264"/>
      <c r="AE44" s="264"/>
      <c r="AF44" s="264"/>
      <c r="AG44" s="264"/>
      <c r="AH44" s="264"/>
      <c r="AI44" s="264"/>
      <c r="AJ44" s="264"/>
      <c r="AK44" s="264"/>
      <c r="AL44" s="264"/>
      <c r="AM44" s="264"/>
      <c r="AN44" s="706"/>
    </row>
    <row r="45" spans="1:43" ht="43.5" customHeight="1" x14ac:dyDescent="0.25">
      <c r="A45" s="1083"/>
      <c r="B45" s="1083"/>
      <c r="C45" s="1083"/>
      <c r="D45" s="1083"/>
      <c r="E45" s="1083"/>
      <c r="F45" s="1083"/>
      <c r="G45" s="1083"/>
      <c r="H45" s="1083"/>
      <c r="I45" s="1085" t="s">
        <v>38</v>
      </c>
      <c r="J45" s="1086"/>
      <c r="K45" s="1086"/>
      <c r="L45" s="1086"/>
      <c r="M45" s="1086"/>
      <c r="N45" s="1086"/>
      <c r="O45" s="1086"/>
      <c r="P45" s="1086"/>
      <c r="Q45" s="1086"/>
      <c r="R45" s="1086"/>
      <c r="S45" s="1086"/>
      <c r="T45" s="1086"/>
      <c r="U45" s="1086"/>
      <c r="V45" s="1086"/>
      <c r="W45" s="1086"/>
      <c r="X45" s="1086"/>
      <c r="Y45" s="1086"/>
      <c r="Z45" s="1086"/>
      <c r="AA45" s="1086"/>
      <c r="AB45" s="1086"/>
      <c r="AC45" s="1086"/>
      <c r="AD45" s="1086"/>
      <c r="AE45" s="1086"/>
      <c r="AF45" s="1086"/>
      <c r="AG45" s="1086"/>
      <c r="AH45" s="1086"/>
      <c r="AI45" s="1086"/>
      <c r="AJ45" s="1086"/>
      <c r="AK45" s="1087"/>
      <c r="AL45" s="1091"/>
      <c r="AM45" s="1091"/>
      <c r="AN45" s="1091"/>
    </row>
    <row r="46" spans="1:43" ht="15" customHeight="1" x14ac:dyDescent="0.25">
      <c r="A46" s="1084"/>
      <c r="B46" s="1084"/>
      <c r="C46" s="1084"/>
      <c r="D46" s="1084"/>
      <c r="E46" s="1084"/>
      <c r="F46" s="1084"/>
      <c r="G46" s="1084"/>
      <c r="H46" s="1084"/>
      <c r="I46" s="1088"/>
      <c r="J46" s="1089"/>
      <c r="K46" s="1089"/>
      <c r="L46" s="1089"/>
      <c r="M46" s="1089"/>
      <c r="N46" s="1089"/>
      <c r="O46" s="1089"/>
      <c r="P46" s="1089"/>
      <c r="Q46" s="1089"/>
      <c r="R46" s="1089"/>
      <c r="S46" s="1089"/>
      <c r="T46" s="1089"/>
      <c r="U46" s="1089"/>
      <c r="V46" s="1089"/>
      <c r="W46" s="1089"/>
      <c r="X46" s="1089"/>
      <c r="Y46" s="1089"/>
      <c r="Z46" s="1089"/>
      <c r="AA46" s="1089"/>
      <c r="AB46" s="1089"/>
      <c r="AC46" s="1089"/>
      <c r="AD46" s="1089"/>
      <c r="AE46" s="1089"/>
      <c r="AF46" s="1089"/>
      <c r="AG46" s="1089"/>
      <c r="AH46" s="1089"/>
      <c r="AI46" s="1089"/>
      <c r="AJ46" s="1089"/>
      <c r="AK46" s="1090"/>
      <c r="AL46" s="1092"/>
      <c r="AM46" s="1092"/>
      <c r="AN46" s="1092"/>
    </row>
    <row r="47" spans="1:43" ht="15.75" x14ac:dyDescent="0.25">
      <c r="A47" s="1093" t="s">
        <v>39</v>
      </c>
      <c r="B47" s="1093"/>
      <c r="C47" s="1093"/>
      <c r="D47" s="1093"/>
      <c r="E47" s="1093"/>
      <c r="F47" s="1093"/>
      <c r="G47" s="1093"/>
      <c r="H47" s="1093"/>
      <c r="I47" s="1094" t="s">
        <v>40</v>
      </c>
      <c r="J47" s="1094"/>
      <c r="K47" s="1094"/>
      <c r="L47" s="1094"/>
      <c r="M47" s="1094"/>
      <c r="N47" s="1094"/>
      <c r="O47" s="1094"/>
      <c r="P47" s="1094"/>
      <c r="Q47" s="1094"/>
      <c r="R47" s="1094"/>
      <c r="S47" s="1094"/>
      <c r="T47" s="1094"/>
      <c r="U47" s="1093" t="s">
        <v>41</v>
      </c>
      <c r="V47" s="1093"/>
      <c r="W47" s="1093"/>
      <c r="X47" s="1093"/>
      <c r="Y47" s="1093"/>
      <c r="Z47" s="1093"/>
      <c r="AA47" s="1093"/>
      <c r="AB47" s="1093"/>
      <c r="AC47" s="1093"/>
      <c r="AD47" s="1093"/>
      <c r="AE47" s="1094" t="s">
        <v>42</v>
      </c>
      <c r="AF47" s="1094"/>
      <c r="AG47" s="1094"/>
      <c r="AH47" s="1094"/>
      <c r="AI47" s="1094"/>
      <c r="AJ47" s="1094"/>
      <c r="AK47" s="1094"/>
      <c r="AL47" s="1094"/>
      <c r="AM47" s="1094"/>
      <c r="AN47" s="1094"/>
    </row>
    <row r="48" spans="1:43" ht="20.25" x14ac:dyDescent="0.3">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1"/>
      <c r="AN48" s="11"/>
    </row>
    <row r="49" spans="1:40" ht="37.9" customHeight="1" x14ac:dyDescent="0.25">
      <c r="A49" s="1073" t="s">
        <v>43</v>
      </c>
      <c r="B49" s="1073"/>
      <c r="C49" s="1073"/>
      <c r="D49" s="1073"/>
      <c r="E49" s="1073"/>
      <c r="F49" s="1073"/>
      <c r="G49" s="1073"/>
      <c r="H49" s="1073"/>
      <c r="I49" s="1074" t="s">
        <v>125</v>
      </c>
      <c r="J49" s="1074"/>
      <c r="K49" s="1074"/>
      <c r="L49" s="1074"/>
      <c r="M49" s="1074"/>
      <c r="N49" s="1074"/>
      <c r="O49" s="1074"/>
      <c r="P49" s="1074"/>
      <c r="Q49" s="1074"/>
      <c r="R49" s="1074"/>
      <c r="S49" s="1074"/>
      <c r="T49" s="1074"/>
      <c r="U49" s="1074"/>
      <c r="V49" s="1074"/>
      <c r="W49" s="1074"/>
      <c r="X49" s="1074"/>
      <c r="Y49" s="1074"/>
      <c r="Z49" s="1074"/>
      <c r="AA49" s="1074"/>
      <c r="AB49" s="1074"/>
      <c r="AC49" s="1074"/>
      <c r="AD49" s="1074"/>
      <c r="AE49" s="1074"/>
      <c r="AF49" s="1074"/>
      <c r="AG49" s="1074"/>
      <c r="AH49" s="1074"/>
      <c r="AI49" s="1074"/>
      <c r="AJ49" s="1074"/>
      <c r="AK49" s="1074"/>
      <c r="AL49" s="1074"/>
      <c r="AM49" s="1074"/>
      <c r="AN49" s="1074"/>
    </row>
    <row r="50" spans="1:40" ht="16.5" thickBot="1" x14ac:dyDescent="0.3">
      <c r="A50" s="12"/>
      <c r="B50" s="13"/>
      <c r="C50" s="13"/>
      <c r="D50" s="13"/>
      <c r="E50" s="13"/>
      <c r="F50" s="13"/>
      <c r="G50" s="13"/>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4"/>
      <c r="AJ50" s="14"/>
      <c r="AK50" s="14"/>
      <c r="AL50" s="14"/>
      <c r="AM50" s="15"/>
      <c r="AN50" s="15"/>
    </row>
    <row r="51" spans="1:40" s="13" customFormat="1" ht="45" customHeight="1" thickBot="1" x14ac:dyDescent="0.25">
      <c r="A51" s="1075" t="s">
        <v>1</v>
      </c>
      <c r="B51" s="1076"/>
      <c r="C51" s="1076"/>
      <c r="D51" s="1076"/>
      <c r="E51" s="1076"/>
      <c r="F51" s="1076"/>
      <c r="G51" s="1076"/>
      <c r="H51" s="1077" t="str">
        <f>+VLOOKUP(AE51,PRESUPUESTO!$A$18:$E$36,3,FALSE)</f>
        <v>CONCRETO PARA PLACA HUELLA DE 21 MPa - (3000 PSI). (INCLUYE CORTE Y SELLO DE JUNTAS).</v>
      </c>
      <c r="I51" s="1077"/>
      <c r="J51" s="1077"/>
      <c r="K51" s="1077"/>
      <c r="L51" s="1077"/>
      <c r="M51" s="1077"/>
      <c r="N51" s="1077"/>
      <c r="O51" s="1077"/>
      <c r="P51" s="1077"/>
      <c r="Q51" s="1077"/>
      <c r="R51" s="1077"/>
      <c r="S51" s="1077"/>
      <c r="T51" s="1077"/>
      <c r="U51" s="1076" t="s">
        <v>45</v>
      </c>
      <c r="V51" s="1076"/>
      <c r="W51" s="1076"/>
      <c r="X51" s="1076"/>
      <c r="Y51" s="1076"/>
      <c r="Z51" s="1076"/>
      <c r="AA51" s="1076"/>
      <c r="AB51" s="1076"/>
      <c r="AC51" s="1076"/>
      <c r="AD51" s="1076"/>
      <c r="AE51" s="1078">
        <v>3.01</v>
      </c>
      <c r="AF51" s="1079"/>
      <c r="AG51" s="1079"/>
      <c r="AH51" s="1079"/>
      <c r="AI51" s="1080"/>
      <c r="AJ51" s="16" t="s">
        <v>46</v>
      </c>
      <c r="AK51" s="127" t="str">
        <f>+VLOOKUP(AE51,PRESUPUESTO!$A$18:$E$36,4,FALSE)</f>
        <v>Precios Gober.</v>
      </c>
      <c r="AL51" s="18" t="s">
        <v>47</v>
      </c>
      <c r="AM51" s="1081" t="s">
        <v>124</v>
      </c>
      <c r="AN51" s="1082"/>
    </row>
    <row r="52" spans="1:40" x14ac:dyDescent="0.25">
      <c r="A52" s="19"/>
      <c r="B52" s="20"/>
      <c r="C52" s="20"/>
      <c r="D52" s="20"/>
      <c r="E52" s="20"/>
      <c r="F52" s="20"/>
      <c r="G52" s="20"/>
      <c r="H52" s="20"/>
      <c r="I52" s="20"/>
      <c r="J52" s="20"/>
      <c r="K52" s="20"/>
      <c r="L52" s="20"/>
      <c r="M52" s="20"/>
      <c r="N52" s="20"/>
      <c r="O52" s="20"/>
      <c r="P52" s="20"/>
      <c r="Q52" s="20"/>
      <c r="R52" s="20"/>
      <c r="S52" s="20"/>
      <c r="T52" s="20"/>
      <c r="U52" s="20"/>
      <c r="V52" s="20"/>
      <c r="W52" s="20"/>
      <c r="X52" s="20"/>
      <c r="Y52" s="20"/>
      <c r="Z52" s="20"/>
      <c r="AA52" s="20"/>
      <c r="AB52" s="20"/>
      <c r="AC52" s="20"/>
      <c r="AD52" s="20"/>
      <c r="AE52" s="20"/>
      <c r="AF52" s="20"/>
      <c r="AG52" s="20"/>
      <c r="AH52" s="21"/>
      <c r="AI52" s="1065" t="s">
        <v>48</v>
      </c>
      <c r="AJ52" s="1067" t="s">
        <v>49</v>
      </c>
      <c r="AK52" s="1068"/>
      <c r="AL52" s="1068"/>
      <c r="AM52" s="1069" t="s">
        <v>50</v>
      </c>
      <c r="AN52" s="1063" t="s">
        <v>51</v>
      </c>
    </row>
    <row r="53" spans="1:40" ht="16.5" customHeight="1" thickBot="1" x14ac:dyDescent="0.3">
      <c r="A53" s="22"/>
      <c r="B53" s="23"/>
      <c r="C53" s="23"/>
      <c r="D53" s="23"/>
      <c r="E53" s="23"/>
      <c r="F53" s="23"/>
      <c r="G53" s="23"/>
      <c r="H53" s="23"/>
      <c r="I53" s="23"/>
      <c r="J53" s="23"/>
      <c r="K53" s="23"/>
      <c r="L53" s="23"/>
      <c r="M53" s="23"/>
      <c r="N53" s="23"/>
      <c r="O53" s="23"/>
      <c r="P53" s="23"/>
      <c r="Q53" s="23"/>
      <c r="R53" s="23"/>
      <c r="S53" s="23"/>
      <c r="T53" s="23"/>
      <c r="U53" s="23"/>
      <c r="V53" s="23"/>
      <c r="W53" s="23"/>
      <c r="X53" s="23"/>
      <c r="Y53" s="23"/>
      <c r="Z53" s="23"/>
      <c r="AA53" s="23"/>
      <c r="AB53" s="23"/>
      <c r="AC53" s="23"/>
      <c r="AD53" s="23"/>
      <c r="AE53" s="23"/>
      <c r="AF53" s="23"/>
      <c r="AG53" s="23"/>
      <c r="AH53" s="24"/>
      <c r="AI53" s="1066"/>
      <c r="AJ53" s="25" t="s">
        <v>75</v>
      </c>
      <c r="AK53" s="25" t="s">
        <v>76</v>
      </c>
      <c r="AL53" s="25" t="s">
        <v>77</v>
      </c>
      <c r="AM53" s="1070"/>
      <c r="AN53" s="1064"/>
    </row>
    <row r="54" spans="1:40" ht="15.75" x14ac:dyDescent="0.25">
      <c r="A54" s="22"/>
      <c r="B54" s="23"/>
      <c r="C54" s="23"/>
      <c r="D54" s="26"/>
      <c r="E54" s="27"/>
      <c r="F54" s="28"/>
      <c r="G54" s="28"/>
      <c r="H54" s="27"/>
      <c r="I54" s="29"/>
      <c r="J54" s="30"/>
      <c r="K54" s="30"/>
      <c r="L54" s="30"/>
      <c r="M54" s="30"/>
      <c r="N54" s="30"/>
      <c r="O54" s="30"/>
      <c r="P54" s="30"/>
      <c r="Q54" s="30"/>
      <c r="R54" s="30"/>
      <c r="S54" s="30"/>
      <c r="T54" s="30"/>
      <c r="U54" s="30"/>
      <c r="V54" s="28"/>
      <c r="W54" s="28"/>
      <c r="X54" s="28"/>
      <c r="Y54" s="28"/>
      <c r="Z54" s="28"/>
      <c r="AA54" s="28"/>
      <c r="AB54" s="31"/>
      <c r="AC54" s="28"/>
      <c r="AD54" s="30"/>
      <c r="AE54" s="30"/>
      <c r="AF54" s="30"/>
      <c r="AG54" s="32"/>
      <c r="AH54" s="33"/>
      <c r="AI54" s="76" t="s">
        <v>61</v>
      </c>
      <c r="AJ54" s="71"/>
      <c r="AK54" s="71"/>
      <c r="AL54" s="71"/>
      <c r="AM54" s="72"/>
      <c r="AN54" s="73"/>
    </row>
    <row r="55" spans="1:40" x14ac:dyDescent="0.25">
      <c r="A55" s="22"/>
      <c r="B55" s="23"/>
      <c r="C55" s="23"/>
      <c r="D55" s="23"/>
      <c r="E55" s="23"/>
      <c r="F55" s="23"/>
      <c r="G55" s="23"/>
      <c r="H55" s="23"/>
      <c r="I55" s="23"/>
      <c r="J55" s="23"/>
      <c r="K55" s="23"/>
      <c r="L55" s="23"/>
      <c r="M55" s="23"/>
      <c r="N55" s="38"/>
      <c r="O55" s="23"/>
      <c r="P55" s="23"/>
      <c r="Q55" s="23"/>
      <c r="R55" s="23"/>
      <c r="S55" s="23"/>
      <c r="T55" s="23"/>
      <c r="U55" s="23"/>
      <c r="V55" s="23"/>
      <c r="W55" s="23"/>
      <c r="X55" s="23"/>
      <c r="Y55" s="23"/>
      <c r="Z55" s="23"/>
      <c r="AA55" s="23"/>
      <c r="AB55" s="23"/>
      <c r="AC55" s="23"/>
      <c r="AD55" s="23"/>
      <c r="AE55" s="23"/>
      <c r="AF55" s="39"/>
      <c r="AG55" s="23"/>
      <c r="AH55" s="33"/>
      <c r="AI55" s="76" t="s">
        <v>232</v>
      </c>
      <c r="AJ55" s="71">
        <v>90</v>
      </c>
      <c r="AK55" s="71">
        <v>0.15</v>
      </c>
      <c r="AL55" s="71">
        <v>0.9</v>
      </c>
      <c r="AM55" s="72">
        <v>2</v>
      </c>
      <c r="AN55" s="73">
        <f>+AJ55*AK55*AL55*AM55</f>
        <v>24.3</v>
      </c>
    </row>
    <row r="56" spans="1:40" x14ac:dyDescent="0.25">
      <c r="A56" s="22"/>
      <c r="B56" s="23"/>
      <c r="C56" s="23"/>
      <c r="D56" s="23"/>
      <c r="E56" s="23"/>
      <c r="F56" s="23"/>
      <c r="G56" s="23"/>
      <c r="H56" s="23"/>
      <c r="I56" s="23"/>
      <c r="J56" s="23"/>
      <c r="K56" s="23"/>
      <c r="L56" s="23"/>
      <c r="M56" s="23"/>
      <c r="N56" s="38"/>
      <c r="O56" s="23"/>
      <c r="P56" s="23"/>
      <c r="Q56" s="23"/>
      <c r="R56" s="23"/>
      <c r="S56" s="23"/>
      <c r="T56" s="23"/>
      <c r="U56" s="23"/>
      <c r="V56" s="23"/>
      <c r="W56" s="23"/>
      <c r="X56" s="23"/>
      <c r="Y56" s="23"/>
      <c r="Z56" s="23"/>
      <c r="AA56" s="23"/>
      <c r="AB56" s="23"/>
      <c r="AC56" s="23"/>
      <c r="AD56" s="23"/>
      <c r="AE56" s="23"/>
      <c r="AF56" s="39"/>
      <c r="AG56" s="23"/>
      <c r="AH56" s="33"/>
      <c r="AI56" s="69"/>
      <c r="AJ56" s="71" t="s">
        <v>78</v>
      </c>
      <c r="AK56" s="71"/>
      <c r="AL56" s="71"/>
      <c r="AM56" s="72"/>
      <c r="AN56" s="73"/>
    </row>
    <row r="57" spans="1:40" x14ac:dyDescent="0.25">
      <c r="A57" s="22"/>
      <c r="B57" s="23"/>
      <c r="C57" s="23"/>
      <c r="D57" s="23"/>
      <c r="E57" s="23"/>
      <c r="F57" s="23"/>
      <c r="G57" s="23"/>
      <c r="H57" s="23"/>
      <c r="I57" s="23"/>
      <c r="J57" s="23"/>
      <c r="K57" s="23"/>
      <c r="L57" s="23"/>
      <c r="M57" s="23"/>
      <c r="N57" s="38"/>
      <c r="O57" s="23"/>
      <c r="P57" s="23"/>
      <c r="Q57" s="23"/>
      <c r="R57" s="23"/>
      <c r="S57" s="23"/>
      <c r="T57" s="23"/>
      <c r="U57" s="23"/>
      <c r="V57" s="23"/>
      <c r="W57" s="23"/>
      <c r="X57" s="23"/>
      <c r="Y57" s="23"/>
      <c r="Z57" s="23"/>
      <c r="AA57" s="23"/>
      <c r="AB57" s="23"/>
      <c r="AC57" s="23"/>
      <c r="AD57" s="23"/>
      <c r="AE57" s="23"/>
      <c r="AF57" s="39"/>
      <c r="AG57" s="23"/>
      <c r="AH57" s="33"/>
      <c r="AI57" s="76" t="s">
        <v>79</v>
      </c>
      <c r="AJ57" s="71">
        <v>50.71</v>
      </c>
      <c r="AK57" s="71">
        <v>0.15</v>
      </c>
      <c r="AL57" s="71"/>
      <c r="AM57" s="72">
        <v>1</v>
      </c>
      <c r="AN57" s="73">
        <f>+AJ57*AK57*AM57</f>
        <v>7.6064999999999996</v>
      </c>
    </row>
    <row r="58" spans="1:40" x14ac:dyDescent="0.25">
      <c r="A58" s="22"/>
      <c r="B58" s="23"/>
      <c r="C58" s="23"/>
      <c r="D58" s="23"/>
      <c r="E58" s="23"/>
      <c r="F58" s="23"/>
      <c r="G58" s="23"/>
      <c r="H58" s="23"/>
      <c r="I58" s="23"/>
      <c r="J58" s="23"/>
      <c r="K58" s="23"/>
      <c r="L58" s="23"/>
      <c r="M58" s="23"/>
      <c r="N58" s="38"/>
      <c r="O58" s="23"/>
      <c r="P58" s="23"/>
      <c r="Q58" s="23"/>
      <c r="R58" s="23"/>
      <c r="S58" s="23"/>
      <c r="T58" s="23"/>
      <c r="U58" s="23"/>
      <c r="V58" s="23"/>
      <c r="W58" s="23"/>
      <c r="X58" s="23"/>
      <c r="Y58" s="23"/>
      <c r="Z58" s="23"/>
      <c r="AA58" s="23"/>
      <c r="AB58" s="23"/>
      <c r="AC58" s="23"/>
      <c r="AD58" s="23"/>
      <c r="AE58" s="23"/>
      <c r="AF58" s="39"/>
      <c r="AG58" s="23"/>
      <c r="AH58" s="33"/>
      <c r="AI58" s="69"/>
      <c r="AJ58" s="71"/>
      <c r="AK58" s="71"/>
      <c r="AL58" s="71"/>
      <c r="AM58" s="72"/>
      <c r="AN58" s="73"/>
    </row>
    <row r="59" spans="1:40" x14ac:dyDescent="0.25">
      <c r="A59" s="22"/>
      <c r="B59" s="23"/>
      <c r="C59" s="23"/>
      <c r="D59" s="23"/>
      <c r="E59" s="23"/>
      <c r="F59" s="23"/>
      <c r="G59" s="23"/>
      <c r="H59" s="23"/>
      <c r="I59" s="23"/>
      <c r="J59" s="23"/>
      <c r="K59" s="23"/>
      <c r="L59" s="23"/>
      <c r="M59" s="23"/>
      <c r="N59" s="38"/>
      <c r="O59" s="23"/>
      <c r="P59" s="23"/>
      <c r="Q59" s="23"/>
      <c r="R59" s="23"/>
      <c r="S59" s="23"/>
      <c r="T59" s="23"/>
      <c r="U59" s="23"/>
      <c r="V59" s="23"/>
      <c r="W59" s="23"/>
      <c r="X59" s="23"/>
      <c r="Y59" s="23"/>
      <c r="Z59" s="23"/>
      <c r="AA59" s="23"/>
      <c r="AB59" s="23"/>
      <c r="AC59" s="23"/>
      <c r="AD59" s="23"/>
      <c r="AE59" s="23"/>
      <c r="AF59" s="39"/>
      <c r="AG59" s="23"/>
      <c r="AH59" s="33"/>
      <c r="AI59" s="69"/>
      <c r="AJ59" s="71"/>
      <c r="AK59" s="71"/>
      <c r="AL59" s="71"/>
      <c r="AM59" s="72"/>
      <c r="AN59" s="73"/>
    </row>
    <row r="60" spans="1:40" x14ac:dyDescent="0.25">
      <c r="A60" s="22"/>
      <c r="B60" s="23"/>
      <c r="C60" s="23"/>
      <c r="D60" s="23"/>
      <c r="E60" s="23"/>
      <c r="F60" s="23"/>
      <c r="G60" s="23"/>
      <c r="H60" s="23"/>
      <c r="I60" s="23"/>
      <c r="J60" s="23"/>
      <c r="K60" s="23"/>
      <c r="L60" s="23"/>
      <c r="M60" s="23"/>
      <c r="N60" s="38"/>
      <c r="O60" s="23"/>
      <c r="P60" s="23"/>
      <c r="Q60" s="23"/>
      <c r="R60" s="23"/>
      <c r="S60" s="23"/>
      <c r="T60" s="23"/>
      <c r="U60" s="23"/>
      <c r="V60" s="23"/>
      <c r="W60" s="23"/>
      <c r="X60" s="23"/>
      <c r="Y60" s="23"/>
      <c r="Z60" s="23"/>
      <c r="AA60" s="23"/>
      <c r="AB60" s="23"/>
      <c r="AC60" s="23"/>
      <c r="AD60" s="23"/>
      <c r="AE60" s="23"/>
      <c r="AF60" s="39"/>
      <c r="AG60" s="23"/>
      <c r="AH60" s="33"/>
      <c r="AI60" s="76"/>
      <c r="AJ60" s="71"/>
      <c r="AK60" s="71"/>
      <c r="AL60" s="71"/>
      <c r="AM60" s="72"/>
      <c r="AN60" s="73"/>
    </row>
    <row r="61" spans="1:40" x14ac:dyDescent="0.25">
      <c r="A61" s="22"/>
      <c r="B61" s="23"/>
      <c r="C61" s="23"/>
      <c r="D61" s="23"/>
      <c r="E61" s="23"/>
      <c r="F61" s="23"/>
      <c r="G61" s="23"/>
      <c r="H61" s="23"/>
      <c r="I61" s="23"/>
      <c r="J61" s="23"/>
      <c r="K61" s="23"/>
      <c r="L61" s="23"/>
      <c r="M61" s="23"/>
      <c r="N61" s="23"/>
      <c r="O61" s="23"/>
      <c r="P61" s="23"/>
      <c r="Q61" s="23"/>
      <c r="R61" s="23"/>
      <c r="S61" s="23"/>
      <c r="T61" s="23"/>
      <c r="U61" s="23"/>
      <c r="V61" s="23"/>
      <c r="W61" s="23"/>
      <c r="X61" s="23"/>
      <c r="Y61" s="23"/>
      <c r="Z61" s="23"/>
      <c r="AA61" s="23"/>
      <c r="AB61" s="23"/>
      <c r="AC61" s="23"/>
      <c r="AD61" s="23"/>
      <c r="AE61" s="23"/>
      <c r="AF61" s="39"/>
      <c r="AG61" s="23"/>
      <c r="AH61" s="33"/>
      <c r="AI61" s="69"/>
      <c r="AJ61" s="71"/>
      <c r="AK61" s="71"/>
      <c r="AL61" s="71"/>
      <c r="AM61" s="72"/>
      <c r="AN61" s="73"/>
    </row>
    <row r="62" spans="1:40" x14ac:dyDescent="0.25">
      <c r="A62" s="22"/>
      <c r="B62" s="23"/>
      <c r="C62" s="23"/>
      <c r="D62" s="23"/>
      <c r="E62" s="23"/>
      <c r="F62" s="23"/>
      <c r="G62" s="23"/>
      <c r="H62" s="23"/>
      <c r="I62" s="23"/>
      <c r="J62" s="23"/>
      <c r="K62" s="23"/>
      <c r="L62" s="23"/>
      <c r="M62" s="23"/>
      <c r="N62" s="23"/>
      <c r="O62" s="23"/>
      <c r="P62" s="23"/>
      <c r="Q62" s="23"/>
      <c r="R62" s="23"/>
      <c r="S62" s="23"/>
      <c r="T62" s="23"/>
      <c r="U62" s="23"/>
      <c r="V62" s="23"/>
      <c r="W62" s="23"/>
      <c r="X62" s="23"/>
      <c r="Y62" s="23"/>
      <c r="Z62" s="23"/>
      <c r="AA62" s="23"/>
      <c r="AB62" s="23"/>
      <c r="AC62" s="23"/>
      <c r="AD62" s="23"/>
      <c r="AE62" s="23"/>
      <c r="AF62" s="39"/>
      <c r="AG62" s="23"/>
      <c r="AH62" s="33"/>
      <c r="AI62" s="69"/>
      <c r="AJ62" s="71"/>
      <c r="AK62" s="71"/>
      <c r="AL62" s="71"/>
      <c r="AM62" s="72"/>
      <c r="AN62" s="73"/>
    </row>
    <row r="63" spans="1:40" x14ac:dyDescent="0.25">
      <c r="A63" s="22"/>
      <c r="B63" s="23"/>
      <c r="C63" s="23"/>
      <c r="D63" s="23"/>
      <c r="E63" s="23"/>
      <c r="F63" s="23"/>
      <c r="G63" s="23"/>
      <c r="H63" s="23"/>
      <c r="I63" s="23"/>
      <c r="J63" s="23"/>
      <c r="K63" s="23"/>
      <c r="L63" s="23"/>
      <c r="M63" s="23"/>
      <c r="N63" s="23"/>
      <c r="O63" s="23"/>
      <c r="P63" s="23"/>
      <c r="Q63" s="23"/>
      <c r="R63" s="23"/>
      <c r="S63" s="23"/>
      <c r="T63" s="23"/>
      <c r="U63" s="23"/>
      <c r="V63" s="23"/>
      <c r="W63" s="23"/>
      <c r="X63" s="23"/>
      <c r="Y63" s="23"/>
      <c r="Z63" s="23"/>
      <c r="AA63" s="23"/>
      <c r="AB63" s="23"/>
      <c r="AC63" s="23"/>
      <c r="AD63" s="23"/>
      <c r="AE63" s="23"/>
      <c r="AF63" s="39"/>
      <c r="AG63" s="23"/>
      <c r="AH63" s="33"/>
      <c r="AI63" s="76" t="s">
        <v>81</v>
      </c>
      <c r="AJ63" s="71">
        <f>+AL55</f>
        <v>0.9</v>
      </c>
      <c r="AK63" s="71">
        <v>0.15</v>
      </c>
      <c r="AL63" s="71">
        <f>+'3,03'!AL50</f>
        <v>0.2</v>
      </c>
      <c r="AM63" s="72">
        <f>+'3,03'!AM50*2</f>
        <v>60</v>
      </c>
      <c r="AN63" s="73">
        <f>+AJ63*AK63*AL63*AM63*-1</f>
        <v>-1.62</v>
      </c>
    </row>
    <row r="64" spans="1:40" x14ac:dyDescent="0.25">
      <c r="A64" s="22"/>
      <c r="B64" s="23"/>
      <c r="C64" s="23"/>
      <c r="D64" s="23"/>
      <c r="E64" s="23"/>
      <c r="F64" s="23"/>
      <c r="G64" s="23"/>
      <c r="H64" s="23"/>
      <c r="I64" s="23"/>
      <c r="J64" s="23"/>
      <c r="K64" s="23"/>
      <c r="L64" s="23"/>
      <c r="M64" s="23"/>
      <c r="N64" s="23"/>
      <c r="O64" s="23"/>
      <c r="P64" s="23"/>
      <c r="Q64" s="23"/>
      <c r="R64" s="23"/>
      <c r="S64" s="23"/>
      <c r="T64" s="23"/>
      <c r="U64" s="23"/>
      <c r="V64" s="23"/>
      <c r="W64" s="23"/>
      <c r="X64" s="23"/>
      <c r="Y64" s="23"/>
      <c r="Z64" s="23"/>
      <c r="AA64" s="23"/>
      <c r="AB64" s="23"/>
      <c r="AC64" s="23"/>
      <c r="AD64" s="23"/>
      <c r="AE64" s="23"/>
      <c r="AF64" s="39"/>
      <c r="AG64" s="23"/>
      <c r="AH64" s="33"/>
      <c r="AI64" s="69"/>
      <c r="AJ64" s="71"/>
      <c r="AK64" s="71"/>
      <c r="AL64" s="71"/>
      <c r="AM64" s="72"/>
      <c r="AN64" s="73"/>
    </row>
    <row r="65" spans="1:42" x14ac:dyDescent="0.25">
      <c r="A65" s="22"/>
      <c r="B65" s="23"/>
      <c r="C65" s="23"/>
      <c r="D65" s="23"/>
      <c r="E65" s="23"/>
      <c r="F65" s="23"/>
      <c r="G65" s="23"/>
      <c r="H65" s="23"/>
      <c r="I65" s="23"/>
      <c r="J65" s="23"/>
      <c r="K65" s="23"/>
      <c r="L65" s="23"/>
      <c r="M65" s="23"/>
      <c r="N65" s="23"/>
      <c r="O65" s="23"/>
      <c r="P65" s="23"/>
      <c r="Q65" s="23"/>
      <c r="R65" s="23"/>
      <c r="S65" s="23"/>
      <c r="T65" s="23"/>
      <c r="U65" s="23"/>
      <c r="V65" s="23"/>
      <c r="W65" s="23"/>
      <c r="X65" s="23"/>
      <c r="Y65" s="23"/>
      <c r="Z65" s="23"/>
      <c r="AA65" s="23"/>
      <c r="AB65" s="23"/>
      <c r="AC65" s="23"/>
      <c r="AD65" s="23"/>
      <c r="AE65" s="23"/>
      <c r="AF65" s="39"/>
      <c r="AG65" s="23"/>
      <c r="AH65" s="33"/>
      <c r="AI65" s="69"/>
      <c r="AJ65" s="71"/>
      <c r="AK65" s="71"/>
      <c r="AL65" s="71"/>
      <c r="AM65" s="72"/>
      <c r="AN65" s="73"/>
      <c r="AP65" s="77"/>
    </row>
    <row r="66" spans="1:42" x14ac:dyDescent="0.25">
      <c r="A66" s="22"/>
      <c r="B66" s="23"/>
      <c r="C66" s="23"/>
      <c r="D66" s="23"/>
      <c r="E66" s="23"/>
      <c r="F66" s="23"/>
      <c r="G66" s="23"/>
      <c r="H66" s="23"/>
      <c r="I66" s="23"/>
      <c r="J66" s="23"/>
      <c r="K66" s="23"/>
      <c r="L66" s="23"/>
      <c r="M66" s="23"/>
      <c r="N66" s="23"/>
      <c r="O66" s="23"/>
      <c r="P66" s="23"/>
      <c r="Q66" s="23"/>
      <c r="R66" s="23"/>
      <c r="S66" s="23"/>
      <c r="T66" s="23"/>
      <c r="U66" s="23"/>
      <c r="V66" s="23"/>
      <c r="W66" s="23"/>
      <c r="X66" s="23"/>
      <c r="Y66" s="23"/>
      <c r="Z66" s="23"/>
      <c r="AA66" s="23"/>
      <c r="AB66" s="23"/>
      <c r="AC66" s="23"/>
      <c r="AD66" s="23"/>
      <c r="AE66" s="23"/>
      <c r="AF66" s="39"/>
      <c r="AG66" s="23"/>
      <c r="AH66" s="33"/>
      <c r="AI66" s="69"/>
      <c r="AJ66" s="71"/>
      <c r="AK66" s="71"/>
      <c r="AL66" s="71"/>
      <c r="AM66" s="72"/>
      <c r="AN66" s="73"/>
    </row>
    <row r="67" spans="1:42" x14ac:dyDescent="0.25">
      <c r="A67" s="22"/>
      <c r="B67" s="23"/>
      <c r="C67" s="23"/>
      <c r="D67" s="23"/>
      <c r="E67" s="23"/>
      <c r="F67" s="23"/>
      <c r="G67" s="23"/>
      <c r="H67" s="23"/>
      <c r="I67" s="23"/>
      <c r="J67" s="23"/>
      <c r="K67" s="23"/>
      <c r="L67" s="23"/>
      <c r="M67" s="23"/>
      <c r="N67" s="23"/>
      <c r="O67" s="23"/>
      <c r="P67" s="23"/>
      <c r="Q67" s="23"/>
      <c r="R67" s="23"/>
      <c r="S67" s="23"/>
      <c r="T67" s="23"/>
      <c r="U67" s="23"/>
      <c r="V67" s="23"/>
      <c r="W67" s="23"/>
      <c r="X67" s="23"/>
      <c r="Y67" s="23"/>
      <c r="Z67" s="23"/>
      <c r="AA67" s="23"/>
      <c r="AB67" s="23"/>
      <c r="AC67" s="23"/>
      <c r="AD67" s="23"/>
      <c r="AE67" s="23"/>
      <c r="AF67" s="39"/>
      <c r="AG67" s="23"/>
      <c r="AH67" s="33"/>
      <c r="AI67" s="69"/>
      <c r="AJ67" s="71"/>
      <c r="AK67" s="71"/>
      <c r="AL67" s="71"/>
      <c r="AM67" s="72"/>
      <c r="AN67" s="73"/>
      <c r="AP67" s="9">
        <v>152</v>
      </c>
    </row>
    <row r="68" spans="1:42" x14ac:dyDescent="0.25">
      <c r="A68" s="22"/>
      <c r="B68" s="23"/>
      <c r="C68" s="23"/>
      <c r="D68" s="23"/>
      <c r="E68" s="23"/>
      <c r="F68" s="23"/>
      <c r="G68" s="23"/>
      <c r="H68" s="23"/>
      <c r="I68" s="23"/>
      <c r="J68" s="23"/>
      <c r="K68" s="23"/>
      <c r="L68" s="23"/>
      <c r="M68" s="23"/>
      <c r="N68" s="23"/>
      <c r="O68" s="23"/>
      <c r="P68" s="23"/>
      <c r="Q68" s="23"/>
      <c r="R68" s="23"/>
      <c r="S68" s="23"/>
      <c r="T68" s="23"/>
      <c r="U68" s="23"/>
      <c r="V68" s="23"/>
      <c r="W68" s="23"/>
      <c r="X68" s="23"/>
      <c r="Y68" s="23"/>
      <c r="Z68" s="23"/>
      <c r="AA68" s="23"/>
      <c r="AB68" s="23"/>
      <c r="AC68" s="23"/>
      <c r="AD68" s="23"/>
      <c r="AE68" s="23"/>
      <c r="AF68" s="39"/>
      <c r="AG68" s="23"/>
      <c r="AH68" s="33"/>
      <c r="AI68" s="69"/>
      <c r="AJ68" s="71"/>
      <c r="AK68" s="71"/>
      <c r="AL68" s="71"/>
      <c r="AM68" s="72"/>
      <c r="AN68" s="73"/>
    </row>
    <row r="69" spans="1:42" x14ac:dyDescent="0.25">
      <c r="A69" s="22"/>
      <c r="B69" s="23"/>
      <c r="C69" s="23"/>
      <c r="D69" s="23"/>
      <c r="E69" s="23"/>
      <c r="F69" s="23"/>
      <c r="G69" s="23"/>
      <c r="H69" s="23"/>
      <c r="I69" s="23"/>
      <c r="J69" s="23"/>
      <c r="K69" s="23"/>
      <c r="L69" s="23"/>
      <c r="M69" s="23"/>
      <c r="N69" s="23"/>
      <c r="O69" s="23"/>
      <c r="P69" s="23"/>
      <c r="Q69" s="23"/>
      <c r="R69" s="23"/>
      <c r="S69" s="23"/>
      <c r="T69" s="23"/>
      <c r="U69" s="23"/>
      <c r="V69" s="23"/>
      <c r="W69" s="23"/>
      <c r="X69" s="23"/>
      <c r="Y69" s="23"/>
      <c r="Z69" s="23"/>
      <c r="AA69" s="23"/>
      <c r="AB69" s="23"/>
      <c r="AC69" s="23"/>
      <c r="AD69" s="23"/>
      <c r="AE69" s="23"/>
      <c r="AF69" s="39"/>
      <c r="AG69" s="23"/>
      <c r="AH69" s="33"/>
      <c r="AI69" s="69"/>
      <c r="AJ69" s="71"/>
      <c r="AK69" s="71"/>
      <c r="AL69" s="71"/>
      <c r="AM69" s="72"/>
      <c r="AN69" s="73"/>
    </row>
    <row r="70" spans="1:42" x14ac:dyDescent="0.25">
      <c r="A70" s="22"/>
      <c r="B70" s="23"/>
      <c r="C70" s="23"/>
      <c r="D70" s="23"/>
      <c r="E70" s="23"/>
      <c r="F70" s="23"/>
      <c r="G70" s="23"/>
      <c r="H70" s="23"/>
      <c r="I70" s="23"/>
      <c r="J70" s="23"/>
      <c r="K70" s="23"/>
      <c r="L70" s="23"/>
      <c r="M70" s="23"/>
      <c r="N70" s="23"/>
      <c r="O70" s="23"/>
      <c r="P70" s="23"/>
      <c r="Q70" s="23"/>
      <c r="R70" s="23"/>
      <c r="S70" s="23"/>
      <c r="T70" s="23"/>
      <c r="U70" s="23"/>
      <c r="V70" s="23"/>
      <c r="W70" s="23"/>
      <c r="X70" s="23"/>
      <c r="Y70" s="23"/>
      <c r="Z70" s="23"/>
      <c r="AA70" s="23"/>
      <c r="AB70" s="23"/>
      <c r="AC70" s="23"/>
      <c r="AD70" s="23"/>
      <c r="AE70" s="23"/>
      <c r="AF70" s="39"/>
      <c r="AG70" s="23"/>
      <c r="AH70" s="33"/>
      <c r="AI70" s="69"/>
      <c r="AJ70" s="71"/>
      <c r="AK70" s="71"/>
      <c r="AL70" s="71"/>
      <c r="AM70" s="72"/>
      <c r="AN70" s="73"/>
    </row>
    <row r="71" spans="1:42" x14ac:dyDescent="0.25">
      <c r="A71" s="22"/>
      <c r="B71" s="23"/>
      <c r="C71" s="23"/>
      <c r="D71" s="23"/>
      <c r="E71" s="23"/>
      <c r="F71" s="23"/>
      <c r="G71" s="23"/>
      <c r="H71" s="23"/>
      <c r="I71" s="23"/>
      <c r="J71" s="23"/>
      <c r="K71" s="23"/>
      <c r="L71" s="23"/>
      <c r="M71" s="23"/>
      <c r="N71" s="23"/>
      <c r="O71" s="23"/>
      <c r="P71" s="23"/>
      <c r="Q71" s="23"/>
      <c r="R71" s="23"/>
      <c r="S71" s="23"/>
      <c r="T71" s="23"/>
      <c r="U71" s="23"/>
      <c r="V71" s="23"/>
      <c r="W71" s="23"/>
      <c r="X71" s="23"/>
      <c r="Y71" s="23"/>
      <c r="Z71" s="23"/>
      <c r="AA71" s="23"/>
      <c r="AB71" s="23"/>
      <c r="AC71" s="23"/>
      <c r="AD71" s="23"/>
      <c r="AE71" s="23"/>
      <c r="AF71" s="39"/>
      <c r="AG71" s="23"/>
      <c r="AH71" s="33"/>
      <c r="AI71" s="69"/>
      <c r="AJ71" s="71"/>
      <c r="AK71" s="71"/>
      <c r="AL71" s="71"/>
      <c r="AM71" s="72"/>
      <c r="AN71" s="73"/>
    </row>
    <row r="72" spans="1:42" x14ac:dyDescent="0.25">
      <c r="A72" s="22"/>
      <c r="B72" s="23"/>
      <c r="C72" s="23"/>
      <c r="D72" s="23"/>
      <c r="E72" s="23"/>
      <c r="F72" s="23"/>
      <c r="G72" s="23"/>
      <c r="H72" s="23"/>
      <c r="I72" s="23"/>
      <c r="J72" s="23"/>
      <c r="K72" s="23"/>
      <c r="L72" s="23"/>
      <c r="M72" s="23"/>
      <c r="N72" s="23"/>
      <c r="O72" s="23"/>
      <c r="P72" s="23"/>
      <c r="Q72" s="23"/>
      <c r="R72" s="23"/>
      <c r="S72" s="23"/>
      <c r="T72" s="23"/>
      <c r="U72" s="23"/>
      <c r="V72" s="23"/>
      <c r="W72" s="23"/>
      <c r="X72" s="23"/>
      <c r="Y72" s="23"/>
      <c r="Z72" s="23"/>
      <c r="AA72" s="23"/>
      <c r="AB72" s="23"/>
      <c r="AC72" s="23"/>
      <c r="AD72" s="23"/>
      <c r="AE72" s="23"/>
      <c r="AF72" s="39"/>
      <c r="AG72" s="23"/>
      <c r="AH72" s="33"/>
      <c r="AI72" s="69"/>
      <c r="AJ72" s="71"/>
      <c r="AK72" s="71"/>
      <c r="AL72" s="71"/>
      <c r="AM72" s="72"/>
      <c r="AN72" s="73"/>
    </row>
    <row r="73" spans="1:42" x14ac:dyDescent="0.25">
      <c r="A73" s="22"/>
      <c r="B73" s="23"/>
      <c r="C73" s="23"/>
      <c r="D73" s="23"/>
      <c r="E73" s="23"/>
      <c r="F73" s="23"/>
      <c r="G73" s="23"/>
      <c r="H73" s="23"/>
      <c r="I73" s="23"/>
      <c r="J73" s="23"/>
      <c r="K73" s="23"/>
      <c r="L73" s="23"/>
      <c r="M73" s="23"/>
      <c r="N73" s="23"/>
      <c r="O73" s="23"/>
      <c r="P73" s="23"/>
      <c r="Q73" s="23"/>
      <c r="R73" s="23"/>
      <c r="S73" s="23"/>
      <c r="T73" s="23"/>
      <c r="U73" s="23"/>
      <c r="V73" s="23"/>
      <c r="W73" s="23"/>
      <c r="X73" s="23"/>
      <c r="Y73" s="23"/>
      <c r="Z73" s="23"/>
      <c r="AA73" s="23"/>
      <c r="AB73" s="23"/>
      <c r="AC73" s="23"/>
      <c r="AD73" s="23"/>
      <c r="AE73" s="23"/>
      <c r="AF73" s="39"/>
      <c r="AG73" s="23"/>
      <c r="AH73" s="33"/>
      <c r="AI73" s="69"/>
      <c r="AJ73" s="71"/>
      <c r="AK73" s="71"/>
      <c r="AL73" s="71"/>
      <c r="AM73" s="72"/>
      <c r="AN73" s="73"/>
    </row>
    <row r="74" spans="1:42" x14ac:dyDescent="0.25">
      <c r="A74" s="22"/>
      <c r="B74" s="23"/>
      <c r="C74" s="23"/>
      <c r="D74" s="23"/>
      <c r="E74" s="23"/>
      <c r="F74" s="23"/>
      <c r="G74" s="23"/>
      <c r="H74" s="23"/>
      <c r="I74" s="23"/>
      <c r="J74" s="23"/>
      <c r="K74" s="23"/>
      <c r="L74" s="23"/>
      <c r="M74" s="23"/>
      <c r="N74" s="23"/>
      <c r="O74" s="23"/>
      <c r="P74" s="23"/>
      <c r="Q74" s="23"/>
      <c r="R74" s="23"/>
      <c r="S74" s="23"/>
      <c r="T74" s="23"/>
      <c r="U74" s="23"/>
      <c r="V74" s="23"/>
      <c r="W74" s="23"/>
      <c r="X74" s="23"/>
      <c r="Y74" s="23"/>
      <c r="Z74" s="23"/>
      <c r="AA74" s="23"/>
      <c r="AB74" s="23"/>
      <c r="AC74" s="23"/>
      <c r="AD74" s="23"/>
      <c r="AE74" s="23"/>
      <c r="AF74" s="39"/>
      <c r="AG74" s="23"/>
      <c r="AH74" s="33"/>
      <c r="AI74" s="69"/>
      <c r="AJ74" s="71"/>
      <c r="AK74" s="71"/>
      <c r="AL74" s="71"/>
      <c r="AM74" s="72"/>
      <c r="AN74" s="73"/>
    </row>
    <row r="75" spans="1:42" x14ac:dyDescent="0.25">
      <c r="A75" s="22"/>
      <c r="B75" s="23"/>
      <c r="C75" s="23"/>
      <c r="D75" s="23"/>
      <c r="E75" s="23"/>
      <c r="F75" s="23"/>
      <c r="G75" s="23"/>
      <c r="H75" s="23"/>
      <c r="I75" s="23"/>
      <c r="J75" s="23"/>
      <c r="K75" s="23"/>
      <c r="L75" s="23"/>
      <c r="M75" s="23"/>
      <c r="N75" s="23"/>
      <c r="O75" s="23"/>
      <c r="P75" s="23"/>
      <c r="Q75" s="23"/>
      <c r="R75" s="23"/>
      <c r="S75" s="23"/>
      <c r="T75" s="23"/>
      <c r="U75" s="23"/>
      <c r="V75" s="23"/>
      <c r="W75" s="23"/>
      <c r="X75" s="23"/>
      <c r="Y75" s="23"/>
      <c r="Z75" s="23"/>
      <c r="AA75" s="23"/>
      <c r="AB75" s="23"/>
      <c r="AC75" s="23"/>
      <c r="AD75" s="23"/>
      <c r="AE75" s="23"/>
      <c r="AF75" s="39"/>
      <c r="AG75" s="23"/>
      <c r="AH75" s="33"/>
      <c r="AI75" s="69"/>
      <c r="AJ75" s="71"/>
      <c r="AK75" s="71"/>
      <c r="AL75" s="71"/>
      <c r="AM75" s="72"/>
      <c r="AN75" s="73"/>
    </row>
    <row r="76" spans="1:42" ht="15.75" x14ac:dyDescent="0.25">
      <c r="A76" s="22"/>
      <c r="B76" s="23"/>
      <c r="C76" s="23"/>
      <c r="D76" s="23"/>
      <c r="E76" s="23"/>
      <c r="F76" s="23"/>
      <c r="G76" s="23"/>
      <c r="H76" s="23"/>
      <c r="I76" s="23"/>
      <c r="J76" s="23"/>
      <c r="K76" s="23"/>
      <c r="L76" s="23"/>
      <c r="M76" s="23"/>
      <c r="N76" s="23"/>
      <c r="O76" s="23"/>
      <c r="P76" s="23"/>
      <c r="Q76" s="23"/>
      <c r="R76" s="23"/>
      <c r="S76" s="23"/>
      <c r="T76" s="23"/>
      <c r="U76" s="23"/>
      <c r="V76" s="23"/>
      <c r="W76" s="23"/>
      <c r="X76" s="23"/>
      <c r="Y76" s="23"/>
      <c r="Z76" s="23"/>
      <c r="AA76" s="23"/>
      <c r="AB76" s="23"/>
      <c r="AC76" s="23"/>
      <c r="AD76" s="23"/>
      <c r="AE76" s="23"/>
      <c r="AF76" s="39"/>
      <c r="AG76" s="23"/>
      <c r="AH76" s="33"/>
      <c r="AI76" s="69"/>
      <c r="AJ76" s="75"/>
      <c r="AK76" s="75"/>
      <c r="AL76" s="74"/>
      <c r="AM76" s="36"/>
      <c r="AN76" s="37"/>
    </row>
    <row r="77" spans="1:42" ht="15.75" x14ac:dyDescent="0.25">
      <c r="A77" s="22"/>
      <c r="B77" s="23"/>
      <c r="C77" s="23"/>
      <c r="D77" s="23"/>
      <c r="E77" s="23"/>
      <c r="F77" s="23"/>
      <c r="G77" s="23"/>
      <c r="H77" s="23"/>
      <c r="I77" s="23"/>
      <c r="J77" s="23"/>
      <c r="K77" s="23"/>
      <c r="L77" s="23"/>
      <c r="M77" s="23"/>
      <c r="N77" s="23"/>
      <c r="O77" s="23"/>
      <c r="P77" s="23"/>
      <c r="Q77" s="23"/>
      <c r="R77" s="23"/>
      <c r="S77" s="23"/>
      <c r="T77" s="23"/>
      <c r="U77" s="23"/>
      <c r="V77" s="23"/>
      <c r="W77" s="23"/>
      <c r="X77" s="23"/>
      <c r="Y77" s="23"/>
      <c r="Z77" s="23"/>
      <c r="AA77" s="23"/>
      <c r="AB77" s="23"/>
      <c r="AC77" s="23"/>
      <c r="AD77" s="23"/>
      <c r="AE77" s="23"/>
      <c r="AF77" s="39"/>
      <c r="AG77" s="23"/>
      <c r="AH77" s="33"/>
      <c r="AI77" s="69"/>
      <c r="AJ77" s="75"/>
      <c r="AK77" s="75"/>
      <c r="AL77" s="74"/>
      <c r="AM77" s="36"/>
      <c r="AN77" s="37"/>
    </row>
    <row r="78" spans="1:42" ht="15.75" x14ac:dyDescent="0.25">
      <c r="A78" s="22"/>
      <c r="B78" s="23"/>
      <c r="C78" s="23"/>
      <c r="D78" s="23"/>
      <c r="E78" s="23"/>
      <c r="F78" s="23"/>
      <c r="G78" s="23"/>
      <c r="H78" s="23"/>
      <c r="I78" s="23"/>
      <c r="J78" s="23"/>
      <c r="K78" s="23"/>
      <c r="L78" s="23"/>
      <c r="M78" s="23"/>
      <c r="N78" s="23"/>
      <c r="O78" s="23"/>
      <c r="P78" s="23"/>
      <c r="Q78" s="23"/>
      <c r="R78" s="23"/>
      <c r="S78" s="23"/>
      <c r="T78" s="23"/>
      <c r="U78" s="23"/>
      <c r="V78" s="23"/>
      <c r="W78" s="23"/>
      <c r="X78" s="23"/>
      <c r="Y78" s="23"/>
      <c r="Z78" s="23"/>
      <c r="AA78" s="23"/>
      <c r="AB78" s="23"/>
      <c r="AC78" s="23"/>
      <c r="AD78" s="23"/>
      <c r="AE78" s="23"/>
      <c r="AF78" s="39"/>
      <c r="AG78" s="23"/>
      <c r="AH78" s="33"/>
      <c r="AI78" s="69"/>
      <c r="AJ78" s="75"/>
      <c r="AK78" s="75"/>
      <c r="AL78" s="74"/>
      <c r="AM78" s="36"/>
      <c r="AN78" s="37"/>
    </row>
    <row r="79" spans="1:42" ht="18" x14ac:dyDescent="0.25">
      <c r="A79" s="22"/>
      <c r="B79" s="41"/>
      <c r="C79" s="23"/>
      <c r="D79" s="23"/>
      <c r="E79" s="23"/>
      <c r="F79" s="23"/>
      <c r="G79" s="23"/>
      <c r="H79" s="23"/>
      <c r="I79" s="23"/>
      <c r="J79" s="23"/>
      <c r="K79" s="23"/>
      <c r="L79" s="23"/>
      <c r="M79" s="23"/>
      <c r="N79" s="23"/>
      <c r="O79" s="23"/>
      <c r="P79" s="23"/>
      <c r="Q79" s="23"/>
      <c r="R79" s="23"/>
      <c r="S79" s="23"/>
      <c r="T79" s="23"/>
      <c r="U79" s="23"/>
      <c r="V79" s="23"/>
      <c r="W79" s="23"/>
      <c r="X79" s="23"/>
      <c r="Y79" s="23"/>
      <c r="Z79" s="23"/>
      <c r="AA79" s="23"/>
      <c r="AB79" s="23"/>
      <c r="AC79" s="23"/>
      <c r="AD79" s="23"/>
      <c r="AE79" s="23"/>
      <c r="AF79" s="39"/>
      <c r="AG79" s="23"/>
      <c r="AH79" s="33"/>
      <c r="AI79" s="34"/>
      <c r="AJ79" s="78"/>
      <c r="AK79" s="79"/>
      <c r="AL79" s="74"/>
      <c r="AM79" s="36"/>
      <c r="AN79" s="37"/>
    </row>
    <row r="80" spans="1:42" ht="15.75" x14ac:dyDescent="0.25">
      <c r="A80" s="22"/>
      <c r="B80" s="23"/>
      <c r="C80" s="23"/>
      <c r="D80" s="23"/>
      <c r="E80" s="23"/>
      <c r="F80" s="42"/>
      <c r="G80" s="42"/>
      <c r="H80" s="42"/>
      <c r="I80" s="42"/>
      <c r="J80" s="23"/>
      <c r="K80" s="23"/>
      <c r="L80" s="23"/>
      <c r="M80" s="42"/>
      <c r="N80" s="42"/>
      <c r="O80" s="42"/>
      <c r="P80" s="42"/>
      <c r="Q80" s="42"/>
      <c r="R80" s="42"/>
      <c r="S80" s="42"/>
      <c r="T80" s="42"/>
      <c r="U80" s="42"/>
      <c r="V80" s="42"/>
      <c r="W80" s="42"/>
      <c r="X80" s="42"/>
      <c r="Y80" s="42"/>
      <c r="Z80" s="42"/>
      <c r="AA80" s="42"/>
      <c r="AB80" s="42"/>
      <c r="AC80" s="42"/>
      <c r="AD80" s="42"/>
      <c r="AE80" s="42"/>
      <c r="AF80" s="23"/>
      <c r="AG80" s="23"/>
      <c r="AH80" s="33"/>
      <c r="AI80" s="34"/>
      <c r="AJ80" s="78"/>
      <c r="AK80" s="79"/>
      <c r="AL80" s="74"/>
      <c r="AM80" s="36"/>
      <c r="AN80" s="37"/>
      <c r="AO80" s="43"/>
    </row>
    <row r="81" spans="1:43" ht="15.75" x14ac:dyDescent="0.25">
      <c r="A81" s="22"/>
      <c r="B81" s="23"/>
      <c r="C81" s="23"/>
      <c r="D81" s="23"/>
      <c r="E81" s="23"/>
      <c r="F81" s="23"/>
      <c r="G81" s="23"/>
      <c r="H81" s="23"/>
      <c r="I81" s="23"/>
      <c r="J81" s="23"/>
      <c r="K81" s="23"/>
      <c r="L81" s="23"/>
      <c r="M81" s="23"/>
      <c r="N81" s="23"/>
      <c r="O81" s="23"/>
      <c r="P81" s="23"/>
      <c r="Q81" s="23"/>
      <c r="R81" s="23"/>
      <c r="S81" s="23"/>
      <c r="T81" s="23"/>
      <c r="U81" s="23"/>
      <c r="V81" s="23"/>
      <c r="W81" s="23"/>
      <c r="X81" s="23"/>
      <c r="Y81" s="23"/>
      <c r="Z81" s="23"/>
      <c r="AA81" s="23"/>
      <c r="AB81" s="23"/>
      <c r="AC81" s="23"/>
      <c r="AD81" s="23"/>
      <c r="AE81" s="23"/>
      <c r="AF81" s="23"/>
      <c r="AG81" s="23"/>
      <c r="AH81" s="33"/>
      <c r="AI81" s="34"/>
      <c r="AJ81" s="78"/>
      <c r="AK81" s="79"/>
      <c r="AL81" s="74"/>
      <c r="AM81" s="36"/>
      <c r="AN81" s="37"/>
      <c r="AO81" s="43"/>
      <c r="AP81" s="9">
        <v>104</v>
      </c>
      <c r="AQ81" s="9" t="s">
        <v>82</v>
      </c>
    </row>
    <row r="82" spans="1:43" ht="16.5" thickBot="1" x14ac:dyDescent="0.3">
      <c r="A82" s="22"/>
      <c r="B82" s="23"/>
      <c r="C82" s="23"/>
      <c r="D82" s="23"/>
      <c r="E82" s="23"/>
      <c r="F82" s="23"/>
      <c r="G82" s="23"/>
      <c r="H82" s="23"/>
      <c r="I82" s="23"/>
      <c r="J82" s="23"/>
      <c r="K82" s="23"/>
      <c r="L82" s="23"/>
      <c r="M82" s="23"/>
      <c r="N82" s="23"/>
      <c r="O82" s="23"/>
      <c r="P82" s="23"/>
      <c r="Q82" s="23"/>
      <c r="R82" s="23"/>
      <c r="S82" s="23"/>
      <c r="T82" s="23"/>
      <c r="U82" s="23"/>
      <c r="V82" s="23"/>
      <c r="W82" s="23"/>
      <c r="X82" s="23"/>
      <c r="Y82" s="23"/>
      <c r="Z82" s="23"/>
      <c r="AA82" s="23"/>
      <c r="AB82" s="23"/>
      <c r="AC82" s="23"/>
      <c r="AD82" s="23"/>
      <c r="AE82" s="23"/>
      <c r="AF82" s="23"/>
      <c r="AG82" s="23"/>
      <c r="AH82" s="33"/>
      <c r="AI82" s="34"/>
      <c r="AJ82" s="78"/>
      <c r="AK82" s="79"/>
      <c r="AL82" s="74"/>
      <c r="AM82" s="36"/>
      <c r="AN82" s="37"/>
    </row>
    <row r="83" spans="1:43" ht="15.75" x14ac:dyDescent="0.25">
      <c r="A83" s="1140" t="s">
        <v>72</v>
      </c>
      <c r="B83" s="1141"/>
      <c r="C83" s="1141"/>
      <c r="D83" s="1141"/>
      <c r="E83" s="1141"/>
      <c r="F83" s="1141"/>
      <c r="G83" s="1141"/>
      <c r="H83" s="1141"/>
      <c r="I83" s="1141"/>
      <c r="J83" s="1141"/>
      <c r="K83" s="1141"/>
      <c r="L83" s="1141"/>
      <c r="M83" s="1141"/>
      <c r="N83" s="1141"/>
      <c r="O83" s="1141"/>
      <c r="P83" s="1141"/>
      <c r="Q83" s="1141"/>
      <c r="R83" s="1141"/>
      <c r="S83" s="1141"/>
      <c r="T83" s="1141"/>
      <c r="U83" s="1141"/>
      <c r="V83" s="1141"/>
      <c r="W83" s="1141"/>
      <c r="X83" s="1141"/>
      <c r="Y83" s="1141"/>
      <c r="Z83" s="1141"/>
      <c r="AA83" s="1141"/>
      <c r="AB83" s="1141"/>
      <c r="AC83" s="1141"/>
      <c r="AD83" s="1141"/>
      <c r="AE83" s="1141"/>
      <c r="AF83" s="1141"/>
      <c r="AG83" s="1141"/>
      <c r="AH83" s="1142"/>
      <c r="AI83" s="1146" t="s">
        <v>56</v>
      </c>
      <c r="AJ83" s="1147"/>
      <c r="AK83" s="1147"/>
      <c r="AL83" s="1147"/>
      <c r="AM83" s="1147"/>
      <c r="AN83" s="49">
        <f>+SUM(AN54:AN82)</f>
        <v>30.2865</v>
      </c>
    </row>
    <row r="84" spans="1:43" ht="15.75" x14ac:dyDescent="0.25">
      <c r="A84" s="1140"/>
      <c r="B84" s="1141"/>
      <c r="C84" s="1141"/>
      <c r="D84" s="1141"/>
      <c r="E84" s="1141"/>
      <c r="F84" s="1141"/>
      <c r="G84" s="1141"/>
      <c r="H84" s="1141"/>
      <c r="I84" s="1141"/>
      <c r="J84" s="1141"/>
      <c r="K84" s="1141"/>
      <c r="L84" s="1141"/>
      <c r="M84" s="1141"/>
      <c r="N84" s="1141"/>
      <c r="O84" s="1141"/>
      <c r="P84" s="1141"/>
      <c r="Q84" s="1141"/>
      <c r="R84" s="1141"/>
      <c r="S84" s="1141"/>
      <c r="T84" s="1141"/>
      <c r="U84" s="1141"/>
      <c r="V84" s="1141"/>
      <c r="W84" s="1141"/>
      <c r="X84" s="1141"/>
      <c r="Y84" s="1141"/>
      <c r="Z84" s="1141"/>
      <c r="AA84" s="1141"/>
      <c r="AB84" s="1141"/>
      <c r="AC84" s="1141"/>
      <c r="AD84" s="1141"/>
      <c r="AE84" s="1141"/>
      <c r="AF84" s="1141"/>
      <c r="AG84" s="1141"/>
      <c r="AH84" s="1142"/>
      <c r="AI84" s="1148" t="s">
        <v>57</v>
      </c>
      <c r="AJ84" s="1149"/>
      <c r="AK84" s="1149"/>
      <c r="AL84" s="1149"/>
      <c r="AM84" s="1149"/>
      <c r="AN84" s="50">
        <f>+AN41</f>
        <v>45.85</v>
      </c>
    </row>
    <row r="85" spans="1:43" ht="18.75" thickBot="1" x14ac:dyDescent="0.3">
      <c r="A85" s="1143"/>
      <c r="B85" s="1144"/>
      <c r="C85" s="1144"/>
      <c r="D85" s="1144"/>
      <c r="E85" s="1144"/>
      <c r="F85" s="1144"/>
      <c r="G85" s="1144"/>
      <c r="H85" s="1144"/>
      <c r="I85" s="1144"/>
      <c r="J85" s="1144"/>
      <c r="K85" s="1144"/>
      <c r="L85" s="1144"/>
      <c r="M85" s="1144"/>
      <c r="N85" s="1144"/>
      <c r="O85" s="1144"/>
      <c r="P85" s="1144"/>
      <c r="Q85" s="1144"/>
      <c r="R85" s="1144"/>
      <c r="S85" s="1144"/>
      <c r="T85" s="1144"/>
      <c r="U85" s="1144"/>
      <c r="V85" s="1144"/>
      <c r="W85" s="1144"/>
      <c r="X85" s="1144"/>
      <c r="Y85" s="1144"/>
      <c r="Z85" s="1144"/>
      <c r="AA85" s="1144"/>
      <c r="AB85" s="1144"/>
      <c r="AC85" s="1144"/>
      <c r="AD85" s="1144"/>
      <c r="AE85" s="1144"/>
      <c r="AF85" s="1144"/>
      <c r="AG85" s="1144"/>
      <c r="AH85" s="1145"/>
      <c r="AI85" s="1150" t="s">
        <v>58</v>
      </c>
      <c r="AJ85" s="1151"/>
      <c r="AK85" s="1151"/>
      <c r="AL85" s="1151"/>
      <c r="AM85" s="1151"/>
      <c r="AN85" s="158">
        <f>ROUND(+AN83+AN84,2)</f>
        <v>76.14</v>
      </c>
    </row>
    <row r="86" spans="1:43" customFormat="1" ht="15.75" thickBot="1" x14ac:dyDescent="0.25">
      <c r="A86" s="211"/>
      <c r="B86" s="212" t="s">
        <v>59</v>
      </c>
      <c r="C86" s="213"/>
      <c r="D86" s="213"/>
      <c r="E86" s="213"/>
      <c r="F86" s="213"/>
      <c r="G86" s="213"/>
      <c r="H86" s="213"/>
      <c r="I86" s="213"/>
      <c r="J86" s="213"/>
      <c r="K86" s="213"/>
      <c r="L86" s="213"/>
      <c r="M86" s="213"/>
      <c r="N86" s="213"/>
      <c r="O86" s="213"/>
      <c r="P86" s="213"/>
      <c r="Q86" s="213"/>
      <c r="R86" s="213"/>
      <c r="S86" s="213"/>
      <c r="T86" s="214"/>
      <c r="U86" s="213"/>
      <c r="V86" s="213"/>
      <c r="W86" s="213"/>
      <c r="X86" s="213"/>
      <c r="Y86" s="213"/>
      <c r="Z86" s="213"/>
      <c r="AA86" s="213"/>
      <c r="AB86" s="213"/>
      <c r="AC86" s="213"/>
      <c r="AD86" s="213"/>
      <c r="AE86" s="213"/>
      <c r="AF86" s="213"/>
      <c r="AG86" s="213"/>
      <c r="AH86" s="215"/>
      <c r="AI86" s="213"/>
      <c r="AJ86" s="216"/>
      <c r="AK86" s="217"/>
      <c r="AL86" s="217"/>
      <c r="AM86" s="217"/>
      <c r="AN86" s="218"/>
    </row>
    <row r="87" spans="1:43" customFormat="1" ht="61.9" customHeight="1" x14ac:dyDescent="0.2">
      <c r="A87" s="261"/>
      <c r="B87" s="205"/>
      <c r="C87" s="708"/>
      <c r="D87" s="708"/>
      <c r="E87" s="708"/>
      <c r="F87" s="708"/>
      <c r="G87" s="708"/>
      <c r="H87" s="708"/>
      <c r="I87" s="708"/>
      <c r="J87" s="708"/>
      <c r="K87" s="708"/>
      <c r="L87" s="708"/>
      <c r="M87" s="206"/>
      <c r="N87" s="206"/>
      <c r="O87" s="206"/>
      <c r="P87" s="206"/>
      <c r="Q87" s="206"/>
      <c r="R87" s="206"/>
      <c r="S87" s="206"/>
      <c r="T87" s="708"/>
      <c r="U87" s="708"/>
      <c r="V87" s="708"/>
      <c r="W87" s="708"/>
      <c r="X87" s="708"/>
      <c r="Y87" s="708"/>
      <c r="Z87" s="708"/>
      <c r="AA87" s="708"/>
      <c r="AB87" s="708"/>
      <c r="AC87" s="708"/>
      <c r="AD87" s="708"/>
      <c r="AE87" s="708"/>
      <c r="AF87" s="708"/>
      <c r="AG87" s="708"/>
      <c r="AH87" s="708"/>
      <c r="AI87" s="708"/>
      <c r="AJ87" s="206"/>
      <c r="AK87" s="206"/>
      <c r="AL87" s="206"/>
      <c r="AM87" s="206"/>
      <c r="AN87" s="707"/>
    </row>
    <row r="88" spans="1:43" customFormat="1" ht="13.15" customHeight="1" thickBot="1" x14ac:dyDescent="0.25">
      <c r="A88" s="262"/>
      <c r="B88" s="263"/>
      <c r="C88" s="264" t="s">
        <v>334</v>
      </c>
      <c r="D88" s="264"/>
      <c r="E88" s="264"/>
      <c r="F88" s="264"/>
      <c r="G88" s="264"/>
      <c r="H88" s="264"/>
      <c r="I88" s="264"/>
      <c r="J88" s="264"/>
      <c r="K88" s="264"/>
      <c r="L88" s="264"/>
      <c r="M88" s="264"/>
      <c r="N88" s="264"/>
      <c r="O88" s="264"/>
      <c r="P88" s="264"/>
      <c r="Q88" s="264"/>
      <c r="R88" s="264"/>
      <c r="S88" s="264"/>
      <c r="T88" s="264" t="s">
        <v>332</v>
      </c>
      <c r="U88" s="264"/>
      <c r="V88" s="264"/>
      <c r="W88" s="264"/>
      <c r="X88" s="264"/>
      <c r="Y88" s="264"/>
      <c r="Z88" s="264"/>
      <c r="AA88" s="264"/>
      <c r="AB88" s="264"/>
      <c r="AC88" s="264"/>
      <c r="AD88" s="264"/>
      <c r="AE88" s="264"/>
      <c r="AF88" s="264"/>
      <c r="AG88" s="264"/>
      <c r="AH88" s="264"/>
      <c r="AI88" s="264"/>
      <c r="AJ88" s="264"/>
      <c r="AK88" s="264"/>
      <c r="AL88" s="264"/>
      <c r="AM88" s="264"/>
      <c r="AN88" s="706"/>
    </row>
    <row r="92" spans="1:43" x14ac:dyDescent="0.25">
      <c r="AI92" s="9">
        <v>234.47</v>
      </c>
      <c r="AJ92" s="9">
        <v>1.8</v>
      </c>
      <c r="AK92" s="9">
        <v>0.2</v>
      </c>
      <c r="AL92" s="9">
        <f>+AI92*AJ92*AK92</f>
        <v>84.409199999999998</v>
      </c>
    </row>
  </sheetData>
  <mergeCells count="44">
    <mergeCell ref="AI8:AI9"/>
    <mergeCell ref="AJ8:AL8"/>
    <mergeCell ref="AM8:AM9"/>
    <mergeCell ref="AN8:AN9"/>
    <mergeCell ref="A39:AH41"/>
    <mergeCell ref="AI39:AM39"/>
    <mergeCell ref="AI40:AM40"/>
    <mergeCell ref="AI41:AM41"/>
    <mergeCell ref="A5:H5"/>
    <mergeCell ref="I5:AN5"/>
    <mergeCell ref="A7:G7"/>
    <mergeCell ref="H7:T7"/>
    <mergeCell ref="U7:AD7"/>
    <mergeCell ref="AE7:AI7"/>
    <mergeCell ref="AM7:AN7"/>
    <mergeCell ref="A1:H2"/>
    <mergeCell ref="I1:AK2"/>
    <mergeCell ref="AL1:AN2"/>
    <mergeCell ref="A3:H3"/>
    <mergeCell ref="I3:T3"/>
    <mergeCell ref="U3:AD3"/>
    <mergeCell ref="AE3:AN3"/>
    <mergeCell ref="AI52:AI53"/>
    <mergeCell ref="AJ52:AL52"/>
    <mergeCell ref="AM52:AM53"/>
    <mergeCell ref="AN52:AN53"/>
    <mergeCell ref="A83:AH85"/>
    <mergeCell ref="AI83:AM83"/>
    <mergeCell ref="AI84:AM84"/>
    <mergeCell ref="AI85:AM85"/>
    <mergeCell ref="A49:H49"/>
    <mergeCell ref="I49:AN49"/>
    <mergeCell ref="A51:G51"/>
    <mergeCell ref="H51:T51"/>
    <mergeCell ref="U51:AD51"/>
    <mergeCell ref="AE51:AI51"/>
    <mergeCell ref="AM51:AN51"/>
    <mergeCell ref="A45:H46"/>
    <mergeCell ref="I45:AK46"/>
    <mergeCell ref="AL45:AN46"/>
    <mergeCell ref="A47:H47"/>
    <mergeCell ref="I47:T47"/>
    <mergeCell ref="U47:AD47"/>
    <mergeCell ref="AE47:AN47"/>
  </mergeCells>
  <printOptions horizontalCentered="1" verticalCentered="1"/>
  <pageMargins left="0.23622047244094491" right="0.23622047244094491" top="0.74803149606299213" bottom="0.74803149606299213" header="0.31496062992125984" footer="0.31496062992125984"/>
  <pageSetup paperSize="9" scale="62" orientation="landscape" r:id="rId1"/>
  <rowBreaks count="2" manualBreakCount="2">
    <brk id="44" max="39" man="1"/>
    <brk id="88" max="39"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7EC4AA-0600-44D1-9070-789E9417136D}">
  <sheetPr>
    <tabColor rgb="FF92D050"/>
  </sheetPr>
  <dimension ref="A1:AO80"/>
  <sheetViews>
    <sheetView view="pageBreakPreview" topLeftCell="A4" zoomScale="70" zoomScaleNormal="100" zoomScaleSheetLayoutView="70" workbookViewId="0">
      <selection activeCell="AG28" sqref="AG28"/>
    </sheetView>
  </sheetViews>
  <sheetFormatPr baseColWidth="10" defaultRowHeight="15" x14ac:dyDescent="0.25"/>
  <cols>
    <col min="1" max="3" width="3.7109375" style="9" customWidth="1"/>
    <col min="4" max="4" width="4.28515625" style="9" customWidth="1"/>
    <col min="5" max="5" width="4" style="9" customWidth="1"/>
    <col min="6" max="21" width="3.7109375" style="9" customWidth="1"/>
    <col min="22" max="22" width="3" style="9" customWidth="1"/>
    <col min="23" max="33" width="3.7109375" style="9" customWidth="1"/>
    <col min="34" max="34" width="3.7109375" style="67" customWidth="1"/>
    <col min="35" max="35" width="22.7109375" style="9" customWidth="1"/>
    <col min="36" max="36" width="11.28515625" style="9" customWidth="1"/>
    <col min="37" max="37" width="10.85546875" style="9" customWidth="1"/>
    <col min="38" max="38" width="13.5703125" style="9" customWidth="1"/>
    <col min="39" max="39" width="9.7109375" style="9" customWidth="1"/>
    <col min="40" max="40" width="12.5703125" style="43" customWidth="1"/>
    <col min="41" max="256" width="11.5703125" style="9"/>
    <col min="257" max="259" width="3.7109375" style="9" customWidth="1"/>
    <col min="260" max="260" width="4.28515625" style="9" customWidth="1"/>
    <col min="261" max="261" width="4" style="9" customWidth="1"/>
    <col min="262" max="277" width="3.7109375" style="9" customWidth="1"/>
    <col min="278" max="278" width="3" style="9" customWidth="1"/>
    <col min="279" max="290" width="3.7109375" style="9" customWidth="1"/>
    <col min="291" max="291" width="22.7109375" style="9" customWidth="1"/>
    <col min="292" max="292" width="11.28515625" style="9" customWidth="1"/>
    <col min="293" max="293" width="10.85546875" style="9" customWidth="1"/>
    <col min="294" max="294" width="13.5703125" style="9" customWidth="1"/>
    <col min="295" max="295" width="9.7109375" style="9" customWidth="1"/>
    <col min="296" max="296" width="12.5703125" style="9" customWidth="1"/>
    <col min="297" max="512" width="11.5703125" style="9"/>
    <col min="513" max="515" width="3.7109375" style="9" customWidth="1"/>
    <col min="516" max="516" width="4.28515625" style="9" customWidth="1"/>
    <col min="517" max="517" width="4" style="9" customWidth="1"/>
    <col min="518" max="533" width="3.7109375" style="9" customWidth="1"/>
    <col min="534" max="534" width="3" style="9" customWidth="1"/>
    <col min="535" max="546" width="3.7109375" style="9" customWidth="1"/>
    <col min="547" max="547" width="22.7109375" style="9" customWidth="1"/>
    <col min="548" max="548" width="11.28515625" style="9" customWidth="1"/>
    <col min="549" max="549" width="10.85546875" style="9" customWidth="1"/>
    <col min="550" max="550" width="13.5703125" style="9" customWidth="1"/>
    <col min="551" max="551" width="9.7109375" style="9" customWidth="1"/>
    <col min="552" max="552" width="12.5703125" style="9" customWidth="1"/>
    <col min="553" max="768" width="11.5703125" style="9"/>
    <col min="769" max="771" width="3.7109375" style="9" customWidth="1"/>
    <col min="772" max="772" width="4.28515625" style="9" customWidth="1"/>
    <col min="773" max="773" width="4" style="9" customWidth="1"/>
    <col min="774" max="789" width="3.7109375" style="9" customWidth="1"/>
    <col min="790" max="790" width="3" style="9" customWidth="1"/>
    <col min="791" max="802" width="3.7109375" style="9" customWidth="1"/>
    <col min="803" max="803" width="22.7109375" style="9" customWidth="1"/>
    <col min="804" max="804" width="11.28515625" style="9" customWidth="1"/>
    <col min="805" max="805" width="10.85546875" style="9" customWidth="1"/>
    <col min="806" max="806" width="13.5703125" style="9" customWidth="1"/>
    <col min="807" max="807" width="9.7109375" style="9" customWidth="1"/>
    <col min="808" max="808" width="12.5703125" style="9" customWidth="1"/>
    <col min="809" max="1024" width="11.5703125" style="9"/>
    <col min="1025" max="1027" width="3.7109375" style="9" customWidth="1"/>
    <col min="1028" max="1028" width="4.28515625" style="9" customWidth="1"/>
    <col min="1029" max="1029" width="4" style="9" customWidth="1"/>
    <col min="1030" max="1045" width="3.7109375" style="9" customWidth="1"/>
    <col min="1046" max="1046" width="3" style="9" customWidth="1"/>
    <col min="1047" max="1058" width="3.7109375" style="9" customWidth="1"/>
    <col min="1059" max="1059" width="22.7109375" style="9" customWidth="1"/>
    <col min="1060" max="1060" width="11.28515625" style="9" customWidth="1"/>
    <col min="1061" max="1061" width="10.85546875" style="9" customWidth="1"/>
    <col min="1062" max="1062" width="13.5703125" style="9" customWidth="1"/>
    <col min="1063" max="1063" width="9.7109375" style="9" customWidth="1"/>
    <col min="1064" max="1064" width="12.5703125" style="9" customWidth="1"/>
    <col min="1065" max="1280" width="11.5703125" style="9"/>
    <col min="1281" max="1283" width="3.7109375" style="9" customWidth="1"/>
    <col min="1284" max="1284" width="4.28515625" style="9" customWidth="1"/>
    <col min="1285" max="1285" width="4" style="9" customWidth="1"/>
    <col min="1286" max="1301" width="3.7109375" style="9" customWidth="1"/>
    <col min="1302" max="1302" width="3" style="9" customWidth="1"/>
    <col min="1303" max="1314" width="3.7109375" style="9" customWidth="1"/>
    <col min="1315" max="1315" width="22.7109375" style="9" customWidth="1"/>
    <col min="1316" max="1316" width="11.28515625" style="9" customWidth="1"/>
    <col min="1317" max="1317" width="10.85546875" style="9" customWidth="1"/>
    <col min="1318" max="1318" width="13.5703125" style="9" customWidth="1"/>
    <col min="1319" max="1319" width="9.7109375" style="9" customWidth="1"/>
    <col min="1320" max="1320" width="12.5703125" style="9" customWidth="1"/>
    <col min="1321" max="1536" width="11.5703125" style="9"/>
    <col min="1537" max="1539" width="3.7109375" style="9" customWidth="1"/>
    <col min="1540" max="1540" width="4.28515625" style="9" customWidth="1"/>
    <col min="1541" max="1541" width="4" style="9" customWidth="1"/>
    <col min="1542" max="1557" width="3.7109375" style="9" customWidth="1"/>
    <col min="1558" max="1558" width="3" style="9" customWidth="1"/>
    <col min="1559" max="1570" width="3.7109375" style="9" customWidth="1"/>
    <col min="1571" max="1571" width="22.7109375" style="9" customWidth="1"/>
    <col min="1572" max="1572" width="11.28515625" style="9" customWidth="1"/>
    <col min="1573" max="1573" width="10.85546875" style="9" customWidth="1"/>
    <col min="1574" max="1574" width="13.5703125" style="9" customWidth="1"/>
    <col min="1575" max="1575" width="9.7109375" style="9" customWidth="1"/>
    <col min="1576" max="1576" width="12.5703125" style="9" customWidth="1"/>
    <col min="1577" max="1792" width="11.5703125" style="9"/>
    <col min="1793" max="1795" width="3.7109375" style="9" customWidth="1"/>
    <col min="1796" max="1796" width="4.28515625" style="9" customWidth="1"/>
    <col min="1797" max="1797" width="4" style="9" customWidth="1"/>
    <col min="1798" max="1813" width="3.7109375" style="9" customWidth="1"/>
    <col min="1814" max="1814" width="3" style="9" customWidth="1"/>
    <col min="1815" max="1826" width="3.7109375" style="9" customWidth="1"/>
    <col min="1827" max="1827" width="22.7109375" style="9" customWidth="1"/>
    <col min="1828" max="1828" width="11.28515625" style="9" customWidth="1"/>
    <col min="1829" max="1829" width="10.85546875" style="9" customWidth="1"/>
    <col min="1830" max="1830" width="13.5703125" style="9" customWidth="1"/>
    <col min="1831" max="1831" width="9.7109375" style="9" customWidth="1"/>
    <col min="1832" max="1832" width="12.5703125" style="9" customWidth="1"/>
    <col min="1833" max="2048" width="11.5703125" style="9"/>
    <col min="2049" max="2051" width="3.7109375" style="9" customWidth="1"/>
    <col min="2052" max="2052" width="4.28515625" style="9" customWidth="1"/>
    <col min="2053" max="2053" width="4" style="9" customWidth="1"/>
    <col min="2054" max="2069" width="3.7109375" style="9" customWidth="1"/>
    <col min="2070" max="2070" width="3" style="9" customWidth="1"/>
    <col min="2071" max="2082" width="3.7109375" style="9" customWidth="1"/>
    <col min="2083" max="2083" width="22.7109375" style="9" customWidth="1"/>
    <col min="2084" max="2084" width="11.28515625" style="9" customWidth="1"/>
    <col min="2085" max="2085" width="10.85546875" style="9" customWidth="1"/>
    <col min="2086" max="2086" width="13.5703125" style="9" customWidth="1"/>
    <col min="2087" max="2087" width="9.7109375" style="9" customWidth="1"/>
    <col min="2088" max="2088" width="12.5703125" style="9" customWidth="1"/>
    <col min="2089" max="2304" width="11.5703125" style="9"/>
    <col min="2305" max="2307" width="3.7109375" style="9" customWidth="1"/>
    <col min="2308" max="2308" width="4.28515625" style="9" customWidth="1"/>
    <col min="2309" max="2309" width="4" style="9" customWidth="1"/>
    <col min="2310" max="2325" width="3.7109375" style="9" customWidth="1"/>
    <col min="2326" max="2326" width="3" style="9" customWidth="1"/>
    <col min="2327" max="2338" width="3.7109375" style="9" customWidth="1"/>
    <col min="2339" max="2339" width="22.7109375" style="9" customWidth="1"/>
    <col min="2340" max="2340" width="11.28515625" style="9" customWidth="1"/>
    <col min="2341" max="2341" width="10.85546875" style="9" customWidth="1"/>
    <col min="2342" max="2342" width="13.5703125" style="9" customWidth="1"/>
    <col min="2343" max="2343" width="9.7109375" style="9" customWidth="1"/>
    <col min="2344" max="2344" width="12.5703125" style="9" customWidth="1"/>
    <col min="2345" max="2560" width="11.5703125" style="9"/>
    <col min="2561" max="2563" width="3.7109375" style="9" customWidth="1"/>
    <col min="2564" max="2564" width="4.28515625" style="9" customWidth="1"/>
    <col min="2565" max="2565" width="4" style="9" customWidth="1"/>
    <col min="2566" max="2581" width="3.7109375" style="9" customWidth="1"/>
    <col min="2582" max="2582" width="3" style="9" customWidth="1"/>
    <col min="2583" max="2594" width="3.7109375" style="9" customWidth="1"/>
    <col min="2595" max="2595" width="22.7109375" style="9" customWidth="1"/>
    <col min="2596" max="2596" width="11.28515625" style="9" customWidth="1"/>
    <col min="2597" max="2597" width="10.85546875" style="9" customWidth="1"/>
    <col min="2598" max="2598" width="13.5703125" style="9" customWidth="1"/>
    <col min="2599" max="2599" width="9.7109375" style="9" customWidth="1"/>
    <col min="2600" max="2600" width="12.5703125" style="9" customWidth="1"/>
    <col min="2601" max="2816" width="11.5703125" style="9"/>
    <col min="2817" max="2819" width="3.7109375" style="9" customWidth="1"/>
    <col min="2820" max="2820" width="4.28515625" style="9" customWidth="1"/>
    <col min="2821" max="2821" width="4" style="9" customWidth="1"/>
    <col min="2822" max="2837" width="3.7109375" style="9" customWidth="1"/>
    <col min="2838" max="2838" width="3" style="9" customWidth="1"/>
    <col min="2839" max="2850" width="3.7109375" style="9" customWidth="1"/>
    <col min="2851" max="2851" width="22.7109375" style="9" customWidth="1"/>
    <col min="2852" max="2852" width="11.28515625" style="9" customWidth="1"/>
    <col min="2853" max="2853" width="10.85546875" style="9" customWidth="1"/>
    <col min="2854" max="2854" width="13.5703125" style="9" customWidth="1"/>
    <col min="2855" max="2855" width="9.7109375" style="9" customWidth="1"/>
    <col min="2856" max="2856" width="12.5703125" style="9" customWidth="1"/>
    <col min="2857" max="3072" width="11.5703125" style="9"/>
    <col min="3073" max="3075" width="3.7109375" style="9" customWidth="1"/>
    <col min="3076" max="3076" width="4.28515625" style="9" customWidth="1"/>
    <col min="3077" max="3077" width="4" style="9" customWidth="1"/>
    <col min="3078" max="3093" width="3.7109375" style="9" customWidth="1"/>
    <col min="3094" max="3094" width="3" style="9" customWidth="1"/>
    <col min="3095" max="3106" width="3.7109375" style="9" customWidth="1"/>
    <col min="3107" max="3107" width="22.7109375" style="9" customWidth="1"/>
    <col min="3108" max="3108" width="11.28515625" style="9" customWidth="1"/>
    <col min="3109" max="3109" width="10.85546875" style="9" customWidth="1"/>
    <col min="3110" max="3110" width="13.5703125" style="9" customWidth="1"/>
    <col min="3111" max="3111" width="9.7109375" style="9" customWidth="1"/>
    <col min="3112" max="3112" width="12.5703125" style="9" customWidth="1"/>
    <col min="3113" max="3328" width="11.5703125" style="9"/>
    <col min="3329" max="3331" width="3.7109375" style="9" customWidth="1"/>
    <col min="3332" max="3332" width="4.28515625" style="9" customWidth="1"/>
    <col min="3333" max="3333" width="4" style="9" customWidth="1"/>
    <col min="3334" max="3349" width="3.7109375" style="9" customWidth="1"/>
    <col min="3350" max="3350" width="3" style="9" customWidth="1"/>
    <col min="3351" max="3362" width="3.7109375" style="9" customWidth="1"/>
    <col min="3363" max="3363" width="22.7109375" style="9" customWidth="1"/>
    <col min="3364" max="3364" width="11.28515625" style="9" customWidth="1"/>
    <col min="3365" max="3365" width="10.85546875" style="9" customWidth="1"/>
    <col min="3366" max="3366" width="13.5703125" style="9" customWidth="1"/>
    <col min="3367" max="3367" width="9.7109375" style="9" customWidth="1"/>
    <col min="3368" max="3368" width="12.5703125" style="9" customWidth="1"/>
    <col min="3369" max="3584" width="11.5703125" style="9"/>
    <col min="3585" max="3587" width="3.7109375" style="9" customWidth="1"/>
    <col min="3588" max="3588" width="4.28515625" style="9" customWidth="1"/>
    <col min="3589" max="3589" width="4" style="9" customWidth="1"/>
    <col min="3590" max="3605" width="3.7109375" style="9" customWidth="1"/>
    <col min="3606" max="3606" width="3" style="9" customWidth="1"/>
    <col min="3607" max="3618" width="3.7109375" style="9" customWidth="1"/>
    <col min="3619" max="3619" width="22.7109375" style="9" customWidth="1"/>
    <col min="3620" max="3620" width="11.28515625" style="9" customWidth="1"/>
    <col min="3621" max="3621" width="10.85546875" style="9" customWidth="1"/>
    <col min="3622" max="3622" width="13.5703125" style="9" customWidth="1"/>
    <col min="3623" max="3623" width="9.7109375" style="9" customWidth="1"/>
    <col min="3624" max="3624" width="12.5703125" style="9" customWidth="1"/>
    <col min="3625" max="3840" width="11.5703125" style="9"/>
    <col min="3841" max="3843" width="3.7109375" style="9" customWidth="1"/>
    <col min="3844" max="3844" width="4.28515625" style="9" customWidth="1"/>
    <col min="3845" max="3845" width="4" style="9" customWidth="1"/>
    <col min="3846" max="3861" width="3.7109375" style="9" customWidth="1"/>
    <col min="3862" max="3862" width="3" style="9" customWidth="1"/>
    <col min="3863" max="3874" width="3.7109375" style="9" customWidth="1"/>
    <col min="3875" max="3875" width="22.7109375" style="9" customWidth="1"/>
    <col min="3876" max="3876" width="11.28515625" style="9" customWidth="1"/>
    <col min="3877" max="3877" width="10.85546875" style="9" customWidth="1"/>
    <col min="3878" max="3878" width="13.5703125" style="9" customWidth="1"/>
    <col min="3879" max="3879" width="9.7109375" style="9" customWidth="1"/>
    <col min="3880" max="3880" width="12.5703125" style="9" customWidth="1"/>
    <col min="3881" max="4096" width="11.5703125" style="9"/>
    <col min="4097" max="4099" width="3.7109375" style="9" customWidth="1"/>
    <col min="4100" max="4100" width="4.28515625" style="9" customWidth="1"/>
    <col min="4101" max="4101" width="4" style="9" customWidth="1"/>
    <col min="4102" max="4117" width="3.7109375" style="9" customWidth="1"/>
    <col min="4118" max="4118" width="3" style="9" customWidth="1"/>
    <col min="4119" max="4130" width="3.7109375" style="9" customWidth="1"/>
    <col min="4131" max="4131" width="22.7109375" style="9" customWidth="1"/>
    <col min="4132" max="4132" width="11.28515625" style="9" customWidth="1"/>
    <col min="4133" max="4133" width="10.85546875" style="9" customWidth="1"/>
    <col min="4134" max="4134" width="13.5703125" style="9" customWidth="1"/>
    <col min="4135" max="4135" width="9.7109375" style="9" customWidth="1"/>
    <col min="4136" max="4136" width="12.5703125" style="9" customWidth="1"/>
    <col min="4137" max="4352" width="11.5703125" style="9"/>
    <col min="4353" max="4355" width="3.7109375" style="9" customWidth="1"/>
    <col min="4356" max="4356" width="4.28515625" style="9" customWidth="1"/>
    <col min="4357" max="4357" width="4" style="9" customWidth="1"/>
    <col min="4358" max="4373" width="3.7109375" style="9" customWidth="1"/>
    <col min="4374" max="4374" width="3" style="9" customWidth="1"/>
    <col min="4375" max="4386" width="3.7109375" style="9" customWidth="1"/>
    <col min="4387" max="4387" width="22.7109375" style="9" customWidth="1"/>
    <col min="4388" max="4388" width="11.28515625" style="9" customWidth="1"/>
    <col min="4389" max="4389" width="10.85546875" style="9" customWidth="1"/>
    <col min="4390" max="4390" width="13.5703125" style="9" customWidth="1"/>
    <col min="4391" max="4391" width="9.7109375" style="9" customWidth="1"/>
    <col min="4392" max="4392" width="12.5703125" style="9" customWidth="1"/>
    <col min="4393" max="4608" width="11.5703125" style="9"/>
    <col min="4609" max="4611" width="3.7109375" style="9" customWidth="1"/>
    <col min="4612" max="4612" width="4.28515625" style="9" customWidth="1"/>
    <col min="4613" max="4613" width="4" style="9" customWidth="1"/>
    <col min="4614" max="4629" width="3.7109375" style="9" customWidth="1"/>
    <col min="4630" max="4630" width="3" style="9" customWidth="1"/>
    <col min="4631" max="4642" width="3.7109375" style="9" customWidth="1"/>
    <col min="4643" max="4643" width="22.7109375" style="9" customWidth="1"/>
    <col min="4644" max="4644" width="11.28515625" style="9" customWidth="1"/>
    <col min="4645" max="4645" width="10.85546875" style="9" customWidth="1"/>
    <col min="4646" max="4646" width="13.5703125" style="9" customWidth="1"/>
    <col min="4647" max="4647" width="9.7109375" style="9" customWidth="1"/>
    <col min="4648" max="4648" width="12.5703125" style="9" customWidth="1"/>
    <col min="4649" max="4864" width="11.5703125" style="9"/>
    <col min="4865" max="4867" width="3.7109375" style="9" customWidth="1"/>
    <col min="4868" max="4868" width="4.28515625" style="9" customWidth="1"/>
    <col min="4869" max="4869" width="4" style="9" customWidth="1"/>
    <col min="4870" max="4885" width="3.7109375" style="9" customWidth="1"/>
    <col min="4886" max="4886" width="3" style="9" customWidth="1"/>
    <col min="4887" max="4898" width="3.7109375" style="9" customWidth="1"/>
    <col min="4899" max="4899" width="22.7109375" style="9" customWidth="1"/>
    <col min="4900" max="4900" width="11.28515625" style="9" customWidth="1"/>
    <col min="4901" max="4901" width="10.85546875" style="9" customWidth="1"/>
    <col min="4902" max="4902" width="13.5703125" style="9" customWidth="1"/>
    <col min="4903" max="4903" width="9.7109375" style="9" customWidth="1"/>
    <col min="4904" max="4904" width="12.5703125" style="9" customWidth="1"/>
    <col min="4905" max="5120" width="11.5703125" style="9"/>
    <col min="5121" max="5123" width="3.7109375" style="9" customWidth="1"/>
    <col min="5124" max="5124" width="4.28515625" style="9" customWidth="1"/>
    <col min="5125" max="5125" width="4" style="9" customWidth="1"/>
    <col min="5126" max="5141" width="3.7109375" style="9" customWidth="1"/>
    <col min="5142" max="5142" width="3" style="9" customWidth="1"/>
    <col min="5143" max="5154" width="3.7109375" style="9" customWidth="1"/>
    <col min="5155" max="5155" width="22.7109375" style="9" customWidth="1"/>
    <col min="5156" max="5156" width="11.28515625" style="9" customWidth="1"/>
    <col min="5157" max="5157" width="10.85546875" style="9" customWidth="1"/>
    <col min="5158" max="5158" width="13.5703125" style="9" customWidth="1"/>
    <col min="5159" max="5159" width="9.7109375" style="9" customWidth="1"/>
    <col min="5160" max="5160" width="12.5703125" style="9" customWidth="1"/>
    <col min="5161" max="5376" width="11.5703125" style="9"/>
    <col min="5377" max="5379" width="3.7109375" style="9" customWidth="1"/>
    <col min="5380" max="5380" width="4.28515625" style="9" customWidth="1"/>
    <col min="5381" max="5381" width="4" style="9" customWidth="1"/>
    <col min="5382" max="5397" width="3.7109375" style="9" customWidth="1"/>
    <col min="5398" max="5398" width="3" style="9" customWidth="1"/>
    <col min="5399" max="5410" width="3.7109375" style="9" customWidth="1"/>
    <col min="5411" max="5411" width="22.7109375" style="9" customWidth="1"/>
    <col min="5412" max="5412" width="11.28515625" style="9" customWidth="1"/>
    <col min="5413" max="5413" width="10.85546875" style="9" customWidth="1"/>
    <col min="5414" max="5414" width="13.5703125" style="9" customWidth="1"/>
    <col min="5415" max="5415" width="9.7109375" style="9" customWidth="1"/>
    <col min="5416" max="5416" width="12.5703125" style="9" customWidth="1"/>
    <col min="5417" max="5632" width="11.5703125" style="9"/>
    <col min="5633" max="5635" width="3.7109375" style="9" customWidth="1"/>
    <col min="5636" max="5636" width="4.28515625" style="9" customWidth="1"/>
    <col min="5637" max="5637" width="4" style="9" customWidth="1"/>
    <col min="5638" max="5653" width="3.7109375" style="9" customWidth="1"/>
    <col min="5654" max="5654" width="3" style="9" customWidth="1"/>
    <col min="5655" max="5666" width="3.7109375" style="9" customWidth="1"/>
    <col min="5667" max="5667" width="22.7109375" style="9" customWidth="1"/>
    <col min="5668" max="5668" width="11.28515625" style="9" customWidth="1"/>
    <col min="5669" max="5669" width="10.85546875" style="9" customWidth="1"/>
    <col min="5670" max="5670" width="13.5703125" style="9" customWidth="1"/>
    <col min="5671" max="5671" width="9.7109375" style="9" customWidth="1"/>
    <col min="5672" max="5672" width="12.5703125" style="9" customWidth="1"/>
    <col min="5673" max="5888" width="11.5703125" style="9"/>
    <col min="5889" max="5891" width="3.7109375" style="9" customWidth="1"/>
    <col min="5892" max="5892" width="4.28515625" style="9" customWidth="1"/>
    <col min="5893" max="5893" width="4" style="9" customWidth="1"/>
    <col min="5894" max="5909" width="3.7109375" style="9" customWidth="1"/>
    <col min="5910" max="5910" width="3" style="9" customWidth="1"/>
    <col min="5911" max="5922" width="3.7109375" style="9" customWidth="1"/>
    <col min="5923" max="5923" width="22.7109375" style="9" customWidth="1"/>
    <col min="5924" max="5924" width="11.28515625" style="9" customWidth="1"/>
    <col min="5925" max="5925" width="10.85546875" style="9" customWidth="1"/>
    <col min="5926" max="5926" width="13.5703125" style="9" customWidth="1"/>
    <col min="5927" max="5927" width="9.7109375" style="9" customWidth="1"/>
    <col min="5928" max="5928" width="12.5703125" style="9" customWidth="1"/>
    <col min="5929" max="6144" width="11.5703125" style="9"/>
    <col min="6145" max="6147" width="3.7109375" style="9" customWidth="1"/>
    <col min="6148" max="6148" width="4.28515625" style="9" customWidth="1"/>
    <col min="6149" max="6149" width="4" style="9" customWidth="1"/>
    <col min="6150" max="6165" width="3.7109375" style="9" customWidth="1"/>
    <col min="6166" max="6166" width="3" style="9" customWidth="1"/>
    <col min="6167" max="6178" width="3.7109375" style="9" customWidth="1"/>
    <col min="6179" max="6179" width="22.7109375" style="9" customWidth="1"/>
    <col min="6180" max="6180" width="11.28515625" style="9" customWidth="1"/>
    <col min="6181" max="6181" width="10.85546875" style="9" customWidth="1"/>
    <col min="6182" max="6182" width="13.5703125" style="9" customWidth="1"/>
    <col min="6183" max="6183" width="9.7109375" style="9" customWidth="1"/>
    <col min="6184" max="6184" width="12.5703125" style="9" customWidth="1"/>
    <col min="6185" max="6400" width="11.5703125" style="9"/>
    <col min="6401" max="6403" width="3.7109375" style="9" customWidth="1"/>
    <col min="6404" max="6404" width="4.28515625" style="9" customWidth="1"/>
    <col min="6405" max="6405" width="4" style="9" customWidth="1"/>
    <col min="6406" max="6421" width="3.7109375" style="9" customWidth="1"/>
    <col min="6422" max="6422" width="3" style="9" customWidth="1"/>
    <col min="6423" max="6434" width="3.7109375" style="9" customWidth="1"/>
    <col min="6435" max="6435" width="22.7109375" style="9" customWidth="1"/>
    <col min="6436" max="6436" width="11.28515625" style="9" customWidth="1"/>
    <col min="6437" max="6437" width="10.85546875" style="9" customWidth="1"/>
    <col min="6438" max="6438" width="13.5703125" style="9" customWidth="1"/>
    <col min="6439" max="6439" width="9.7109375" style="9" customWidth="1"/>
    <col min="6440" max="6440" width="12.5703125" style="9" customWidth="1"/>
    <col min="6441" max="6656" width="11.5703125" style="9"/>
    <col min="6657" max="6659" width="3.7109375" style="9" customWidth="1"/>
    <col min="6660" max="6660" width="4.28515625" style="9" customWidth="1"/>
    <col min="6661" max="6661" width="4" style="9" customWidth="1"/>
    <col min="6662" max="6677" width="3.7109375" style="9" customWidth="1"/>
    <col min="6678" max="6678" width="3" style="9" customWidth="1"/>
    <col min="6679" max="6690" width="3.7109375" style="9" customWidth="1"/>
    <col min="6691" max="6691" width="22.7109375" style="9" customWidth="1"/>
    <col min="6692" max="6692" width="11.28515625" style="9" customWidth="1"/>
    <col min="6693" max="6693" width="10.85546875" style="9" customWidth="1"/>
    <col min="6694" max="6694" width="13.5703125" style="9" customWidth="1"/>
    <col min="6695" max="6695" width="9.7109375" style="9" customWidth="1"/>
    <col min="6696" max="6696" width="12.5703125" style="9" customWidth="1"/>
    <col min="6697" max="6912" width="11.5703125" style="9"/>
    <col min="6913" max="6915" width="3.7109375" style="9" customWidth="1"/>
    <col min="6916" max="6916" width="4.28515625" style="9" customWidth="1"/>
    <col min="6917" max="6917" width="4" style="9" customWidth="1"/>
    <col min="6918" max="6933" width="3.7109375" style="9" customWidth="1"/>
    <col min="6934" max="6934" width="3" style="9" customWidth="1"/>
    <col min="6935" max="6946" width="3.7109375" style="9" customWidth="1"/>
    <col min="6947" max="6947" width="22.7109375" style="9" customWidth="1"/>
    <col min="6948" max="6948" width="11.28515625" style="9" customWidth="1"/>
    <col min="6949" max="6949" width="10.85546875" style="9" customWidth="1"/>
    <col min="6950" max="6950" width="13.5703125" style="9" customWidth="1"/>
    <col min="6951" max="6951" width="9.7109375" style="9" customWidth="1"/>
    <col min="6952" max="6952" width="12.5703125" style="9" customWidth="1"/>
    <col min="6953" max="7168" width="11.5703125" style="9"/>
    <col min="7169" max="7171" width="3.7109375" style="9" customWidth="1"/>
    <col min="7172" max="7172" width="4.28515625" style="9" customWidth="1"/>
    <col min="7173" max="7173" width="4" style="9" customWidth="1"/>
    <col min="7174" max="7189" width="3.7109375" style="9" customWidth="1"/>
    <col min="7190" max="7190" width="3" style="9" customWidth="1"/>
    <col min="7191" max="7202" width="3.7109375" style="9" customWidth="1"/>
    <col min="7203" max="7203" width="22.7109375" style="9" customWidth="1"/>
    <col min="7204" max="7204" width="11.28515625" style="9" customWidth="1"/>
    <col min="7205" max="7205" width="10.85546875" style="9" customWidth="1"/>
    <col min="7206" max="7206" width="13.5703125" style="9" customWidth="1"/>
    <col min="7207" max="7207" width="9.7109375" style="9" customWidth="1"/>
    <col min="7208" max="7208" width="12.5703125" style="9" customWidth="1"/>
    <col min="7209" max="7424" width="11.5703125" style="9"/>
    <col min="7425" max="7427" width="3.7109375" style="9" customWidth="1"/>
    <col min="7428" max="7428" width="4.28515625" style="9" customWidth="1"/>
    <col min="7429" max="7429" width="4" style="9" customWidth="1"/>
    <col min="7430" max="7445" width="3.7109375" style="9" customWidth="1"/>
    <col min="7446" max="7446" width="3" style="9" customWidth="1"/>
    <col min="7447" max="7458" width="3.7109375" style="9" customWidth="1"/>
    <col min="7459" max="7459" width="22.7109375" style="9" customWidth="1"/>
    <col min="7460" max="7460" width="11.28515625" style="9" customWidth="1"/>
    <col min="7461" max="7461" width="10.85546875" style="9" customWidth="1"/>
    <col min="7462" max="7462" width="13.5703125" style="9" customWidth="1"/>
    <col min="7463" max="7463" width="9.7109375" style="9" customWidth="1"/>
    <col min="7464" max="7464" width="12.5703125" style="9" customWidth="1"/>
    <col min="7465" max="7680" width="11.5703125" style="9"/>
    <col min="7681" max="7683" width="3.7109375" style="9" customWidth="1"/>
    <col min="7684" max="7684" width="4.28515625" style="9" customWidth="1"/>
    <col min="7685" max="7685" width="4" style="9" customWidth="1"/>
    <col min="7686" max="7701" width="3.7109375" style="9" customWidth="1"/>
    <col min="7702" max="7702" width="3" style="9" customWidth="1"/>
    <col min="7703" max="7714" width="3.7109375" style="9" customWidth="1"/>
    <col min="7715" max="7715" width="22.7109375" style="9" customWidth="1"/>
    <col min="7716" max="7716" width="11.28515625" style="9" customWidth="1"/>
    <col min="7717" max="7717" width="10.85546875" style="9" customWidth="1"/>
    <col min="7718" max="7718" width="13.5703125" style="9" customWidth="1"/>
    <col min="7719" max="7719" width="9.7109375" style="9" customWidth="1"/>
    <col min="7720" max="7720" width="12.5703125" style="9" customWidth="1"/>
    <col min="7721" max="7936" width="11.5703125" style="9"/>
    <col min="7937" max="7939" width="3.7109375" style="9" customWidth="1"/>
    <col min="7940" max="7940" width="4.28515625" style="9" customWidth="1"/>
    <col min="7941" max="7941" width="4" style="9" customWidth="1"/>
    <col min="7942" max="7957" width="3.7109375" style="9" customWidth="1"/>
    <col min="7958" max="7958" width="3" style="9" customWidth="1"/>
    <col min="7959" max="7970" width="3.7109375" style="9" customWidth="1"/>
    <col min="7971" max="7971" width="22.7109375" style="9" customWidth="1"/>
    <col min="7972" max="7972" width="11.28515625" style="9" customWidth="1"/>
    <col min="7973" max="7973" width="10.85546875" style="9" customWidth="1"/>
    <col min="7974" max="7974" width="13.5703125" style="9" customWidth="1"/>
    <col min="7975" max="7975" width="9.7109375" style="9" customWidth="1"/>
    <col min="7976" max="7976" width="12.5703125" style="9" customWidth="1"/>
    <col min="7977" max="8192" width="11.5703125" style="9"/>
    <col min="8193" max="8195" width="3.7109375" style="9" customWidth="1"/>
    <col min="8196" max="8196" width="4.28515625" style="9" customWidth="1"/>
    <col min="8197" max="8197" width="4" style="9" customWidth="1"/>
    <col min="8198" max="8213" width="3.7109375" style="9" customWidth="1"/>
    <col min="8214" max="8214" width="3" style="9" customWidth="1"/>
    <col min="8215" max="8226" width="3.7109375" style="9" customWidth="1"/>
    <col min="8227" max="8227" width="22.7109375" style="9" customWidth="1"/>
    <col min="8228" max="8228" width="11.28515625" style="9" customWidth="1"/>
    <col min="8229" max="8229" width="10.85546875" style="9" customWidth="1"/>
    <col min="8230" max="8230" width="13.5703125" style="9" customWidth="1"/>
    <col min="8231" max="8231" width="9.7109375" style="9" customWidth="1"/>
    <col min="8232" max="8232" width="12.5703125" style="9" customWidth="1"/>
    <col min="8233" max="8448" width="11.5703125" style="9"/>
    <col min="8449" max="8451" width="3.7109375" style="9" customWidth="1"/>
    <col min="8452" max="8452" width="4.28515625" style="9" customWidth="1"/>
    <col min="8453" max="8453" width="4" style="9" customWidth="1"/>
    <col min="8454" max="8469" width="3.7109375" style="9" customWidth="1"/>
    <col min="8470" max="8470" width="3" style="9" customWidth="1"/>
    <col min="8471" max="8482" width="3.7109375" style="9" customWidth="1"/>
    <col min="8483" max="8483" width="22.7109375" style="9" customWidth="1"/>
    <col min="8484" max="8484" width="11.28515625" style="9" customWidth="1"/>
    <col min="8485" max="8485" width="10.85546875" style="9" customWidth="1"/>
    <col min="8486" max="8486" width="13.5703125" style="9" customWidth="1"/>
    <col min="8487" max="8487" width="9.7109375" style="9" customWidth="1"/>
    <col min="8488" max="8488" width="12.5703125" style="9" customWidth="1"/>
    <col min="8489" max="8704" width="11.5703125" style="9"/>
    <col min="8705" max="8707" width="3.7109375" style="9" customWidth="1"/>
    <col min="8708" max="8708" width="4.28515625" style="9" customWidth="1"/>
    <col min="8709" max="8709" width="4" style="9" customWidth="1"/>
    <col min="8710" max="8725" width="3.7109375" style="9" customWidth="1"/>
    <col min="8726" max="8726" width="3" style="9" customWidth="1"/>
    <col min="8727" max="8738" width="3.7109375" style="9" customWidth="1"/>
    <col min="8739" max="8739" width="22.7109375" style="9" customWidth="1"/>
    <col min="8740" max="8740" width="11.28515625" style="9" customWidth="1"/>
    <col min="8741" max="8741" width="10.85546875" style="9" customWidth="1"/>
    <col min="8742" max="8742" width="13.5703125" style="9" customWidth="1"/>
    <col min="8743" max="8743" width="9.7109375" style="9" customWidth="1"/>
    <col min="8744" max="8744" width="12.5703125" style="9" customWidth="1"/>
    <col min="8745" max="8960" width="11.5703125" style="9"/>
    <col min="8961" max="8963" width="3.7109375" style="9" customWidth="1"/>
    <col min="8964" max="8964" width="4.28515625" style="9" customWidth="1"/>
    <col min="8965" max="8965" width="4" style="9" customWidth="1"/>
    <col min="8966" max="8981" width="3.7109375" style="9" customWidth="1"/>
    <col min="8982" max="8982" width="3" style="9" customWidth="1"/>
    <col min="8983" max="8994" width="3.7109375" style="9" customWidth="1"/>
    <col min="8995" max="8995" width="22.7109375" style="9" customWidth="1"/>
    <col min="8996" max="8996" width="11.28515625" style="9" customWidth="1"/>
    <col min="8997" max="8997" width="10.85546875" style="9" customWidth="1"/>
    <col min="8998" max="8998" width="13.5703125" style="9" customWidth="1"/>
    <col min="8999" max="8999" width="9.7109375" style="9" customWidth="1"/>
    <col min="9000" max="9000" width="12.5703125" style="9" customWidth="1"/>
    <col min="9001" max="9216" width="11.5703125" style="9"/>
    <col min="9217" max="9219" width="3.7109375" style="9" customWidth="1"/>
    <col min="9220" max="9220" width="4.28515625" style="9" customWidth="1"/>
    <col min="9221" max="9221" width="4" style="9" customWidth="1"/>
    <col min="9222" max="9237" width="3.7109375" style="9" customWidth="1"/>
    <col min="9238" max="9238" width="3" style="9" customWidth="1"/>
    <col min="9239" max="9250" width="3.7109375" style="9" customWidth="1"/>
    <col min="9251" max="9251" width="22.7109375" style="9" customWidth="1"/>
    <col min="9252" max="9252" width="11.28515625" style="9" customWidth="1"/>
    <col min="9253" max="9253" width="10.85546875" style="9" customWidth="1"/>
    <col min="9254" max="9254" width="13.5703125" style="9" customWidth="1"/>
    <col min="9255" max="9255" width="9.7109375" style="9" customWidth="1"/>
    <col min="9256" max="9256" width="12.5703125" style="9" customWidth="1"/>
    <col min="9257" max="9472" width="11.5703125" style="9"/>
    <col min="9473" max="9475" width="3.7109375" style="9" customWidth="1"/>
    <col min="9476" max="9476" width="4.28515625" style="9" customWidth="1"/>
    <col min="9477" max="9477" width="4" style="9" customWidth="1"/>
    <col min="9478" max="9493" width="3.7109375" style="9" customWidth="1"/>
    <col min="9494" max="9494" width="3" style="9" customWidth="1"/>
    <col min="9495" max="9506" width="3.7109375" style="9" customWidth="1"/>
    <col min="9507" max="9507" width="22.7109375" style="9" customWidth="1"/>
    <col min="9508" max="9508" width="11.28515625" style="9" customWidth="1"/>
    <col min="9509" max="9509" width="10.85546875" style="9" customWidth="1"/>
    <col min="9510" max="9510" width="13.5703125" style="9" customWidth="1"/>
    <col min="9511" max="9511" width="9.7109375" style="9" customWidth="1"/>
    <col min="9512" max="9512" width="12.5703125" style="9" customWidth="1"/>
    <col min="9513" max="9728" width="11.5703125" style="9"/>
    <col min="9729" max="9731" width="3.7109375" style="9" customWidth="1"/>
    <col min="9732" max="9732" width="4.28515625" style="9" customWidth="1"/>
    <col min="9733" max="9733" width="4" style="9" customWidth="1"/>
    <col min="9734" max="9749" width="3.7109375" style="9" customWidth="1"/>
    <col min="9750" max="9750" width="3" style="9" customWidth="1"/>
    <col min="9751" max="9762" width="3.7109375" style="9" customWidth="1"/>
    <col min="9763" max="9763" width="22.7109375" style="9" customWidth="1"/>
    <col min="9764" max="9764" width="11.28515625" style="9" customWidth="1"/>
    <col min="9765" max="9765" width="10.85546875" style="9" customWidth="1"/>
    <col min="9766" max="9766" width="13.5703125" style="9" customWidth="1"/>
    <col min="9767" max="9767" width="9.7109375" style="9" customWidth="1"/>
    <col min="9768" max="9768" width="12.5703125" style="9" customWidth="1"/>
    <col min="9769" max="9984" width="11.5703125" style="9"/>
    <col min="9985" max="9987" width="3.7109375" style="9" customWidth="1"/>
    <col min="9988" max="9988" width="4.28515625" style="9" customWidth="1"/>
    <col min="9989" max="9989" width="4" style="9" customWidth="1"/>
    <col min="9990" max="10005" width="3.7109375" style="9" customWidth="1"/>
    <col min="10006" max="10006" width="3" style="9" customWidth="1"/>
    <col min="10007" max="10018" width="3.7109375" style="9" customWidth="1"/>
    <col min="10019" max="10019" width="22.7109375" style="9" customWidth="1"/>
    <col min="10020" max="10020" width="11.28515625" style="9" customWidth="1"/>
    <col min="10021" max="10021" width="10.85546875" style="9" customWidth="1"/>
    <col min="10022" max="10022" width="13.5703125" style="9" customWidth="1"/>
    <col min="10023" max="10023" width="9.7109375" style="9" customWidth="1"/>
    <col min="10024" max="10024" width="12.5703125" style="9" customWidth="1"/>
    <col min="10025" max="10240" width="11.5703125" style="9"/>
    <col min="10241" max="10243" width="3.7109375" style="9" customWidth="1"/>
    <col min="10244" max="10244" width="4.28515625" style="9" customWidth="1"/>
    <col min="10245" max="10245" width="4" style="9" customWidth="1"/>
    <col min="10246" max="10261" width="3.7109375" style="9" customWidth="1"/>
    <col min="10262" max="10262" width="3" style="9" customWidth="1"/>
    <col min="10263" max="10274" width="3.7109375" style="9" customWidth="1"/>
    <col min="10275" max="10275" width="22.7109375" style="9" customWidth="1"/>
    <col min="10276" max="10276" width="11.28515625" style="9" customWidth="1"/>
    <col min="10277" max="10277" width="10.85546875" style="9" customWidth="1"/>
    <col min="10278" max="10278" width="13.5703125" style="9" customWidth="1"/>
    <col min="10279" max="10279" width="9.7109375" style="9" customWidth="1"/>
    <col min="10280" max="10280" width="12.5703125" style="9" customWidth="1"/>
    <col min="10281" max="10496" width="11.5703125" style="9"/>
    <col min="10497" max="10499" width="3.7109375" style="9" customWidth="1"/>
    <col min="10500" max="10500" width="4.28515625" style="9" customWidth="1"/>
    <col min="10501" max="10501" width="4" style="9" customWidth="1"/>
    <col min="10502" max="10517" width="3.7109375" style="9" customWidth="1"/>
    <col min="10518" max="10518" width="3" style="9" customWidth="1"/>
    <col min="10519" max="10530" width="3.7109375" style="9" customWidth="1"/>
    <col min="10531" max="10531" width="22.7109375" style="9" customWidth="1"/>
    <col min="10532" max="10532" width="11.28515625" style="9" customWidth="1"/>
    <col min="10533" max="10533" width="10.85546875" style="9" customWidth="1"/>
    <col min="10534" max="10534" width="13.5703125" style="9" customWidth="1"/>
    <col min="10535" max="10535" width="9.7109375" style="9" customWidth="1"/>
    <col min="10536" max="10536" width="12.5703125" style="9" customWidth="1"/>
    <col min="10537" max="10752" width="11.5703125" style="9"/>
    <col min="10753" max="10755" width="3.7109375" style="9" customWidth="1"/>
    <col min="10756" max="10756" width="4.28515625" style="9" customWidth="1"/>
    <col min="10757" max="10757" width="4" style="9" customWidth="1"/>
    <col min="10758" max="10773" width="3.7109375" style="9" customWidth="1"/>
    <col min="10774" max="10774" width="3" style="9" customWidth="1"/>
    <col min="10775" max="10786" width="3.7109375" style="9" customWidth="1"/>
    <col min="10787" max="10787" width="22.7109375" style="9" customWidth="1"/>
    <col min="10788" max="10788" width="11.28515625" style="9" customWidth="1"/>
    <col min="10789" max="10789" width="10.85546875" style="9" customWidth="1"/>
    <col min="10790" max="10790" width="13.5703125" style="9" customWidth="1"/>
    <col min="10791" max="10791" width="9.7109375" style="9" customWidth="1"/>
    <col min="10792" max="10792" width="12.5703125" style="9" customWidth="1"/>
    <col min="10793" max="11008" width="11.5703125" style="9"/>
    <col min="11009" max="11011" width="3.7109375" style="9" customWidth="1"/>
    <col min="11012" max="11012" width="4.28515625" style="9" customWidth="1"/>
    <col min="11013" max="11013" width="4" style="9" customWidth="1"/>
    <col min="11014" max="11029" width="3.7109375" style="9" customWidth="1"/>
    <col min="11030" max="11030" width="3" style="9" customWidth="1"/>
    <col min="11031" max="11042" width="3.7109375" style="9" customWidth="1"/>
    <col min="11043" max="11043" width="22.7109375" style="9" customWidth="1"/>
    <col min="11044" max="11044" width="11.28515625" style="9" customWidth="1"/>
    <col min="11045" max="11045" width="10.85546875" style="9" customWidth="1"/>
    <col min="11046" max="11046" width="13.5703125" style="9" customWidth="1"/>
    <col min="11047" max="11047" width="9.7109375" style="9" customWidth="1"/>
    <col min="11048" max="11048" width="12.5703125" style="9" customWidth="1"/>
    <col min="11049" max="11264" width="11.5703125" style="9"/>
    <col min="11265" max="11267" width="3.7109375" style="9" customWidth="1"/>
    <col min="11268" max="11268" width="4.28515625" style="9" customWidth="1"/>
    <col min="11269" max="11269" width="4" style="9" customWidth="1"/>
    <col min="11270" max="11285" width="3.7109375" style="9" customWidth="1"/>
    <col min="11286" max="11286" width="3" style="9" customWidth="1"/>
    <col min="11287" max="11298" width="3.7109375" style="9" customWidth="1"/>
    <col min="11299" max="11299" width="22.7109375" style="9" customWidth="1"/>
    <col min="11300" max="11300" width="11.28515625" style="9" customWidth="1"/>
    <col min="11301" max="11301" width="10.85546875" style="9" customWidth="1"/>
    <col min="11302" max="11302" width="13.5703125" style="9" customWidth="1"/>
    <col min="11303" max="11303" width="9.7109375" style="9" customWidth="1"/>
    <col min="11304" max="11304" width="12.5703125" style="9" customWidth="1"/>
    <col min="11305" max="11520" width="11.5703125" style="9"/>
    <col min="11521" max="11523" width="3.7109375" style="9" customWidth="1"/>
    <col min="11524" max="11524" width="4.28515625" style="9" customWidth="1"/>
    <col min="11525" max="11525" width="4" style="9" customWidth="1"/>
    <col min="11526" max="11541" width="3.7109375" style="9" customWidth="1"/>
    <col min="11542" max="11542" width="3" style="9" customWidth="1"/>
    <col min="11543" max="11554" width="3.7109375" style="9" customWidth="1"/>
    <col min="11555" max="11555" width="22.7109375" style="9" customWidth="1"/>
    <col min="11556" max="11556" width="11.28515625" style="9" customWidth="1"/>
    <col min="11557" max="11557" width="10.85546875" style="9" customWidth="1"/>
    <col min="11558" max="11558" width="13.5703125" style="9" customWidth="1"/>
    <col min="11559" max="11559" width="9.7109375" style="9" customWidth="1"/>
    <col min="11560" max="11560" width="12.5703125" style="9" customWidth="1"/>
    <col min="11561" max="11776" width="11.5703125" style="9"/>
    <col min="11777" max="11779" width="3.7109375" style="9" customWidth="1"/>
    <col min="11780" max="11780" width="4.28515625" style="9" customWidth="1"/>
    <col min="11781" max="11781" width="4" style="9" customWidth="1"/>
    <col min="11782" max="11797" width="3.7109375" style="9" customWidth="1"/>
    <col min="11798" max="11798" width="3" style="9" customWidth="1"/>
    <col min="11799" max="11810" width="3.7109375" style="9" customWidth="1"/>
    <col min="11811" max="11811" width="22.7109375" style="9" customWidth="1"/>
    <col min="11812" max="11812" width="11.28515625" style="9" customWidth="1"/>
    <col min="11813" max="11813" width="10.85546875" style="9" customWidth="1"/>
    <col min="11814" max="11814" width="13.5703125" style="9" customWidth="1"/>
    <col min="11815" max="11815" width="9.7109375" style="9" customWidth="1"/>
    <col min="11816" max="11816" width="12.5703125" style="9" customWidth="1"/>
    <col min="11817" max="12032" width="11.5703125" style="9"/>
    <col min="12033" max="12035" width="3.7109375" style="9" customWidth="1"/>
    <col min="12036" max="12036" width="4.28515625" style="9" customWidth="1"/>
    <col min="12037" max="12037" width="4" style="9" customWidth="1"/>
    <col min="12038" max="12053" width="3.7109375" style="9" customWidth="1"/>
    <col min="12054" max="12054" width="3" style="9" customWidth="1"/>
    <col min="12055" max="12066" width="3.7109375" style="9" customWidth="1"/>
    <col min="12067" max="12067" width="22.7109375" style="9" customWidth="1"/>
    <col min="12068" max="12068" width="11.28515625" style="9" customWidth="1"/>
    <col min="12069" max="12069" width="10.85546875" style="9" customWidth="1"/>
    <col min="12070" max="12070" width="13.5703125" style="9" customWidth="1"/>
    <col min="12071" max="12071" width="9.7109375" style="9" customWidth="1"/>
    <col min="12072" max="12072" width="12.5703125" style="9" customWidth="1"/>
    <col min="12073" max="12288" width="11.5703125" style="9"/>
    <col min="12289" max="12291" width="3.7109375" style="9" customWidth="1"/>
    <col min="12292" max="12292" width="4.28515625" style="9" customWidth="1"/>
    <col min="12293" max="12293" width="4" style="9" customWidth="1"/>
    <col min="12294" max="12309" width="3.7109375" style="9" customWidth="1"/>
    <col min="12310" max="12310" width="3" style="9" customWidth="1"/>
    <col min="12311" max="12322" width="3.7109375" style="9" customWidth="1"/>
    <col min="12323" max="12323" width="22.7109375" style="9" customWidth="1"/>
    <col min="12324" max="12324" width="11.28515625" style="9" customWidth="1"/>
    <col min="12325" max="12325" width="10.85546875" style="9" customWidth="1"/>
    <col min="12326" max="12326" width="13.5703125" style="9" customWidth="1"/>
    <col min="12327" max="12327" width="9.7109375" style="9" customWidth="1"/>
    <col min="12328" max="12328" width="12.5703125" style="9" customWidth="1"/>
    <col min="12329" max="12544" width="11.5703125" style="9"/>
    <col min="12545" max="12547" width="3.7109375" style="9" customWidth="1"/>
    <col min="12548" max="12548" width="4.28515625" style="9" customWidth="1"/>
    <col min="12549" max="12549" width="4" style="9" customWidth="1"/>
    <col min="12550" max="12565" width="3.7109375" style="9" customWidth="1"/>
    <col min="12566" max="12566" width="3" style="9" customWidth="1"/>
    <col min="12567" max="12578" width="3.7109375" style="9" customWidth="1"/>
    <col min="12579" max="12579" width="22.7109375" style="9" customWidth="1"/>
    <col min="12580" max="12580" width="11.28515625" style="9" customWidth="1"/>
    <col min="12581" max="12581" width="10.85546875" style="9" customWidth="1"/>
    <col min="12582" max="12582" width="13.5703125" style="9" customWidth="1"/>
    <col min="12583" max="12583" width="9.7109375" style="9" customWidth="1"/>
    <col min="12584" max="12584" width="12.5703125" style="9" customWidth="1"/>
    <col min="12585" max="12800" width="11.5703125" style="9"/>
    <col min="12801" max="12803" width="3.7109375" style="9" customWidth="1"/>
    <col min="12804" max="12804" width="4.28515625" style="9" customWidth="1"/>
    <col min="12805" max="12805" width="4" style="9" customWidth="1"/>
    <col min="12806" max="12821" width="3.7109375" style="9" customWidth="1"/>
    <col min="12822" max="12822" width="3" style="9" customWidth="1"/>
    <col min="12823" max="12834" width="3.7109375" style="9" customWidth="1"/>
    <col min="12835" max="12835" width="22.7109375" style="9" customWidth="1"/>
    <col min="12836" max="12836" width="11.28515625" style="9" customWidth="1"/>
    <col min="12837" max="12837" width="10.85546875" style="9" customWidth="1"/>
    <col min="12838" max="12838" width="13.5703125" style="9" customWidth="1"/>
    <col min="12839" max="12839" width="9.7109375" style="9" customWidth="1"/>
    <col min="12840" max="12840" width="12.5703125" style="9" customWidth="1"/>
    <col min="12841" max="13056" width="11.5703125" style="9"/>
    <col min="13057" max="13059" width="3.7109375" style="9" customWidth="1"/>
    <col min="13060" max="13060" width="4.28515625" style="9" customWidth="1"/>
    <col min="13061" max="13061" width="4" style="9" customWidth="1"/>
    <col min="13062" max="13077" width="3.7109375" style="9" customWidth="1"/>
    <col min="13078" max="13078" width="3" style="9" customWidth="1"/>
    <col min="13079" max="13090" width="3.7109375" style="9" customWidth="1"/>
    <col min="13091" max="13091" width="22.7109375" style="9" customWidth="1"/>
    <col min="13092" max="13092" width="11.28515625" style="9" customWidth="1"/>
    <col min="13093" max="13093" width="10.85546875" style="9" customWidth="1"/>
    <col min="13094" max="13094" width="13.5703125" style="9" customWidth="1"/>
    <col min="13095" max="13095" width="9.7109375" style="9" customWidth="1"/>
    <col min="13096" max="13096" width="12.5703125" style="9" customWidth="1"/>
    <col min="13097" max="13312" width="11.5703125" style="9"/>
    <col min="13313" max="13315" width="3.7109375" style="9" customWidth="1"/>
    <col min="13316" max="13316" width="4.28515625" style="9" customWidth="1"/>
    <col min="13317" max="13317" width="4" style="9" customWidth="1"/>
    <col min="13318" max="13333" width="3.7109375" style="9" customWidth="1"/>
    <col min="13334" max="13334" width="3" style="9" customWidth="1"/>
    <col min="13335" max="13346" width="3.7109375" style="9" customWidth="1"/>
    <col min="13347" max="13347" width="22.7109375" style="9" customWidth="1"/>
    <col min="13348" max="13348" width="11.28515625" style="9" customWidth="1"/>
    <col min="13349" max="13349" width="10.85546875" style="9" customWidth="1"/>
    <col min="13350" max="13350" width="13.5703125" style="9" customWidth="1"/>
    <col min="13351" max="13351" width="9.7109375" style="9" customWidth="1"/>
    <col min="13352" max="13352" width="12.5703125" style="9" customWidth="1"/>
    <col min="13353" max="13568" width="11.5703125" style="9"/>
    <col min="13569" max="13571" width="3.7109375" style="9" customWidth="1"/>
    <col min="13572" max="13572" width="4.28515625" style="9" customWidth="1"/>
    <col min="13573" max="13573" width="4" style="9" customWidth="1"/>
    <col min="13574" max="13589" width="3.7109375" style="9" customWidth="1"/>
    <col min="13590" max="13590" width="3" style="9" customWidth="1"/>
    <col min="13591" max="13602" width="3.7109375" style="9" customWidth="1"/>
    <col min="13603" max="13603" width="22.7109375" style="9" customWidth="1"/>
    <col min="13604" max="13604" width="11.28515625" style="9" customWidth="1"/>
    <col min="13605" max="13605" width="10.85546875" style="9" customWidth="1"/>
    <col min="13606" max="13606" width="13.5703125" style="9" customWidth="1"/>
    <col min="13607" max="13607" width="9.7109375" style="9" customWidth="1"/>
    <col min="13608" max="13608" width="12.5703125" style="9" customWidth="1"/>
    <col min="13609" max="13824" width="11.5703125" style="9"/>
    <col min="13825" max="13827" width="3.7109375" style="9" customWidth="1"/>
    <col min="13828" max="13828" width="4.28515625" style="9" customWidth="1"/>
    <col min="13829" max="13829" width="4" style="9" customWidth="1"/>
    <col min="13830" max="13845" width="3.7109375" style="9" customWidth="1"/>
    <col min="13846" max="13846" width="3" style="9" customWidth="1"/>
    <col min="13847" max="13858" width="3.7109375" style="9" customWidth="1"/>
    <col min="13859" max="13859" width="22.7109375" style="9" customWidth="1"/>
    <col min="13860" max="13860" width="11.28515625" style="9" customWidth="1"/>
    <col min="13861" max="13861" width="10.85546875" style="9" customWidth="1"/>
    <col min="13862" max="13862" width="13.5703125" style="9" customWidth="1"/>
    <col min="13863" max="13863" width="9.7109375" style="9" customWidth="1"/>
    <col min="13864" max="13864" width="12.5703125" style="9" customWidth="1"/>
    <col min="13865" max="14080" width="11.5703125" style="9"/>
    <col min="14081" max="14083" width="3.7109375" style="9" customWidth="1"/>
    <col min="14084" max="14084" width="4.28515625" style="9" customWidth="1"/>
    <col min="14085" max="14085" width="4" style="9" customWidth="1"/>
    <col min="14086" max="14101" width="3.7109375" style="9" customWidth="1"/>
    <col min="14102" max="14102" width="3" style="9" customWidth="1"/>
    <col min="14103" max="14114" width="3.7109375" style="9" customWidth="1"/>
    <col min="14115" max="14115" width="22.7109375" style="9" customWidth="1"/>
    <col min="14116" max="14116" width="11.28515625" style="9" customWidth="1"/>
    <col min="14117" max="14117" width="10.85546875" style="9" customWidth="1"/>
    <col min="14118" max="14118" width="13.5703125" style="9" customWidth="1"/>
    <col min="14119" max="14119" width="9.7109375" style="9" customWidth="1"/>
    <col min="14120" max="14120" width="12.5703125" style="9" customWidth="1"/>
    <col min="14121" max="14336" width="11.5703125" style="9"/>
    <col min="14337" max="14339" width="3.7109375" style="9" customWidth="1"/>
    <col min="14340" max="14340" width="4.28515625" style="9" customWidth="1"/>
    <col min="14341" max="14341" width="4" style="9" customWidth="1"/>
    <col min="14342" max="14357" width="3.7109375" style="9" customWidth="1"/>
    <col min="14358" max="14358" width="3" style="9" customWidth="1"/>
    <col min="14359" max="14370" width="3.7109375" style="9" customWidth="1"/>
    <col min="14371" max="14371" width="22.7109375" style="9" customWidth="1"/>
    <col min="14372" max="14372" width="11.28515625" style="9" customWidth="1"/>
    <col min="14373" max="14373" width="10.85546875" style="9" customWidth="1"/>
    <col min="14374" max="14374" width="13.5703125" style="9" customWidth="1"/>
    <col min="14375" max="14375" width="9.7109375" style="9" customWidth="1"/>
    <col min="14376" max="14376" width="12.5703125" style="9" customWidth="1"/>
    <col min="14377" max="14592" width="11.5703125" style="9"/>
    <col min="14593" max="14595" width="3.7109375" style="9" customWidth="1"/>
    <col min="14596" max="14596" width="4.28515625" style="9" customWidth="1"/>
    <col min="14597" max="14597" width="4" style="9" customWidth="1"/>
    <col min="14598" max="14613" width="3.7109375" style="9" customWidth="1"/>
    <col min="14614" max="14614" width="3" style="9" customWidth="1"/>
    <col min="14615" max="14626" width="3.7109375" style="9" customWidth="1"/>
    <col min="14627" max="14627" width="22.7109375" style="9" customWidth="1"/>
    <col min="14628" max="14628" width="11.28515625" style="9" customWidth="1"/>
    <col min="14629" max="14629" width="10.85546875" style="9" customWidth="1"/>
    <col min="14630" max="14630" width="13.5703125" style="9" customWidth="1"/>
    <col min="14631" max="14631" width="9.7109375" style="9" customWidth="1"/>
    <col min="14632" max="14632" width="12.5703125" style="9" customWidth="1"/>
    <col min="14633" max="14848" width="11.5703125" style="9"/>
    <col min="14849" max="14851" width="3.7109375" style="9" customWidth="1"/>
    <col min="14852" max="14852" width="4.28515625" style="9" customWidth="1"/>
    <col min="14853" max="14853" width="4" style="9" customWidth="1"/>
    <col min="14854" max="14869" width="3.7109375" style="9" customWidth="1"/>
    <col min="14870" max="14870" width="3" style="9" customWidth="1"/>
    <col min="14871" max="14882" width="3.7109375" style="9" customWidth="1"/>
    <col min="14883" max="14883" width="22.7109375" style="9" customWidth="1"/>
    <col min="14884" max="14884" width="11.28515625" style="9" customWidth="1"/>
    <col min="14885" max="14885" width="10.85546875" style="9" customWidth="1"/>
    <col min="14886" max="14886" width="13.5703125" style="9" customWidth="1"/>
    <col min="14887" max="14887" width="9.7109375" style="9" customWidth="1"/>
    <col min="14888" max="14888" width="12.5703125" style="9" customWidth="1"/>
    <col min="14889" max="15104" width="11.5703125" style="9"/>
    <col min="15105" max="15107" width="3.7109375" style="9" customWidth="1"/>
    <col min="15108" max="15108" width="4.28515625" style="9" customWidth="1"/>
    <col min="15109" max="15109" width="4" style="9" customWidth="1"/>
    <col min="15110" max="15125" width="3.7109375" style="9" customWidth="1"/>
    <col min="15126" max="15126" width="3" style="9" customWidth="1"/>
    <col min="15127" max="15138" width="3.7109375" style="9" customWidth="1"/>
    <col min="15139" max="15139" width="22.7109375" style="9" customWidth="1"/>
    <col min="15140" max="15140" width="11.28515625" style="9" customWidth="1"/>
    <col min="15141" max="15141" width="10.85546875" style="9" customWidth="1"/>
    <col min="15142" max="15142" width="13.5703125" style="9" customWidth="1"/>
    <col min="15143" max="15143" width="9.7109375" style="9" customWidth="1"/>
    <col min="15144" max="15144" width="12.5703125" style="9" customWidth="1"/>
    <col min="15145" max="15360" width="11.5703125" style="9"/>
    <col min="15361" max="15363" width="3.7109375" style="9" customWidth="1"/>
    <col min="15364" max="15364" width="4.28515625" style="9" customWidth="1"/>
    <col min="15365" max="15365" width="4" style="9" customWidth="1"/>
    <col min="15366" max="15381" width="3.7109375" style="9" customWidth="1"/>
    <col min="15382" max="15382" width="3" style="9" customWidth="1"/>
    <col min="15383" max="15394" width="3.7109375" style="9" customWidth="1"/>
    <col min="15395" max="15395" width="22.7109375" style="9" customWidth="1"/>
    <col min="15396" max="15396" width="11.28515625" style="9" customWidth="1"/>
    <col min="15397" max="15397" width="10.85546875" style="9" customWidth="1"/>
    <col min="15398" max="15398" width="13.5703125" style="9" customWidth="1"/>
    <col min="15399" max="15399" width="9.7109375" style="9" customWidth="1"/>
    <col min="15400" max="15400" width="12.5703125" style="9" customWidth="1"/>
    <col min="15401" max="15616" width="11.5703125" style="9"/>
    <col min="15617" max="15619" width="3.7109375" style="9" customWidth="1"/>
    <col min="15620" max="15620" width="4.28515625" style="9" customWidth="1"/>
    <col min="15621" max="15621" width="4" style="9" customWidth="1"/>
    <col min="15622" max="15637" width="3.7109375" style="9" customWidth="1"/>
    <col min="15638" max="15638" width="3" style="9" customWidth="1"/>
    <col min="15639" max="15650" width="3.7109375" style="9" customWidth="1"/>
    <col min="15651" max="15651" width="22.7109375" style="9" customWidth="1"/>
    <col min="15652" max="15652" width="11.28515625" style="9" customWidth="1"/>
    <col min="15653" max="15653" width="10.85546875" style="9" customWidth="1"/>
    <col min="15654" max="15654" width="13.5703125" style="9" customWidth="1"/>
    <col min="15655" max="15655" width="9.7109375" style="9" customWidth="1"/>
    <col min="15656" max="15656" width="12.5703125" style="9" customWidth="1"/>
    <col min="15657" max="15872" width="11.5703125" style="9"/>
    <col min="15873" max="15875" width="3.7109375" style="9" customWidth="1"/>
    <col min="15876" max="15876" width="4.28515625" style="9" customWidth="1"/>
    <col min="15877" max="15877" width="4" style="9" customWidth="1"/>
    <col min="15878" max="15893" width="3.7109375" style="9" customWidth="1"/>
    <col min="15894" max="15894" width="3" style="9" customWidth="1"/>
    <col min="15895" max="15906" width="3.7109375" style="9" customWidth="1"/>
    <col min="15907" max="15907" width="22.7109375" style="9" customWidth="1"/>
    <col min="15908" max="15908" width="11.28515625" style="9" customWidth="1"/>
    <col min="15909" max="15909" width="10.85546875" style="9" customWidth="1"/>
    <col min="15910" max="15910" width="13.5703125" style="9" customWidth="1"/>
    <col min="15911" max="15911" width="9.7109375" style="9" customWidth="1"/>
    <col min="15912" max="15912" width="12.5703125" style="9" customWidth="1"/>
    <col min="15913" max="16128" width="11.5703125" style="9"/>
    <col min="16129" max="16131" width="3.7109375" style="9" customWidth="1"/>
    <col min="16132" max="16132" width="4.28515625" style="9" customWidth="1"/>
    <col min="16133" max="16133" width="4" style="9" customWidth="1"/>
    <col min="16134" max="16149" width="3.7109375" style="9" customWidth="1"/>
    <col min="16150" max="16150" width="3" style="9" customWidth="1"/>
    <col min="16151" max="16162" width="3.7109375" style="9" customWidth="1"/>
    <col min="16163" max="16163" width="22.7109375" style="9" customWidth="1"/>
    <col min="16164" max="16164" width="11.28515625" style="9" customWidth="1"/>
    <col min="16165" max="16165" width="10.85546875" style="9" customWidth="1"/>
    <col min="16166" max="16166" width="13.5703125" style="9" customWidth="1"/>
    <col min="16167" max="16167" width="9.7109375" style="9" customWidth="1"/>
    <col min="16168" max="16168" width="12.5703125" style="9" customWidth="1"/>
    <col min="16169" max="16384" width="11.5703125" style="9"/>
  </cols>
  <sheetData>
    <row r="1" spans="1:40" customFormat="1" ht="43.5" customHeight="1" x14ac:dyDescent="0.2">
      <c r="A1" s="1095"/>
      <c r="B1" s="1095"/>
      <c r="C1" s="1095"/>
      <c r="D1" s="1095"/>
      <c r="E1" s="1095"/>
      <c r="F1" s="1095"/>
      <c r="G1" s="1095"/>
      <c r="H1" s="1095"/>
      <c r="I1" s="1096" t="s">
        <v>38</v>
      </c>
      <c r="J1" s="1097"/>
      <c r="K1" s="1097"/>
      <c r="L1" s="1097"/>
      <c r="M1" s="1097"/>
      <c r="N1" s="1097"/>
      <c r="O1" s="1097"/>
      <c r="P1" s="1097"/>
      <c r="Q1" s="1097"/>
      <c r="R1" s="1097"/>
      <c r="S1" s="1097"/>
      <c r="T1" s="1097"/>
      <c r="U1" s="1097"/>
      <c r="V1" s="1097"/>
      <c r="W1" s="1097"/>
      <c r="X1" s="1097"/>
      <c r="Y1" s="1097"/>
      <c r="Z1" s="1097"/>
      <c r="AA1" s="1097"/>
      <c r="AB1" s="1097"/>
      <c r="AC1" s="1097"/>
      <c r="AD1" s="1097"/>
      <c r="AE1" s="1097"/>
      <c r="AF1" s="1097"/>
      <c r="AG1" s="1097"/>
      <c r="AH1" s="1097"/>
      <c r="AI1" s="1097"/>
      <c r="AJ1" s="1097"/>
      <c r="AK1" s="1098"/>
      <c r="AL1" s="1102"/>
      <c r="AM1" s="1102"/>
      <c r="AN1" s="1102"/>
    </row>
    <row r="2" spans="1:40" customFormat="1" ht="15" customHeight="1" x14ac:dyDescent="0.2">
      <c r="A2" s="1095"/>
      <c r="B2" s="1095"/>
      <c r="C2" s="1095"/>
      <c r="D2" s="1095"/>
      <c r="E2" s="1095"/>
      <c r="F2" s="1095"/>
      <c r="G2" s="1095"/>
      <c r="H2" s="1095"/>
      <c r="I2" s="1099"/>
      <c r="J2" s="1100"/>
      <c r="K2" s="1100"/>
      <c r="L2" s="1100"/>
      <c r="M2" s="1100"/>
      <c r="N2" s="1100"/>
      <c r="O2" s="1100"/>
      <c r="P2" s="1100"/>
      <c r="Q2" s="1100"/>
      <c r="R2" s="1100"/>
      <c r="S2" s="1100"/>
      <c r="T2" s="1100"/>
      <c r="U2" s="1100"/>
      <c r="V2" s="1100"/>
      <c r="W2" s="1100"/>
      <c r="X2" s="1100"/>
      <c r="Y2" s="1100"/>
      <c r="Z2" s="1100"/>
      <c r="AA2" s="1100"/>
      <c r="AB2" s="1100"/>
      <c r="AC2" s="1100"/>
      <c r="AD2" s="1100"/>
      <c r="AE2" s="1100"/>
      <c r="AF2" s="1100"/>
      <c r="AG2" s="1100"/>
      <c r="AH2" s="1100"/>
      <c r="AI2" s="1100"/>
      <c r="AJ2" s="1100"/>
      <c r="AK2" s="1101"/>
      <c r="AL2" s="1102"/>
      <c r="AM2" s="1102"/>
      <c r="AN2" s="1102"/>
    </row>
    <row r="3" spans="1:40" customFormat="1" ht="15.75" x14ac:dyDescent="0.2">
      <c r="A3" s="1103" t="s">
        <v>39</v>
      </c>
      <c r="B3" s="1103"/>
      <c r="C3" s="1103"/>
      <c r="D3" s="1103"/>
      <c r="E3" s="1103"/>
      <c r="F3" s="1103"/>
      <c r="G3" s="1103"/>
      <c r="H3" s="1103"/>
      <c r="I3" s="1104" t="s">
        <v>40</v>
      </c>
      <c r="J3" s="1104"/>
      <c r="K3" s="1104"/>
      <c r="L3" s="1104"/>
      <c r="M3" s="1104"/>
      <c r="N3" s="1104"/>
      <c r="O3" s="1104"/>
      <c r="P3" s="1104"/>
      <c r="Q3" s="1104"/>
      <c r="R3" s="1104"/>
      <c r="S3" s="1104"/>
      <c r="T3" s="1104"/>
      <c r="U3" s="1103" t="s">
        <v>41</v>
      </c>
      <c r="V3" s="1103"/>
      <c r="W3" s="1103"/>
      <c r="X3" s="1103"/>
      <c r="Y3" s="1103"/>
      <c r="Z3" s="1103"/>
      <c r="AA3" s="1103"/>
      <c r="AB3" s="1103"/>
      <c r="AC3" s="1103"/>
      <c r="AD3" s="1103"/>
      <c r="AE3" s="1104" t="s">
        <v>42</v>
      </c>
      <c r="AF3" s="1104"/>
      <c r="AG3" s="1104"/>
      <c r="AH3" s="1104"/>
      <c r="AI3" s="1104"/>
      <c r="AJ3" s="1104"/>
      <c r="AK3" s="1104"/>
      <c r="AL3" s="1104"/>
      <c r="AM3" s="1104"/>
      <c r="AN3" s="1104"/>
    </row>
    <row r="4" spans="1:40" customFormat="1" ht="20.25" x14ac:dyDescent="0.3">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121"/>
      <c r="AN4" s="121"/>
    </row>
    <row r="5" spans="1:40" customFormat="1" ht="31.15" customHeight="1" x14ac:dyDescent="0.2">
      <c r="A5" s="1120" t="s">
        <v>43</v>
      </c>
      <c r="B5" s="1120"/>
      <c r="C5" s="1120"/>
      <c r="D5" s="1120"/>
      <c r="E5" s="1120"/>
      <c r="F5" s="1120"/>
      <c r="G5" s="1120"/>
      <c r="H5" s="1120"/>
      <c r="I5" s="1074" t="s">
        <v>125</v>
      </c>
      <c r="J5" s="1074"/>
      <c r="K5" s="1074"/>
      <c r="L5" s="1074"/>
      <c r="M5" s="1074"/>
      <c r="N5" s="1074"/>
      <c r="O5" s="1074"/>
      <c r="P5" s="1074"/>
      <c r="Q5" s="1074"/>
      <c r="R5" s="1074"/>
      <c r="S5" s="1074"/>
      <c r="T5" s="1074"/>
      <c r="U5" s="1074"/>
      <c r="V5" s="1074"/>
      <c r="W5" s="1074"/>
      <c r="X5" s="1074"/>
      <c r="Y5" s="1074"/>
      <c r="Z5" s="1074"/>
      <c r="AA5" s="1074"/>
      <c r="AB5" s="1074"/>
      <c r="AC5" s="1074"/>
      <c r="AD5" s="1074"/>
      <c r="AE5" s="1074"/>
      <c r="AF5" s="1074"/>
      <c r="AG5" s="1074"/>
      <c r="AH5" s="1074"/>
      <c r="AI5" s="1074"/>
      <c r="AJ5" s="1074"/>
      <c r="AK5" s="1074"/>
      <c r="AL5" s="1074"/>
      <c r="AM5" s="1074"/>
      <c r="AN5" s="1074"/>
    </row>
    <row r="6" spans="1:40" customFormat="1" ht="16.5" thickBot="1" x14ac:dyDescent="0.25">
      <c r="A6" s="122"/>
      <c r="B6" s="123"/>
      <c r="C6" s="123"/>
      <c r="D6" s="123"/>
      <c r="E6" s="123"/>
      <c r="F6" s="123"/>
      <c r="G6" s="123"/>
      <c r="H6" s="123"/>
      <c r="I6" s="123"/>
      <c r="J6" s="123"/>
      <c r="K6" s="123"/>
      <c r="L6" s="123"/>
      <c r="M6" s="123"/>
      <c r="N6" s="123"/>
      <c r="O6" s="123"/>
      <c r="P6" s="123"/>
      <c r="Q6" s="123"/>
      <c r="R6" s="123"/>
      <c r="S6" s="123"/>
      <c r="T6" s="123"/>
      <c r="U6" s="123"/>
      <c r="V6" s="123"/>
      <c r="W6" s="123"/>
      <c r="X6" s="123"/>
      <c r="Y6" s="123"/>
      <c r="Z6" s="123"/>
      <c r="AA6" s="123"/>
      <c r="AB6" s="123"/>
      <c r="AC6" s="123"/>
      <c r="AD6" s="123"/>
      <c r="AE6" s="123"/>
      <c r="AF6" s="123"/>
      <c r="AG6" s="123"/>
      <c r="AH6" s="123"/>
      <c r="AI6" s="124"/>
      <c r="AJ6" s="124"/>
      <c r="AK6" s="124"/>
      <c r="AL6" s="124"/>
      <c r="AM6" s="125"/>
      <c r="AN6" s="125"/>
    </row>
    <row r="7" spans="1:40" s="123" customFormat="1" ht="45" customHeight="1" thickBot="1" x14ac:dyDescent="0.25">
      <c r="A7" s="1121" t="s">
        <v>1</v>
      </c>
      <c r="B7" s="1122"/>
      <c r="C7" s="1122"/>
      <c r="D7" s="1122"/>
      <c r="E7" s="1122"/>
      <c r="F7" s="1122"/>
      <c r="G7" s="1122"/>
      <c r="H7" s="1077" t="str">
        <f>+VLOOKUP(AE7,PRESUPUESTO!$A$18:$E$36,3,FALSE)</f>
        <v>SUMINISTRO E INSTALACIÓN DE CONCRETO CICLOPEO DE 21 MPA (3000 PSI) , 60% RAJON PARA PLACA HUELLAS INCLUYE SELLO DE JUNTAS</v>
      </c>
      <c r="I7" s="1077"/>
      <c r="J7" s="1077"/>
      <c r="K7" s="1077"/>
      <c r="L7" s="1077"/>
      <c r="M7" s="1077"/>
      <c r="N7" s="1077"/>
      <c r="O7" s="1077"/>
      <c r="P7" s="1077"/>
      <c r="Q7" s="1077"/>
      <c r="R7" s="1077"/>
      <c r="S7" s="1077"/>
      <c r="T7" s="1077"/>
      <c r="U7" s="1122" t="s">
        <v>45</v>
      </c>
      <c r="V7" s="1122"/>
      <c r="W7" s="1122"/>
      <c r="X7" s="1122"/>
      <c r="Y7" s="1122"/>
      <c r="Z7" s="1122"/>
      <c r="AA7" s="1122"/>
      <c r="AB7" s="1122"/>
      <c r="AC7" s="1122"/>
      <c r="AD7" s="1122"/>
      <c r="AE7" s="1123">
        <v>3.02</v>
      </c>
      <c r="AF7" s="1124"/>
      <c r="AG7" s="1124"/>
      <c r="AH7" s="1124"/>
      <c r="AI7" s="1125"/>
      <c r="AJ7" s="126" t="s">
        <v>46</v>
      </c>
      <c r="AK7" s="127" t="str">
        <f>+VLOOKUP(AE7,PRESUPUESTO!$A$18:$E$36,4,FALSE)</f>
        <v>Precios Gober.</v>
      </c>
      <c r="AL7" s="128" t="s">
        <v>47</v>
      </c>
      <c r="AM7" s="1126" t="s">
        <v>123</v>
      </c>
      <c r="AN7" s="1127"/>
    </row>
    <row r="8" spans="1:40" customFormat="1" ht="12.75" x14ac:dyDescent="0.2">
      <c r="A8" s="129"/>
      <c r="B8" s="130"/>
      <c r="C8" s="130"/>
      <c r="D8" s="130"/>
      <c r="E8" s="130"/>
      <c r="F8" s="130"/>
      <c r="G8" s="130"/>
      <c r="H8" s="130"/>
      <c r="I8" s="130"/>
      <c r="J8" s="130"/>
      <c r="K8" s="130"/>
      <c r="L8" s="130"/>
      <c r="M8" s="130"/>
      <c r="N8" s="130"/>
      <c r="O8" s="130"/>
      <c r="P8" s="130"/>
      <c r="Q8" s="130"/>
      <c r="R8" s="130"/>
      <c r="S8" s="130"/>
      <c r="T8" s="130"/>
      <c r="U8" s="130"/>
      <c r="V8" s="130"/>
      <c r="W8" s="130"/>
      <c r="X8" s="130"/>
      <c r="Y8" s="130"/>
      <c r="Z8" s="130"/>
      <c r="AA8" s="130"/>
      <c r="AB8" s="130"/>
      <c r="AC8" s="130"/>
      <c r="AD8" s="130"/>
      <c r="AE8" s="130"/>
      <c r="AF8" s="130"/>
      <c r="AG8" s="130"/>
      <c r="AH8" s="131"/>
      <c r="AI8" s="1170" t="s">
        <v>48</v>
      </c>
      <c r="AJ8" s="1171" t="s">
        <v>49</v>
      </c>
      <c r="AK8" s="1172"/>
      <c r="AL8" s="1172"/>
      <c r="AM8" s="1173" t="s">
        <v>50</v>
      </c>
      <c r="AN8" s="1174" t="s">
        <v>51</v>
      </c>
    </row>
    <row r="9" spans="1:40" customFormat="1" ht="16.5" customHeight="1" thickBot="1" x14ac:dyDescent="0.25">
      <c r="A9" s="132"/>
      <c r="B9" s="133"/>
      <c r="C9" s="133"/>
      <c r="D9" s="133"/>
      <c r="E9" s="133"/>
      <c r="F9" s="133"/>
      <c r="G9" s="133"/>
      <c r="H9" s="133"/>
      <c r="I9" s="133"/>
      <c r="J9" s="133"/>
      <c r="K9" s="133"/>
      <c r="L9" s="133"/>
      <c r="M9" s="133"/>
      <c r="N9" s="133"/>
      <c r="O9" s="133"/>
      <c r="P9" s="133"/>
      <c r="Q9" s="133"/>
      <c r="R9" s="133"/>
      <c r="S9" s="133"/>
      <c r="T9" s="133"/>
      <c r="U9" s="133"/>
      <c r="V9" s="133"/>
      <c r="W9" s="133"/>
      <c r="X9" s="133"/>
      <c r="Y9" s="133"/>
      <c r="Z9" s="133"/>
      <c r="AA9" s="133"/>
      <c r="AB9" s="133"/>
      <c r="AC9" s="133"/>
      <c r="AD9" s="133"/>
      <c r="AE9" s="133"/>
      <c r="AF9" s="133"/>
      <c r="AG9" s="133"/>
      <c r="AH9" s="134"/>
      <c r="AI9" s="1115"/>
      <c r="AJ9" s="135" t="s">
        <v>75</v>
      </c>
      <c r="AK9" s="135" t="s">
        <v>76</v>
      </c>
      <c r="AL9" s="135" t="s">
        <v>77</v>
      </c>
      <c r="AM9" s="1119"/>
      <c r="AN9" s="1108"/>
    </row>
    <row r="10" spans="1:40" customFormat="1" x14ac:dyDescent="0.2">
      <c r="A10" s="132"/>
      <c r="B10" s="133"/>
      <c r="C10" s="133"/>
      <c r="D10" s="136"/>
      <c r="E10" s="137"/>
      <c r="F10" s="138"/>
      <c r="G10" s="138"/>
      <c r="H10" s="137"/>
      <c r="I10" s="139"/>
      <c r="J10" s="140"/>
      <c r="K10" s="140"/>
      <c r="L10" s="140"/>
      <c r="M10" s="140"/>
      <c r="N10" s="140"/>
      <c r="O10" s="140"/>
      <c r="P10" s="140"/>
      <c r="Q10" s="140"/>
      <c r="R10" s="140"/>
      <c r="S10" s="140"/>
      <c r="T10" s="140"/>
      <c r="U10" s="140"/>
      <c r="V10" s="138"/>
      <c r="W10" s="138"/>
      <c r="X10" s="138"/>
      <c r="Y10" s="138"/>
      <c r="Z10" s="138"/>
      <c r="AA10" s="138"/>
      <c r="AB10" s="141"/>
      <c r="AC10" s="138"/>
      <c r="AD10" s="140"/>
      <c r="AE10" s="140"/>
      <c r="AF10" s="140"/>
      <c r="AG10" s="142"/>
      <c r="AH10" s="143"/>
      <c r="AI10" s="167" t="s">
        <v>61</v>
      </c>
      <c r="AJ10" s="168"/>
      <c r="AK10" s="168"/>
      <c r="AL10" s="164"/>
      <c r="AM10" s="146"/>
      <c r="AN10" s="147"/>
    </row>
    <row r="11" spans="1:40" customFormat="1" x14ac:dyDescent="0.2">
      <c r="A11" s="132"/>
      <c r="B11" s="133"/>
      <c r="C11" s="133"/>
      <c r="D11" s="133"/>
      <c r="E11" s="133"/>
      <c r="F11" s="133"/>
      <c r="G11" s="133"/>
      <c r="H11" s="133"/>
      <c r="I11" s="133"/>
      <c r="J11" s="133"/>
      <c r="K11" s="133"/>
      <c r="L11" s="133"/>
      <c r="M11" s="133"/>
      <c r="N11" s="148"/>
      <c r="O11" s="133"/>
      <c r="P11" s="133"/>
      <c r="Q11" s="133"/>
      <c r="R11" s="133"/>
      <c r="S11" s="133"/>
      <c r="T11" s="133"/>
      <c r="U11" s="133"/>
      <c r="V11" s="133"/>
      <c r="W11" s="133"/>
      <c r="X11" s="133"/>
      <c r="Y11" s="133"/>
      <c r="Z11" s="133"/>
      <c r="AA11" s="133"/>
      <c r="AB11" s="133"/>
      <c r="AC11" s="133"/>
      <c r="AD11" s="133"/>
      <c r="AE11" s="133"/>
      <c r="AF11" s="149"/>
      <c r="AG11" s="133"/>
      <c r="AH11" s="143"/>
      <c r="AI11" s="167" t="s">
        <v>434</v>
      </c>
      <c r="AJ11" s="168">
        <f>+'3,01'!AJ11</f>
        <v>146</v>
      </c>
      <c r="AK11" s="71">
        <v>0.15</v>
      </c>
      <c r="AL11" s="164">
        <v>0.9</v>
      </c>
      <c r="AM11" s="146">
        <v>1</v>
      </c>
      <c r="AN11" s="147">
        <f>+AJ11*AK11*AL11*AM11</f>
        <v>19.71</v>
      </c>
    </row>
    <row r="12" spans="1:40" customFormat="1" x14ac:dyDescent="0.2">
      <c r="A12" s="132"/>
      <c r="B12" s="133"/>
      <c r="C12" s="133"/>
      <c r="D12" s="133"/>
      <c r="E12" s="133"/>
      <c r="F12" s="133"/>
      <c r="G12" s="133"/>
      <c r="H12" s="133"/>
      <c r="I12" s="133"/>
      <c r="J12" s="133"/>
      <c r="K12" s="133"/>
      <c r="L12" s="133"/>
      <c r="M12" s="133"/>
      <c r="N12" s="148"/>
      <c r="O12" s="133"/>
      <c r="P12" s="133"/>
      <c r="Q12" s="133"/>
      <c r="R12" s="133"/>
      <c r="S12" s="133"/>
      <c r="T12" s="133"/>
      <c r="U12" s="133"/>
      <c r="V12" s="133"/>
      <c r="W12" s="133"/>
      <c r="X12" s="133"/>
      <c r="Y12" s="133"/>
      <c r="Z12" s="133"/>
      <c r="AA12" s="133"/>
      <c r="AB12" s="133"/>
      <c r="AC12" s="133"/>
      <c r="AD12" s="133"/>
      <c r="AE12" s="133"/>
      <c r="AF12" s="149"/>
      <c r="AG12" s="133"/>
      <c r="AH12" s="143"/>
      <c r="AI12" s="165"/>
      <c r="AJ12" s="168"/>
      <c r="AK12" s="168"/>
      <c r="AL12" s="164"/>
      <c r="AM12" s="146"/>
      <c r="AN12" s="147"/>
    </row>
    <row r="13" spans="1:40" customFormat="1" x14ac:dyDescent="0.2">
      <c r="A13" s="132"/>
      <c r="B13" s="133"/>
      <c r="C13" s="133"/>
      <c r="D13" s="133"/>
      <c r="E13" s="133"/>
      <c r="F13" s="133"/>
      <c r="G13" s="133"/>
      <c r="H13" s="133"/>
      <c r="I13" s="133"/>
      <c r="J13" s="133"/>
      <c r="K13" s="133"/>
      <c r="L13" s="133"/>
      <c r="M13" s="133"/>
      <c r="N13" s="148"/>
      <c r="O13" s="133"/>
      <c r="P13" s="133"/>
      <c r="Q13" s="133"/>
      <c r="R13" s="133"/>
      <c r="S13" s="133"/>
      <c r="T13" s="133"/>
      <c r="U13" s="133"/>
      <c r="V13" s="133"/>
      <c r="W13" s="133"/>
      <c r="X13" s="133"/>
      <c r="Y13" s="133"/>
      <c r="Z13" s="133"/>
      <c r="AA13" s="133"/>
      <c r="AB13" s="133"/>
      <c r="AC13" s="133"/>
      <c r="AD13" s="133"/>
      <c r="AE13" s="133"/>
      <c r="AF13" s="149"/>
      <c r="AG13" s="133"/>
      <c r="AH13" s="143"/>
      <c r="AI13" s="167" t="s">
        <v>434</v>
      </c>
      <c r="AJ13" s="168">
        <f>+AJ11</f>
        <v>146</v>
      </c>
      <c r="AK13" s="71">
        <v>0.15</v>
      </c>
      <c r="AL13" s="164">
        <v>0.45</v>
      </c>
      <c r="AM13" s="146">
        <v>2</v>
      </c>
      <c r="AN13" s="147">
        <f>+AJ13*AK13*AL13*AM13</f>
        <v>19.71</v>
      </c>
    </row>
    <row r="14" spans="1:40" customFormat="1" x14ac:dyDescent="0.2">
      <c r="A14" s="132"/>
      <c r="B14" s="133"/>
      <c r="C14" s="133"/>
      <c r="D14" s="133"/>
      <c r="E14" s="133"/>
      <c r="F14" s="133"/>
      <c r="G14" s="133"/>
      <c r="H14" s="133"/>
      <c r="I14" s="133"/>
      <c r="J14" s="133"/>
      <c r="K14" s="133"/>
      <c r="L14" s="133"/>
      <c r="M14" s="133"/>
      <c r="N14" s="148"/>
      <c r="O14" s="133"/>
      <c r="P14" s="133"/>
      <c r="Q14" s="133"/>
      <c r="R14" s="133"/>
      <c r="S14" s="133"/>
      <c r="T14" s="133"/>
      <c r="U14" s="133"/>
      <c r="V14" s="133"/>
      <c r="W14" s="133"/>
      <c r="X14" s="133"/>
      <c r="Y14" s="133"/>
      <c r="Z14" s="133"/>
      <c r="AA14" s="133"/>
      <c r="AB14" s="133"/>
      <c r="AC14" s="133"/>
      <c r="AD14" s="133"/>
      <c r="AE14" s="133"/>
      <c r="AF14" s="149"/>
      <c r="AG14" s="133"/>
      <c r="AH14" s="143"/>
      <c r="AI14" s="165"/>
      <c r="AJ14" s="168"/>
      <c r="AK14" s="168"/>
      <c r="AL14" s="164"/>
      <c r="AM14" s="146"/>
      <c r="AN14" s="147"/>
    </row>
    <row r="15" spans="1:40" customFormat="1" x14ac:dyDescent="0.2">
      <c r="A15" s="132"/>
      <c r="B15" s="133"/>
      <c r="C15" s="133"/>
      <c r="D15" s="133"/>
      <c r="E15" s="133"/>
      <c r="F15" s="133"/>
      <c r="G15" s="133"/>
      <c r="H15" s="133"/>
      <c r="I15" s="133"/>
      <c r="J15" s="133"/>
      <c r="K15" s="133"/>
      <c r="L15" s="133"/>
      <c r="M15" s="133"/>
      <c r="N15" s="148"/>
      <c r="O15" s="133"/>
      <c r="P15" s="133"/>
      <c r="Q15" s="133"/>
      <c r="R15" s="133"/>
      <c r="S15" s="133"/>
      <c r="T15" s="133"/>
      <c r="U15" s="133"/>
      <c r="V15" s="133"/>
      <c r="W15" s="133"/>
      <c r="X15" s="133"/>
      <c r="Y15" s="133"/>
      <c r="Z15" s="133"/>
      <c r="AA15" s="133"/>
      <c r="AB15" s="133"/>
      <c r="AC15" s="133"/>
      <c r="AD15" s="133"/>
      <c r="AE15" s="133"/>
      <c r="AF15" s="149"/>
      <c r="AG15" s="133"/>
      <c r="AH15" s="143"/>
      <c r="AI15" s="167" t="s">
        <v>81</v>
      </c>
      <c r="AJ15" s="168">
        <f>+AL11</f>
        <v>0.9</v>
      </c>
      <c r="AK15" s="71">
        <v>0.15</v>
      </c>
      <c r="AL15" s="164">
        <f>+'3,01'!AL19</f>
        <v>0.2</v>
      </c>
      <c r="AM15" s="146">
        <f>+'3,03'!AM10</f>
        <v>49</v>
      </c>
      <c r="AN15" s="147">
        <f>+AJ15*AK15*AL15*AM15*-1</f>
        <v>-1.3230000000000002</v>
      </c>
    </row>
    <row r="16" spans="1:40" customFormat="1" x14ac:dyDescent="0.2">
      <c r="A16" s="132"/>
      <c r="B16" s="133"/>
      <c r="C16" s="133"/>
      <c r="D16" s="133"/>
      <c r="E16" s="133"/>
      <c r="F16" s="133"/>
      <c r="G16" s="133"/>
      <c r="H16" s="133"/>
      <c r="I16" s="133"/>
      <c r="J16" s="133"/>
      <c r="K16" s="133"/>
      <c r="L16" s="133"/>
      <c r="M16" s="133"/>
      <c r="N16" s="148"/>
      <c r="O16" s="133"/>
      <c r="P16" s="133"/>
      <c r="Q16" s="133"/>
      <c r="R16" s="133"/>
      <c r="S16" s="133"/>
      <c r="T16" s="133"/>
      <c r="U16" s="133"/>
      <c r="V16" s="133"/>
      <c r="W16" s="133"/>
      <c r="X16" s="133"/>
      <c r="Y16" s="133"/>
      <c r="Z16" s="133"/>
      <c r="AA16" s="133"/>
      <c r="AB16" s="133"/>
      <c r="AC16" s="133"/>
      <c r="AD16" s="133"/>
      <c r="AE16" s="133"/>
      <c r="AF16" s="149"/>
      <c r="AG16" s="133"/>
      <c r="AH16" s="143"/>
      <c r="AI16" s="167" t="s">
        <v>81</v>
      </c>
      <c r="AJ16" s="168">
        <f>+AL13</f>
        <v>0.45</v>
      </c>
      <c r="AK16" s="71">
        <v>0.15</v>
      </c>
      <c r="AL16" s="164">
        <f>+'3,01'!AL19</f>
        <v>0.2</v>
      </c>
      <c r="AM16" s="146">
        <f>+'3,03'!AM10*2</f>
        <v>98</v>
      </c>
      <c r="AN16" s="147">
        <f>+AJ16*AK16*AL16*AM16*-1</f>
        <v>-1.3230000000000002</v>
      </c>
    </row>
    <row r="17" spans="1:41" customFormat="1" x14ac:dyDescent="0.2">
      <c r="A17" s="132"/>
      <c r="B17" s="133"/>
      <c r="C17" s="133"/>
      <c r="D17" s="133"/>
      <c r="E17" s="133"/>
      <c r="F17" s="133"/>
      <c r="G17" s="133"/>
      <c r="H17" s="133"/>
      <c r="I17" s="133"/>
      <c r="J17" s="133"/>
      <c r="K17" s="133"/>
      <c r="L17" s="133"/>
      <c r="M17" s="133"/>
      <c r="N17" s="133"/>
      <c r="O17" s="133"/>
      <c r="P17" s="133"/>
      <c r="Q17" s="133"/>
      <c r="R17" s="133"/>
      <c r="S17" s="133"/>
      <c r="T17" s="133"/>
      <c r="U17" s="133"/>
      <c r="V17" s="133"/>
      <c r="W17" s="133"/>
      <c r="X17" s="133"/>
      <c r="Y17" s="133"/>
      <c r="Z17" s="133"/>
      <c r="AA17" s="133"/>
      <c r="AB17" s="133"/>
      <c r="AC17" s="133"/>
      <c r="AD17" s="133"/>
      <c r="AE17" s="133"/>
      <c r="AF17" s="149"/>
      <c r="AG17" s="133"/>
      <c r="AH17" s="143"/>
      <c r="AI17" s="165"/>
      <c r="AJ17" s="168"/>
      <c r="AK17" s="168"/>
      <c r="AL17" s="164"/>
      <c r="AM17" s="146"/>
      <c r="AN17" s="147"/>
    </row>
    <row r="18" spans="1:41" customFormat="1" x14ac:dyDescent="0.2">
      <c r="A18" s="132"/>
      <c r="B18" s="133"/>
      <c r="C18" s="133"/>
      <c r="D18" s="133"/>
      <c r="E18" s="133"/>
      <c r="F18" s="133"/>
      <c r="G18" s="133"/>
      <c r="H18" s="133"/>
      <c r="I18" s="133"/>
      <c r="J18" s="133"/>
      <c r="K18" s="133"/>
      <c r="L18" s="133"/>
      <c r="M18" s="133"/>
      <c r="N18" s="133"/>
      <c r="O18" s="133"/>
      <c r="P18" s="133"/>
      <c r="Q18" s="133"/>
      <c r="R18" s="133"/>
      <c r="S18" s="133"/>
      <c r="T18" s="133"/>
      <c r="U18" s="133"/>
      <c r="V18" s="133"/>
      <c r="W18" s="133"/>
      <c r="X18" s="133"/>
      <c r="Y18" s="133"/>
      <c r="Z18" s="133"/>
      <c r="AA18" s="133"/>
      <c r="AB18" s="133"/>
      <c r="AC18" s="133"/>
      <c r="AD18" s="133"/>
      <c r="AE18" s="133"/>
      <c r="AF18" s="149"/>
      <c r="AG18" s="133"/>
      <c r="AH18" s="143"/>
      <c r="AI18" s="165"/>
      <c r="AJ18" s="168"/>
      <c r="AK18" s="168"/>
      <c r="AL18" s="164"/>
      <c r="AM18" s="146"/>
      <c r="AN18" s="147"/>
    </row>
    <row r="19" spans="1:41" customFormat="1" x14ac:dyDescent="0.2">
      <c r="A19" s="132"/>
      <c r="B19" s="133"/>
      <c r="C19" s="133"/>
      <c r="D19" s="133"/>
      <c r="E19" s="133"/>
      <c r="F19" s="133"/>
      <c r="G19" s="133"/>
      <c r="H19" s="133"/>
      <c r="I19" s="133"/>
      <c r="J19" s="133"/>
      <c r="K19" s="133"/>
      <c r="L19" s="133"/>
      <c r="M19" s="133"/>
      <c r="N19" s="133"/>
      <c r="O19" s="133"/>
      <c r="P19" s="133"/>
      <c r="Q19" s="133"/>
      <c r="R19" s="133"/>
      <c r="S19" s="133"/>
      <c r="T19" s="133"/>
      <c r="U19" s="133"/>
      <c r="V19" s="133"/>
      <c r="W19" s="133"/>
      <c r="X19" s="133"/>
      <c r="Y19" s="133"/>
      <c r="Z19" s="133"/>
      <c r="AA19" s="133"/>
      <c r="AB19" s="133"/>
      <c r="AC19" s="133"/>
      <c r="AD19" s="133"/>
      <c r="AE19" s="133"/>
      <c r="AF19" s="149"/>
      <c r="AG19" s="133"/>
      <c r="AH19" s="143"/>
      <c r="AI19" s="165"/>
      <c r="AJ19" s="168"/>
      <c r="AK19" s="168"/>
      <c r="AL19" s="164"/>
      <c r="AM19" s="146"/>
      <c r="AN19" s="147"/>
    </row>
    <row r="20" spans="1:41" customFormat="1" x14ac:dyDescent="0.2">
      <c r="A20" s="132"/>
      <c r="B20" s="133"/>
      <c r="C20" s="133"/>
      <c r="D20" s="133"/>
      <c r="E20" s="133"/>
      <c r="F20" s="133"/>
      <c r="G20" s="133"/>
      <c r="H20" s="133"/>
      <c r="I20" s="133"/>
      <c r="J20" s="133"/>
      <c r="K20" s="133"/>
      <c r="L20" s="133"/>
      <c r="M20" s="133"/>
      <c r="N20" s="133"/>
      <c r="O20" s="133"/>
      <c r="P20" s="133"/>
      <c r="Q20" s="133"/>
      <c r="R20" s="133"/>
      <c r="S20" s="133"/>
      <c r="T20" s="133"/>
      <c r="U20" s="133"/>
      <c r="V20" s="133"/>
      <c r="W20" s="133"/>
      <c r="X20" s="133"/>
      <c r="Y20" s="133"/>
      <c r="Z20" s="133"/>
      <c r="AA20" s="133"/>
      <c r="AB20" s="133"/>
      <c r="AC20" s="133"/>
      <c r="AD20" s="133"/>
      <c r="AE20" s="133"/>
      <c r="AF20" s="149"/>
      <c r="AG20" s="133"/>
      <c r="AH20" s="143"/>
      <c r="AI20" s="165"/>
      <c r="AJ20" s="168"/>
      <c r="AK20" s="168"/>
      <c r="AL20" s="164"/>
      <c r="AM20" s="146"/>
      <c r="AN20" s="147"/>
    </row>
    <row r="21" spans="1:41" customFormat="1" x14ac:dyDescent="0.2">
      <c r="A21" s="132"/>
      <c r="B21" s="133"/>
      <c r="C21" s="133"/>
      <c r="D21" s="133"/>
      <c r="E21" s="133"/>
      <c r="F21" s="133"/>
      <c r="G21" s="133"/>
      <c r="H21" s="133"/>
      <c r="I21" s="133"/>
      <c r="J21" s="133"/>
      <c r="K21" s="133"/>
      <c r="L21" s="133"/>
      <c r="M21" s="133"/>
      <c r="N21" s="133"/>
      <c r="O21" s="133"/>
      <c r="P21" s="133"/>
      <c r="Q21" s="133"/>
      <c r="R21" s="133"/>
      <c r="S21" s="133"/>
      <c r="T21" s="133"/>
      <c r="U21" s="133"/>
      <c r="V21" s="133"/>
      <c r="W21" s="133"/>
      <c r="X21" s="133"/>
      <c r="Y21" s="133"/>
      <c r="Z21" s="133"/>
      <c r="AA21" s="133"/>
      <c r="AB21" s="133"/>
      <c r="AC21" s="133"/>
      <c r="AD21" s="133"/>
      <c r="AE21" s="133"/>
      <c r="AF21" s="149"/>
      <c r="AG21" s="133"/>
      <c r="AH21" s="143"/>
      <c r="AI21" s="165"/>
      <c r="AJ21" s="168"/>
      <c r="AK21" s="168"/>
      <c r="AL21" s="164"/>
      <c r="AM21" s="146"/>
      <c r="AN21" s="147"/>
    </row>
    <row r="22" spans="1:41" customFormat="1" x14ac:dyDescent="0.2">
      <c r="A22" s="132"/>
      <c r="B22" s="133"/>
      <c r="C22" s="133"/>
      <c r="D22" s="133"/>
      <c r="E22" s="133"/>
      <c r="F22" s="133"/>
      <c r="G22" s="133"/>
      <c r="H22" s="133"/>
      <c r="I22" s="133"/>
      <c r="J22" s="133"/>
      <c r="K22" s="133"/>
      <c r="L22" s="133"/>
      <c r="M22" s="133"/>
      <c r="N22" s="133"/>
      <c r="O22" s="133"/>
      <c r="P22" s="133"/>
      <c r="Q22" s="133"/>
      <c r="R22" s="133"/>
      <c r="S22" s="133"/>
      <c r="T22" s="133"/>
      <c r="U22" s="133"/>
      <c r="V22" s="133"/>
      <c r="W22" s="133"/>
      <c r="X22" s="133"/>
      <c r="Y22" s="133"/>
      <c r="Z22" s="133"/>
      <c r="AA22" s="133"/>
      <c r="AB22" s="133"/>
      <c r="AC22" s="133"/>
      <c r="AD22" s="133"/>
      <c r="AE22" s="133"/>
      <c r="AF22" s="149"/>
      <c r="AG22" s="133"/>
      <c r="AH22" s="143"/>
      <c r="AI22" s="165"/>
      <c r="AJ22" s="168"/>
      <c r="AK22" s="168"/>
      <c r="AL22" s="164"/>
      <c r="AM22" s="146"/>
      <c r="AN22" s="147"/>
    </row>
    <row r="23" spans="1:41" customFormat="1" x14ac:dyDescent="0.2">
      <c r="A23" s="132"/>
      <c r="B23" s="133"/>
      <c r="C23" s="133"/>
      <c r="D23" s="133"/>
      <c r="E23" s="133"/>
      <c r="F23" s="133"/>
      <c r="G23" s="133"/>
      <c r="H23" s="133"/>
      <c r="I23" s="133"/>
      <c r="J23" s="133"/>
      <c r="K23" s="133"/>
      <c r="L23" s="133"/>
      <c r="M23" s="133"/>
      <c r="N23" s="133"/>
      <c r="O23" s="133"/>
      <c r="P23" s="133"/>
      <c r="Q23" s="133"/>
      <c r="R23" s="133"/>
      <c r="S23" s="133"/>
      <c r="T23" s="133"/>
      <c r="U23" s="133"/>
      <c r="V23" s="133"/>
      <c r="W23" s="133"/>
      <c r="X23" s="133"/>
      <c r="Y23" s="133"/>
      <c r="Z23" s="133"/>
      <c r="AA23" s="133"/>
      <c r="AB23" s="133"/>
      <c r="AC23" s="133"/>
      <c r="AD23" s="133"/>
      <c r="AE23" s="133"/>
      <c r="AF23" s="149"/>
      <c r="AG23" s="133"/>
      <c r="AH23" s="143"/>
      <c r="AI23" s="165"/>
      <c r="AJ23" s="168"/>
      <c r="AK23" s="168"/>
      <c r="AL23" s="164"/>
      <c r="AM23" s="146"/>
      <c r="AN23" s="147"/>
    </row>
    <row r="24" spans="1:41" customFormat="1" x14ac:dyDescent="0.2">
      <c r="A24" s="132"/>
      <c r="B24" s="133"/>
      <c r="C24" s="133"/>
      <c r="D24" s="133"/>
      <c r="E24" s="133"/>
      <c r="F24" s="133"/>
      <c r="G24" s="133"/>
      <c r="H24" s="133"/>
      <c r="I24" s="133"/>
      <c r="J24" s="133"/>
      <c r="K24" s="133"/>
      <c r="L24" s="133"/>
      <c r="M24" s="133"/>
      <c r="N24" s="133"/>
      <c r="O24" s="133"/>
      <c r="P24" s="133"/>
      <c r="Q24" s="133"/>
      <c r="R24" s="133"/>
      <c r="S24" s="133"/>
      <c r="T24" s="133"/>
      <c r="U24" s="133"/>
      <c r="V24" s="133"/>
      <c r="W24" s="133"/>
      <c r="X24" s="133"/>
      <c r="Y24" s="133"/>
      <c r="Z24" s="133"/>
      <c r="AA24" s="133"/>
      <c r="AB24" s="133"/>
      <c r="AC24" s="133"/>
      <c r="AD24" s="133"/>
      <c r="AE24" s="133"/>
      <c r="AF24" s="149"/>
      <c r="AG24" s="133"/>
      <c r="AH24" s="143"/>
      <c r="AI24" s="165"/>
      <c r="AJ24" s="168"/>
      <c r="AK24" s="168"/>
      <c r="AL24" s="164"/>
      <c r="AM24" s="146"/>
      <c r="AN24" s="147"/>
    </row>
    <row r="25" spans="1:41" customFormat="1" x14ac:dyDescent="0.2">
      <c r="A25" s="132"/>
      <c r="B25" s="133"/>
      <c r="C25" s="133"/>
      <c r="D25" s="133"/>
      <c r="E25" s="133"/>
      <c r="F25" s="133"/>
      <c r="G25" s="133"/>
      <c r="H25" s="133"/>
      <c r="I25" s="133"/>
      <c r="J25" s="133"/>
      <c r="K25" s="133"/>
      <c r="L25" s="133"/>
      <c r="M25" s="133"/>
      <c r="N25" s="133"/>
      <c r="O25" s="133"/>
      <c r="P25" s="133"/>
      <c r="Q25" s="133"/>
      <c r="R25" s="133"/>
      <c r="S25" s="133"/>
      <c r="T25" s="133"/>
      <c r="U25" s="133"/>
      <c r="V25" s="133"/>
      <c r="W25" s="133"/>
      <c r="X25" s="133"/>
      <c r="Y25" s="133"/>
      <c r="Z25" s="133"/>
      <c r="AA25" s="133"/>
      <c r="AB25" s="133"/>
      <c r="AC25" s="133"/>
      <c r="AD25" s="133"/>
      <c r="AE25" s="133"/>
      <c r="AF25" s="149"/>
      <c r="AG25" s="133"/>
      <c r="AH25" s="143"/>
      <c r="AI25" s="165"/>
      <c r="AJ25" s="168"/>
      <c r="AK25" s="168"/>
      <c r="AL25" s="164"/>
      <c r="AM25" s="146"/>
      <c r="AN25" s="147"/>
    </row>
    <row r="26" spans="1:41" customFormat="1" x14ac:dyDescent="0.2">
      <c r="A26" s="132"/>
      <c r="B26" s="133"/>
      <c r="C26" s="133"/>
      <c r="D26" s="133"/>
      <c r="E26" s="133"/>
      <c r="F26" s="133"/>
      <c r="G26" s="133"/>
      <c r="H26" s="133"/>
      <c r="I26" s="133"/>
      <c r="J26" s="133"/>
      <c r="K26" s="133"/>
      <c r="L26" s="133"/>
      <c r="M26" s="133"/>
      <c r="N26" s="133"/>
      <c r="O26" s="133"/>
      <c r="P26" s="133"/>
      <c r="Q26" s="133"/>
      <c r="R26" s="133"/>
      <c r="S26" s="133"/>
      <c r="T26" s="133"/>
      <c r="U26" s="133"/>
      <c r="V26" s="133"/>
      <c r="W26" s="133"/>
      <c r="X26" s="133"/>
      <c r="Y26" s="133"/>
      <c r="Z26" s="133"/>
      <c r="AA26" s="133"/>
      <c r="AB26" s="133"/>
      <c r="AC26" s="133"/>
      <c r="AD26" s="133"/>
      <c r="AE26" s="133"/>
      <c r="AF26" s="133"/>
      <c r="AG26" s="133"/>
      <c r="AH26" s="143"/>
      <c r="AI26" s="165"/>
      <c r="AJ26" s="168"/>
      <c r="AK26" s="168"/>
      <c r="AL26" s="164"/>
      <c r="AM26" s="146"/>
      <c r="AN26" s="147"/>
      <c r="AO26" s="152"/>
    </row>
    <row r="27" spans="1:41" customFormat="1" x14ac:dyDescent="0.2">
      <c r="A27" s="132"/>
      <c r="B27" s="133"/>
      <c r="C27" s="133"/>
      <c r="D27" s="133"/>
      <c r="E27" s="133"/>
      <c r="F27" s="133"/>
      <c r="G27" s="133"/>
      <c r="H27" s="133"/>
      <c r="I27" s="133"/>
      <c r="J27" s="133"/>
      <c r="K27" s="133"/>
      <c r="L27" s="133"/>
      <c r="M27" s="133"/>
      <c r="N27" s="133"/>
      <c r="O27" s="133"/>
      <c r="P27" s="133"/>
      <c r="Q27" s="133"/>
      <c r="R27" s="133"/>
      <c r="S27" s="133"/>
      <c r="T27" s="133"/>
      <c r="U27" s="133"/>
      <c r="V27" s="133"/>
      <c r="W27" s="133"/>
      <c r="X27" s="133"/>
      <c r="Y27" s="133"/>
      <c r="Z27" s="133"/>
      <c r="AA27" s="133"/>
      <c r="AB27" s="133"/>
      <c r="AC27" s="133"/>
      <c r="AD27" s="133"/>
      <c r="AE27" s="133"/>
      <c r="AF27" s="133"/>
      <c r="AG27" s="133"/>
      <c r="AH27" s="143"/>
      <c r="AI27" s="165"/>
      <c r="AJ27" s="168"/>
      <c r="AK27" s="168"/>
      <c r="AL27" s="164"/>
      <c r="AM27" s="146"/>
      <c r="AN27" s="147"/>
    </row>
    <row r="28" spans="1:41" customFormat="1" x14ac:dyDescent="0.2">
      <c r="A28" s="132"/>
      <c r="B28" s="133"/>
      <c r="C28" s="133"/>
      <c r="D28" s="133"/>
      <c r="E28" s="133"/>
      <c r="F28" s="133"/>
      <c r="G28" s="133"/>
      <c r="H28" s="133"/>
      <c r="I28" s="133"/>
      <c r="J28" s="133"/>
      <c r="K28" s="133"/>
      <c r="L28" s="133"/>
      <c r="M28" s="133"/>
      <c r="N28" s="133"/>
      <c r="O28" s="133"/>
      <c r="P28" s="133"/>
      <c r="Q28" s="133"/>
      <c r="R28" s="133"/>
      <c r="S28" s="133"/>
      <c r="T28" s="133"/>
      <c r="U28" s="133"/>
      <c r="V28" s="133"/>
      <c r="W28" s="133"/>
      <c r="X28" s="133"/>
      <c r="Y28" s="133"/>
      <c r="Z28" s="133"/>
      <c r="AA28" s="133"/>
      <c r="AB28" s="133"/>
      <c r="AC28" s="133"/>
      <c r="AD28" s="133"/>
      <c r="AE28" s="133"/>
      <c r="AF28" s="133"/>
      <c r="AG28" s="133"/>
      <c r="AH28" s="143"/>
      <c r="AI28" s="165"/>
      <c r="AJ28" s="168"/>
      <c r="AK28" s="168"/>
      <c r="AL28" s="164"/>
      <c r="AM28" s="146"/>
      <c r="AN28" s="147"/>
    </row>
    <row r="29" spans="1:41" customFormat="1" x14ac:dyDescent="0.2">
      <c r="A29" s="132"/>
      <c r="B29" s="133"/>
      <c r="C29" s="133"/>
      <c r="D29" s="133"/>
      <c r="E29" s="133"/>
      <c r="F29" s="133"/>
      <c r="G29" s="133"/>
      <c r="H29" s="133"/>
      <c r="I29" s="133"/>
      <c r="J29" s="133"/>
      <c r="K29" s="133"/>
      <c r="L29" s="133"/>
      <c r="M29" s="133"/>
      <c r="N29" s="133"/>
      <c r="O29" s="133"/>
      <c r="P29" s="133"/>
      <c r="Q29" s="133"/>
      <c r="R29" s="133"/>
      <c r="S29" s="133"/>
      <c r="T29" s="133"/>
      <c r="U29" s="133"/>
      <c r="V29" s="133"/>
      <c r="W29" s="133"/>
      <c r="X29" s="133"/>
      <c r="Y29" s="133"/>
      <c r="Z29" s="133"/>
      <c r="AA29" s="133"/>
      <c r="AB29" s="133"/>
      <c r="AC29" s="133"/>
      <c r="AD29" s="133"/>
      <c r="AE29" s="133"/>
      <c r="AF29" s="133"/>
      <c r="AG29" s="133"/>
      <c r="AH29" s="143"/>
      <c r="AI29" s="165"/>
      <c r="AJ29" s="168"/>
      <c r="AK29" s="168"/>
      <c r="AL29" s="164"/>
      <c r="AM29" s="146"/>
      <c r="AN29" s="147"/>
    </row>
    <row r="30" spans="1:41" customFormat="1" x14ac:dyDescent="0.2">
      <c r="A30" s="132"/>
      <c r="B30" s="133"/>
      <c r="C30" s="133"/>
      <c r="D30" s="133"/>
      <c r="E30" s="133"/>
      <c r="F30" s="133"/>
      <c r="G30" s="133"/>
      <c r="H30" s="133"/>
      <c r="I30" s="133"/>
      <c r="J30" s="133"/>
      <c r="K30" s="133"/>
      <c r="L30" s="133"/>
      <c r="M30" s="133"/>
      <c r="N30" s="133"/>
      <c r="O30" s="133"/>
      <c r="P30" s="133"/>
      <c r="Q30" s="133"/>
      <c r="R30" s="133"/>
      <c r="S30" s="133"/>
      <c r="T30" s="133"/>
      <c r="U30" s="133"/>
      <c r="V30" s="133"/>
      <c r="W30" s="133"/>
      <c r="X30" s="133"/>
      <c r="Y30" s="133"/>
      <c r="Z30" s="133"/>
      <c r="AA30" s="133"/>
      <c r="AB30" s="133"/>
      <c r="AC30" s="133"/>
      <c r="AD30" s="133"/>
      <c r="AE30" s="133"/>
      <c r="AF30" s="133"/>
      <c r="AG30" s="133"/>
      <c r="AH30" s="143"/>
      <c r="AI30" s="165"/>
      <c r="AJ30" s="168"/>
      <c r="AK30" s="168"/>
      <c r="AL30" s="164"/>
      <c r="AM30" s="146"/>
      <c r="AN30" s="147"/>
    </row>
    <row r="31" spans="1:41" customFormat="1" x14ac:dyDescent="0.2">
      <c r="A31" s="132"/>
      <c r="B31" s="133"/>
      <c r="C31" s="133"/>
      <c r="D31" s="133"/>
      <c r="E31" s="133"/>
      <c r="F31" s="133"/>
      <c r="G31" s="133"/>
      <c r="H31" s="133"/>
      <c r="I31" s="133"/>
      <c r="J31" s="133"/>
      <c r="K31" s="133"/>
      <c r="L31" s="133"/>
      <c r="M31" s="133"/>
      <c r="N31" s="133"/>
      <c r="O31" s="133"/>
      <c r="P31" s="133"/>
      <c r="Q31" s="133"/>
      <c r="R31" s="133"/>
      <c r="S31" s="133"/>
      <c r="T31" s="133"/>
      <c r="U31" s="133"/>
      <c r="V31" s="133"/>
      <c r="W31" s="133"/>
      <c r="X31" s="133"/>
      <c r="Y31" s="133"/>
      <c r="Z31" s="133"/>
      <c r="AA31" s="133"/>
      <c r="AB31" s="133"/>
      <c r="AC31" s="133"/>
      <c r="AD31" s="133"/>
      <c r="AE31" s="133"/>
      <c r="AF31" s="133"/>
      <c r="AG31" s="133"/>
      <c r="AH31" s="143"/>
      <c r="AI31" s="144"/>
      <c r="AJ31" s="168"/>
      <c r="AK31" s="169"/>
      <c r="AL31" s="164"/>
      <c r="AM31" s="146"/>
      <c r="AN31" s="147"/>
    </row>
    <row r="32" spans="1:41" customFormat="1" x14ac:dyDescent="0.2">
      <c r="A32" s="132"/>
      <c r="B32" s="133"/>
      <c r="C32" s="133"/>
      <c r="D32" s="133"/>
      <c r="E32" s="133"/>
      <c r="F32" s="133"/>
      <c r="G32" s="133"/>
      <c r="H32" s="133"/>
      <c r="I32" s="133"/>
      <c r="J32" s="133"/>
      <c r="K32" s="133"/>
      <c r="L32" s="133"/>
      <c r="M32" s="133"/>
      <c r="N32" s="133"/>
      <c r="O32" s="133"/>
      <c r="P32" s="133"/>
      <c r="Q32" s="133"/>
      <c r="R32" s="133"/>
      <c r="S32" s="133"/>
      <c r="T32" s="133"/>
      <c r="U32" s="133"/>
      <c r="V32" s="133"/>
      <c r="W32" s="133"/>
      <c r="X32" s="133"/>
      <c r="Y32" s="133"/>
      <c r="Z32" s="133"/>
      <c r="AA32" s="133"/>
      <c r="AB32" s="133"/>
      <c r="AC32" s="133"/>
      <c r="AD32" s="133"/>
      <c r="AE32" s="133"/>
      <c r="AF32" s="133"/>
      <c r="AG32" s="133"/>
      <c r="AH32" s="143"/>
      <c r="AI32" s="144"/>
      <c r="AJ32" s="168"/>
      <c r="AK32" s="169"/>
      <c r="AL32" s="164"/>
      <c r="AM32" s="146"/>
      <c r="AN32" s="147"/>
    </row>
    <row r="33" spans="1:40" customFormat="1" x14ac:dyDescent="0.2">
      <c r="A33" s="132"/>
      <c r="B33" s="133"/>
      <c r="C33" s="133"/>
      <c r="D33" s="133"/>
      <c r="E33" s="133"/>
      <c r="F33" s="133"/>
      <c r="G33" s="133"/>
      <c r="H33" s="133"/>
      <c r="I33" s="133"/>
      <c r="J33" s="133"/>
      <c r="K33" s="133"/>
      <c r="L33" s="133"/>
      <c r="M33" s="133"/>
      <c r="N33" s="133"/>
      <c r="O33" s="133"/>
      <c r="P33" s="133"/>
      <c r="Q33" s="133"/>
      <c r="R33" s="133"/>
      <c r="S33" s="133"/>
      <c r="T33" s="133"/>
      <c r="U33" s="133"/>
      <c r="V33" s="133"/>
      <c r="W33" s="133"/>
      <c r="X33" s="133"/>
      <c r="Y33" s="133"/>
      <c r="Z33" s="133"/>
      <c r="AA33" s="133"/>
      <c r="AB33" s="133"/>
      <c r="AC33" s="133"/>
      <c r="AD33" s="133"/>
      <c r="AE33" s="133"/>
      <c r="AF33" s="133"/>
      <c r="AG33" s="133"/>
      <c r="AH33" s="143"/>
      <c r="AI33" s="144"/>
      <c r="AJ33" s="168"/>
      <c r="AK33" s="169"/>
      <c r="AL33" s="164"/>
      <c r="AM33" s="146"/>
      <c r="AN33" s="147"/>
    </row>
    <row r="34" spans="1:40" customFormat="1" ht="15.75" thickBot="1" x14ac:dyDescent="0.25">
      <c r="A34" s="153"/>
      <c r="B34" s="154"/>
      <c r="C34" s="154"/>
      <c r="D34" s="154"/>
      <c r="E34" s="154"/>
      <c r="F34" s="154"/>
      <c r="G34" s="154"/>
      <c r="H34" s="154"/>
      <c r="I34" s="154"/>
      <c r="J34" s="154"/>
      <c r="K34" s="154"/>
      <c r="L34" s="154"/>
      <c r="M34" s="154"/>
      <c r="N34" s="154"/>
      <c r="O34" s="154"/>
      <c r="P34" s="154"/>
      <c r="Q34" s="154"/>
      <c r="R34" s="154"/>
      <c r="S34" s="154"/>
      <c r="T34" s="154"/>
      <c r="U34" s="154"/>
      <c r="V34" s="154"/>
      <c r="W34" s="154"/>
      <c r="X34" s="154"/>
      <c r="Y34" s="154"/>
      <c r="Z34" s="154"/>
      <c r="AA34" s="154"/>
      <c r="AB34" s="154"/>
      <c r="AC34" s="154"/>
      <c r="AD34" s="154"/>
      <c r="AE34" s="154"/>
      <c r="AF34" s="154"/>
      <c r="AG34" s="154"/>
      <c r="AH34" s="155"/>
      <c r="AI34" s="144"/>
      <c r="AJ34" s="168"/>
      <c r="AK34" s="169"/>
      <c r="AL34" s="164"/>
      <c r="AM34" s="146"/>
      <c r="AN34" s="147"/>
    </row>
    <row r="35" spans="1:40" customFormat="1" ht="15.75" x14ac:dyDescent="0.25">
      <c r="A35" s="1128" t="s">
        <v>72</v>
      </c>
      <c r="B35" s="1129"/>
      <c r="C35" s="1129"/>
      <c r="D35" s="1129"/>
      <c r="E35" s="1129"/>
      <c r="F35" s="1129"/>
      <c r="G35" s="1129"/>
      <c r="H35" s="1129"/>
      <c r="I35" s="1129"/>
      <c r="J35" s="1129"/>
      <c r="K35" s="1129"/>
      <c r="L35" s="1129"/>
      <c r="M35" s="1129"/>
      <c r="N35" s="1129"/>
      <c r="O35" s="1129"/>
      <c r="P35" s="1129"/>
      <c r="Q35" s="1129"/>
      <c r="R35" s="1129"/>
      <c r="S35" s="1129"/>
      <c r="T35" s="1129"/>
      <c r="U35" s="1129"/>
      <c r="V35" s="1129"/>
      <c r="W35" s="1129"/>
      <c r="X35" s="1129"/>
      <c r="Y35" s="1129"/>
      <c r="Z35" s="1129"/>
      <c r="AA35" s="1129"/>
      <c r="AB35" s="1129"/>
      <c r="AC35" s="1129"/>
      <c r="AD35" s="1129"/>
      <c r="AE35" s="1129"/>
      <c r="AF35" s="1129"/>
      <c r="AG35" s="1129"/>
      <c r="AH35" s="1130"/>
      <c r="AI35" s="1134" t="s">
        <v>56</v>
      </c>
      <c r="AJ35" s="1135"/>
      <c r="AK35" s="1135"/>
      <c r="AL35" s="1135"/>
      <c r="AM35" s="1135"/>
      <c r="AN35" s="259">
        <f>SUM(AN10:AN34)</f>
        <v>36.774000000000001</v>
      </c>
    </row>
    <row r="36" spans="1:40" customFormat="1" x14ac:dyDescent="0.2">
      <c r="A36" s="1128"/>
      <c r="B36" s="1129"/>
      <c r="C36" s="1129"/>
      <c r="D36" s="1129"/>
      <c r="E36" s="1129"/>
      <c r="F36" s="1129"/>
      <c r="G36" s="1129"/>
      <c r="H36" s="1129"/>
      <c r="I36" s="1129"/>
      <c r="J36" s="1129"/>
      <c r="K36" s="1129"/>
      <c r="L36" s="1129"/>
      <c r="M36" s="1129"/>
      <c r="N36" s="1129"/>
      <c r="O36" s="1129"/>
      <c r="P36" s="1129"/>
      <c r="Q36" s="1129"/>
      <c r="R36" s="1129"/>
      <c r="S36" s="1129"/>
      <c r="T36" s="1129"/>
      <c r="U36" s="1129"/>
      <c r="V36" s="1129"/>
      <c r="W36" s="1129"/>
      <c r="X36" s="1129"/>
      <c r="Y36" s="1129"/>
      <c r="Z36" s="1129"/>
      <c r="AA36" s="1129"/>
      <c r="AB36" s="1129"/>
      <c r="AC36" s="1129"/>
      <c r="AD36" s="1129"/>
      <c r="AE36" s="1129"/>
      <c r="AF36" s="1129"/>
      <c r="AG36" s="1129"/>
      <c r="AH36" s="1130"/>
      <c r="AI36" s="1136" t="s">
        <v>57</v>
      </c>
      <c r="AJ36" s="1137"/>
      <c r="AK36" s="1137"/>
      <c r="AL36" s="1137"/>
      <c r="AM36" s="1137"/>
      <c r="AN36" s="147">
        <v>0</v>
      </c>
    </row>
    <row r="37" spans="1:40" customFormat="1" ht="18.75" thickBot="1" x14ac:dyDescent="0.3">
      <c r="A37" s="1131"/>
      <c r="B37" s="1132"/>
      <c r="C37" s="1132"/>
      <c r="D37" s="1132"/>
      <c r="E37" s="1132"/>
      <c r="F37" s="1132"/>
      <c r="G37" s="1132"/>
      <c r="H37" s="1132"/>
      <c r="I37" s="1132"/>
      <c r="J37" s="1132"/>
      <c r="K37" s="1132"/>
      <c r="L37" s="1132"/>
      <c r="M37" s="1132"/>
      <c r="N37" s="1132"/>
      <c r="O37" s="1132"/>
      <c r="P37" s="1132"/>
      <c r="Q37" s="1132"/>
      <c r="R37" s="1132"/>
      <c r="S37" s="1132"/>
      <c r="T37" s="1132"/>
      <c r="U37" s="1132"/>
      <c r="V37" s="1132"/>
      <c r="W37" s="1132"/>
      <c r="X37" s="1132"/>
      <c r="Y37" s="1132"/>
      <c r="Z37" s="1132"/>
      <c r="AA37" s="1132"/>
      <c r="AB37" s="1132"/>
      <c r="AC37" s="1132"/>
      <c r="AD37" s="1132"/>
      <c r="AE37" s="1132"/>
      <c r="AF37" s="1132"/>
      <c r="AG37" s="1132"/>
      <c r="AH37" s="1133"/>
      <c r="AI37" s="1138" t="s">
        <v>58</v>
      </c>
      <c r="AJ37" s="1139"/>
      <c r="AK37" s="1139"/>
      <c r="AL37" s="1139"/>
      <c r="AM37" s="1139"/>
      <c r="AN37" s="260">
        <f>ROUND(+AN35+AN36,2)</f>
        <v>36.770000000000003</v>
      </c>
    </row>
    <row r="38" spans="1:40" customFormat="1" ht="15.75" thickBot="1" x14ac:dyDescent="0.25">
      <c r="A38" s="211"/>
      <c r="B38" s="212" t="s">
        <v>59</v>
      </c>
      <c r="C38" s="213"/>
      <c r="D38" s="213"/>
      <c r="E38" s="213"/>
      <c r="F38" s="213"/>
      <c r="G38" s="213"/>
      <c r="H38" s="213"/>
      <c r="I38" s="213"/>
      <c r="J38" s="213"/>
      <c r="K38" s="213"/>
      <c r="L38" s="213"/>
      <c r="M38" s="213"/>
      <c r="N38" s="213"/>
      <c r="O38" s="213"/>
      <c r="P38" s="213"/>
      <c r="Q38" s="213"/>
      <c r="R38" s="213"/>
      <c r="S38" s="213"/>
      <c r="T38" s="214"/>
      <c r="U38" s="213"/>
      <c r="V38" s="213"/>
      <c r="W38" s="213"/>
      <c r="X38" s="213"/>
      <c r="Y38" s="213"/>
      <c r="Z38" s="213"/>
      <c r="AA38" s="213"/>
      <c r="AB38" s="213"/>
      <c r="AC38" s="213"/>
      <c r="AD38" s="213"/>
      <c r="AE38" s="213"/>
      <c r="AF38" s="213"/>
      <c r="AG38" s="213"/>
      <c r="AH38" s="215"/>
      <c r="AI38" s="213"/>
      <c r="AJ38" s="216"/>
      <c r="AK38" s="217"/>
      <c r="AL38" s="217"/>
      <c r="AM38" s="217"/>
      <c r="AN38" s="218"/>
    </row>
    <row r="39" spans="1:40" customFormat="1" ht="61.9" customHeight="1" x14ac:dyDescent="0.2">
      <c r="A39" s="261"/>
      <c r="B39" s="205"/>
      <c r="C39" s="708"/>
      <c r="D39" s="708"/>
      <c r="E39" s="708"/>
      <c r="F39" s="708"/>
      <c r="G39" s="708"/>
      <c r="H39" s="708"/>
      <c r="I39" s="708"/>
      <c r="J39" s="708"/>
      <c r="K39" s="708"/>
      <c r="L39" s="708"/>
      <c r="M39" s="206"/>
      <c r="N39" s="206"/>
      <c r="O39" s="206"/>
      <c r="P39" s="206"/>
      <c r="Q39" s="206"/>
      <c r="R39" s="206"/>
      <c r="S39" s="206"/>
      <c r="T39" s="708"/>
      <c r="U39" s="708"/>
      <c r="V39" s="708"/>
      <c r="W39" s="708"/>
      <c r="X39" s="708"/>
      <c r="Y39" s="708"/>
      <c r="Z39" s="708"/>
      <c r="AA39" s="708"/>
      <c r="AB39" s="708"/>
      <c r="AC39" s="708"/>
      <c r="AD39" s="708"/>
      <c r="AE39" s="708"/>
      <c r="AF39" s="708"/>
      <c r="AG39" s="708"/>
      <c r="AH39" s="708"/>
      <c r="AI39" s="708"/>
      <c r="AJ39" s="206"/>
      <c r="AK39" s="206"/>
      <c r="AL39" s="206"/>
      <c r="AM39" s="206"/>
      <c r="AN39" s="707"/>
    </row>
    <row r="40" spans="1:40" customFormat="1" ht="13.15" customHeight="1" thickBot="1" x14ac:dyDescent="0.25">
      <c r="A40" s="262"/>
      <c r="B40" s="263"/>
      <c r="C40" s="264" t="s">
        <v>334</v>
      </c>
      <c r="D40" s="264"/>
      <c r="E40" s="264"/>
      <c r="F40" s="264"/>
      <c r="G40" s="264"/>
      <c r="H40" s="264"/>
      <c r="I40" s="264"/>
      <c r="J40" s="264"/>
      <c r="K40" s="264"/>
      <c r="L40" s="264"/>
      <c r="M40" s="264"/>
      <c r="N40" s="264"/>
      <c r="O40" s="264"/>
      <c r="P40" s="264"/>
      <c r="Q40" s="264"/>
      <c r="R40" s="264"/>
      <c r="S40" s="264"/>
      <c r="T40" s="264" t="s">
        <v>332</v>
      </c>
      <c r="U40" s="264"/>
      <c r="V40" s="264"/>
      <c r="W40" s="264"/>
      <c r="X40" s="264"/>
      <c r="Y40" s="264"/>
      <c r="Z40" s="264"/>
      <c r="AA40" s="264"/>
      <c r="AB40" s="264"/>
      <c r="AC40" s="264"/>
      <c r="AD40" s="264"/>
      <c r="AE40" s="264"/>
      <c r="AF40" s="264"/>
      <c r="AG40" s="264"/>
      <c r="AH40" s="264"/>
      <c r="AI40" s="264"/>
      <c r="AJ40" s="264"/>
      <c r="AK40" s="264"/>
      <c r="AL40" s="264"/>
      <c r="AM40" s="264"/>
      <c r="AN40" s="706"/>
    </row>
    <row r="41" spans="1:40" ht="43.5" customHeight="1" x14ac:dyDescent="0.25">
      <c r="A41" s="1083"/>
      <c r="B41" s="1083"/>
      <c r="C41" s="1083"/>
      <c r="D41" s="1083"/>
      <c r="E41" s="1083"/>
      <c r="F41" s="1083"/>
      <c r="G41" s="1083"/>
      <c r="H41" s="1083"/>
      <c r="I41" s="1085" t="s">
        <v>38</v>
      </c>
      <c r="J41" s="1086"/>
      <c r="K41" s="1086"/>
      <c r="L41" s="1086"/>
      <c r="M41" s="1086"/>
      <c r="N41" s="1086"/>
      <c r="O41" s="1086"/>
      <c r="P41" s="1086"/>
      <c r="Q41" s="1086"/>
      <c r="R41" s="1086"/>
      <c r="S41" s="1086"/>
      <c r="T41" s="1086"/>
      <c r="U41" s="1086"/>
      <c r="V41" s="1086"/>
      <c r="W41" s="1086"/>
      <c r="X41" s="1086"/>
      <c r="Y41" s="1086"/>
      <c r="Z41" s="1086"/>
      <c r="AA41" s="1086"/>
      <c r="AB41" s="1086"/>
      <c r="AC41" s="1086"/>
      <c r="AD41" s="1086"/>
      <c r="AE41" s="1086"/>
      <c r="AF41" s="1086"/>
      <c r="AG41" s="1086"/>
      <c r="AH41" s="1086"/>
      <c r="AI41" s="1086"/>
      <c r="AJ41" s="1086"/>
      <c r="AK41" s="1087"/>
      <c r="AL41" s="1091"/>
      <c r="AM41" s="1091"/>
      <c r="AN41" s="1091"/>
    </row>
    <row r="42" spans="1:40" ht="15" customHeight="1" x14ac:dyDescent="0.25">
      <c r="A42" s="1084"/>
      <c r="B42" s="1084"/>
      <c r="C42" s="1084"/>
      <c r="D42" s="1084"/>
      <c r="E42" s="1084"/>
      <c r="F42" s="1084"/>
      <c r="G42" s="1084"/>
      <c r="H42" s="1084"/>
      <c r="I42" s="1088"/>
      <c r="J42" s="1089"/>
      <c r="K42" s="1089"/>
      <c r="L42" s="1089"/>
      <c r="M42" s="1089"/>
      <c r="N42" s="1089"/>
      <c r="O42" s="1089"/>
      <c r="P42" s="1089"/>
      <c r="Q42" s="1089"/>
      <c r="R42" s="1089"/>
      <c r="S42" s="1089"/>
      <c r="T42" s="1089"/>
      <c r="U42" s="1089"/>
      <c r="V42" s="1089"/>
      <c r="W42" s="1089"/>
      <c r="X42" s="1089"/>
      <c r="Y42" s="1089"/>
      <c r="Z42" s="1089"/>
      <c r="AA42" s="1089"/>
      <c r="AB42" s="1089"/>
      <c r="AC42" s="1089"/>
      <c r="AD42" s="1089"/>
      <c r="AE42" s="1089"/>
      <c r="AF42" s="1089"/>
      <c r="AG42" s="1089"/>
      <c r="AH42" s="1089"/>
      <c r="AI42" s="1089"/>
      <c r="AJ42" s="1089"/>
      <c r="AK42" s="1090"/>
      <c r="AL42" s="1092"/>
      <c r="AM42" s="1092"/>
      <c r="AN42" s="1092"/>
    </row>
    <row r="43" spans="1:40" ht="15.75" x14ac:dyDescent="0.25">
      <c r="A43" s="1093" t="s">
        <v>39</v>
      </c>
      <c r="B43" s="1093"/>
      <c r="C43" s="1093"/>
      <c r="D43" s="1093"/>
      <c r="E43" s="1093"/>
      <c r="F43" s="1093"/>
      <c r="G43" s="1093"/>
      <c r="H43" s="1093"/>
      <c r="I43" s="1094" t="s">
        <v>40</v>
      </c>
      <c r="J43" s="1094"/>
      <c r="K43" s="1094"/>
      <c r="L43" s="1094"/>
      <c r="M43" s="1094"/>
      <c r="N43" s="1094"/>
      <c r="O43" s="1094"/>
      <c r="P43" s="1094"/>
      <c r="Q43" s="1094"/>
      <c r="R43" s="1094"/>
      <c r="S43" s="1094"/>
      <c r="T43" s="1094"/>
      <c r="U43" s="1093" t="s">
        <v>41</v>
      </c>
      <c r="V43" s="1093"/>
      <c r="W43" s="1093"/>
      <c r="X43" s="1093"/>
      <c r="Y43" s="1093"/>
      <c r="Z43" s="1093"/>
      <c r="AA43" s="1093"/>
      <c r="AB43" s="1093"/>
      <c r="AC43" s="1093"/>
      <c r="AD43" s="1093"/>
      <c r="AE43" s="1094" t="s">
        <v>42</v>
      </c>
      <c r="AF43" s="1094"/>
      <c r="AG43" s="1094"/>
      <c r="AH43" s="1094"/>
      <c r="AI43" s="1094"/>
      <c r="AJ43" s="1094"/>
      <c r="AK43" s="1094"/>
      <c r="AL43" s="1094"/>
      <c r="AM43" s="1094"/>
      <c r="AN43" s="1094"/>
    </row>
    <row r="44" spans="1:40" ht="20.25" x14ac:dyDescent="0.3">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1"/>
      <c r="AN44" s="11"/>
    </row>
    <row r="45" spans="1:40" ht="37.9" customHeight="1" x14ac:dyDescent="0.25">
      <c r="A45" s="1073" t="s">
        <v>43</v>
      </c>
      <c r="B45" s="1073"/>
      <c r="C45" s="1073"/>
      <c r="D45" s="1073"/>
      <c r="E45" s="1073"/>
      <c r="F45" s="1073"/>
      <c r="G45" s="1073"/>
      <c r="H45" s="1073"/>
      <c r="I45" s="1074" t="s">
        <v>125</v>
      </c>
      <c r="J45" s="1074"/>
      <c r="K45" s="1074"/>
      <c r="L45" s="1074"/>
      <c r="M45" s="1074"/>
      <c r="N45" s="1074"/>
      <c r="O45" s="1074"/>
      <c r="P45" s="1074"/>
      <c r="Q45" s="1074"/>
      <c r="R45" s="1074"/>
      <c r="S45" s="1074"/>
      <c r="T45" s="1074"/>
      <c r="U45" s="1074"/>
      <c r="V45" s="1074"/>
      <c r="W45" s="1074"/>
      <c r="X45" s="1074"/>
      <c r="Y45" s="1074"/>
      <c r="Z45" s="1074"/>
      <c r="AA45" s="1074"/>
      <c r="AB45" s="1074"/>
      <c r="AC45" s="1074"/>
      <c r="AD45" s="1074"/>
      <c r="AE45" s="1074"/>
      <c r="AF45" s="1074"/>
      <c r="AG45" s="1074"/>
      <c r="AH45" s="1074"/>
      <c r="AI45" s="1074"/>
      <c r="AJ45" s="1074"/>
      <c r="AK45" s="1074"/>
      <c r="AL45" s="1074"/>
      <c r="AM45" s="1074"/>
      <c r="AN45" s="1074"/>
    </row>
    <row r="46" spans="1:40" ht="16.5" thickBot="1" x14ac:dyDescent="0.3">
      <c r="A46" s="12"/>
      <c r="B46" s="13"/>
      <c r="C46" s="13"/>
      <c r="D46" s="13"/>
      <c r="E46" s="13"/>
      <c r="F46" s="13"/>
      <c r="G46" s="13"/>
      <c r="H46" s="13"/>
      <c r="I46" s="13"/>
      <c r="J46" s="13"/>
      <c r="K46" s="13"/>
      <c r="L46" s="13"/>
      <c r="M46" s="13"/>
      <c r="N46" s="13"/>
      <c r="O46" s="13"/>
      <c r="P46" s="13"/>
      <c r="Q46" s="13"/>
      <c r="R46" s="13"/>
      <c r="S46" s="13"/>
      <c r="T46" s="13"/>
      <c r="U46" s="13"/>
      <c r="V46" s="13"/>
      <c r="W46" s="13"/>
      <c r="X46" s="13"/>
      <c r="Y46" s="13"/>
      <c r="Z46" s="13"/>
      <c r="AA46" s="13"/>
      <c r="AB46" s="13"/>
      <c r="AC46" s="13"/>
      <c r="AD46" s="13"/>
      <c r="AE46" s="13"/>
      <c r="AF46" s="13"/>
      <c r="AG46" s="13"/>
      <c r="AH46" s="13"/>
      <c r="AI46" s="14"/>
      <c r="AJ46" s="14"/>
      <c r="AK46" s="14"/>
      <c r="AL46" s="14"/>
      <c r="AM46" s="15"/>
      <c r="AN46" s="15"/>
    </row>
    <row r="47" spans="1:40" s="13" customFormat="1" ht="45" customHeight="1" thickBot="1" x14ac:dyDescent="0.25">
      <c r="A47" s="1075" t="s">
        <v>1</v>
      </c>
      <c r="B47" s="1076"/>
      <c r="C47" s="1076"/>
      <c r="D47" s="1076"/>
      <c r="E47" s="1076"/>
      <c r="F47" s="1076"/>
      <c r="G47" s="1076"/>
      <c r="H47" s="1077" t="str">
        <f>+VLOOKUP(AE47,PRESUPUESTO!$A$18:$E$36,3,FALSE)</f>
        <v>SUMINISTRO E INSTALACIÓN DE CONCRETO CICLOPEO DE 21 MPA (3000 PSI) , 60% RAJON PARA PLACA HUELLAS INCLUYE SELLO DE JUNTAS</v>
      </c>
      <c r="I47" s="1077"/>
      <c r="J47" s="1077"/>
      <c r="K47" s="1077"/>
      <c r="L47" s="1077"/>
      <c r="M47" s="1077"/>
      <c r="N47" s="1077"/>
      <c r="O47" s="1077"/>
      <c r="P47" s="1077"/>
      <c r="Q47" s="1077"/>
      <c r="R47" s="1077"/>
      <c r="S47" s="1077"/>
      <c r="T47" s="1077"/>
      <c r="U47" s="1076" t="s">
        <v>45</v>
      </c>
      <c r="V47" s="1076"/>
      <c r="W47" s="1076"/>
      <c r="X47" s="1076"/>
      <c r="Y47" s="1076"/>
      <c r="Z47" s="1076"/>
      <c r="AA47" s="1076"/>
      <c r="AB47" s="1076"/>
      <c r="AC47" s="1076"/>
      <c r="AD47" s="1076"/>
      <c r="AE47" s="1078">
        <v>3.02</v>
      </c>
      <c r="AF47" s="1079"/>
      <c r="AG47" s="1079"/>
      <c r="AH47" s="1079"/>
      <c r="AI47" s="1080"/>
      <c r="AJ47" s="16" t="s">
        <v>46</v>
      </c>
      <c r="AK47" s="127" t="str">
        <f>+VLOOKUP(AE47,PRESUPUESTO!$A$18:$E$36,4,FALSE)</f>
        <v>Precios Gober.</v>
      </c>
      <c r="AL47" s="18" t="s">
        <v>47</v>
      </c>
      <c r="AM47" s="1081" t="s">
        <v>124</v>
      </c>
      <c r="AN47" s="1082"/>
    </row>
    <row r="48" spans="1:40" x14ac:dyDescent="0.25">
      <c r="A48" s="19"/>
      <c r="B48" s="20"/>
      <c r="C48" s="20"/>
      <c r="D48" s="20"/>
      <c r="E48" s="20"/>
      <c r="F48" s="20"/>
      <c r="G48" s="20"/>
      <c r="H48" s="20"/>
      <c r="I48" s="20"/>
      <c r="J48" s="20"/>
      <c r="K48" s="20"/>
      <c r="L48" s="20"/>
      <c r="M48" s="20"/>
      <c r="N48" s="20"/>
      <c r="O48" s="20"/>
      <c r="P48" s="20"/>
      <c r="Q48" s="20"/>
      <c r="R48" s="20"/>
      <c r="S48" s="20"/>
      <c r="T48" s="20"/>
      <c r="U48" s="20"/>
      <c r="V48" s="20"/>
      <c r="W48" s="20"/>
      <c r="X48" s="20"/>
      <c r="Y48" s="20"/>
      <c r="Z48" s="20"/>
      <c r="AA48" s="20"/>
      <c r="AB48" s="20"/>
      <c r="AC48" s="20"/>
      <c r="AD48" s="20"/>
      <c r="AE48" s="20"/>
      <c r="AF48" s="20"/>
      <c r="AG48" s="20"/>
      <c r="AH48" s="21"/>
      <c r="AI48" s="1065" t="s">
        <v>48</v>
      </c>
      <c r="AJ48" s="1067" t="s">
        <v>49</v>
      </c>
      <c r="AK48" s="1068"/>
      <c r="AL48" s="1068"/>
      <c r="AM48" s="1069" t="s">
        <v>50</v>
      </c>
      <c r="AN48" s="1063" t="s">
        <v>51</v>
      </c>
    </row>
    <row r="49" spans="1:40" ht="16.5" customHeight="1" thickBot="1" x14ac:dyDescent="0.3">
      <c r="A49" s="22"/>
      <c r="B49" s="23"/>
      <c r="C49" s="23"/>
      <c r="D49" s="23"/>
      <c r="E49" s="23"/>
      <c r="F49" s="23"/>
      <c r="G49" s="23"/>
      <c r="H49" s="23"/>
      <c r="I49" s="23"/>
      <c r="J49" s="23"/>
      <c r="K49" s="23"/>
      <c r="L49" s="23"/>
      <c r="M49" s="23"/>
      <c r="N49" s="23"/>
      <c r="O49" s="23"/>
      <c r="P49" s="23"/>
      <c r="Q49" s="23"/>
      <c r="R49" s="23"/>
      <c r="S49" s="23"/>
      <c r="T49" s="23"/>
      <c r="U49" s="23"/>
      <c r="V49" s="23"/>
      <c r="W49" s="23"/>
      <c r="X49" s="23"/>
      <c r="Y49" s="23"/>
      <c r="Z49" s="23"/>
      <c r="AA49" s="23"/>
      <c r="AB49" s="23"/>
      <c r="AC49" s="23"/>
      <c r="AD49" s="23"/>
      <c r="AE49" s="23"/>
      <c r="AF49" s="23"/>
      <c r="AG49" s="23"/>
      <c r="AH49" s="24"/>
      <c r="AI49" s="1066"/>
      <c r="AJ49" s="25" t="s">
        <v>75</v>
      </c>
      <c r="AK49" s="25" t="s">
        <v>76</v>
      </c>
      <c r="AL49" s="25" t="s">
        <v>77</v>
      </c>
      <c r="AM49" s="1070"/>
      <c r="AN49" s="1064"/>
    </row>
    <row r="50" spans="1:40" ht="15.75" x14ac:dyDescent="0.25">
      <c r="A50" s="22"/>
      <c r="B50" s="23"/>
      <c r="C50" s="23"/>
      <c r="D50" s="26"/>
      <c r="E50" s="27"/>
      <c r="F50" s="28"/>
      <c r="G50" s="28"/>
      <c r="H50" s="27"/>
      <c r="I50" s="29"/>
      <c r="J50" s="30"/>
      <c r="K50" s="30"/>
      <c r="L50" s="30"/>
      <c r="M50" s="30"/>
      <c r="N50" s="30"/>
      <c r="O50" s="30"/>
      <c r="P50" s="30"/>
      <c r="Q50" s="30"/>
      <c r="R50" s="30"/>
      <c r="S50" s="30"/>
      <c r="T50" s="30"/>
      <c r="U50" s="30"/>
      <c r="V50" s="28"/>
      <c r="W50" s="28"/>
      <c r="X50" s="28"/>
      <c r="Y50" s="28"/>
      <c r="Z50" s="28"/>
      <c r="AA50" s="28"/>
      <c r="AB50" s="31"/>
      <c r="AC50" s="28"/>
      <c r="AD50" s="30"/>
      <c r="AE50" s="30"/>
      <c r="AF50" s="30"/>
      <c r="AG50" s="32"/>
      <c r="AH50" s="33"/>
      <c r="AI50" s="76" t="s">
        <v>61</v>
      </c>
      <c r="AJ50" s="78"/>
      <c r="AK50" s="78"/>
      <c r="AL50" s="74"/>
      <c r="AM50" s="36"/>
      <c r="AN50" s="37"/>
    </row>
    <row r="51" spans="1:40" ht="15.75" x14ac:dyDescent="0.25">
      <c r="A51" s="22"/>
      <c r="B51" s="23"/>
      <c r="C51" s="23"/>
      <c r="D51" s="23"/>
      <c r="E51" s="23"/>
      <c r="F51" s="23"/>
      <c r="G51" s="23"/>
      <c r="H51" s="23"/>
      <c r="I51" s="23"/>
      <c r="J51" s="23"/>
      <c r="K51" s="23"/>
      <c r="L51" s="23"/>
      <c r="M51" s="23"/>
      <c r="N51" s="38"/>
      <c r="O51" s="23"/>
      <c r="P51" s="23"/>
      <c r="Q51" s="23"/>
      <c r="R51" s="23"/>
      <c r="S51" s="23"/>
      <c r="T51" s="23"/>
      <c r="U51" s="23"/>
      <c r="V51" s="23"/>
      <c r="W51" s="23"/>
      <c r="X51" s="23"/>
      <c r="Y51" s="23"/>
      <c r="Z51" s="23"/>
      <c r="AA51" s="23"/>
      <c r="AB51" s="23"/>
      <c r="AC51" s="23"/>
      <c r="AD51" s="23"/>
      <c r="AE51" s="23"/>
      <c r="AF51" s="39"/>
      <c r="AG51" s="23"/>
      <c r="AH51" s="33"/>
      <c r="AI51" s="76" t="s">
        <v>232</v>
      </c>
      <c r="AJ51" s="78">
        <f>+'3,01'!AJ55</f>
        <v>90</v>
      </c>
      <c r="AK51" s="71">
        <v>0.15</v>
      </c>
      <c r="AL51" s="74">
        <v>0.9</v>
      </c>
      <c r="AM51" s="36">
        <v>1</v>
      </c>
      <c r="AN51" s="37">
        <f>+AJ51*AK51*AL51*AM51</f>
        <v>12.15</v>
      </c>
    </row>
    <row r="52" spans="1:40" ht="15.75" x14ac:dyDescent="0.25">
      <c r="A52" s="22"/>
      <c r="B52" s="23"/>
      <c r="C52" s="23"/>
      <c r="D52" s="23"/>
      <c r="E52" s="23"/>
      <c r="F52" s="23"/>
      <c r="G52" s="23"/>
      <c r="H52" s="23"/>
      <c r="I52" s="23"/>
      <c r="J52" s="23"/>
      <c r="K52" s="23"/>
      <c r="L52" s="23"/>
      <c r="M52" s="23"/>
      <c r="N52" s="38"/>
      <c r="O52" s="23"/>
      <c r="P52" s="23"/>
      <c r="Q52" s="23"/>
      <c r="R52" s="23"/>
      <c r="S52" s="23"/>
      <c r="T52" s="23"/>
      <c r="U52" s="23"/>
      <c r="V52" s="23"/>
      <c r="W52" s="23"/>
      <c r="X52" s="23"/>
      <c r="Y52" s="23"/>
      <c r="Z52" s="23"/>
      <c r="AA52" s="23"/>
      <c r="AB52" s="23"/>
      <c r="AC52" s="23"/>
      <c r="AD52" s="23"/>
      <c r="AE52" s="23"/>
      <c r="AF52" s="39"/>
      <c r="AG52" s="23"/>
      <c r="AH52" s="33"/>
      <c r="AI52" s="69"/>
      <c r="AJ52" s="78"/>
      <c r="AK52" s="78"/>
      <c r="AL52" s="74"/>
      <c r="AM52" s="36"/>
      <c r="AN52" s="37"/>
    </row>
    <row r="53" spans="1:40" ht="15.75" x14ac:dyDescent="0.25">
      <c r="A53" s="22"/>
      <c r="B53" s="23"/>
      <c r="C53" s="23"/>
      <c r="D53" s="23"/>
      <c r="E53" s="23"/>
      <c r="F53" s="23"/>
      <c r="G53" s="23"/>
      <c r="H53" s="23"/>
      <c r="I53" s="23"/>
      <c r="J53" s="23"/>
      <c r="K53" s="23"/>
      <c r="L53" s="23"/>
      <c r="M53" s="23"/>
      <c r="N53" s="38"/>
      <c r="O53" s="23"/>
      <c r="P53" s="23"/>
      <c r="Q53" s="23"/>
      <c r="R53" s="23"/>
      <c r="S53" s="23"/>
      <c r="T53" s="23"/>
      <c r="U53" s="23"/>
      <c r="V53" s="23"/>
      <c r="W53" s="23"/>
      <c r="X53" s="23"/>
      <c r="Y53" s="23"/>
      <c r="Z53" s="23"/>
      <c r="AA53" s="23"/>
      <c r="AB53" s="23"/>
      <c r="AC53" s="23"/>
      <c r="AD53" s="23"/>
      <c r="AE53" s="23"/>
      <c r="AF53" s="39"/>
      <c r="AG53" s="23"/>
      <c r="AH53" s="33"/>
      <c r="AI53" s="76" t="s">
        <v>232</v>
      </c>
      <c r="AJ53" s="78">
        <f>+AJ51</f>
        <v>90</v>
      </c>
      <c r="AK53" s="71">
        <v>0.15</v>
      </c>
      <c r="AL53" s="74">
        <v>0.45</v>
      </c>
      <c r="AM53" s="36">
        <v>2</v>
      </c>
      <c r="AN53" s="37">
        <f>+AJ53*AK53*AL53*AM53</f>
        <v>12.15</v>
      </c>
    </row>
    <row r="54" spans="1:40" ht="15.75" x14ac:dyDescent="0.25">
      <c r="A54" s="22"/>
      <c r="B54" s="23"/>
      <c r="C54" s="23"/>
      <c r="D54" s="23"/>
      <c r="E54" s="23"/>
      <c r="F54" s="23"/>
      <c r="G54" s="23"/>
      <c r="H54" s="23"/>
      <c r="I54" s="23"/>
      <c r="J54" s="23"/>
      <c r="K54" s="23"/>
      <c r="L54" s="23"/>
      <c r="M54" s="23"/>
      <c r="N54" s="38"/>
      <c r="O54" s="23"/>
      <c r="P54" s="23"/>
      <c r="Q54" s="23"/>
      <c r="R54" s="23"/>
      <c r="S54" s="23"/>
      <c r="T54" s="23"/>
      <c r="U54" s="23"/>
      <c r="V54" s="23"/>
      <c r="W54" s="23"/>
      <c r="X54" s="23"/>
      <c r="Y54" s="23"/>
      <c r="Z54" s="23"/>
      <c r="AA54" s="23"/>
      <c r="AB54" s="23"/>
      <c r="AC54" s="23"/>
      <c r="AD54" s="23"/>
      <c r="AE54" s="23"/>
      <c r="AF54" s="39"/>
      <c r="AG54" s="23"/>
      <c r="AH54" s="33"/>
      <c r="AI54" s="69"/>
      <c r="AJ54" s="78"/>
      <c r="AK54" s="78"/>
      <c r="AL54" s="74"/>
      <c r="AM54" s="36"/>
      <c r="AN54" s="37"/>
    </row>
    <row r="55" spans="1:40" ht="15.75" x14ac:dyDescent="0.25">
      <c r="A55" s="22"/>
      <c r="B55" s="23"/>
      <c r="C55" s="23"/>
      <c r="D55" s="23"/>
      <c r="E55" s="23"/>
      <c r="F55" s="23"/>
      <c r="G55" s="23"/>
      <c r="H55" s="23"/>
      <c r="I55" s="23"/>
      <c r="J55" s="23"/>
      <c r="K55" s="23"/>
      <c r="L55" s="23"/>
      <c r="M55" s="23"/>
      <c r="N55" s="38"/>
      <c r="O55" s="23"/>
      <c r="P55" s="23"/>
      <c r="Q55" s="23"/>
      <c r="R55" s="23"/>
      <c r="S55" s="23"/>
      <c r="T55" s="23"/>
      <c r="U55" s="23"/>
      <c r="V55" s="23"/>
      <c r="W55" s="23"/>
      <c r="X55" s="23"/>
      <c r="Y55" s="23"/>
      <c r="Z55" s="23"/>
      <c r="AA55" s="23"/>
      <c r="AB55" s="23"/>
      <c r="AC55" s="23"/>
      <c r="AD55" s="23"/>
      <c r="AE55" s="23"/>
      <c r="AF55" s="39"/>
      <c r="AG55" s="23"/>
      <c r="AH55" s="33"/>
      <c r="AI55" s="76" t="s">
        <v>81</v>
      </c>
      <c r="AJ55" s="78">
        <f>+AL51</f>
        <v>0.9</v>
      </c>
      <c r="AK55" s="71">
        <v>0.15</v>
      </c>
      <c r="AL55" s="74">
        <f>+'3,01'!AL63</f>
        <v>0.2</v>
      </c>
      <c r="AM55" s="36">
        <f>+'3,03'!AM50</f>
        <v>30</v>
      </c>
      <c r="AN55" s="37">
        <f>+AJ55*AK55*AL55*AM55*-1</f>
        <v>-0.81</v>
      </c>
    </row>
    <row r="56" spans="1:40" ht="15.75" x14ac:dyDescent="0.25">
      <c r="A56" s="22"/>
      <c r="B56" s="23"/>
      <c r="C56" s="23"/>
      <c r="D56" s="23"/>
      <c r="E56" s="23"/>
      <c r="F56" s="23"/>
      <c r="G56" s="23"/>
      <c r="H56" s="23"/>
      <c r="I56" s="23"/>
      <c r="J56" s="23"/>
      <c r="K56" s="23"/>
      <c r="L56" s="23"/>
      <c r="M56" s="23"/>
      <c r="N56" s="38"/>
      <c r="O56" s="23"/>
      <c r="P56" s="23"/>
      <c r="Q56" s="23"/>
      <c r="R56" s="23"/>
      <c r="S56" s="23"/>
      <c r="T56" s="23"/>
      <c r="U56" s="23"/>
      <c r="V56" s="23"/>
      <c r="W56" s="23"/>
      <c r="X56" s="23"/>
      <c r="Y56" s="23"/>
      <c r="Z56" s="23"/>
      <c r="AA56" s="23"/>
      <c r="AB56" s="23"/>
      <c r="AC56" s="23"/>
      <c r="AD56" s="23"/>
      <c r="AE56" s="23"/>
      <c r="AF56" s="39"/>
      <c r="AG56" s="23"/>
      <c r="AH56" s="33"/>
      <c r="AI56" s="76" t="s">
        <v>81</v>
      </c>
      <c r="AJ56" s="78">
        <f>+AL53</f>
        <v>0.45</v>
      </c>
      <c r="AK56" s="71">
        <v>0.15</v>
      </c>
      <c r="AL56" s="74">
        <f>+'3,01'!AL63</f>
        <v>0.2</v>
      </c>
      <c r="AM56" s="36">
        <f>+'3,03'!AM50*2</f>
        <v>60</v>
      </c>
      <c r="AN56" s="37">
        <f>+AJ56*AK56*AL56*AM56*-1</f>
        <v>-0.81</v>
      </c>
    </row>
    <row r="57" spans="1:40" ht="15.75" x14ac:dyDescent="0.25">
      <c r="A57" s="22"/>
      <c r="B57" s="23"/>
      <c r="C57" s="23"/>
      <c r="D57" s="23"/>
      <c r="E57" s="23"/>
      <c r="F57" s="23"/>
      <c r="G57" s="23"/>
      <c r="H57" s="23"/>
      <c r="I57" s="23"/>
      <c r="J57" s="23"/>
      <c r="K57" s="23"/>
      <c r="L57" s="23"/>
      <c r="M57" s="23"/>
      <c r="N57" s="23"/>
      <c r="O57" s="23"/>
      <c r="P57" s="23"/>
      <c r="Q57" s="23"/>
      <c r="R57" s="23"/>
      <c r="S57" s="23"/>
      <c r="T57" s="23"/>
      <c r="U57" s="23"/>
      <c r="V57" s="23"/>
      <c r="W57" s="23"/>
      <c r="X57" s="23"/>
      <c r="Y57" s="23"/>
      <c r="Z57" s="23"/>
      <c r="AA57" s="23"/>
      <c r="AB57" s="23"/>
      <c r="AC57" s="23"/>
      <c r="AD57" s="23"/>
      <c r="AE57" s="23"/>
      <c r="AF57" s="39"/>
      <c r="AG57" s="23"/>
      <c r="AH57" s="33"/>
      <c r="AI57" s="69"/>
      <c r="AJ57" s="78"/>
      <c r="AK57" s="78"/>
      <c r="AL57" s="74"/>
      <c r="AM57" s="36"/>
      <c r="AN57" s="37"/>
    </row>
    <row r="58" spans="1:40" ht="15.75" x14ac:dyDescent="0.25">
      <c r="A58" s="22"/>
      <c r="B58" s="23"/>
      <c r="C58" s="23"/>
      <c r="D58" s="23"/>
      <c r="E58" s="23"/>
      <c r="F58" s="23"/>
      <c r="G58" s="23"/>
      <c r="H58" s="23"/>
      <c r="I58" s="23"/>
      <c r="J58" s="23"/>
      <c r="K58" s="23"/>
      <c r="L58" s="23"/>
      <c r="M58" s="23"/>
      <c r="N58" s="23"/>
      <c r="O58" s="23"/>
      <c r="P58" s="23"/>
      <c r="Q58" s="23"/>
      <c r="R58" s="23"/>
      <c r="S58" s="23"/>
      <c r="T58" s="23"/>
      <c r="U58" s="23"/>
      <c r="V58" s="23"/>
      <c r="W58" s="23"/>
      <c r="X58" s="23"/>
      <c r="Y58" s="23"/>
      <c r="Z58" s="23"/>
      <c r="AA58" s="23"/>
      <c r="AB58" s="23"/>
      <c r="AC58" s="23"/>
      <c r="AD58" s="23"/>
      <c r="AE58" s="23"/>
      <c r="AF58" s="39"/>
      <c r="AG58" s="23"/>
      <c r="AH58" s="33"/>
      <c r="AI58" s="69"/>
      <c r="AJ58" s="78"/>
      <c r="AK58" s="78"/>
      <c r="AL58" s="74"/>
      <c r="AM58" s="36"/>
      <c r="AN58" s="37"/>
    </row>
    <row r="59" spans="1:40" ht="15.75" x14ac:dyDescent="0.25">
      <c r="A59" s="22"/>
      <c r="B59" s="23"/>
      <c r="C59" s="23"/>
      <c r="D59" s="23"/>
      <c r="E59" s="23"/>
      <c r="F59" s="23"/>
      <c r="G59" s="23"/>
      <c r="H59" s="23"/>
      <c r="I59" s="23"/>
      <c r="J59" s="23"/>
      <c r="K59" s="23"/>
      <c r="L59" s="23"/>
      <c r="M59" s="23"/>
      <c r="N59" s="23"/>
      <c r="O59" s="23"/>
      <c r="P59" s="23"/>
      <c r="Q59" s="23"/>
      <c r="R59" s="23"/>
      <c r="S59" s="23"/>
      <c r="T59" s="23"/>
      <c r="U59" s="23"/>
      <c r="V59" s="23"/>
      <c r="W59" s="23"/>
      <c r="X59" s="23"/>
      <c r="Y59" s="23"/>
      <c r="Z59" s="23"/>
      <c r="AA59" s="23"/>
      <c r="AB59" s="23"/>
      <c r="AC59" s="23"/>
      <c r="AD59" s="23"/>
      <c r="AE59" s="23"/>
      <c r="AF59" s="39"/>
      <c r="AG59" s="23"/>
      <c r="AH59" s="33"/>
      <c r="AI59" s="69"/>
      <c r="AJ59" s="78"/>
      <c r="AK59" s="78"/>
      <c r="AL59" s="74"/>
      <c r="AM59" s="36"/>
      <c r="AN59" s="37"/>
    </row>
    <row r="60" spans="1:40" ht="15.75" x14ac:dyDescent="0.25">
      <c r="A60" s="22"/>
      <c r="B60" s="23"/>
      <c r="C60" s="23"/>
      <c r="D60" s="23"/>
      <c r="E60" s="23"/>
      <c r="F60" s="23"/>
      <c r="G60" s="23"/>
      <c r="H60" s="23"/>
      <c r="I60" s="23"/>
      <c r="J60" s="23"/>
      <c r="K60" s="23"/>
      <c r="L60" s="23"/>
      <c r="M60" s="23"/>
      <c r="N60" s="23"/>
      <c r="O60" s="23"/>
      <c r="P60" s="23"/>
      <c r="Q60" s="23"/>
      <c r="R60" s="23"/>
      <c r="S60" s="23"/>
      <c r="T60" s="23"/>
      <c r="U60" s="23"/>
      <c r="V60" s="23"/>
      <c r="W60" s="23"/>
      <c r="X60" s="23"/>
      <c r="Y60" s="23"/>
      <c r="Z60" s="23"/>
      <c r="AA60" s="23"/>
      <c r="AB60" s="23"/>
      <c r="AC60" s="23"/>
      <c r="AD60" s="23"/>
      <c r="AE60" s="23"/>
      <c r="AF60" s="39"/>
      <c r="AG60" s="23"/>
      <c r="AH60" s="33"/>
      <c r="AI60" s="69"/>
      <c r="AJ60" s="78"/>
      <c r="AK60" s="78"/>
      <c r="AL60" s="74"/>
      <c r="AM60" s="36"/>
      <c r="AN60" s="37"/>
    </row>
    <row r="61" spans="1:40" ht="15.75" x14ac:dyDescent="0.25">
      <c r="A61" s="22"/>
      <c r="B61" s="23"/>
      <c r="C61" s="23"/>
      <c r="D61" s="23"/>
      <c r="E61" s="23"/>
      <c r="F61" s="23"/>
      <c r="G61" s="23"/>
      <c r="H61" s="23"/>
      <c r="I61" s="23"/>
      <c r="J61" s="23"/>
      <c r="K61" s="23"/>
      <c r="L61" s="23"/>
      <c r="M61" s="23"/>
      <c r="N61" s="23"/>
      <c r="O61" s="23"/>
      <c r="P61" s="23"/>
      <c r="Q61" s="23"/>
      <c r="R61" s="23"/>
      <c r="S61" s="23"/>
      <c r="T61" s="23"/>
      <c r="U61" s="23"/>
      <c r="V61" s="23"/>
      <c r="W61" s="23"/>
      <c r="X61" s="23"/>
      <c r="Y61" s="23"/>
      <c r="Z61" s="23"/>
      <c r="AA61" s="23"/>
      <c r="AB61" s="23"/>
      <c r="AC61" s="23"/>
      <c r="AD61" s="23"/>
      <c r="AE61" s="23"/>
      <c r="AF61" s="39"/>
      <c r="AG61" s="23"/>
      <c r="AH61" s="33"/>
      <c r="AI61" s="69"/>
      <c r="AJ61" s="78"/>
      <c r="AK61" s="78"/>
      <c r="AL61" s="74"/>
      <c r="AM61" s="36"/>
      <c r="AN61" s="37"/>
    </row>
    <row r="62" spans="1:40" ht="15.75" x14ac:dyDescent="0.25">
      <c r="A62" s="22"/>
      <c r="B62" s="23"/>
      <c r="C62" s="23"/>
      <c r="D62" s="23"/>
      <c r="E62" s="23"/>
      <c r="F62" s="23"/>
      <c r="G62" s="23"/>
      <c r="H62" s="23"/>
      <c r="I62" s="23"/>
      <c r="J62" s="23"/>
      <c r="K62" s="23"/>
      <c r="L62" s="23"/>
      <c r="M62" s="23"/>
      <c r="N62" s="23"/>
      <c r="O62" s="23"/>
      <c r="P62" s="23"/>
      <c r="Q62" s="23"/>
      <c r="R62" s="23"/>
      <c r="S62" s="23"/>
      <c r="T62" s="23"/>
      <c r="U62" s="23"/>
      <c r="V62" s="23"/>
      <c r="W62" s="23"/>
      <c r="X62" s="23"/>
      <c r="Y62" s="23"/>
      <c r="Z62" s="23"/>
      <c r="AA62" s="23"/>
      <c r="AB62" s="23"/>
      <c r="AC62" s="23"/>
      <c r="AD62" s="23"/>
      <c r="AE62" s="23"/>
      <c r="AF62" s="39"/>
      <c r="AG62" s="23"/>
      <c r="AH62" s="33"/>
      <c r="AI62" s="69"/>
      <c r="AJ62" s="78"/>
      <c r="AK62" s="78"/>
      <c r="AL62" s="74"/>
      <c r="AM62" s="36"/>
      <c r="AN62" s="37"/>
    </row>
    <row r="63" spans="1:40" ht="15.75" x14ac:dyDescent="0.25">
      <c r="A63" s="22"/>
      <c r="B63" s="23"/>
      <c r="C63" s="23"/>
      <c r="D63" s="23"/>
      <c r="E63" s="23"/>
      <c r="F63" s="23"/>
      <c r="G63" s="23"/>
      <c r="H63" s="23"/>
      <c r="I63" s="23"/>
      <c r="J63" s="23"/>
      <c r="K63" s="23"/>
      <c r="L63" s="23"/>
      <c r="M63" s="23"/>
      <c r="N63" s="23"/>
      <c r="O63" s="23"/>
      <c r="P63" s="23"/>
      <c r="Q63" s="23"/>
      <c r="R63" s="23"/>
      <c r="S63" s="23"/>
      <c r="T63" s="23"/>
      <c r="U63" s="23"/>
      <c r="V63" s="23"/>
      <c r="W63" s="23"/>
      <c r="X63" s="23"/>
      <c r="Y63" s="23"/>
      <c r="Z63" s="23"/>
      <c r="AA63" s="23"/>
      <c r="AB63" s="23"/>
      <c r="AC63" s="23"/>
      <c r="AD63" s="23"/>
      <c r="AE63" s="23"/>
      <c r="AF63" s="39"/>
      <c r="AG63" s="23"/>
      <c r="AH63" s="33"/>
      <c r="AI63" s="69"/>
      <c r="AJ63" s="78"/>
      <c r="AK63" s="78"/>
      <c r="AL63" s="74"/>
      <c r="AM63" s="36"/>
      <c r="AN63" s="37"/>
    </row>
    <row r="64" spans="1:40" ht="15.75" x14ac:dyDescent="0.25">
      <c r="A64" s="22"/>
      <c r="B64" s="23"/>
      <c r="C64" s="23"/>
      <c r="D64" s="23"/>
      <c r="E64" s="23"/>
      <c r="F64" s="23"/>
      <c r="G64" s="23"/>
      <c r="H64" s="23"/>
      <c r="I64" s="23"/>
      <c r="J64" s="23"/>
      <c r="K64" s="23"/>
      <c r="L64" s="23"/>
      <c r="M64" s="23"/>
      <c r="N64" s="23"/>
      <c r="O64" s="23"/>
      <c r="P64" s="23"/>
      <c r="Q64" s="23"/>
      <c r="R64" s="23"/>
      <c r="S64" s="23"/>
      <c r="T64" s="23"/>
      <c r="U64" s="23"/>
      <c r="V64" s="23"/>
      <c r="W64" s="23"/>
      <c r="X64" s="23"/>
      <c r="Y64" s="23"/>
      <c r="Z64" s="23"/>
      <c r="AA64" s="23"/>
      <c r="AB64" s="23"/>
      <c r="AC64" s="23"/>
      <c r="AD64" s="23"/>
      <c r="AE64" s="23"/>
      <c r="AF64" s="39"/>
      <c r="AG64" s="23"/>
      <c r="AH64" s="33"/>
      <c r="AI64" s="69"/>
      <c r="AJ64" s="78"/>
      <c r="AK64" s="78"/>
      <c r="AL64" s="74"/>
      <c r="AM64" s="36"/>
      <c r="AN64" s="37"/>
    </row>
    <row r="65" spans="1:41" ht="15.75" x14ac:dyDescent="0.25">
      <c r="A65" s="22"/>
      <c r="B65" s="23"/>
      <c r="C65" s="23"/>
      <c r="D65" s="23"/>
      <c r="E65" s="23"/>
      <c r="F65" s="23"/>
      <c r="G65" s="23"/>
      <c r="H65" s="23"/>
      <c r="I65" s="23"/>
      <c r="J65" s="23"/>
      <c r="K65" s="23"/>
      <c r="L65" s="23"/>
      <c r="M65" s="23"/>
      <c r="N65" s="23"/>
      <c r="O65" s="23"/>
      <c r="P65" s="23"/>
      <c r="Q65" s="23"/>
      <c r="R65" s="23"/>
      <c r="S65" s="23"/>
      <c r="T65" s="23"/>
      <c r="U65" s="23"/>
      <c r="V65" s="23"/>
      <c r="W65" s="23"/>
      <c r="X65" s="23"/>
      <c r="Y65" s="23"/>
      <c r="Z65" s="23"/>
      <c r="AA65" s="23"/>
      <c r="AB65" s="23"/>
      <c r="AC65" s="23"/>
      <c r="AD65" s="23"/>
      <c r="AE65" s="23"/>
      <c r="AF65" s="39"/>
      <c r="AG65" s="23"/>
      <c r="AH65" s="33"/>
      <c r="AI65" s="69"/>
      <c r="AJ65" s="78"/>
      <c r="AK65" s="78"/>
      <c r="AL65" s="74"/>
      <c r="AM65" s="36"/>
      <c r="AN65" s="37"/>
    </row>
    <row r="66" spans="1:41" ht="15.75" x14ac:dyDescent="0.25">
      <c r="A66" s="22"/>
      <c r="B66" s="23"/>
      <c r="C66" s="23"/>
      <c r="D66" s="23"/>
      <c r="E66" s="23"/>
      <c r="F66" s="23"/>
      <c r="G66" s="23"/>
      <c r="H66" s="23"/>
      <c r="I66" s="23"/>
      <c r="J66" s="23"/>
      <c r="K66" s="23"/>
      <c r="L66" s="23"/>
      <c r="M66" s="23"/>
      <c r="N66" s="23"/>
      <c r="O66" s="23"/>
      <c r="P66" s="23"/>
      <c r="Q66" s="23"/>
      <c r="R66" s="23"/>
      <c r="S66" s="23"/>
      <c r="T66" s="23"/>
      <c r="U66" s="23"/>
      <c r="V66" s="23"/>
      <c r="W66" s="23"/>
      <c r="X66" s="23"/>
      <c r="Y66" s="23"/>
      <c r="Z66" s="23"/>
      <c r="AA66" s="23"/>
      <c r="AB66" s="23"/>
      <c r="AC66" s="23"/>
      <c r="AD66" s="23"/>
      <c r="AE66" s="23"/>
      <c r="AF66" s="23"/>
      <c r="AG66" s="23"/>
      <c r="AH66" s="33"/>
      <c r="AI66" s="69"/>
      <c r="AJ66" s="78"/>
      <c r="AK66" s="78"/>
      <c r="AL66" s="74"/>
      <c r="AM66" s="36"/>
      <c r="AN66" s="37"/>
      <c r="AO66" s="43"/>
    </row>
    <row r="67" spans="1:41" ht="15.75" x14ac:dyDescent="0.25">
      <c r="A67" s="22"/>
      <c r="B67" s="23"/>
      <c r="C67" s="23"/>
      <c r="D67" s="23"/>
      <c r="E67" s="23"/>
      <c r="F67" s="23"/>
      <c r="G67" s="23"/>
      <c r="H67" s="23"/>
      <c r="I67" s="23"/>
      <c r="J67" s="23"/>
      <c r="K67" s="23"/>
      <c r="L67" s="23"/>
      <c r="M67" s="23"/>
      <c r="N67" s="23"/>
      <c r="O67" s="23"/>
      <c r="P67" s="23"/>
      <c r="Q67" s="23"/>
      <c r="R67" s="23"/>
      <c r="S67" s="23"/>
      <c r="T67" s="23"/>
      <c r="U67" s="23"/>
      <c r="V67" s="23"/>
      <c r="W67" s="23"/>
      <c r="X67" s="23"/>
      <c r="Y67" s="23"/>
      <c r="Z67" s="23"/>
      <c r="AA67" s="23"/>
      <c r="AB67" s="23"/>
      <c r="AC67" s="23"/>
      <c r="AD67" s="23"/>
      <c r="AE67" s="23"/>
      <c r="AF67" s="23"/>
      <c r="AG67" s="23"/>
      <c r="AH67" s="33"/>
      <c r="AI67" s="69"/>
      <c r="AJ67" s="78"/>
      <c r="AK67" s="78"/>
      <c r="AL67" s="74"/>
      <c r="AM67" s="36"/>
      <c r="AN67" s="37"/>
    </row>
    <row r="68" spans="1:41" ht="15.75" x14ac:dyDescent="0.25">
      <c r="A68" s="22"/>
      <c r="B68" s="23"/>
      <c r="C68" s="23"/>
      <c r="D68" s="23"/>
      <c r="E68" s="23"/>
      <c r="F68" s="23"/>
      <c r="G68" s="23"/>
      <c r="H68" s="23"/>
      <c r="I68" s="23"/>
      <c r="J68" s="23"/>
      <c r="K68" s="23"/>
      <c r="L68" s="23"/>
      <c r="M68" s="23"/>
      <c r="N68" s="23"/>
      <c r="O68" s="23"/>
      <c r="P68" s="23"/>
      <c r="Q68" s="23"/>
      <c r="R68" s="23"/>
      <c r="S68" s="23"/>
      <c r="T68" s="23"/>
      <c r="U68" s="23"/>
      <c r="V68" s="23"/>
      <c r="W68" s="23"/>
      <c r="X68" s="23"/>
      <c r="Y68" s="23"/>
      <c r="Z68" s="23"/>
      <c r="AA68" s="23"/>
      <c r="AB68" s="23"/>
      <c r="AC68" s="23"/>
      <c r="AD68" s="23"/>
      <c r="AE68" s="23"/>
      <c r="AF68" s="23"/>
      <c r="AG68" s="23"/>
      <c r="AH68" s="33"/>
      <c r="AI68" s="69"/>
      <c r="AJ68" s="78"/>
      <c r="AK68" s="78"/>
      <c r="AL68" s="74"/>
      <c r="AM68" s="36"/>
      <c r="AN68" s="37"/>
    </row>
    <row r="69" spans="1:41" ht="15.75" x14ac:dyDescent="0.25">
      <c r="A69" s="22"/>
      <c r="B69" s="23"/>
      <c r="C69" s="23"/>
      <c r="D69" s="23"/>
      <c r="E69" s="23"/>
      <c r="F69" s="23"/>
      <c r="G69" s="23"/>
      <c r="H69" s="23"/>
      <c r="I69" s="23"/>
      <c r="J69" s="23"/>
      <c r="K69" s="23"/>
      <c r="L69" s="23"/>
      <c r="M69" s="23"/>
      <c r="N69" s="23"/>
      <c r="O69" s="23"/>
      <c r="P69" s="23"/>
      <c r="Q69" s="23"/>
      <c r="R69" s="23"/>
      <c r="S69" s="23"/>
      <c r="T69" s="23"/>
      <c r="U69" s="23"/>
      <c r="V69" s="23"/>
      <c r="W69" s="23"/>
      <c r="X69" s="23"/>
      <c r="Y69" s="23"/>
      <c r="Z69" s="23"/>
      <c r="AA69" s="23"/>
      <c r="AB69" s="23"/>
      <c r="AC69" s="23"/>
      <c r="AD69" s="23"/>
      <c r="AE69" s="23"/>
      <c r="AF69" s="23"/>
      <c r="AG69" s="23"/>
      <c r="AH69" s="33"/>
      <c r="AI69" s="69"/>
      <c r="AJ69" s="78"/>
      <c r="AK69" s="78"/>
      <c r="AL69" s="74"/>
      <c r="AM69" s="36"/>
      <c r="AN69" s="37"/>
    </row>
    <row r="70" spans="1:41" ht="15.75" x14ac:dyDescent="0.25">
      <c r="A70" s="22"/>
      <c r="B70" s="23"/>
      <c r="C70" s="23"/>
      <c r="D70" s="23"/>
      <c r="E70" s="23"/>
      <c r="F70" s="23"/>
      <c r="G70" s="23"/>
      <c r="H70" s="23"/>
      <c r="I70" s="23"/>
      <c r="J70" s="23"/>
      <c r="K70" s="23"/>
      <c r="L70" s="23"/>
      <c r="M70" s="23"/>
      <c r="N70" s="23"/>
      <c r="O70" s="23"/>
      <c r="P70" s="23"/>
      <c r="Q70" s="23"/>
      <c r="R70" s="23"/>
      <c r="S70" s="23"/>
      <c r="T70" s="23"/>
      <c r="U70" s="23"/>
      <c r="V70" s="23"/>
      <c r="W70" s="23"/>
      <c r="X70" s="23"/>
      <c r="Y70" s="23"/>
      <c r="Z70" s="23"/>
      <c r="AA70" s="23"/>
      <c r="AB70" s="23"/>
      <c r="AC70" s="23"/>
      <c r="AD70" s="23"/>
      <c r="AE70" s="23"/>
      <c r="AF70" s="23"/>
      <c r="AG70" s="23"/>
      <c r="AH70" s="33"/>
      <c r="AI70" s="69"/>
      <c r="AJ70" s="78"/>
      <c r="AK70" s="78"/>
      <c r="AL70" s="74"/>
      <c r="AM70" s="36"/>
      <c r="AN70" s="37"/>
    </row>
    <row r="71" spans="1:41" ht="15.75" x14ac:dyDescent="0.25">
      <c r="A71" s="22"/>
      <c r="B71" s="23"/>
      <c r="C71" s="23"/>
      <c r="D71" s="23"/>
      <c r="E71" s="23"/>
      <c r="F71" s="23"/>
      <c r="G71" s="23"/>
      <c r="H71" s="23"/>
      <c r="I71" s="23"/>
      <c r="J71" s="23"/>
      <c r="K71" s="23"/>
      <c r="L71" s="23"/>
      <c r="M71" s="23"/>
      <c r="N71" s="23"/>
      <c r="O71" s="23"/>
      <c r="P71" s="23"/>
      <c r="Q71" s="23"/>
      <c r="R71" s="23"/>
      <c r="S71" s="23"/>
      <c r="T71" s="23"/>
      <c r="U71" s="23"/>
      <c r="V71" s="23"/>
      <c r="W71" s="23"/>
      <c r="X71" s="23"/>
      <c r="Y71" s="23"/>
      <c r="Z71" s="23"/>
      <c r="AA71" s="23"/>
      <c r="AB71" s="23"/>
      <c r="AC71" s="23"/>
      <c r="AD71" s="23"/>
      <c r="AE71" s="23"/>
      <c r="AF71" s="23"/>
      <c r="AG71" s="23"/>
      <c r="AH71" s="33"/>
      <c r="AI71" s="34"/>
      <c r="AJ71" s="78"/>
      <c r="AK71" s="79"/>
      <c r="AL71" s="74"/>
      <c r="AM71" s="36"/>
      <c r="AN71" s="37"/>
    </row>
    <row r="72" spans="1:41" ht="15.75" x14ac:dyDescent="0.25">
      <c r="A72" s="22"/>
      <c r="B72" s="23"/>
      <c r="C72" s="23"/>
      <c r="D72" s="23"/>
      <c r="E72" s="23"/>
      <c r="F72" s="23"/>
      <c r="G72" s="23"/>
      <c r="H72" s="23"/>
      <c r="I72" s="23"/>
      <c r="J72" s="23"/>
      <c r="K72" s="23"/>
      <c r="L72" s="23"/>
      <c r="M72" s="23"/>
      <c r="N72" s="23"/>
      <c r="O72" s="23"/>
      <c r="P72" s="23"/>
      <c r="Q72" s="23"/>
      <c r="R72" s="23"/>
      <c r="S72" s="23"/>
      <c r="T72" s="23"/>
      <c r="U72" s="23"/>
      <c r="V72" s="23"/>
      <c r="W72" s="23"/>
      <c r="X72" s="23"/>
      <c r="Y72" s="23"/>
      <c r="Z72" s="23"/>
      <c r="AA72" s="23"/>
      <c r="AB72" s="23"/>
      <c r="AC72" s="23"/>
      <c r="AD72" s="23"/>
      <c r="AE72" s="23"/>
      <c r="AF72" s="23"/>
      <c r="AG72" s="23"/>
      <c r="AH72" s="33"/>
      <c r="AI72" s="34"/>
      <c r="AJ72" s="78"/>
      <c r="AK72" s="79"/>
      <c r="AL72" s="74"/>
      <c r="AM72" s="36"/>
      <c r="AN72" s="37"/>
    </row>
    <row r="73" spans="1:41" ht="15.75" x14ac:dyDescent="0.25">
      <c r="A73" s="22"/>
      <c r="B73" s="23"/>
      <c r="C73" s="23"/>
      <c r="D73" s="23"/>
      <c r="E73" s="23"/>
      <c r="F73" s="23"/>
      <c r="G73" s="23"/>
      <c r="H73" s="23"/>
      <c r="I73" s="23"/>
      <c r="J73" s="23"/>
      <c r="K73" s="23"/>
      <c r="L73" s="23"/>
      <c r="M73" s="23"/>
      <c r="N73" s="23"/>
      <c r="O73" s="23"/>
      <c r="P73" s="23"/>
      <c r="Q73" s="23"/>
      <c r="R73" s="23"/>
      <c r="S73" s="23"/>
      <c r="T73" s="23"/>
      <c r="U73" s="23"/>
      <c r="V73" s="23"/>
      <c r="W73" s="23"/>
      <c r="X73" s="23"/>
      <c r="Y73" s="23"/>
      <c r="Z73" s="23"/>
      <c r="AA73" s="23"/>
      <c r="AB73" s="23"/>
      <c r="AC73" s="23"/>
      <c r="AD73" s="23"/>
      <c r="AE73" s="23"/>
      <c r="AF73" s="23"/>
      <c r="AG73" s="23"/>
      <c r="AH73" s="33"/>
      <c r="AI73" s="34"/>
      <c r="AJ73" s="78"/>
      <c r="AK73" s="79"/>
      <c r="AL73" s="74"/>
      <c r="AM73" s="36"/>
      <c r="AN73" s="37"/>
    </row>
    <row r="74" spans="1:41" ht="16.5" thickBot="1" x14ac:dyDescent="0.3">
      <c r="A74" s="44"/>
      <c r="B74" s="45"/>
      <c r="C74" s="45"/>
      <c r="D74" s="45"/>
      <c r="E74" s="45"/>
      <c r="F74" s="45"/>
      <c r="G74" s="45"/>
      <c r="H74" s="45"/>
      <c r="I74" s="45"/>
      <c r="J74" s="45"/>
      <c r="K74" s="45"/>
      <c r="L74" s="45"/>
      <c r="M74" s="45"/>
      <c r="N74" s="45"/>
      <c r="O74" s="45"/>
      <c r="P74" s="45"/>
      <c r="Q74" s="45"/>
      <c r="R74" s="45"/>
      <c r="S74" s="45"/>
      <c r="T74" s="45"/>
      <c r="U74" s="45"/>
      <c r="V74" s="45"/>
      <c r="W74" s="45"/>
      <c r="X74" s="45"/>
      <c r="Y74" s="45"/>
      <c r="Z74" s="45"/>
      <c r="AA74" s="45"/>
      <c r="AB74" s="45"/>
      <c r="AC74" s="45"/>
      <c r="AD74" s="45"/>
      <c r="AE74" s="45"/>
      <c r="AF74" s="45"/>
      <c r="AG74" s="45"/>
      <c r="AH74" s="46"/>
      <c r="AI74" s="34"/>
      <c r="AJ74" s="78"/>
      <c r="AK74" s="79"/>
      <c r="AL74" s="74"/>
      <c r="AM74" s="36"/>
      <c r="AN74" s="37"/>
    </row>
    <row r="75" spans="1:41" ht="15.75" x14ac:dyDescent="0.25">
      <c r="A75" s="1140" t="s">
        <v>72</v>
      </c>
      <c r="B75" s="1141"/>
      <c r="C75" s="1141"/>
      <c r="D75" s="1141"/>
      <c r="E75" s="1141"/>
      <c r="F75" s="1141"/>
      <c r="G75" s="1141"/>
      <c r="H75" s="1141"/>
      <c r="I75" s="1141"/>
      <c r="J75" s="1141"/>
      <c r="K75" s="1141"/>
      <c r="L75" s="1141"/>
      <c r="M75" s="1141"/>
      <c r="N75" s="1141"/>
      <c r="O75" s="1141"/>
      <c r="P75" s="1141"/>
      <c r="Q75" s="1141"/>
      <c r="R75" s="1141"/>
      <c r="S75" s="1141"/>
      <c r="T75" s="1141"/>
      <c r="U75" s="1141"/>
      <c r="V75" s="1141"/>
      <c r="W75" s="1141"/>
      <c r="X75" s="1141"/>
      <c r="Y75" s="1141"/>
      <c r="Z75" s="1141"/>
      <c r="AA75" s="1141"/>
      <c r="AB75" s="1141"/>
      <c r="AC75" s="1141"/>
      <c r="AD75" s="1141"/>
      <c r="AE75" s="1141"/>
      <c r="AF75" s="1141"/>
      <c r="AG75" s="1141"/>
      <c r="AH75" s="1142"/>
      <c r="AI75" s="1146" t="s">
        <v>56</v>
      </c>
      <c r="AJ75" s="1147"/>
      <c r="AK75" s="1147"/>
      <c r="AL75" s="1147"/>
      <c r="AM75" s="1147"/>
      <c r="AN75" s="49">
        <f>+SUM(AN50:AN74)</f>
        <v>22.680000000000003</v>
      </c>
    </row>
    <row r="76" spans="1:41" ht="15.75" x14ac:dyDescent="0.25">
      <c r="A76" s="1140"/>
      <c r="B76" s="1141"/>
      <c r="C76" s="1141"/>
      <c r="D76" s="1141"/>
      <c r="E76" s="1141"/>
      <c r="F76" s="1141"/>
      <c r="G76" s="1141"/>
      <c r="H76" s="1141"/>
      <c r="I76" s="1141"/>
      <c r="J76" s="1141"/>
      <c r="K76" s="1141"/>
      <c r="L76" s="1141"/>
      <c r="M76" s="1141"/>
      <c r="N76" s="1141"/>
      <c r="O76" s="1141"/>
      <c r="P76" s="1141"/>
      <c r="Q76" s="1141"/>
      <c r="R76" s="1141"/>
      <c r="S76" s="1141"/>
      <c r="T76" s="1141"/>
      <c r="U76" s="1141"/>
      <c r="V76" s="1141"/>
      <c r="W76" s="1141"/>
      <c r="X76" s="1141"/>
      <c r="Y76" s="1141"/>
      <c r="Z76" s="1141"/>
      <c r="AA76" s="1141"/>
      <c r="AB76" s="1141"/>
      <c r="AC76" s="1141"/>
      <c r="AD76" s="1141"/>
      <c r="AE76" s="1141"/>
      <c r="AF76" s="1141"/>
      <c r="AG76" s="1141"/>
      <c r="AH76" s="1142"/>
      <c r="AI76" s="1148" t="s">
        <v>57</v>
      </c>
      <c r="AJ76" s="1149"/>
      <c r="AK76" s="1149"/>
      <c r="AL76" s="1149"/>
      <c r="AM76" s="1149"/>
      <c r="AN76" s="50">
        <f>+AN37</f>
        <v>36.770000000000003</v>
      </c>
    </row>
    <row r="77" spans="1:41" ht="18.75" thickBot="1" x14ac:dyDescent="0.3">
      <c r="A77" s="1143"/>
      <c r="B77" s="1144"/>
      <c r="C77" s="1144"/>
      <c r="D77" s="1144"/>
      <c r="E77" s="1144"/>
      <c r="F77" s="1144"/>
      <c r="G77" s="1144"/>
      <c r="H77" s="1144"/>
      <c r="I77" s="1144"/>
      <c r="J77" s="1144"/>
      <c r="K77" s="1144"/>
      <c r="L77" s="1144"/>
      <c r="M77" s="1144"/>
      <c r="N77" s="1144"/>
      <c r="O77" s="1144"/>
      <c r="P77" s="1144"/>
      <c r="Q77" s="1144"/>
      <c r="R77" s="1144"/>
      <c r="S77" s="1144"/>
      <c r="T77" s="1144"/>
      <c r="U77" s="1144"/>
      <c r="V77" s="1144"/>
      <c r="W77" s="1144"/>
      <c r="X77" s="1144"/>
      <c r="Y77" s="1144"/>
      <c r="Z77" s="1144"/>
      <c r="AA77" s="1144"/>
      <c r="AB77" s="1144"/>
      <c r="AC77" s="1144"/>
      <c r="AD77" s="1144"/>
      <c r="AE77" s="1144"/>
      <c r="AF77" s="1144"/>
      <c r="AG77" s="1144"/>
      <c r="AH77" s="1145"/>
      <c r="AI77" s="1150" t="s">
        <v>58</v>
      </c>
      <c r="AJ77" s="1151"/>
      <c r="AK77" s="1151"/>
      <c r="AL77" s="1151"/>
      <c r="AM77" s="1151"/>
      <c r="AN77" s="158">
        <f>ROUND(+AN75+AN76,2)</f>
        <v>59.45</v>
      </c>
    </row>
    <row r="78" spans="1:41" customFormat="1" ht="15.75" thickBot="1" x14ac:dyDescent="0.25">
      <c r="A78" s="211"/>
      <c r="B78" s="212" t="s">
        <v>59</v>
      </c>
      <c r="C78" s="213"/>
      <c r="D78" s="213"/>
      <c r="E78" s="213"/>
      <c r="F78" s="213"/>
      <c r="G78" s="213"/>
      <c r="H78" s="213"/>
      <c r="I78" s="213"/>
      <c r="J78" s="213"/>
      <c r="K78" s="213"/>
      <c r="L78" s="213"/>
      <c r="M78" s="213"/>
      <c r="N78" s="213"/>
      <c r="O78" s="213"/>
      <c r="P78" s="213"/>
      <c r="Q78" s="213"/>
      <c r="R78" s="213"/>
      <c r="S78" s="213"/>
      <c r="T78" s="214"/>
      <c r="U78" s="213"/>
      <c r="V78" s="213"/>
      <c r="W78" s="213"/>
      <c r="X78" s="213"/>
      <c r="Y78" s="213"/>
      <c r="Z78" s="213"/>
      <c r="AA78" s="213"/>
      <c r="AB78" s="213"/>
      <c r="AC78" s="213"/>
      <c r="AD78" s="213"/>
      <c r="AE78" s="213"/>
      <c r="AF78" s="213"/>
      <c r="AG78" s="213"/>
      <c r="AH78" s="215"/>
      <c r="AI78" s="213"/>
      <c r="AJ78" s="216"/>
      <c r="AK78" s="217"/>
      <c r="AL78" s="217"/>
      <c r="AM78" s="217"/>
      <c r="AN78" s="218"/>
    </row>
    <row r="79" spans="1:41" customFormat="1" ht="61.9" customHeight="1" x14ac:dyDescent="0.2">
      <c r="A79" s="261"/>
      <c r="B79" s="205"/>
      <c r="C79" s="708"/>
      <c r="D79" s="708"/>
      <c r="E79" s="708"/>
      <c r="F79" s="708"/>
      <c r="G79" s="708"/>
      <c r="H79" s="708"/>
      <c r="I79" s="708"/>
      <c r="J79" s="708"/>
      <c r="K79" s="708"/>
      <c r="L79" s="708"/>
      <c r="M79" s="206"/>
      <c r="N79" s="206"/>
      <c r="O79" s="206"/>
      <c r="P79" s="206"/>
      <c r="Q79" s="206"/>
      <c r="R79" s="206"/>
      <c r="S79" s="206"/>
      <c r="T79" s="708"/>
      <c r="U79" s="708"/>
      <c r="V79" s="708"/>
      <c r="W79" s="708"/>
      <c r="X79" s="708"/>
      <c r="Y79" s="708"/>
      <c r="Z79" s="708"/>
      <c r="AA79" s="708"/>
      <c r="AB79" s="708"/>
      <c r="AC79" s="708"/>
      <c r="AD79" s="708"/>
      <c r="AE79" s="708"/>
      <c r="AF79" s="708"/>
      <c r="AG79" s="708"/>
      <c r="AH79" s="708"/>
      <c r="AI79" s="708"/>
      <c r="AJ79" s="206"/>
      <c r="AK79" s="206"/>
      <c r="AL79" s="206"/>
      <c r="AM79" s="206"/>
      <c r="AN79" s="707"/>
    </row>
    <row r="80" spans="1:41" customFormat="1" ht="13.15" customHeight="1" thickBot="1" x14ac:dyDescent="0.25">
      <c r="A80" s="262"/>
      <c r="B80" s="263"/>
      <c r="C80" s="264" t="s">
        <v>334</v>
      </c>
      <c r="D80" s="264"/>
      <c r="E80" s="264"/>
      <c r="F80" s="264"/>
      <c r="G80" s="264"/>
      <c r="H80" s="264"/>
      <c r="I80" s="264"/>
      <c r="J80" s="264"/>
      <c r="K80" s="264"/>
      <c r="L80" s="264"/>
      <c r="M80" s="264"/>
      <c r="N80" s="264"/>
      <c r="O80" s="264"/>
      <c r="P80" s="264"/>
      <c r="Q80" s="264"/>
      <c r="R80" s="264"/>
      <c r="S80" s="264"/>
      <c r="T80" s="264" t="s">
        <v>332</v>
      </c>
      <c r="U80" s="264"/>
      <c r="V80" s="264"/>
      <c r="W80" s="264"/>
      <c r="X80" s="264"/>
      <c r="Y80" s="264"/>
      <c r="Z80" s="264"/>
      <c r="AA80" s="264"/>
      <c r="AB80" s="264"/>
      <c r="AC80" s="264"/>
      <c r="AD80" s="264"/>
      <c r="AE80" s="264"/>
      <c r="AF80" s="264"/>
      <c r="AG80" s="264"/>
      <c r="AH80" s="264"/>
      <c r="AI80" s="264"/>
      <c r="AJ80" s="264"/>
      <c r="AK80" s="264"/>
      <c r="AL80" s="264"/>
      <c r="AM80" s="264"/>
      <c r="AN80" s="706"/>
    </row>
  </sheetData>
  <mergeCells count="44">
    <mergeCell ref="AI8:AI9"/>
    <mergeCell ref="AJ8:AL8"/>
    <mergeCell ref="AM8:AM9"/>
    <mergeCell ref="AN8:AN9"/>
    <mergeCell ref="A35:AH37"/>
    <mergeCell ref="AI35:AM35"/>
    <mergeCell ref="AI36:AM36"/>
    <mergeCell ref="AI37:AM37"/>
    <mergeCell ref="A5:H5"/>
    <mergeCell ref="I5:AN5"/>
    <mergeCell ref="A7:G7"/>
    <mergeCell ref="H7:T7"/>
    <mergeCell ref="U7:AD7"/>
    <mergeCell ref="AE7:AI7"/>
    <mergeCell ref="AM7:AN7"/>
    <mergeCell ref="A1:H2"/>
    <mergeCell ref="I1:AK2"/>
    <mergeCell ref="AL1:AN2"/>
    <mergeCell ref="A3:H3"/>
    <mergeCell ref="I3:T3"/>
    <mergeCell ref="U3:AD3"/>
    <mergeCell ref="AE3:AN3"/>
    <mergeCell ref="AI48:AI49"/>
    <mergeCell ref="AJ48:AL48"/>
    <mergeCell ref="AM48:AM49"/>
    <mergeCell ref="AN48:AN49"/>
    <mergeCell ref="A75:AH77"/>
    <mergeCell ref="AI75:AM75"/>
    <mergeCell ref="AI76:AM76"/>
    <mergeCell ref="AI77:AM77"/>
    <mergeCell ref="A45:H45"/>
    <mergeCell ref="I45:AN45"/>
    <mergeCell ref="A47:G47"/>
    <mergeCell ref="H47:T47"/>
    <mergeCell ref="U47:AD47"/>
    <mergeCell ref="AE47:AI47"/>
    <mergeCell ref="AM47:AN47"/>
    <mergeCell ref="A41:H42"/>
    <mergeCell ref="I41:AK42"/>
    <mergeCell ref="AL41:AN42"/>
    <mergeCell ref="A43:H43"/>
    <mergeCell ref="I43:T43"/>
    <mergeCell ref="U43:AD43"/>
    <mergeCell ref="AE43:AN43"/>
  </mergeCells>
  <printOptions horizontalCentered="1" verticalCentered="1"/>
  <pageMargins left="0.23622047244094491" right="0.23622047244094491" top="0.74803149606299213" bottom="0.74803149606299213" header="0.31496062992125984" footer="0.31496062992125984"/>
  <pageSetup paperSize="9" scale="64" orientation="landscape" r:id="rId1"/>
  <rowBreaks count="2" manualBreakCount="2">
    <brk id="40" max="39" man="1"/>
    <brk id="80" max="39"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A2023D-B03C-4147-9BFE-6D1C471D967D}">
  <sheetPr>
    <tabColor rgb="FF92D050"/>
  </sheetPr>
  <dimension ref="A1:AO80"/>
  <sheetViews>
    <sheetView view="pageBreakPreview" zoomScale="70" zoomScaleNormal="100" zoomScaleSheetLayoutView="70" workbookViewId="0">
      <selection activeCell="AG28" sqref="AG28"/>
    </sheetView>
  </sheetViews>
  <sheetFormatPr baseColWidth="10" defaultRowHeight="15" x14ac:dyDescent="0.25"/>
  <cols>
    <col min="1" max="3" width="3.7109375" style="9" customWidth="1"/>
    <col min="4" max="4" width="4.28515625" style="9" customWidth="1"/>
    <col min="5" max="5" width="4" style="9" customWidth="1"/>
    <col min="6" max="21" width="3.7109375" style="9" customWidth="1"/>
    <col min="22" max="22" width="3" style="9" customWidth="1"/>
    <col min="23" max="33" width="3.7109375" style="9" customWidth="1"/>
    <col min="34" max="34" width="3.7109375" style="67" customWidth="1"/>
    <col min="35" max="35" width="22.7109375" style="9" customWidth="1"/>
    <col min="36" max="36" width="11.28515625" style="9" customWidth="1"/>
    <col min="37" max="37" width="10.85546875" style="9" customWidth="1"/>
    <col min="38" max="38" width="13.5703125" style="9" customWidth="1"/>
    <col min="39" max="39" width="9.7109375" style="9" customWidth="1"/>
    <col min="40" max="40" width="12.5703125" style="43" customWidth="1"/>
    <col min="41" max="256" width="11.5703125" style="9"/>
    <col min="257" max="259" width="3.7109375" style="9" customWidth="1"/>
    <col min="260" max="260" width="4.28515625" style="9" customWidth="1"/>
    <col min="261" max="261" width="4" style="9" customWidth="1"/>
    <col min="262" max="277" width="3.7109375" style="9" customWidth="1"/>
    <col min="278" max="278" width="3" style="9" customWidth="1"/>
    <col min="279" max="290" width="3.7109375" style="9" customWidth="1"/>
    <col min="291" max="291" width="22.7109375" style="9" customWidth="1"/>
    <col min="292" max="292" width="11.28515625" style="9" customWidth="1"/>
    <col min="293" max="293" width="10.85546875" style="9" customWidth="1"/>
    <col min="294" max="294" width="13.5703125" style="9" customWidth="1"/>
    <col min="295" max="295" width="9.7109375" style="9" customWidth="1"/>
    <col min="296" max="296" width="12.5703125" style="9" customWidth="1"/>
    <col min="297" max="512" width="11.5703125" style="9"/>
    <col min="513" max="515" width="3.7109375" style="9" customWidth="1"/>
    <col min="516" max="516" width="4.28515625" style="9" customWidth="1"/>
    <col min="517" max="517" width="4" style="9" customWidth="1"/>
    <col min="518" max="533" width="3.7109375" style="9" customWidth="1"/>
    <col min="534" max="534" width="3" style="9" customWidth="1"/>
    <col min="535" max="546" width="3.7109375" style="9" customWidth="1"/>
    <col min="547" max="547" width="22.7109375" style="9" customWidth="1"/>
    <col min="548" max="548" width="11.28515625" style="9" customWidth="1"/>
    <col min="549" max="549" width="10.85546875" style="9" customWidth="1"/>
    <col min="550" max="550" width="13.5703125" style="9" customWidth="1"/>
    <col min="551" max="551" width="9.7109375" style="9" customWidth="1"/>
    <col min="552" max="552" width="12.5703125" style="9" customWidth="1"/>
    <col min="553" max="768" width="11.5703125" style="9"/>
    <col min="769" max="771" width="3.7109375" style="9" customWidth="1"/>
    <col min="772" max="772" width="4.28515625" style="9" customWidth="1"/>
    <col min="773" max="773" width="4" style="9" customWidth="1"/>
    <col min="774" max="789" width="3.7109375" style="9" customWidth="1"/>
    <col min="790" max="790" width="3" style="9" customWidth="1"/>
    <col min="791" max="802" width="3.7109375" style="9" customWidth="1"/>
    <col min="803" max="803" width="22.7109375" style="9" customWidth="1"/>
    <col min="804" max="804" width="11.28515625" style="9" customWidth="1"/>
    <col min="805" max="805" width="10.85546875" style="9" customWidth="1"/>
    <col min="806" max="806" width="13.5703125" style="9" customWidth="1"/>
    <col min="807" max="807" width="9.7109375" style="9" customWidth="1"/>
    <col min="808" max="808" width="12.5703125" style="9" customWidth="1"/>
    <col min="809" max="1024" width="11.5703125" style="9"/>
    <col min="1025" max="1027" width="3.7109375" style="9" customWidth="1"/>
    <col min="1028" max="1028" width="4.28515625" style="9" customWidth="1"/>
    <col min="1029" max="1029" width="4" style="9" customWidth="1"/>
    <col min="1030" max="1045" width="3.7109375" style="9" customWidth="1"/>
    <col min="1046" max="1046" width="3" style="9" customWidth="1"/>
    <col min="1047" max="1058" width="3.7109375" style="9" customWidth="1"/>
    <col min="1059" max="1059" width="22.7109375" style="9" customWidth="1"/>
    <col min="1060" max="1060" width="11.28515625" style="9" customWidth="1"/>
    <col min="1061" max="1061" width="10.85546875" style="9" customWidth="1"/>
    <col min="1062" max="1062" width="13.5703125" style="9" customWidth="1"/>
    <col min="1063" max="1063" width="9.7109375" style="9" customWidth="1"/>
    <col min="1064" max="1064" width="12.5703125" style="9" customWidth="1"/>
    <col min="1065" max="1280" width="11.5703125" style="9"/>
    <col min="1281" max="1283" width="3.7109375" style="9" customWidth="1"/>
    <col min="1284" max="1284" width="4.28515625" style="9" customWidth="1"/>
    <col min="1285" max="1285" width="4" style="9" customWidth="1"/>
    <col min="1286" max="1301" width="3.7109375" style="9" customWidth="1"/>
    <col min="1302" max="1302" width="3" style="9" customWidth="1"/>
    <col min="1303" max="1314" width="3.7109375" style="9" customWidth="1"/>
    <col min="1315" max="1315" width="22.7109375" style="9" customWidth="1"/>
    <col min="1316" max="1316" width="11.28515625" style="9" customWidth="1"/>
    <col min="1317" max="1317" width="10.85546875" style="9" customWidth="1"/>
    <col min="1318" max="1318" width="13.5703125" style="9" customWidth="1"/>
    <col min="1319" max="1319" width="9.7109375" style="9" customWidth="1"/>
    <col min="1320" max="1320" width="12.5703125" style="9" customWidth="1"/>
    <col min="1321" max="1536" width="11.5703125" style="9"/>
    <col min="1537" max="1539" width="3.7109375" style="9" customWidth="1"/>
    <col min="1540" max="1540" width="4.28515625" style="9" customWidth="1"/>
    <col min="1541" max="1541" width="4" style="9" customWidth="1"/>
    <col min="1542" max="1557" width="3.7109375" style="9" customWidth="1"/>
    <col min="1558" max="1558" width="3" style="9" customWidth="1"/>
    <col min="1559" max="1570" width="3.7109375" style="9" customWidth="1"/>
    <col min="1571" max="1571" width="22.7109375" style="9" customWidth="1"/>
    <col min="1572" max="1572" width="11.28515625" style="9" customWidth="1"/>
    <col min="1573" max="1573" width="10.85546875" style="9" customWidth="1"/>
    <col min="1574" max="1574" width="13.5703125" style="9" customWidth="1"/>
    <col min="1575" max="1575" width="9.7109375" style="9" customWidth="1"/>
    <col min="1576" max="1576" width="12.5703125" style="9" customWidth="1"/>
    <col min="1577" max="1792" width="11.5703125" style="9"/>
    <col min="1793" max="1795" width="3.7109375" style="9" customWidth="1"/>
    <col min="1796" max="1796" width="4.28515625" style="9" customWidth="1"/>
    <col min="1797" max="1797" width="4" style="9" customWidth="1"/>
    <col min="1798" max="1813" width="3.7109375" style="9" customWidth="1"/>
    <col min="1814" max="1814" width="3" style="9" customWidth="1"/>
    <col min="1815" max="1826" width="3.7109375" style="9" customWidth="1"/>
    <col min="1827" max="1827" width="22.7109375" style="9" customWidth="1"/>
    <col min="1828" max="1828" width="11.28515625" style="9" customWidth="1"/>
    <col min="1829" max="1829" width="10.85546875" style="9" customWidth="1"/>
    <col min="1830" max="1830" width="13.5703125" style="9" customWidth="1"/>
    <col min="1831" max="1831" width="9.7109375" style="9" customWidth="1"/>
    <col min="1832" max="1832" width="12.5703125" style="9" customWidth="1"/>
    <col min="1833" max="2048" width="11.5703125" style="9"/>
    <col min="2049" max="2051" width="3.7109375" style="9" customWidth="1"/>
    <col min="2052" max="2052" width="4.28515625" style="9" customWidth="1"/>
    <col min="2053" max="2053" width="4" style="9" customWidth="1"/>
    <col min="2054" max="2069" width="3.7109375" style="9" customWidth="1"/>
    <col min="2070" max="2070" width="3" style="9" customWidth="1"/>
    <col min="2071" max="2082" width="3.7109375" style="9" customWidth="1"/>
    <col min="2083" max="2083" width="22.7109375" style="9" customWidth="1"/>
    <col min="2084" max="2084" width="11.28515625" style="9" customWidth="1"/>
    <col min="2085" max="2085" width="10.85546875" style="9" customWidth="1"/>
    <col min="2086" max="2086" width="13.5703125" style="9" customWidth="1"/>
    <col min="2087" max="2087" width="9.7109375" style="9" customWidth="1"/>
    <col min="2088" max="2088" width="12.5703125" style="9" customWidth="1"/>
    <col min="2089" max="2304" width="11.5703125" style="9"/>
    <col min="2305" max="2307" width="3.7109375" style="9" customWidth="1"/>
    <col min="2308" max="2308" width="4.28515625" style="9" customWidth="1"/>
    <col min="2309" max="2309" width="4" style="9" customWidth="1"/>
    <col min="2310" max="2325" width="3.7109375" style="9" customWidth="1"/>
    <col min="2326" max="2326" width="3" style="9" customWidth="1"/>
    <col min="2327" max="2338" width="3.7109375" style="9" customWidth="1"/>
    <col min="2339" max="2339" width="22.7109375" style="9" customWidth="1"/>
    <col min="2340" max="2340" width="11.28515625" style="9" customWidth="1"/>
    <col min="2341" max="2341" width="10.85546875" style="9" customWidth="1"/>
    <col min="2342" max="2342" width="13.5703125" style="9" customWidth="1"/>
    <col min="2343" max="2343" width="9.7109375" style="9" customWidth="1"/>
    <col min="2344" max="2344" width="12.5703125" style="9" customWidth="1"/>
    <col min="2345" max="2560" width="11.5703125" style="9"/>
    <col min="2561" max="2563" width="3.7109375" style="9" customWidth="1"/>
    <col min="2564" max="2564" width="4.28515625" style="9" customWidth="1"/>
    <col min="2565" max="2565" width="4" style="9" customWidth="1"/>
    <col min="2566" max="2581" width="3.7109375" style="9" customWidth="1"/>
    <col min="2582" max="2582" width="3" style="9" customWidth="1"/>
    <col min="2583" max="2594" width="3.7109375" style="9" customWidth="1"/>
    <col min="2595" max="2595" width="22.7109375" style="9" customWidth="1"/>
    <col min="2596" max="2596" width="11.28515625" style="9" customWidth="1"/>
    <col min="2597" max="2597" width="10.85546875" style="9" customWidth="1"/>
    <col min="2598" max="2598" width="13.5703125" style="9" customWidth="1"/>
    <col min="2599" max="2599" width="9.7109375" style="9" customWidth="1"/>
    <col min="2600" max="2600" width="12.5703125" style="9" customWidth="1"/>
    <col min="2601" max="2816" width="11.5703125" style="9"/>
    <col min="2817" max="2819" width="3.7109375" style="9" customWidth="1"/>
    <col min="2820" max="2820" width="4.28515625" style="9" customWidth="1"/>
    <col min="2821" max="2821" width="4" style="9" customWidth="1"/>
    <col min="2822" max="2837" width="3.7109375" style="9" customWidth="1"/>
    <col min="2838" max="2838" width="3" style="9" customWidth="1"/>
    <col min="2839" max="2850" width="3.7109375" style="9" customWidth="1"/>
    <col min="2851" max="2851" width="22.7109375" style="9" customWidth="1"/>
    <col min="2852" max="2852" width="11.28515625" style="9" customWidth="1"/>
    <col min="2853" max="2853" width="10.85546875" style="9" customWidth="1"/>
    <col min="2854" max="2854" width="13.5703125" style="9" customWidth="1"/>
    <col min="2855" max="2855" width="9.7109375" style="9" customWidth="1"/>
    <col min="2856" max="2856" width="12.5703125" style="9" customWidth="1"/>
    <col min="2857" max="3072" width="11.5703125" style="9"/>
    <col min="3073" max="3075" width="3.7109375" style="9" customWidth="1"/>
    <col min="3076" max="3076" width="4.28515625" style="9" customWidth="1"/>
    <col min="3077" max="3077" width="4" style="9" customWidth="1"/>
    <col min="3078" max="3093" width="3.7109375" style="9" customWidth="1"/>
    <col min="3094" max="3094" width="3" style="9" customWidth="1"/>
    <col min="3095" max="3106" width="3.7109375" style="9" customWidth="1"/>
    <col min="3107" max="3107" width="22.7109375" style="9" customWidth="1"/>
    <col min="3108" max="3108" width="11.28515625" style="9" customWidth="1"/>
    <col min="3109" max="3109" width="10.85546875" style="9" customWidth="1"/>
    <col min="3110" max="3110" width="13.5703125" style="9" customWidth="1"/>
    <col min="3111" max="3111" width="9.7109375" style="9" customWidth="1"/>
    <col min="3112" max="3112" width="12.5703125" style="9" customWidth="1"/>
    <col min="3113" max="3328" width="11.5703125" style="9"/>
    <col min="3329" max="3331" width="3.7109375" style="9" customWidth="1"/>
    <col min="3332" max="3332" width="4.28515625" style="9" customWidth="1"/>
    <col min="3333" max="3333" width="4" style="9" customWidth="1"/>
    <col min="3334" max="3349" width="3.7109375" style="9" customWidth="1"/>
    <col min="3350" max="3350" width="3" style="9" customWidth="1"/>
    <col min="3351" max="3362" width="3.7109375" style="9" customWidth="1"/>
    <col min="3363" max="3363" width="22.7109375" style="9" customWidth="1"/>
    <col min="3364" max="3364" width="11.28515625" style="9" customWidth="1"/>
    <col min="3365" max="3365" width="10.85546875" style="9" customWidth="1"/>
    <col min="3366" max="3366" width="13.5703125" style="9" customWidth="1"/>
    <col min="3367" max="3367" width="9.7109375" style="9" customWidth="1"/>
    <col min="3368" max="3368" width="12.5703125" style="9" customWidth="1"/>
    <col min="3369" max="3584" width="11.5703125" style="9"/>
    <col min="3585" max="3587" width="3.7109375" style="9" customWidth="1"/>
    <col min="3588" max="3588" width="4.28515625" style="9" customWidth="1"/>
    <col min="3589" max="3589" width="4" style="9" customWidth="1"/>
    <col min="3590" max="3605" width="3.7109375" style="9" customWidth="1"/>
    <col min="3606" max="3606" width="3" style="9" customWidth="1"/>
    <col min="3607" max="3618" width="3.7109375" style="9" customWidth="1"/>
    <col min="3619" max="3619" width="22.7109375" style="9" customWidth="1"/>
    <col min="3620" max="3620" width="11.28515625" style="9" customWidth="1"/>
    <col min="3621" max="3621" width="10.85546875" style="9" customWidth="1"/>
    <col min="3622" max="3622" width="13.5703125" style="9" customWidth="1"/>
    <col min="3623" max="3623" width="9.7109375" style="9" customWidth="1"/>
    <col min="3624" max="3624" width="12.5703125" style="9" customWidth="1"/>
    <col min="3625" max="3840" width="11.5703125" style="9"/>
    <col min="3841" max="3843" width="3.7109375" style="9" customWidth="1"/>
    <col min="3844" max="3844" width="4.28515625" style="9" customWidth="1"/>
    <col min="3845" max="3845" width="4" style="9" customWidth="1"/>
    <col min="3846" max="3861" width="3.7109375" style="9" customWidth="1"/>
    <col min="3862" max="3862" width="3" style="9" customWidth="1"/>
    <col min="3863" max="3874" width="3.7109375" style="9" customWidth="1"/>
    <col min="3875" max="3875" width="22.7109375" style="9" customWidth="1"/>
    <col min="3876" max="3876" width="11.28515625" style="9" customWidth="1"/>
    <col min="3877" max="3877" width="10.85546875" style="9" customWidth="1"/>
    <col min="3878" max="3878" width="13.5703125" style="9" customWidth="1"/>
    <col min="3879" max="3879" width="9.7109375" style="9" customWidth="1"/>
    <col min="3880" max="3880" width="12.5703125" style="9" customWidth="1"/>
    <col min="3881" max="4096" width="11.5703125" style="9"/>
    <col min="4097" max="4099" width="3.7109375" style="9" customWidth="1"/>
    <col min="4100" max="4100" width="4.28515625" style="9" customWidth="1"/>
    <col min="4101" max="4101" width="4" style="9" customWidth="1"/>
    <col min="4102" max="4117" width="3.7109375" style="9" customWidth="1"/>
    <col min="4118" max="4118" width="3" style="9" customWidth="1"/>
    <col min="4119" max="4130" width="3.7109375" style="9" customWidth="1"/>
    <col min="4131" max="4131" width="22.7109375" style="9" customWidth="1"/>
    <col min="4132" max="4132" width="11.28515625" style="9" customWidth="1"/>
    <col min="4133" max="4133" width="10.85546875" style="9" customWidth="1"/>
    <col min="4134" max="4134" width="13.5703125" style="9" customWidth="1"/>
    <col min="4135" max="4135" width="9.7109375" style="9" customWidth="1"/>
    <col min="4136" max="4136" width="12.5703125" style="9" customWidth="1"/>
    <col min="4137" max="4352" width="11.5703125" style="9"/>
    <col min="4353" max="4355" width="3.7109375" style="9" customWidth="1"/>
    <col min="4356" max="4356" width="4.28515625" style="9" customWidth="1"/>
    <col min="4357" max="4357" width="4" style="9" customWidth="1"/>
    <col min="4358" max="4373" width="3.7109375" style="9" customWidth="1"/>
    <col min="4374" max="4374" width="3" style="9" customWidth="1"/>
    <col min="4375" max="4386" width="3.7109375" style="9" customWidth="1"/>
    <col min="4387" max="4387" width="22.7109375" style="9" customWidth="1"/>
    <col min="4388" max="4388" width="11.28515625" style="9" customWidth="1"/>
    <col min="4389" max="4389" width="10.85546875" style="9" customWidth="1"/>
    <col min="4390" max="4390" width="13.5703125" style="9" customWidth="1"/>
    <col min="4391" max="4391" width="9.7109375" style="9" customWidth="1"/>
    <col min="4392" max="4392" width="12.5703125" style="9" customWidth="1"/>
    <col min="4393" max="4608" width="11.5703125" style="9"/>
    <col min="4609" max="4611" width="3.7109375" style="9" customWidth="1"/>
    <col min="4612" max="4612" width="4.28515625" style="9" customWidth="1"/>
    <col min="4613" max="4613" width="4" style="9" customWidth="1"/>
    <col min="4614" max="4629" width="3.7109375" style="9" customWidth="1"/>
    <col min="4630" max="4630" width="3" style="9" customWidth="1"/>
    <col min="4631" max="4642" width="3.7109375" style="9" customWidth="1"/>
    <col min="4643" max="4643" width="22.7109375" style="9" customWidth="1"/>
    <col min="4644" max="4644" width="11.28515625" style="9" customWidth="1"/>
    <col min="4645" max="4645" width="10.85546875" style="9" customWidth="1"/>
    <col min="4646" max="4646" width="13.5703125" style="9" customWidth="1"/>
    <col min="4647" max="4647" width="9.7109375" style="9" customWidth="1"/>
    <col min="4648" max="4648" width="12.5703125" style="9" customWidth="1"/>
    <col min="4649" max="4864" width="11.5703125" style="9"/>
    <col min="4865" max="4867" width="3.7109375" style="9" customWidth="1"/>
    <col min="4868" max="4868" width="4.28515625" style="9" customWidth="1"/>
    <col min="4869" max="4869" width="4" style="9" customWidth="1"/>
    <col min="4870" max="4885" width="3.7109375" style="9" customWidth="1"/>
    <col min="4886" max="4886" width="3" style="9" customWidth="1"/>
    <col min="4887" max="4898" width="3.7109375" style="9" customWidth="1"/>
    <col min="4899" max="4899" width="22.7109375" style="9" customWidth="1"/>
    <col min="4900" max="4900" width="11.28515625" style="9" customWidth="1"/>
    <col min="4901" max="4901" width="10.85546875" style="9" customWidth="1"/>
    <col min="4902" max="4902" width="13.5703125" style="9" customWidth="1"/>
    <col min="4903" max="4903" width="9.7109375" style="9" customWidth="1"/>
    <col min="4904" max="4904" width="12.5703125" style="9" customWidth="1"/>
    <col min="4905" max="5120" width="11.5703125" style="9"/>
    <col min="5121" max="5123" width="3.7109375" style="9" customWidth="1"/>
    <col min="5124" max="5124" width="4.28515625" style="9" customWidth="1"/>
    <col min="5125" max="5125" width="4" style="9" customWidth="1"/>
    <col min="5126" max="5141" width="3.7109375" style="9" customWidth="1"/>
    <col min="5142" max="5142" width="3" style="9" customWidth="1"/>
    <col min="5143" max="5154" width="3.7109375" style="9" customWidth="1"/>
    <col min="5155" max="5155" width="22.7109375" style="9" customWidth="1"/>
    <col min="5156" max="5156" width="11.28515625" style="9" customWidth="1"/>
    <col min="5157" max="5157" width="10.85546875" style="9" customWidth="1"/>
    <col min="5158" max="5158" width="13.5703125" style="9" customWidth="1"/>
    <col min="5159" max="5159" width="9.7109375" style="9" customWidth="1"/>
    <col min="5160" max="5160" width="12.5703125" style="9" customWidth="1"/>
    <col min="5161" max="5376" width="11.5703125" style="9"/>
    <col min="5377" max="5379" width="3.7109375" style="9" customWidth="1"/>
    <col min="5380" max="5380" width="4.28515625" style="9" customWidth="1"/>
    <col min="5381" max="5381" width="4" style="9" customWidth="1"/>
    <col min="5382" max="5397" width="3.7109375" style="9" customWidth="1"/>
    <col min="5398" max="5398" width="3" style="9" customWidth="1"/>
    <col min="5399" max="5410" width="3.7109375" style="9" customWidth="1"/>
    <col min="5411" max="5411" width="22.7109375" style="9" customWidth="1"/>
    <col min="5412" max="5412" width="11.28515625" style="9" customWidth="1"/>
    <col min="5413" max="5413" width="10.85546875" style="9" customWidth="1"/>
    <col min="5414" max="5414" width="13.5703125" style="9" customWidth="1"/>
    <col min="5415" max="5415" width="9.7109375" style="9" customWidth="1"/>
    <col min="5416" max="5416" width="12.5703125" style="9" customWidth="1"/>
    <col min="5417" max="5632" width="11.5703125" style="9"/>
    <col min="5633" max="5635" width="3.7109375" style="9" customWidth="1"/>
    <col min="5636" max="5636" width="4.28515625" style="9" customWidth="1"/>
    <col min="5637" max="5637" width="4" style="9" customWidth="1"/>
    <col min="5638" max="5653" width="3.7109375" style="9" customWidth="1"/>
    <col min="5654" max="5654" width="3" style="9" customWidth="1"/>
    <col min="5655" max="5666" width="3.7109375" style="9" customWidth="1"/>
    <col min="5667" max="5667" width="22.7109375" style="9" customWidth="1"/>
    <col min="5668" max="5668" width="11.28515625" style="9" customWidth="1"/>
    <col min="5669" max="5669" width="10.85546875" style="9" customWidth="1"/>
    <col min="5670" max="5670" width="13.5703125" style="9" customWidth="1"/>
    <col min="5671" max="5671" width="9.7109375" style="9" customWidth="1"/>
    <col min="5672" max="5672" width="12.5703125" style="9" customWidth="1"/>
    <col min="5673" max="5888" width="11.5703125" style="9"/>
    <col min="5889" max="5891" width="3.7109375" style="9" customWidth="1"/>
    <col min="5892" max="5892" width="4.28515625" style="9" customWidth="1"/>
    <col min="5893" max="5893" width="4" style="9" customWidth="1"/>
    <col min="5894" max="5909" width="3.7109375" style="9" customWidth="1"/>
    <col min="5910" max="5910" width="3" style="9" customWidth="1"/>
    <col min="5911" max="5922" width="3.7109375" style="9" customWidth="1"/>
    <col min="5923" max="5923" width="22.7109375" style="9" customWidth="1"/>
    <col min="5924" max="5924" width="11.28515625" style="9" customWidth="1"/>
    <col min="5925" max="5925" width="10.85546875" style="9" customWidth="1"/>
    <col min="5926" max="5926" width="13.5703125" style="9" customWidth="1"/>
    <col min="5927" max="5927" width="9.7109375" style="9" customWidth="1"/>
    <col min="5928" max="5928" width="12.5703125" style="9" customWidth="1"/>
    <col min="5929" max="6144" width="11.5703125" style="9"/>
    <col min="6145" max="6147" width="3.7109375" style="9" customWidth="1"/>
    <col min="6148" max="6148" width="4.28515625" style="9" customWidth="1"/>
    <col min="6149" max="6149" width="4" style="9" customWidth="1"/>
    <col min="6150" max="6165" width="3.7109375" style="9" customWidth="1"/>
    <col min="6166" max="6166" width="3" style="9" customWidth="1"/>
    <col min="6167" max="6178" width="3.7109375" style="9" customWidth="1"/>
    <col min="6179" max="6179" width="22.7109375" style="9" customWidth="1"/>
    <col min="6180" max="6180" width="11.28515625" style="9" customWidth="1"/>
    <col min="6181" max="6181" width="10.85546875" style="9" customWidth="1"/>
    <col min="6182" max="6182" width="13.5703125" style="9" customWidth="1"/>
    <col min="6183" max="6183" width="9.7109375" style="9" customWidth="1"/>
    <col min="6184" max="6184" width="12.5703125" style="9" customWidth="1"/>
    <col min="6185" max="6400" width="11.5703125" style="9"/>
    <col min="6401" max="6403" width="3.7109375" style="9" customWidth="1"/>
    <col min="6404" max="6404" width="4.28515625" style="9" customWidth="1"/>
    <col min="6405" max="6405" width="4" style="9" customWidth="1"/>
    <col min="6406" max="6421" width="3.7109375" style="9" customWidth="1"/>
    <col min="6422" max="6422" width="3" style="9" customWidth="1"/>
    <col min="6423" max="6434" width="3.7109375" style="9" customWidth="1"/>
    <col min="6435" max="6435" width="22.7109375" style="9" customWidth="1"/>
    <col min="6436" max="6436" width="11.28515625" style="9" customWidth="1"/>
    <col min="6437" max="6437" width="10.85546875" style="9" customWidth="1"/>
    <col min="6438" max="6438" width="13.5703125" style="9" customWidth="1"/>
    <col min="6439" max="6439" width="9.7109375" style="9" customWidth="1"/>
    <col min="6440" max="6440" width="12.5703125" style="9" customWidth="1"/>
    <col min="6441" max="6656" width="11.5703125" style="9"/>
    <col min="6657" max="6659" width="3.7109375" style="9" customWidth="1"/>
    <col min="6660" max="6660" width="4.28515625" style="9" customWidth="1"/>
    <col min="6661" max="6661" width="4" style="9" customWidth="1"/>
    <col min="6662" max="6677" width="3.7109375" style="9" customWidth="1"/>
    <col min="6678" max="6678" width="3" style="9" customWidth="1"/>
    <col min="6679" max="6690" width="3.7109375" style="9" customWidth="1"/>
    <col min="6691" max="6691" width="22.7109375" style="9" customWidth="1"/>
    <col min="6692" max="6692" width="11.28515625" style="9" customWidth="1"/>
    <col min="6693" max="6693" width="10.85546875" style="9" customWidth="1"/>
    <col min="6694" max="6694" width="13.5703125" style="9" customWidth="1"/>
    <col min="6695" max="6695" width="9.7109375" style="9" customWidth="1"/>
    <col min="6696" max="6696" width="12.5703125" style="9" customWidth="1"/>
    <col min="6697" max="6912" width="11.5703125" style="9"/>
    <col min="6913" max="6915" width="3.7109375" style="9" customWidth="1"/>
    <col min="6916" max="6916" width="4.28515625" style="9" customWidth="1"/>
    <col min="6917" max="6917" width="4" style="9" customWidth="1"/>
    <col min="6918" max="6933" width="3.7109375" style="9" customWidth="1"/>
    <col min="6934" max="6934" width="3" style="9" customWidth="1"/>
    <col min="6935" max="6946" width="3.7109375" style="9" customWidth="1"/>
    <col min="6947" max="6947" width="22.7109375" style="9" customWidth="1"/>
    <col min="6948" max="6948" width="11.28515625" style="9" customWidth="1"/>
    <col min="6949" max="6949" width="10.85546875" style="9" customWidth="1"/>
    <col min="6950" max="6950" width="13.5703125" style="9" customWidth="1"/>
    <col min="6951" max="6951" width="9.7109375" style="9" customWidth="1"/>
    <col min="6952" max="6952" width="12.5703125" style="9" customWidth="1"/>
    <col min="6953" max="7168" width="11.5703125" style="9"/>
    <col min="7169" max="7171" width="3.7109375" style="9" customWidth="1"/>
    <col min="7172" max="7172" width="4.28515625" style="9" customWidth="1"/>
    <col min="7173" max="7173" width="4" style="9" customWidth="1"/>
    <col min="7174" max="7189" width="3.7109375" style="9" customWidth="1"/>
    <col min="7190" max="7190" width="3" style="9" customWidth="1"/>
    <col min="7191" max="7202" width="3.7109375" style="9" customWidth="1"/>
    <col min="7203" max="7203" width="22.7109375" style="9" customWidth="1"/>
    <col min="7204" max="7204" width="11.28515625" style="9" customWidth="1"/>
    <col min="7205" max="7205" width="10.85546875" style="9" customWidth="1"/>
    <col min="7206" max="7206" width="13.5703125" style="9" customWidth="1"/>
    <col min="7207" max="7207" width="9.7109375" style="9" customWidth="1"/>
    <col min="7208" max="7208" width="12.5703125" style="9" customWidth="1"/>
    <col min="7209" max="7424" width="11.5703125" style="9"/>
    <col min="7425" max="7427" width="3.7109375" style="9" customWidth="1"/>
    <col min="7428" max="7428" width="4.28515625" style="9" customWidth="1"/>
    <col min="7429" max="7429" width="4" style="9" customWidth="1"/>
    <col min="7430" max="7445" width="3.7109375" style="9" customWidth="1"/>
    <col min="7446" max="7446" width="3" style="9" customWidth="1"/>
    <col min="7447" max="7458" width="3.7109375" style="9" customWidth="1"/>
    <col min="7459" max="7459" width="22.7109375" style="9" customWidth="1"/>
    <col min="7460" max="7460" width="11.28515625" style="9" customWidth="1"/>
    <col min="7461" max="7461" width="10.85546875" style="9" customWidth="1"/>
    <col min="7462" max="7462" width="13.5703125" style="9" customWidth="1"/>
    <col min="7463" max="7463" width="9.7109375" style="9" customWidth="1"/>
    <col min="7464" max="7464" width="12.5703125" style="9" customWidth="1"/>
    <col min="7465" max="7680" width="11.5703125" style="9"/>
    <col min="7681" max="7683" width="3.7109375" style="9" customWidth="1"/>
    <col min="7684" max="7684" width="4.28515625" style="9" customWidth="1"/>
    <col min="7685" max="7685" width="4" style="9" customWidth="1"/>
    <col min="7686" max="7701" width="3.7109375" style="9" customWidth="1"/>
    <col min="7702" max="7702" width="3" style="9" customWidth="1"/>
    <col min="7703" max="7714" width="3.7109375" style="9" customWidth="1"/>
    <col min="7715" max="7715" width="22.7109375" style="9" customWidth="1"/>
    <col min="7716" max="7716" width="11.28515625" style="9" customWidth="1"/>
    <col min="7717" max="7717" width="10.85546875" style="9" customWidth="1"/>
    <col min="7718" max="7718" width="13.5703125" style="9" customWidth="1"/>
    <col min="7719" max="7719" width="9.7109375" style="9" customWidth="1"/>
    <col min="7720" max="7720" width="12.5703125" style="9" customWidth="1"/>
    <col min="7721" max="7936" width="11.5703125" style="9"/>
    <col min="7937" max="7939" width="3.7109375" style="9" customWidth="1"/>
    <col min="7940" max="7940" width="4.28515625" style="9" customWidth="1"/>
    <col min="7941" max="7941" width="4" style="9" customWidth="1"/>
    <col min="7942" max="7957" width="3.7109375" style="9" customWidth="1"/>
    <col min="7958" max="7958" width="3" style="9" customWidth="1"/>
    <col min="7959" max="7970" width="3.7109375" style="9" customWidth="1"/>
    <col min="7971" max="7971" width="22.7109375" style="9" customWidth="1"/>
    <col min="7972" max="7972" width="11.28515625" style="9" customWidth="1"/>
    <col min="7973" max="7973" width="10.85546875" style="9" customWidth="1"/>
    <col min="7974" max="7974" width="13.5703125" style="9" customWidth="1"/>
    <col min="7975" max="7975" width="9.7109375" style="9" customWidth="1"/>
    <col min="7976" max="7976" width="12.5703125" style="9" customWidth="1"/>
    <col min="7977" max="8192" width="11.5703125" style="9"/>
    <col min="8193" max="8195" width="3.7109375" style="9" customWidth="1"/>
    <col min="8196" max="8196" width="4.28515625" style="9" customWidth="1"/>
    <col min="8197" max="8197" width="4" style="9" customWidth="1"/>
    <col min="8198" max="8213" width="3.7109375" style="9" customWidth="1"/>
    <col min="8214" max="8214" width="3" style="9" customWidth="1"/>
    <col min="8215" max="8226" width="3.7109375" style="9" customWidth="1"/>
    <col min="8227" max="8227" width="22.7109375" style="9" customWidth="1"/>
    <col min="8228" max="8228" width="11.28515625" style="9" customWidth="1"/>
    <col min="8229" max="8229" width="10.85546875" style="9" customWidth="1"/>
    <col min="8230" max="8230" width="13.5703125" style="9" customWidth="1"/>
    <col min="8231" max="8231" width="9.7109375" style="9" customWidth="1"/>
    <col min="8232" max="8232" width="12.5703125" style="9" customWidth="1"/>
    <col min="8233" max="8448" width="11.5703125" style="9"/>
    <col min="8449" max="8451" width="3.7109375" style="9" customWidth="1"/>
    <col min="8452" max="8452" width="4.28515625" style="9" customWidth="1"/>
    <col min="8453" max="8453" width="4" style="9" customWidth="1"/>
    <col min="8454" max="8469" width="3.7109375" style="9" customWidth="1"/>
    <col min="8470" max="8470" width="3" style="9" customWidth="1"/>
    <col min="8471" max="8482" width="3.7109375" style="9" customWidth="1"/>
    <col min="8483" max="8483" width="22.7109375" style="9" customWidth="1"/>
    <col min="8484" max="8484" width="11.28515625" style="9" customWidth="1"/>
    <col min="8485" max="8485" width="10.85546875" style="9" customWidth="1"/>
    <col min="8486" max="8486" width="13.5703125" style="9" customWidth="1"/>
    <col min="8487" max="8487" width="9.7109375" style="9" customWidth="1"/>
    <col min="8488" max="8488" width="12.5703125" style="9" customWidth="1"/>
    <col min="8489" max="8704" width="11.5703125" style="9"/>
    <col min="8705" max="8707" width="3.7109375" style="9" customWidth="1"/>
    <col min="8708" max="8708" width="4.28515625" style="9" customWidth="1"/>
    <col min="8709" max="8709" width="4" style="9" customWidth="1"/>
    <col min="8710" max="8725" width="3.7109375" style="9" customWidth="1"/>
    <col min="8726" max="8726" width="3" style="9" customWidth="1"/>
    <col min="8727" max="8738" width="3.7109375" style="9" customWidth="1"/>
    <col min="8739" max="8739" width="22.7109375" style="9" customWidth="1"/>
    <col min="8740" max="8740" width="11.28515625" style="9" customWidth="1"/>
    <col min="8741" max="8741" width="10.85546875" style="9" customWidth="1"/>
    <col min="8742" max="8742" width="13.5703125" style="9" customWidth="1"/>
    <col min="8743" max="8743" width="9.7109375" style="9" customWidth="1"/>
    <col min="8744" max="8744" width="12.5703125" style="9" customWidth="1"/>
    <col min="8745" max="8960" width="11.5703125" style="9"/>
    <col min="8961" max="8963" width="3.7109375" style="9" customWidth="1"/>
    <col min="8964" max="8964" width="4.28515625" style="9" customWidth="1"/>
    <col min="8965" max="8965" width="4" style="9" customWidth="1"/>
    <col min="8966" max="8981" width="3.7109375" style="9" customWidth="1"/>
    <col min="8982" max="8982" width="3" style="9" customWidth="1"/>
    <col min="8983" max="8994" width="3.7109375" style="9" customWidth="1"/>
    <col min="8995" max="8995" width="22.7109375" style="9" customWidth="1"/>
    <col min="8996" max="8996" width="11.28515625" style="9" customWidth="1"/>
    <col min="8997" max="8997" width="10.85546875" style="9" customWidth="1"/>
    <col min="8998" max="8998" width="13.5703125" style="9" customWidth="1"/>
    <col min="8999" max="8999" width="9.7109375" style="9" customWidth="1"/>
    <col min="9000" max="9000" width="12.5703125" style="9" customWidth="1"/>
    <col min="9001" max="9216" width="11.5703125" style="9"/>
    <col min="9217" max="9219" width="3.7109375" style="9" customWidth="1"/>
    <col min="9220" max="9220" width="4.28515625" style="9" customWidth="1"/>
    <col min="9221" max="9221" width="4" style="9" customWidth="1"/>
    <col min="9222" max="9237" width="3.7109375" style="9" customWidth="1"/>
    <col min="9238" max="9238" width="3" style="9" customWidth="1"/>
    <col min="9239" max="9250" width="3.7109375" style="9" customWidth="1"/>
    <col min="9251" max="9251" width="22.7109375" style="9" customWidth="1"/>
    <col min="9252" max="9252" width="11.28515625" style="9" customWidth="1"/>
    <col min="9253" max="9253" width="10.85546875" style="9" customWidth="1"/>
    <col min="9254" max="9254" width="13.5703125" style="9" customWidth="1"/>
    <col min="9255" max="9255" width="9.7109375" style="9" customWidth="1"/>
    <col min="9256" max="9256" width="12.5703125" style="9" customWidth="1"/>
    <col min="9257" max="9472" width="11.5703125" style="9"/>
    <col min="9473" max="9475" width="3.7109375" style="9" customWidth="1"/>
    <col min="9476" max="9476" width="4.28515625" style="9" customWidth="1"/>
    <col min="9477" max="9477" width="4" style="9" customWidth="1"/>
    <col min="9478" max="9493" width="3.7109375" style="9" customWidth="1"/>
    <col min="9494" max="9494" width="3" style="9" customWidth="1"/>
    <col min="9495" max="9506" width="3.7109375" style="9" customWidth="1"/>
    <col min="9507" max="9507" width="22.7109375" style="9" customWidth="1"/>
    <col min="9508" max="9508" width="11.28515625" style="9" customWidth="1"/>
    <col min="9509" max="9509" width="10.85546875" style="9" customWidth="1"/>
    <col min="9510" max="9510" width="13.5703125" style="9" customWidth="1"/>
    <col min="9511" max="9511" width="9.7109375" style="9" customWidth="1"/>
    <col min="9512" max="9512" width="12.5703125" style="9" customWidth="1"/>
    <col min="9513" max="9728" width="11.5703125" style="9"/>
    <col min="9729" max="9731" width="3.7109375" style="9" customWidth="1"/>
    <col min="9732" max="9732" width="4.28515625" style="9" customWidth="1"/>
    <col min="9733" max="9733" width="4" style="9" customWidth="1"/>
    <col min="9734" max="9749" width="3.7109375" style="9" customWidth="1"/>
    <col min="9750" max="9750" width="3" style="9" customWidth="1"/>
    <col min="9751" max="9762" width="3.7109375" style="9" customWidth="1"/>
    <col min="9763" max="9763" width="22.7109375" style="9" customWidth="1"/>
    <col min="9764" max="9764" width="11.28515625" style="9" customWidth="1"/>
    <col min="9765" max="9765" width="10.85546875" style="9" customWidth="1"/>
    <col min="9766" max="9766" width="13.5703125" style="9" customWidth="1"/>
    <col min="9767" max="9767" width="9.7109375" style="9" customWidth="1"/>
    <col min="9768" max="9768" width="12.5703125" style="9" customWidth="1"/>
    <col min="9769" max="9984" width="11.5703125" style="9"/>
    <col min="9985" max="9987" width="3.7109375" style="9" customWidth="1"/>
    <col min="9988" max="9988" width="4.28515625" style="9" customWidth="1"/>
    <col min="9989" max="9989" width="4" style="9" customWidth="1"/>
    <col min="9990" max="10005" width="3.7109375" style="9" customWidth="1"/>
    <col min="10006" max="10006" width="3" style="9" customWidth="1"/>
    <col min="10007" max="10018" width="3.7109375" style="9" customWidth="1"/>
    <col min="10019" max="10019" width="22.7109375" style="9" customWidth="1"/>
    <col min="10020" max="10020" width="11.28515625" style="9" customWidth="1"/>
    <col min="10021" max="10021" width="10.85546875" style="9" customWidth="1"/>
    <col min="10022" max="10022" width="13.5703125" style="9" customWidth="1"/>
    <col min="10023" max="10023" width="9.7109375" style="9" customWidth="1"/>
    <col min="10024" max="10024" width="12.5703125" style="9" customWidth="1"/>
    <col min="10025" max="10240" width="11.5703125" style="9"/>
    <col min="10241" max="10243" width="3.7109375" style="9" customWidth="1"/>
    <col min="10244" max="10244" width="4.28515625" style="9" customWidth="1"/>
    <col min="10245" max="10245" width="4" style="9" customWidth="1"/>
    <col min="10246" max="10261" width="3.7109375" style="9" customWidth="1"/>
    <col min="10262" max="10262" width="3" style="9" customWidth="1"/>
    <col min="10263" max="10274" width="3.7109375" style="9" customWidth="1"/>
    <col min="10275" max="10275" width="22.7109375" style="9" customWidth="1"/>
    <col min="10276" max="10276" width="11.28515625" style="9" customWidth="1"/>
    <col min="10277" max="10277" width="10.85546875" style="9" customWidth="1"/>
    <col min="10278" max="10278" width="13.5703125" style="9" customWidth="1"/>
    <col min="10279" max="10279" width="9.7109375" style="9" customWidth="1"/>
    <col min="10280" max="10280" width="12.5703125" style="9" customWidth="1"/>
    <col min="10281" max="10496" width="11.5703125" style="9"/>
    <col min="10497" max="10499" width="3.7109375" style="9" customWidth="1"/>
    <col min="10500" max="10500" width="4.28515625" style="9" customWidth="1"/>
    <col min="10501" max="10501" width="4" style="9" customWidth="1"/>
    <col min="10502" max="10517" width="3.7109375" style="9" customWidth="1"/>
    <col min="10518" max="10518" width="3" style="9" customWidth="1"/>
    <col min="10519" max="10530" width="3.7109375" style="9" customWidth="1"/>
    <col min="10531" max="10531" width="22.7109375" style="9" customWidth="1"/>
    <col min="10532" max="10532" width="11.28515625" style="9" customWidth="1"/>
    <col min="10533" max="10533" width="10.85546875" style="9" customWidth="1"/>
    <col min="10534" max="10534" width="13.5703125" style="9" customWidth="1"/>
    <col min="10535" max="10535" width="9.7109375" style="9" customWidth="1"/>
    <col min="10536" max="10536" width="12.5703125" style="9" customWidth="1"/>
    <col min="10537" max="10752" width="11.5703125" style="9"/>
    <col min="10753" max="10755" width="3.7109375" style="9" customWidth="1"/>
    <col min="10756" max="10756" width="4.28515625" style="9" customWidth="1"/>
    <col min="10757" max="10757" width="4" style="9" customWidth="1"/>
    <col min="10758" max="10773" width="3.7109375" style="9" customWidth="1"/>
    <col min="10774" max="10774" width="3" style="9" customWidth="1"/>
    <col min="10775" max="10786" width="3.7109375" style="9" customWidth="1"/>
    <col min="10787" max="10787" width="22.7109375" style="9" customWidth="1"/>
    <col min="10788" max="10788" width="11.28515625" style="9" customWidth="1"/>
    <col min="10789" max="10789" width="10.85546875" style="9" customWidth="1"/>
    <col min="10790" max="10790" width="13.5703125" style="9" customWidth="1"/>
    <col min="10791" max="10791" width="9.7109375" style="9" customWidth="1"/>
    <col min="10792" max="10792" width="12.5703125" style="9" customWidth="1"/>
    <col min="10793" max="11008" width="11.5703125" style="9"/>
    <col min="11009" max="11011" width="3.7109375" style="9" customWidth="1"/>
    <col min="11012" max="11012" width="4.28515625" style="9" customWidth="1"/>
    <col min="11013" max="11013" width="4" style="9" customWidth="1"/>
    <col min="11014" max="11029" width="3.7109375" style="9" customWidth="1"/>
    <col min="11030" max="11030" width="3" style="9" customWidth="1"/>
    <col min="11031" max="11042" width="3.7109375" style="9" customWidth="1"/>
    <col min="11043" max="11043" width="22.7109375" style="9" customWidth="1"/>
    <col min="11044" max="11044" width="11.28515625" style="9" customWidth="1"/>
    <col min="11045" max="11045" width="10.85546875" style="9" customWidth="1"/>
    <col min="11046" max="11046" width="13.5703125" style="9" customWidth="1"/>
    <col min="11047" max="11047" width="9.7109375" style="9" customWidth="1"/>
    <col min="11048" max="11048" width="12.5703125" style="9" customWidth="1"/>
    <col min="11049" max="11264" width="11.5703125" style="9"/>
    <col min="11265" max="11267" width="3.7109375" style="9" customWidth="1"/>
    <col min="11268" max="11268" width="4.28515625" style="9" customWidth="1"/>
    <col min="11269" max="11269" width="4" style="9" customWidth="1"/>
    <col min="11270" max="11285" width="3.7109375" style="9" customWidth="1"/>
    <col min="11286" max="11286" width="3" style="9" customWidth="1"/>
    <col min="11287" max="11298" width="3.7109375" style="9" customWidth="1"/>
    <col min="11299" max="11299" width="22.7109375" style="9" customWidth="1"/>
    <col min="11300" max="11300" width="11.28515625" style="9" customWidth="1"/>
    <col min="11301" max="11301" width="10.85546875" style="9" customWidth="1"/>
    <col min="11302" max="11302" width="13.5703125" style="9" customWidth="1"/>
    <col min="11303" max="11303" width="9.7109375" style="9" customWidth="1"/>
    <col min="11304" max="11304" width="12.5703125" style="9" customWidth="1"/>
    <col min="11305" max="11520" width="11.5703125" style="9"/>
    <col min="11521" max="11523" width="3.7109375" style="9" customWidth="1"/>
    <col min="11524" max="11524" width="4.28515625" style="9" customWidth="1"/>
    <col min="11525" max="11525" width="4" style="9" customWidth="1"/>
    <col min="11526" max="11541" width="3.7109375" style="9" customWidth="1"/>
    <col min="11542" max="11542" width="3" style="9" customWidth="1"/>
    <col min="11543" max="11554" width="3.7109375" style="9" customWidth="1"/>
    <col min="11555" max="11555" width="22.7109375" style="9" customWidth="1"/>
    <col min="11556" max="11556" width="11.28515625" style="9" customWidth="1"/>
    <col min="11557" max="11557" width="10.85546875" style="9" customWidth="1"/>
    <col min="11558" max="11558" width="13.5703125" style="9" customWidth="1"/>
    <col min="11559" max="11559" width="9.7109375" style="9" customWidth="1"/>
    <col min="11560" max="11560" width="12.5703125" style="9" customWidth="1"/>
    <col min="11561" max="11776" width="11.5703125" style="9"/>
    <col min="11777" max="11779" width="3.7109375" style="9" customWidth="1"/>
    <col min="11780" max="11780" width="4.28515625" style="9" customWidth="1"/>
    <col min="11781" max="11781" width="4" style="9" customWidth="1"/>
    <col min="11782" max="11797" width="3.7109375" style="9" customWidth="1"/>
    <col min="11798" max="11798" width="3" style="9" customWidth="1"/>
    <col min="11799" max="11810" width="3.7109375" style="9" customWidth="1"/>
    <col min="11811" max="11811" width="22.7109375" style="9" customWidth="1"/>
    <col min="11812" max="11812" width="11.28515625" style="9" customWidth="1"/>
    <col min="11813" max="11813" width="10.85546875" style="9" customWidth="1"/>
    <col min="11814" max="11814" width="13.5703125" style="9" customWidth="1"/>
    <col min="11815" max="11815" width="9.7109375" style="9" customWidth="1"/>
    <col min="11816" max="11816" width="12.5703125" style="9" customWidth="1"/>
    <col min="11817" max="12032" width="11.5703125" style="9"/>
    <col min="12033" max="12035" width="3.7109375" style="9" customWidth="1"/>
    <col min="12036" max="12036" width="4.28515625" style="9" customWidth="1"/>
    <col min="12037" max="12037" width="4" style="9" customWidth="1"/>
    <col min="12038" max="12053" width="3.7109375" style="9" customWidth="1"/>
    <col min="12054" max="12054" width="3" style="9" customWidth="1"/>
    <col min="12055" max="12066" width="3.7109375" style="9" customWidth="1"/>
    <col min="12067" max="12067" width="22.7109375" style="9" customWidth="1"/>
    <col min="12068" max="12068" width="11.28515625" style="9" customWidth="1"/>
    <col min="12069" max="12069" width="10.85546875" style="9" customWidth="1"/>
    <col min="12070" max="12070" width="13.5703125" style="9" customWidth="1"/>
    <col min="12071" max="12071" width="9.7109375" style="9" customWidth="1"/>
    <col min="12072" max="12072" width="12.5703125" style="9" customWidth="1"/>
    <col min="12073" max="12288" width="11.5703125" style="9"/>
    <col min="12289" max="12291" width="3.7109375" style="9" customWidth="1"/>
    <col min="12292" max="12292" width="4.28515625" style="9" customWidth="1"/>
    <col min="12293" max="12293" width="4" style="9" customWidth="1"/>
    <col min="12294" max="12309" width="3.7109375" style="9" customWidth="1"/>
    <col min="12310" max="12310" width="3" style="9" customWidth="1"/>
    <col min="12311" max="12322" width="3.7109375" style="9" customWidth="1"/>
    <col min="12323" max="12323" width="22.7109375" style="9" customWidth="1"/>
    <col min="12324" max="12324" width="11.28515625" style="9" customWidth="1"/>
    <col min="12325" max="12325" width="10.85546875" style="9" customWidth="1"/>
    <col min="12326" max="12326" width="13.5703125" style="9" customWidth="1"/>
    <col min="12327" max="12327" width="9.7109375" style="9" customWidth="1"/>
    <col min="12328" max="12328" width="12.5703125" style="9" customWidth="1"/>
    <col min="12329" max="12544" width="11.5703125" style="9"/>
    <col min="12545" max="12547" width="3.7109375" style="9" customWidth="1"/>
    <col min="12548" max="12548" width="4.28515625" style="9" customWidth="1"/>
    <col min="12549" max="12549" width="4" style="9" customWidth="1"/>
    <col min="12550" max="12565" width="3.7109375" style="9" customWidth="1"/>
    <col min="12566" max="12566" width="3" style="9" customWidth="1"/>
    <col min="12567" max="12578" width="3.7109375" style="9" customWidth="1"/>
    <col min="12579" max="12579" width="22.7109375" style="9" customWidth="1"/>
    <col min="12580" max="12580" width="11.28515625" style="9" customWidth="1"/>
    <col min="12581" max="12581" width="10.85546875" style="9" customWidth="1"/>
    <col min="12582" max="12582" width="13.5703125" style="9" customWidth="1"/>
    <col min="12583" max="12583" width="9.7109375" style="9" customWidth="1"/>
    <col min="12584" max="12584" width="12.5703125" style="9" customWidth="1"/>
    <col min="12585" max="12800" width="11.5703125" style="9"/>
    <col min="12801" max="12803" width="3.7109375" style="9" customWidth="1"/>
    <col min="12804" max="12804" width="4.28515625" style="9" customWidth="1"/>
    <col min="12805" max="12805" width="4" style="9" customWidth="1"/>
    <col min="12806" max="12821" width="3.7109375" style="9" customWidth="1"/>
    <col min="12822" max="12822" width="3" style="9" customWidth="1"/>
    <col min="12823" max="12834" width="3.7109375" style="9" customWidth="1"/>
    <col min="12835" max="12835" width="22.7109375" style="9" customWidth="1"/>
    <col min="12836" max="12836" width="11.28515625" style="9" customWidth="1"/>
    <col min="12837" max="12837" width="10.85546875" style="9" customWidth="1"/>
    <col min="12838" max="12838" width="13.5703125" style="9" customWidth="1"/>
    <col min="12839" max="12839" width="9.7109375" style="9" customWidth="1"/>
    <col min="12840" max="12840" width="12.5703125" style="9" customWidth="1"/>
    <col min="12841" max="13056" width="11.5703125" style="9"/>
    <col min="13057" max="13059" width="3.7109375" style="9" customWidth="1"/>
    <col min="13060" max="13060" width="4.28515625" style="9" customWidth="1"/>
    <col min="13061" max="13061" width="4" style="9" customWidth="1"/>
    <col min="13062" max="13077" width="3.7109375" style="9" customWidth="1"/>
    <col min="13078" max="13078" width="3" style="9" customWidth="1"/>
    <col min="13079" max="13090" width="3.7109375" style="9" customWidth="1"/>
    <col min="13091" max="13091" width="22.7109375" style="9" customWidth="1"/>
    <col min="13092" max="13092" width="11.28515625" style="9" customWidth="1"/>
    <col min="13093" max="13093" width="10.85546875" style="9" customWidth="1"/>
    <col min="13094" max="13094" width="13.5703125" style="9" customWidth="1"/>
    <col min="13095" max="13095" width="9.7109375" style="9" customWidth="1"/>
    <col min="13096" max="13096" width="12.5703125" style="9" customWidth="1"/>
    <col min="13097" max="13312" width="11.5703125" style="9"/>
    <col min="13313" max="13315" width="3.7109375" style="9" customWidth="1"/>
    <col min="13316" max="13316" width="4.28515625" style="9" customWidth="1"/>
    <col min="13317" max="13317" width="4" style="9" customWidth="1"/>
    <col min="13318" max="13333" width="3.7109375" style="9" customWidth="1"/>
    <col min="13334" max="13334" width="3" style="9" customWidth="1"/>
    <col min="13335" max="13346" width="3.7109375" style="9" customWidth="1"/>
    <col min="13347" max="13347" width="22.7109375" style="9" customWidth="1"/>
    <col min="13348" max="13348" width="11.28515625" style="9" customWidth="1"/>
    <col min="13349" max="13349" width="10.85546875" style="9" customWidth="1"/>
    <col min="13350" max="13350" width="13.5703125" style="9" customWidth="1"/>
    <col min="13351" max="13351" width="9.7109375" style="9" customWidth="1"/>
    <col min="13352" max="13352" width="12.5703125" style="9" customWidth="1"/>
    <col min="13353" max="13568" width="11.5703125" style="9"/>
    <col min="13569" max="13571" width="3.7109375" style="9" customWidth="1"/>
    <col min="13572" max="13572" width="4.28515625" style="9" customWidth="1"/>
    <col min="13573" max="13573" width="4" style="9" customWidth="1"/>
    <col min="13574" max="13589" width="3.7109375" style="9" customWidth="1"/>
    <col min="13590" max="13590" width="3" style="9" customWidth="1"/>
    <col min="13591" max="13602" width="3.7109375" style="9" customWidth="1"/>
    <col min="13603" max="13603" width="22.7109375" style="9" customWidth="1"/>
    <col min="13604" max="13604" width="11.28515625" style="9" customWidth="1"/>
    <col min="13605" max="13605" width="10.85546875" style="9" customWidth="1"/>
    <col min="13606" max="13606" width="13.5703125" style="9" customWidth="1"/>
    <col min="13607" max="13607" width="9.7109375" style="9" customWidth="1"/>
    <col min="13608" max="13608" width="12.5703125" style="9" customWidth="1"/>
    <col min="13609" max="13824" width="11.5703125" style="9"/>
    <col min="13825" max="13827" width="3.7109375" style="9" customWidth="1"/>
    <col min="13828" max="13828" width="4.28515625" style="9" customWidth="1"/>
    <col min="13829" max="13829" width="4" style="9" customWidth="1"/>
    <col min="13830" max="13845" width="3.7109375" style="9" customWidth="1"/>
    <col min="13846" max="13846" width="3" style="9" customWidth="1"/>
    <col min="13847" max="13858" width="3.7109375" style="9" customWidth="1"/>
    <col min="13859" max="13859" width="22.7109375" style="9" customWidth="1"/>
    <col min="13860" max="13860" width="11.28515625" style="9" customWidth="1"/>
    <col min="13861" max="13861" width="10.85546875" style="9" customWidth="1"/>
    <col min="13862" max="13862" width="13.5703125" style="9" customWidth="1"/>
    <col min="13863" max="13863" width="9.7109375" style="9" customWidth="1"/>
    <col min="13864" max="13864" width="12.5703125" style="9" customWidth="1"/>
    <col min="13865" max="14080" width="11.5703125" style="9"/>
    <col min="14081" max="14083" width="3.7109375" style="9" customWidth="1"/>
    <col min="14084" max="14084" width="4.28515625" style="9" customWidth="1"/>
    <col min="14085" max="14085" width="4" style="9" customWidth="1"/>
    <col min="14086" max="14101" width="3.7109375" style="9" customWidth="1"/>
    <col min="14102" max="14102" width="3" style="9" customWidth="1"/>
    <col min="14103" max="14114" width="3.7109375" style="9" customWidth="1"/>
    <col min="14115" max="14115" width="22.7109375" style="9" customWidth="1"/>
    <col min="14116" max="14116" width="11.28515625" style="9" customWidth="1"/>
    <col min="14117" max="14117" width="10.85546875" style="9" customWidth="1"/>
    <col min="14118" max="14118" width="13.5703125" style="9" customWidth="1"/>
    <col min="14119" max="14119" width="9.7109375" style="9" customWidth="1"/>
    <col min="14120" max="14120" width="12.5703125" style="9" customWidth="1"/>
    <col min="14121" max="14336" width="11.5703125" style="9"/>
    <col min="14337" max="14339" width="3.7109375" style="9" customWidth="1"/>
    <col min="14340" max="14340" width="4.28515625" style="9" customWidth="1"/>
    <col min="14341" max="14341" width="4" style="9" customWidth="1"/>
    <col min="14342" max="14357" width="3.7109375" style="9" customWidth="1"/>
    <col min="14358" max="14358" width="3" style="9" customWidth="1"/>
    <col min="14359" max="14370" width="3.7109375" style="9" customWidth="1"/>
    <col min="14371" max="14371" width="22.7109375" style="9" customWidth="1"/>
    <col min="14372" max="14372" width="11.28515625" style="9" customWidth="1"/>
    <col min="14373" max="14373" width="10.85546875" style="9" customWidth="1"/>
    <col min="14374" max="14374" width="13.5703125" style="9" customWidth="1"/>
    <col min="14375" max="14375" width="9.7109375" style="9" customWidth="1"/>
    <col min="14376" max="14376" width="12.5703125" style="9" customWidth="1"/>
    <col min="14377" max="14592" width="11.5703125" style="9"/>
    <col min="14593" max="14595" width="3.7109375" style="9" customWidth="1"/>
    <col min="14596" max="14596" width="4.28515625" style="9" customWidth="1"/>
    <col min="14597" max="14597" width="4" style="9" customWidth="1"/>
    <col min="14598" max="14613" width="3.7109375" style="9" customWidth="1"/>
    <col min="14614" max="14614" width="3" style="9" customWidth="1"/>
    <col min="14615" max="14626" width="3.7109375" style="9" customWidth="1"/>
    <col min="14627" max="14627" width="22.7109375" style="9" customWidth="1"/>
    <col min="14628" max="14628" width="11.28515625" style="9" customWidth="1"/>
    <col min="14629" max="14629" width="10.85546875" style="9" customWidth="1"/>
    <col min="14630" max="14630" width="13.5703125" style="9" customWidth="1"/>
    <col min="14631" max="14631" width="9.7109375" style="9" customWidth="1"/>
    <col min="14632" max="14632" width="12.5703125" style="9" customWidth="1"/>
    <col min="14633" max="14848" width="11.5703125" style="9"/>
    <col min="14849" max="14851" width="3.7109375" style="9" customWidth="1"/>
    <col min="14852" max="14852" width="4.28515625" style="9" customWidth="1"/>
    <col min="14853" max="14853" width="4" style="9" customWidth="1"/>
    <col min="14854" max="14869" width="3.7109375" style="9" customWidth="1"/>
    <col min="14870" max="14870" width="3" style="9" customWidth="1"/>
    <col min="14871" max="14882" width="3.7109375" style="9" customWidth="1"/>
    <col min="14883" max="14883" width="22.7109375" style="9" customWidth="1"/>
    <col min="14884" max="14884" width="11.28515625" style="9" customWidth="1"/>
    <col min="14885" max="14885" width="10.85546875" style="9" customWidth="1"/>
    <col min="14886" max="14886" width="13.5703125" style="9" customWidth="1"/>
    <col min="14887" max="14887" width="9.7109375" style="9" customWidth="1"/>
    <col min="14888" max="14888" width="12.5703125" style="9" customWidth="1"/>
    <col min="14889" max="15104" width="11.5703125" style="9"/>
    <col min="15105" max="15107" width="3.7109375" style="9" customWidth="1"/>
    <col min="15108" max="15108" width="4.28515625" style="9" customWidth="1"/>
    <col min="15109" max="15109" width="4" style="9" customWidth="1"/>
    <col min="15110" max="15125" width="3.7109375" style="9" customWidth="1"/>
    <col min="15126" max="15126" width="3" style="9" customWidth="1"/>
    <col min="15127" max="15138" width="3.7109375" style="9" customWidth="1"/>
    <col min="15139" max="15139" width="22.7109375" style="9" customWidth="1"/>
    <col min="15140" max="15140" width="11.28515625" style="9" customWidth="1"/>
    <col min="15141" max="15141" width="10.85546875" style="9" customWidth="1"/>
    <col min="15142" max="15142" width="13.5703125" style="9" customWidth="1"/>
    <col min="15143" max="15143" width="9.7109375" style="9" customWidth="1"/>
    <col min="15144" max="15144" width="12.5703125" style="9" customWidth="1"/>
    <col min="15145" max="15360" width="11.5703125" style="9"/>
    <col min="15361" max="15363" width="3.7109375" style="9" customWidth="1"/>
    <col min="15364" max="15364" width="4.28515625" style="9" customWidth="1"/>
    <col min="15365" max="15365" width="4" style="9" customWidth="1"/>
    <col min="15366" max="15381" width="3.7109375" style="9" customWidth="1"/>
    <col min="15382" max="15382" width="3" style="9" customWidth="1"/>
    <col min="15383" max="15394" width="3.7109375" style="9" customWidth="1"/>
    <col min="15395" max="15395" width="22.7109375" style="9" customWidth="1"/>
    <col min="15396" max="15396" width="11.28515625" style="9" customWidth="1"/>
    <col min="15397" max="15397" width="10.85546875" style="9" customWidth="1"/>
    <col min="15398" max="15398" width="13.5703125" style="9" customWidth="1"/>
    <col min="15399" max="15399" width="9.7109375" style="9" customWidth="1"/>
    <col min="15400" max="15400" width="12.5703125" style="9" customWidth="1"/>
    <col min="15401" max="15616" width="11.5703125" style="9"/>
    <col min="15617" max="15619" width="3.7109375" style="9" customWidth="1"/>
    <col min="15620" max="15620" width="4.28515625" style="9" customWidth="1"/>
    <col min="15621" max="15621" width="4" style="9" customWidth="1"/>
    <col min="15622" max="15637" width="3.7109375" style="9" customWidth="1"/>
    <col min="15638" max="15638" width="3" style="9" customWidth="1"/>
    <col min="15639" max="15650" width="3.7109375" style="9" customWidth="1"/>
    <col min="15651" max="15651" width="22.7109375" style="9" customWidth="1"/>
    <col min="15652" max="15652" width="11.28515625" style="9" customWidth="1"/>
    <col min="15653" max="15653" width="10.85546875" style="9" customWidth="1"/>
    <col min="15654" max="15654" width="13.5703125" style="9" customWidth="1"/>
    <col min="15655" max="15655" width="9.7109375" style="9" customWidth="1"/>
    <col min="15656" max="15656" width="12.5703125" style="9" customWidth="1"/>
    <col min="15657" max="15872" width="11.5703125" style="9"/>
    <col min="15873" max="15875" width="3.7109375" style="9" customWidth="1"/>
    <col min="15876" max="15876" width="4.28515625" style="9" customWidth="1"/>
    <col min="15877" max="15877" width="4" style="9" customWidth="1"/>
    <col min="15878" max="15893" width="3.7109375" style="9" customWidth="1"/>
    <col min="15894" max="15894" width="3" style="9" customWidth="1"/>
    <col min="15895" max="15906" width="3.7109375" style="9" customWidth="1"/>
    <col min="15907" max="15907" width="22.7109375" style="9" customWidth="1"/>
    <col min="15908" max="15908" width="11.28515625" style="9" customWidth="1"/>
    <col min="15909" max="15909" width="10.85546875" style="9" customWidth="1"/>
    <col min="15910" max="15910" width="13.5703125" style="9" customWidth="1"/>
    <col min="15911" max="15911" width="9.7109375" style="9" customWidth="1"/>
    <col min="15912" max="15912" width="12.5703125" style="9" customWidth="1"/>
    <col min="15913" max="16128" width="11.5703125" style="9"/>
    <col min="16129" max="16131" width="3.7109375" style="9" customWidth="1"/>
    <col min="16132" max="16132" width="4.28515625" style="9" customWidth="1"/>
    <col min="16133" max="16133" width="4" style="9" customWidth="1"/>
    <col min="16134" max="16149" width="3.7109375" style="9" customWidth="1"/>
    <col min="16150" max="16150" width="3" style="9" customWidth="1"/>
    <col min="16151" max="16162" width="3.7109375" style="9" customWidth="1"/>
    <col min="16163" max="16163" width="22.7109375" style="9" customWidth="1"/>
    <col min="16164" max="16164" width="11.28515625" style="9" customWidth="1"/>
    <col min="16165" max="16165" width="10.85546875" style="9" customWidth="1"/>
    <col min="16166" max="16166" width="13.5703125" style="9" customWidth="1"/>
    <col min="16167" max="16167" width="9.7109375" style="9" customWidth="1"/>
    <col min="16168" max="16168" width="12.5703125" style="9" customWidth="1"/>
    <col min="16169" max="16384" width="11.5703125" style="9"/>
  </cols>
  <sheetData>
    <row r="1" spans="1:40" customFormat="1" ht="43.5" customHeight="1" x14ac:dyDescent="0.2">
      <c r="A1" s="1095"/>
      <c r="B1" s="1095"/>
      <c r="C1" s="1095"/>
      <c r="D1" s="1095"/>
      <c r="E1" s="1095"/>
      <c r="F1" s="1095"/>
      <c r="G1" s="1095"/>
      <c r="H1" s="1095"/>
      <c r="I1" s="1096" t="s">
        <v>38</v>
      </c>
      <c r="J1" s="1097"/>
      <c r="K1" s="1097"/>
      <c r="L1" s="1097"/>
      <c r="M1" s="1097"/>
      <c r="N1" s="1097"/>
      <c r="O1" s="1097"/>
      <c r="P1" s="1097"/>
      <c r="Q1" s="1097"/>
      <c r="R1" s="1097"/>
      <c r="S1" s="1097"/>
      <c r="T1" s="1097"/>
      <c r="U1" s="1097"/>
      <c r="V1" s="1097"/>
      <c r="W1" s="1097"/>
      <c r="X1" s="1097"/>
      <c r="Y1" s="1097"/>
      <c r="Z1" s="1097"/>
      <c r="AA1" s="1097"/>
      <c r="AB1" s="1097"/>
      <c r="AC1" s="1097"/>
      <c r="AD1" s="1097"/>
      <c r="AE1" s="1097"/>
      <c r="AF1" s="1097"/>
      <c r="AG1" s="1097"/>
      <c r="AH1" s="1097"/>
      <c r="AI1" s="1097"/>
      <c r="AJ1" s="1097"/>
      <c r="AK1" s="1098"/>
      <c r="AL1" s="1102"/>
      <c r="AM1" s="1102"/>
      <c r="AN1" s="1102"/>
    </row>
    <row r="2" spans="1:40" customFormat="1" ht="15" customHeight="1" x14ac:dyDescent="0.2">
      <c r="A2" s="1095"/>
      <c r="B2" s="1095"/>
      <c r="C2" s="1095"/>
      <c r="D2" s="1095"/>
      <c r="E2" s="1095"/>
      <c r="F2" s="1095"/>
      <c r="G2" s="1095"/>
      <c r="H2" s="1095"/>
      <c r="I2" s="1099"/>
      <c r="J2" s="1100"/>
      <c r="K2" s="1100"/>
      <c r="L2" s="1100"/>
      <c r="M2" s="1100"/>
      <c r="N2" s="1100"/>
      <c r="O2" s="1100"/>
      <c r="P2" s="1100"/>
      <c r="Q2" s="1100"/>
      <c r="R2" s="1100"/>
      <c r="S2" s="1100"/>
      <c r="T2" s="1100"/>
      <c r="U2" s="1100"/>
      <c r="V2" s="1100"/>
      <c r="W2" s="1100"/>
      <c r="X2" s="1100"/>
      <c r="Y2" s="1100"/>
      <c r="Z2" s="1100"/>
      <c r="AA2" s="1100"/>
      <c r="AB2" s="1100"/>
      <c r="AC2" s="1100"/>
      <c r="AD2" s="1100"/>
      <c r="AE2" s="1100"/>
      <c r="AF2" s="1100"/>
      <c r="AG2" s="1100"/>
      <c r="AH2" s="1100"/>
      <c r="AI2" s="1100"/>
      <c r="AJ2" s="1100"/>
      <c r="AK2" s="1101"/>
      <c r="AL2" s="1102"/>
      <c r="AM2" s="1102"/>
      <c r="AN2" s="1102"/>
    </row>
    <row r="3" spans="1:40" customFormat="1" ht="15.75" x14ac:dyDescent="0.2">
      <c r="A3" s="1103" t="s">
        <v>39</v>
      </c>
      <c r="B3" s="1103"/>
      <c r="C3" s="1103"/>
      <c r="D3" s="1103"/>
      <c r="E3" s="1103"/>
      <c r="F3" s="1103"/>
      <c r="G3" s="1103"/>
      <c r="H3" s="1103"/>
      <c r="I3" s="1104" t="s">
        <v>40</v>
      </c>
      <c r="J3" s="1104"/>
      <c r="K3" s="1104"/>
      <c r="L3" s="1104"/>
      <c r="M3" s="1104"/>
      <c r="N3" s="1104"/>
      <c r="O3" s="1104"/>
      <c r="P3" s="1104"/>
      <c r="Q3" s="1104"/>
      <c r="R3" s="1104"/>
      <c r="S3" s="1104"/>
      <c r="T3" s="1104"/>
      <c r="U3" s="1103" t="s">
        <v>41</v>
      </c>
      <c r="V3" s="1103"/>
      <c r="W3" s="1103"/>
      <c r="X3" s="1103"/>
      <c r="Y3" s="1103"/>
      <c r="Z3" s="1103"/>
      <c r="AA3" s="1103"/>
      <c r="AB3" s="1103"/>
      <c r="AC3" s="1103"/>
      <c r="AD3" s="1103"/>
      <c r="AE3" s="1104" t="s">
        <v>42</v>
      </c>
      <c r="AF3" s="1104"/>
      <c r="AG3" s="1104"/>
      <c r="AH3" s="1104"/>
      <c r="AI3" s="1104"/>
      <c r="AJ3" s="1104"/>
      <c r="AK3" s="1104"/>
      <c r="AL3" s="1104"/>
      <c r="AM3" s="1104"/>
      <c r="AN3" s="1104"/>
    </row>
    <row r="4" spans="1:40" customFormat="1" ht="20.25" x14ac:dyDescent="0.3">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121"/>
      <c r="AN4" s="121"/>
    </row>
    <row r="5" spans="1:40" customFormat="1" ht="34.9" customHeight="1" x14ac:dyDescent="0.2">
      <c r="A5" s="1120" t="s">
        <v>43</v>
      </c>
      <c r="B5" s="1120"/>
      <c r="C5" s="1120"/>
      <c r="D5" s="1120"/>
      <c r="E5" s="1120"/>
      <c r="F5" s="1120"/>
      <c r="G5" s="1120"/>
      <c r="H5" s="1120"/>
      <c r="I5" s="1074" t="s">
        <v>125</v>
      </c>
      <c r="J5" s="1074"/>
      <c r="K5" s="1074"/>
      <c r="L5" s="1074"/>
      <c r="M5" s="1074"/>
      <c r="N5" s="1074"/>
      <c r="O5" s="1074"/>
      <c r="P5" s="1074"/>
      <c r="Q5" s="1074"/>
      <c r="R5" s="1074"/>
      <c r="S5" s="1074"/>
      <c r="T5" s="1074"/>
      <c r="U5" s="1074"/>
      <c r="V5" s="1074"/>
      <c r="W5" s="1074"/>
      <c r="X5" s="1074"/>
      <c r="Y5" s="1074"/>
      <c r="Z5" s="1074"/>
      <c r="AA5" s="1074"/>
      <c r="AB5" s="1074"/>
      <c r="AC5" s="1074"/>
      <c r="AD5" s="1074"/>
      <c r="AE5" s="1074"/>
      <c r="AF5" s="1074"/>
      <c r="AG5" s="1074"/>
      <c r="AH5" s="1074"/>
      <c r="AI5" s="1074"/>
      <c r="AJ5" s="1074"/>
      <c r="AK5" s="1074"/>
      <c r="AL5" s="1074"/>
      <c r="AM5" s="1074"/>
      <c r="AN5" s="1074"/>
    </row>
    <row r="6" spans="1:40" customFormat="1" ht="16.5" thickBot="1" x14ac:dyDescent="0.25">
      <c r="A6" s="122"/>
      <c r="B6" s="123"/>
      <c r="C6" s="123"/>
      <c r="D6" s="123"/>
      <c r="E6" s="123"/>
      <c r="F6" s="123"/>
      <c r="G6" s="123"/>
      <c r="H6" s="123"/>
      <c r="I6" s="123"/>
      <c r="J6" s="123"/>
      <c r="K6" s="123"/>
      <c r="L6" s="123"/>
      <c r="M6" s="123"/>
      <c r="N6" s="123"/>
      <c r="O6" s="123"/>
      <c r="P6" s="123"/>
      <c r="Q6" s="123"/>
      <c r="R6" s="123"/>
      <c r="S6" s="123"/>
      <c r="T6" s="123"/>
      <c r="U6" s="123"/>
      <c r="V6" s="123"/>
      <c r="W6" s="123"/>
      <c r="X6" s="123"/>
      <c r="Y6" s="123"/>
      <c r="Z6" s="123"/>
      <c r="AA6" s="123"/>
      <c r="AB6" s="123"/>
      <c r="AC6" s="123"/>
      <c r="AD6" s="123"/>
      <c r="AE6" s="123"/>
      <c r="AF6" s="123"/>
      <c r="AG6" s="123"/>
      <c r="AH6" s="123"/>
      <c r="AI6" s="124"/>
      <c r="AJ6" s="124"/>
      <c r="AK6" s="124"/>
      <c r="AL6" s="124"/>
      <c r="AM6" s="125"/>
      <c r="AN6" s="125"/>
    </row>
    <row r="7" spans="1:40" s="123" customFormat="1" ht="45" customHeight="1" thickBot="1" x14ac:dyDescent="0.25">
      <c r="A7" s="1121" t="s">
        <v>1</v>
      </c>
      <c r="B7" s="1122"/>
      <c r="C7" s="1122"/>
      <c r="D7" s="1122"/>
      <c r="E7" s="1122"/>
      <c r="F7" s="1122"/>
      <c r="G7" s="1122"/>
      <c r="H7" s="1077" t="str">
        <f>+VLOOKUP(AE7,PRESUPUESTO!$A$18:$E$36,3,FALSE)</f>
        <v>CONCRETO PARA VIGA DE AMARRE 21 MPa (3000 PSI) SECCION RECTANGULAR</v>
      </c>
      <c r="I7" s="1077"/>
      <c r="J7" s="1077"/>
      <c r="K7" s="1077"/>
      <c r="L7" s="1077"/>
      <c r="M7" s="1077"/>
      <c r="N7" s="1077"/>
      <c r="O7" s="1077"/>
      <c r="P7" s="1077"/>
      <c r="Q7" s="1077"/>
      <c r="R7" s="1077"/>
      <c r="S7" s="1077"/>
      <c r="T7" s="1077"/>
      <c r="U7" s="1122" t="s">
        <v>45</v>
      </c>
      <c r="V7" s="1122"/>
      <c r="W7" s="1122"/>
      <c r="X7" s="1122"/>
      <c r="Y7" s="1122"/>
      <c r="Z7" s="1122"/>
      <c r="AA7" s="1122"/>
      <c r="AB7" s="1122"/>
      <c r="AC7" s="1122"/>
      <c r="AD7" s="1122"/>
      <c r="AE7" s="1123">
        <v>3.03</v>
      </c>
      <c r="AF7" s="1124"/>
      <c r="AG7" s="1124"/>
      <c r="AH7" s="1124"/>
      <c r="AI7" s="1125"/>
      <c r="AJ7" s="126" t="s">
        <v>46</v>
      </c>
      <c r="AK7" s="127" t="str">
        <f>+VLOOKUP(AE7,PRESUPUESTO!$A$18:$E$36,4,FALSE)</f>
        <v>Precios Gober.</v>
      </c>
      <c r="AL7" s="128" t="s">
        <v>47</v>
      </c>
      <c r="AM7" s="1126" t="s">
        <v>123</v>
      </c>
      <c r="AN7" s="1127"/>
    </row>
    <row r="8" spans="1:40" customFormat="1" ht="12.75" x14ac:dyDescent="0.2">
      <c r="A8" s="129"/>
      <c r="B8" s="130"/>
      <c r="C8" s="130"/>
      <c r="D8" s="130"/>
      <c r="E8" s="130"/>
      <c r="F8" s="130"/>
      <c r="G8" s="130"/>
      <c r="H8" s="130"/>
      <c r="I8" s="130"/>
      <c r="J8" s="130"/>
      <c r="K8" s="130"/>
      <c r="L8" s="130"/>
      <c r="M8" s="130"/>
      <c r="N8" s="130"/>
      <c r="O8" s="130"/>
      <c r="P8" s="130"/>
      <c r="Q8" s="130"/>
      <c r="R8" s="130"/>
      <c r="S8" s="130"/>
      <c r="T8" s="130"/>
      <c r="U8" s="130"/>
      <c r="V8" s="130"/>
      <c r="W8" s="130"/>
      <c r="X8" s="130"/>
      <c r="Y8" s="130"/>
      <c r="Z8" s="130"/>
      <c r="AA8" s="130"/>
      <c r="AB8" s="130"/>
      <c r="AC8" s="130"/>
      <c r="AD8" s="130"/>
      <c r="AE8" s="130"/>
      <c r="AF8" s="130"/>
      <c r="AG8" s="130"/>
      <c r="AH8" s="131"/>
      <c r="AI8" s="1170" t="s">
        <v>48</v>
      </c>
      <c r="AJ8" s="1171" t="s">
        <v>49</v>
      </c>
      <c r="AK8" s="1172"/>
      <c r="AL8" s="1172"/>
      <c r="AM8" s="1173" t="s">
        <v>50</v>
      </c>
      <c r="AN8" s="1174" t="s">
        <v>51</v>
      </c>
    </row>
    <row r="9" spans="1:40" customFormat="1" ht="16.5" customHeight="1" thickBot="1" x14ac:dyDescent="0.25">
      <c r="A9" s="132"/>
      <c r="B9" s="133"/>
      <c r="C9" s="133"/>
      <c r="D9" s="133"/>
      <c r="E9" s="133"/>
      <c r="F9" s="133"/>
      <c r="G9" s="133"/>
      <c r="H9" s="133"/>
      <c r="I9" s="133"/>
      <c r="J9" s="133"/>
      <c r="K9" s="133"/>
      <c r="L9" s="133"/>
      <c r="M9" s="133"/>
      <c r="N9" s="133"/>
      <c r="O9" s="133"/>
      <c r="P9" s="133"/>
      <c r="Q9" s="133"/>
      <c r="R9" s="133"/>
      <c r="S9" s="133"/>
      <c r="T9" s="133"/>
      <c r="U9" s="133"/>
      <c r="V9" s="133"/>
      <c r="W9" s="133"/>
      <c r="X9" s="133"/>
      <c r="Y9" s="133"/>
      <c r="Z9" s="133"/>
      <c r="AA9" s="133"/>
      <c r="AB9" s="133"/>
      <c r="AC9" s="133"/>
      <c r="AD9" s="133"/>
      <c r="AE9" s="133"/>
      <c r="AF9" s="133"/>
      <c r="AG9" s="133"/>
      <c r="AH9" s="134"/>
      <c r="AI9" s="1115"/>
      <c r="AJ9" s="135" t="s">
        <v>75</v>
      </c>
      <c r="AK9" s="135" t="s">
        <v>76</v>
      </c>
      <c r="AL9" s="135" t="s">
        <v>77</v>
      </c>
      <c r="AM9" s="1119"/>
      <c r="AN9" s="1108"/>
    </row>
    <row r="10" spans="1:40" customFormat="1" x14ac:dyDescent="0.2">
      <c r="A10" s="132"/>
      <c r="B10" s="133"/>
      <c r="C10" s="133"/>
      <c r="D10" s="136"/>
      <c r="E10" s="137"/>
      <c r="F10" s="138"/>
      <c r="G10" s="138"/>
      <c r="H10" s="137"/>
      <c r="I10" s="139"/>
      <c r="J10" s="140"/>
      <c r="K10" s="140"/>
      <c r="L10" s="140"/>
      <c r="M10" s="140"/>
      <c r="N10" s="140"/>
      <c r="O10" s="140"/>
      <c r="P10" s="140"/>
      <c r="Q10" s="140"/>
      <c r="R10" s="140"/>
      <c r="S10" s="140"/>
      <c r="T10" s="140"/>
      <c r="U10" s="140"/>
      <c r="V10" s="138"/>
      <c r="W10" s="138"/>
      <c r="X10" s="138"/>
      <c r="Y10" s="138"/>
      <c r="Z10" s="138"/>
      <c r="AA10" s="138"/>
      <c r="AB10" s="141"/>
      <c r="AC10" s="138"/>
      <c r="AD10" s="140"/>
      <c r="AE10" s="140"/>
      <c r="AF10" s="140"/>
      <c r="AG10" s="142"/>
      <c r="AH10" s="143"/>
      <c r="AI10" s="167" t="s">
        <v>83</v>
      </c>
      <c r="AJ10" s="168">
        <v>5.2</v>
      </c>
      <c r="AK10" s="168">
        <v>0.35</v>
      </c>
      <c r="AL10" s="164">
        <v>0.2</v>
      </c>
      <c r="AM10" s="146">
        <f>+ROUND(('3,01'!AJ11/3),0)</f>
        <v>49</v>
      </c>
      <c r="AN10" s="147">
        <f>+AJ10*AK10*AL10*AM10</f>
        <v>17.835999999999999</v>
      </c>
    </row>
    <row r="11" spans="1:40" customFormat="1" x14ac:dyDescent="0.2">
      <c r="A11" s="132"/>
      <c r="B11" s="133"/>
      <c r="C11" s="133"/>
      <c r="D11" s="133"/>
      <c r="E11" s="133"/>
      <c r="F11" s="133"/>
      <c r="G11" s="133"/>
      <c r="H11" s="133"/>
      <c r="I11" s="133"/>
      <c r="J11" s="133"/>
      <c r="K11" s="133"/>
      <c r="L11" s="133"/>
      <c r="M11" s="133"/>
      <c r="N11" s="148"/>
      <c r="O11" s="133"/>
      <c r="P11" s="133"/>
      <c r="Q11" s="133"/>
      <c r="R11" s="133"/>
      <c r="S11" s="133"/>
      <c r="T11" s="133"/>
      <c r="U11" s="133"/>
      <c r="V11" s="133"/>
      <c r="W11" s="133"/>
      <c r="X11" s="133"/>
      <c r="Y11" s="133"/>
      <c r="Z11" s="133"/>
      <c r="AA11" s="133"/>
      <c r="AB11" s="133"/>
      <c r="AC11" s="133"/>
      <c r="AD11" s="133"/>
      <c r="AE11" s="133"/>
      <c r="AF11" s="149"/>
      <c r="AG11" s="133"/>
      <c r="AH11" s="143"/>
      <c r="AI11" s="167"/>
      <c r="AJ11" s="168"/>
      <c r="AK11" s="168"/>
      <c r="AL11" s="164"/>
      <c r="AM11" s="146"/>
      <c r="AN11" s="147"/>
    </row>
    <row r="12" spans="1:40" customFormat="1" x14ac:dyDescent="0.2">
      <c r="A12" s="132"/>
      <c r="B12" s="133"/>
      <c r="C12" s="133"/>
      <c r="D12" s="133"/>
      <c r="E12" s="133"/>
      <c r="F12" s="133"/>
      <c r="G12" s="133"/>
      <c r="H12" s="133"/>
      <c r="I12" s="133"/>
      <c r="J12" s="133"/>
      <c r="K12" s="133"/>
      <c r="L12" s="133"/>
      <c r="M12" s="133"/>
      <c r="N12" s="148"/>
      <c r="O12" s="133"/>
      <c r="P12" s="133"/>
      <c r="Q12" s="133"/>
      <c r="R12" s="133"/>
      <c r="S12" s="133"/>
      <c r="T12" s="133"/>
      <c r="U12" s="133"/>
      <c r="V12" s="133"/>
      <c r="W12" s="133"/>
      <c r="X12" s="133"/>
      <c r="Y12" s="133"/>
      <c r="Z12" s="133"/>
      <c r="AA12" s="133"/>
      <c r="AB12" s="133"/>
      <c r="AC12" s="133"/>
      <c r="AD12" s="133"/>
      <c r="AE12" s="133"/>
      <c r="AF12" s="149"/>
      <c r="AG12" s="133"/>
      <c r="AH12" s="143"/>
      <c r="AI12" s="165"/>
      <c r="AJ12" s="168"/>
      <c r="AK12" s="168"/>
      <c r="AL12" s="164"/>
      <c r="AM12" s="146"/>
      <c r="AN12" s="147"/>
    </row>
    <row r="13" spans="1:40" customFormat="1" x14ac:dyDescent="0.2">
      <c r="A13" s="132"/>
      <c r="B13" s="133"/>
      <c r="C13" s="133"/>
      <c r="D13" s="133"/>
      <c r="E13" s="133"/>
      <c r="F13" s="133"/>
      <c r="G13" s="133"/>
      <c r="H13" s="133"/>
      <c r="I13" s="133"/>
      <c r="J13" s="133"/>
      <c r="K13" s="133"/>
      <c r="L13" s="133"/>
      <c r="M13" s="133"/>
      <c r="N13" s="148"/>
      <c r="O13" s="133"/>
      <c r="P13" s="133"/>
      <c r="Q13" s="133"/>
      <c r="R13" s="133"/>
      <c r="S13" s="133"/>
      <c r="T13" s="133"/>
      <c r="U13" s="133"/>
      <c r="V13" s="133"/>
      <c r="W13" s="133"/>
      <c r="X13" s="133"/>
      <c r="Y13" s="133"/>
      <c r="Z13" s="133"/>
      <c r="AA13" s="133"/>
      <c r="AB13" s="133"/>
      <c r="AC13" s="133"/>
      <c r="AD13" s="133"/>
      <c r="AE13" s="133"/>
      <c r="AF13" s="149"/>
      <c r="AG13" s="133"/>
      <c r="AH13" s="143"/>
      <c r="AI13" s="167"/>
      <c r="AJ13" s="168"/>
      <c r="AK13" s="168"/>
      <c r="AL13" s="164"/>
      <c r="AM13" s="146"/>
      <c r="AN13" s="147"/>
    </row>
    <row r="14" spans="1:40" customFormat="1" x14ac:dyDescent="0.2">
      <c r="A14" s="132"/>
      <c r="B14" s="133"/>
      <c r="C14" s="133"/>
      <c r="D14" s="133"/>
      <c r="E14" s="133"/>
      <c r="F14" s="133"/>
      <c r="G14" s="133"/>
      <c r="H14" s="133"/>
      <c r="I14" s="133"/>
      <c r="J14" s="133"/>
      <c r="K14" s="133"/>
      <c r="L14" s="133"/>
      <c r="M14" s="133"/>
      <c r="N14" s="148"/>
      <c r="O14" s="133"/>
      <c r="P14" s="133"/>
      <c r="Q14" s="133"/>
      <c r="R14" s="133"/>
      <c r="S14" s="133"/>
      <c r="T14" s="133"/>
      <c r="U14" s="133"/>
      <c r="V14" s="133"/>
      <c r="W14" s="133"/>
      <c r="X14" s="133"/>
      <c r="Y14" s="133"/>
      <c r="Z14" s="133"/>
      <c r="AA14" s="133"/>
      <c r="AB14" s="133"/>
      <c r="AC14" s="133"/>
      <c r="AD14" s="133"/>
      <c r="AE14" s="133"/>
      <c r="AF14" s="149"/>
      <c r="AG14" s="133"/>
      <c r="AH14" s="143"/>
      <c r="AI14" s="165"/>
      <c r="AJ14" s="168"/>
      <c r="AK14" s="168"/>
      <c r="AL14" s="164"/>
      <c r="AM14" s="146"/>
      <c r="AN14" s="147"/>
    </row>
    <row r="15" spans="1:40" customFormat="1" x14ac:dyDescent="0.2">
      <c r="A15" s="132"/>
      <c r="B15" s="133"/>
      <c r="C15" s="133"/>
      <c r="D15" s="133"/>
      <c r="E15" s="133"/>
      <c r="F15" s="133"/>
      <c r="G15" s="133"/>
      <c r="H15" s="133"/>
      <c r="I15" s="133"/>
      <c r="J15" s="133"/>
      <c r="K15" s="133"/>
      <c r="L15" s="133"/>
      <c r="M15" s="133"/>
      <c r="N15" s="148"/>
      <c r="O15" s="133"/>
      <c r="P15" s="133"/>
      <c r="Q15" s="133"/>
      <c r="R15" s="133"/>
      <c r="S15" s="133"/>
      <c r="T15" s="133"/>
      <c r="U15" s="133"/>
      <c r="V15" s="133"/>
      <c r="W15" s="133"/>
      <c r="X15" s="133"/>
      <c r="Y15" s="133"/>
      <c r="Z15" s="133"/>
      <c r="AA15" s="133"/>
      <c r="AB15" s="133"/>
      <c r="AC15" s="133"/>
      <c r="AD15" s="133"/>
      <c r="AE15" s="133"/>
      <c r="AF15" s="149"/>
      <c r="AG15" s="133"/>
      <c r="AH15" s="143"/>
      <c r="AI15" s="165"/>
      <c r="AJ15" s="168"/>
      <c r="AK15" s="168"/>
      <c r="AL15" s="164"/>
      <c r="AM15" s="146"/>
      <c r="AN15" s="147"/>
    </row>
    <row r="16" spans="1:40" customFormat="1" x14ac:dyDescent="0.2">
      <c r="A16" s="132"/>
      <c r="B16" s="133"/>
      <c r="C16" s="133"/>
      <c r="D16" s="133"/>
      <c r="E16" s="133"/>
      <c r="F16" s="133"/>
      <c r="G16" s="133"/>
      <c r="H16" s="133"/>
      <c r="I16" s="133"/>
      <c r="J16" s="133"/>
      <c r="K16" s="133"/>
      <c r="L16" s="133"/>
      <c r="M16" s="133"/>
      <c r="N16" s="148"/>
      <c r="O16" s="133"/>
      <c r="P16" s="133"/>
      <c r="Q16" s="133"/>
      <c r="R16" s="133"/>
      <c r="S16" s="133"/>
      <c r="T16" s="133"/>
      <c r="U16" s="133"/>
      <c r="V16" s="133"/>
      <c r="W16" s="133"/>
      <c r="X16" s="133"/>
      <c r="Y16" s="133"/>
      <c r="Z16" s="133"/>
      <c r="AA16" s="133"/>
      <c r="AB16" s="133"/>
      <c r="AC16" s="133"/>
      <c r="AD16" s="133"/>
      <c r="AE16" s="133"/>
      <c r="AF16" s="149"/>
      <c r="AG16" s="133"/>
      <c r="AH16" s="143"/>
      <c r="AI16" s="165"/>
      <c r="AJ16" s="168"/>
      <c r="AK16" s="168"/>
      <c r="AL16" s="164"/>
      <c r="AM16" s="146"/>
      <c r="AN16" s="147"/>
    </row>
    <row r="17" spans="1:41" customFormat="1" x14ac:dyDescent="0.2">
      <c r="A17" s="132"/>
      <c r="B17" s="133"/>
      <c r="C17" s="133"/>
      <c r="D17" s="133"/>
      <c r="E17" s="133"/>
      <c r="F17" s="133"/>
      <c r="G17" s="133"/>
      <c r="H17" s="133"/>
      <c r="I17" s="133"/>
      <c r="J17" s="133"/>
      <c r="K17" s="133"/>
      <c r="L17" s="133"/>
      <c r="M17" s="133"/>
      <c r="N17" s="133"/>
      <c r="O17" s="133"/>
      <c r="P17" s="133"/>
      <c r="Q17" s="133"/>
      <c r="R17" s="133"/>
      <c r="S17" s="133"/>
      <c r="T17" s="133"/>
      <c r="U17" s="133"/>
      <c r="V17" s="133"/>
      <c r="W17" s="133"/>
      <c r="X17" s="133"/>
      <c r="Y17" s="133"/>
      <c r="Z17" s="133"/>
      <c r="AA17" s="133"/>
      <c r="AB17" s="133"/>
      <c r="AC17" s="133"/>
      <c r="AD17" s="133"/>
      <c r="AE17" s="133"/>
      <c r="AF17" s="149"/>
      <c r="AG17" s="133"/>
      <c r="AH17" s="143"/>
      <c r="AI17" s="165"/>
      <c r="AJ17" s="168"/>
      <c r="AK17" s="168"/>
      <c r="AL17" s="164"/>
      <c r="AM17" s="146"/>
      <c r="AN17" s="147"/>
    </row>
    <row r="18" spans="1:41" customFormat="1" x14ac:dyDescent="0.2">
      <c r="A18" s="132"/>
      <c r="B18" s="133"/>
      <c r="C18" s="133"/>
      <c r="D18" s="133"/>
      <c r="E18" s="133"/>
      <c r="F18" s="133"/>
      <c r="G18" s="133"/>
      <c r="H18" s="133"/>
      <c r="I18" s="133"/>
      <c r="J18" s="133"/>
      <c r="K18" s="133"/>
      <c r="L18" s="133"/>
      <c r="M18" s="133"/>
      <c r="N18" s="133"/>
      <c r="O18" s="133"/>
      <c r="P18" s="133"/>
      <c r="Q18" s="133"/>
      <c r="R18" s="133"/>
      <c r="S18" s="133"/>
      <c r="T18" s="133"/>
      <c r="U18" s="133"/>
      <c r="V18" s="133"/>
      <c r="W18" s="133"/>
      <c r="X18" s="133"/>
      <c r="Y18" s="133"/>
      <c r="Z18" s="133"/>
      <c r="AA18" s="133"/>
      <c r="AB18" s="133"/>
      <c r="AC18" s="133"/>
      <c r="AD18" s="133"/>
      <c r="AE18" s="133"/>
      <c r="AF18" s="149"/>
      <c r="AG18" s="133"/>
      <c r="AH18" s="143"/>
      <c r="AI18" s="165"/>
      <c r="AJ18" s="168"/>
      <c r="AK18" s="168"/>
      <c r="AL18" s="164"/>
      <c r="AM18" s="146"/>
      <c r="AN18" s="147"/>
    </row>
    <row r="19" spans="1:41" customFormat="1" x14ac:dyDescent="0.2">
      <c r="A19" s="132"/>
      <c r="B19" s="133"/>
      <c r="C19" s="133"/>
      <c r="D19" s="133"/>
      <c r="E19" s="133"/>
      <c r="F19" s="133"/>
      <c r="G19" s="133"/>
      <c r="H19" s="133"/>
      <c r="I19" s="133"/>
      <c r="J19" s="133"/>
      <c r="K19" s="133"/>
      <c r="L19" s="133"/>
      <c r="M19" s="133"/>
      <c r="N19" s="133"/>
      <c r="O19" s="133"/>
      <c r="P19" s="133"/>
      <c r="Q19" s="133"/>
      <c r="R19" s="133"/>
      <c r="S19" s="133"/>
      <c r="T19" s="133"/>
      <c r="U19" s="133"/>
      <c r="V19" s="133"/>
      <c r="W19" s="133"/>
      <c r="X19" s="133"/>
      <c r="Y19" s="133"/>
      <c r="Z19" s="133"/>
      <c r="AA19" s="133"/>
      <c r="AB19" s="133"/>
      <c r="AC19" s="133"/>
      <c r="AD19" s="133"/>
      <c r="AE19" s="133"/>
      <c r="AF19" s="149"/>
      <c r="AG19" s="133"/>
      <c r="AH19" s="143"/>
      <c r="AI19" s="165"/>
      <c r="AJ19" s="168"/>
      <c r="AK19" s="168"/>
      <c r="AL19" s="164"/>
      <c r="AM19" s="146"/>
      <c r="AN19" s="147"/>
    </row>
    <row r="20" spans="1:41" customFormat="1" x14ac:dyDescent="0.2">
      <c r="A20" s="132"/>
      <c r="B20" s="133"/>
      <c r="C20" s="133"/>
      <c r="D20" s="133"/>
      <c r="E20" s="133"/>
      <c r="F20" s="133"/>
      <c r="G20" s="133"/>
      <c r="H20" s="133"/>
      <c r="I20" s="133"/>
      <c r="J20" s="133"/>
      <c r="K20" s="133"/>
      <c r="L20" s="133"/>
      <c r="M20" s="133"/>
      <c r="N20" s="133"/>
      <c r="O20" s="133"/>
      <c r="P20" s="133"/>
      <c r="Q20" s="133"/>
      <c r="R20" s="133"/>
      <c r="S20" s="133"/>
      <c r="T20" s="133"/>
      <c r="U20" s="133"/>
      <c r="V20" s="133"/>
      <c r="W20" s="133"/>
      <c r="X20" s="133"/>
      <c r="Y20" s="133"/>
      <c r="Z20" s="133"/>
      <c r="AA20" s="133"/>
      <c r="AB20" s="133"/>
      <c r="AC20" s="133"/>
      <c r="AD20" s="133"/>
      <c r="AE20" s="133"/>
      <c r="AF20" s="149"/>
      <c r="AG20" s="133"/>
      <c r="AH20" s="143"/>
      <c r="AI20" s="165"/>
      <c r="AJ20" s="168"/>
      <c r="AK20" s="168"/>
      <c r="AL20" s="164"/>
      <c r="AM20" s="146"/>
      <c r="AN20" s="147"/>
    </row>
    <row r="21" spans="1:41" customFormat="1" x14ac:dyDescent="0.2">
      <c r="A21" s="132"/>
      <c r="B21" s="133"/>
      <c r="C21" s="133"/>
      <c r="D21" s="133"/>
      <c r="E21" s="133"/>
      <c r="F21" s="133"/>
      <c r="G21" s="133"/>
      <c r="H21" s="133"/>
      <c r="I21" s="133"/>
      <c r="J21" s="133"/>
      <c r="K21" s="133"/>
      <c r="L21" s="133"/>
      <c r="M21" s="133"/>
      <c r="N21" s="133"/>
      <c r="O21" s="133"/>
      <c r="P21" s="133"/>
      <c r="Q21" s="133"/>
      <c r="R21" s="133"/>
      <c r="S21" s="133"/>
      <c r="T21" s="133"/>
      <c r="U21" s="133"/>
      <c r="V21" s="133"/>
      <c r="W21" s="133"/>
      <c r="X21" s="133"/>
      <c r="Y21" s="133"/>
      <c r="Z21" s="133"/>
      <c r="AA21" s="133"/>
      <c r="AB21" s="133"/>
      <c r="AC21" s="133"/>
      <c r="AD21" s="133"/>
      <c r="AE21" s="133"/>
      <c r="AF21" s="149"/>
      <c r="AG21" s="133"/>
      <c r="AH21" s="143"/>
      <c r="AI21" s="165"/>
      <c r="AJ21" s="168"/>
      <c r="AK21" s="168"/>
      <c r="AL21" s="164"/>
      <c r="AM21" s="146"/>
      <c r="AN21" s="147"/>
    </row>
    <row r="22" spans="1:41" customFormat="1" x14ac:dyDescent="0.2">
      <c r="A22" s="132"/>
      <c r="B22" s="133"/>
      <c r="C22" s="133"/>
      <c r="D22" s="133"/>
      <c r="E22" s="133"/>
      <c r="F22" s="133"/>
      <c r="G22" s="133"/>
      <c r="H22" s="133"/>
      <c r="I22" s="133"/>
      <c r="J22" s="133"/>
      <c r="K22" s="133"/>
      <c r="L22" s="133"/>
      <c r="M22" s="133"/>
      <c r="N22" s="133"/>
      <c r="O22" s="133"/>
      <c r="P22" s="133"/>
      <c r="Q22" s="133"/>
      <c r="R22" s="133"/>
      <c r="S22" s="133"/>
      <c r="T22" s="133"/>
      <c r="U22" s="133"/>
      <c r="V22" s="133"/>
      <c r="W22" s="133"/>
      <c r="X22" s="133"/>
      <c r="Y22" s="133"/>
      <c r="Z22" s="133"/>
      <c r="AA22" s="133"/>
      <c r="AB22" s="133"/>
      <c r="AC22" s="133"/>
      <c r="AD22" s="133"/>
      <c r="AE22" s="133"/>
      <c r="AF22" s="149"/>
      <c r="AG22" s="133"/>
      <c r="AH22" s="143"/>
      <c r="AI22" s="165"/>
      <c r="AJ22" s="168"/>
      <c r="AK22" s="168"/>
      <c r="AL22" s="164"/>
      <c r="AM22" s="146"/>
      <c r="AN22" s="147"/>
    </row>
    <row r="23" spans="1:41" customFormat="1" x14ac:dyDescent="0.2">
      <c r="A23" s="132"/>
      <c r="B23" s="133"/>
      <c r="C23" s="133"/>
      <c r="D23" s="133"/>
      <c r="E23" s="133"/>
      <c r="F23" s="133"/>
      <c r="G23" s="133"/>
      <c r="H23" s="133"/>
      <c r="I23" s="133"/>
      <c r="J23" s="133"/>
      <c r="K23" s="133"/>
      <c r="L23" s="133"/>
      <c r="M23" s="133"/>
      <c r="N23" s="133"/>
      <c r="O23" s="133"/>
      <c r="P23" s="133"/>
      <c r="Q23" s="133"/>
      <c r="R23" s="133"/>
      <c r="S23" s="133"/>
      <c r="T23" s="133"/>
      <c r="U23" s="133"/>
      <c r="V23" s="133"/>
      <c r="W23" s="133"/>
      <c r="X23" s="133"/>
      <c r="Y23" s="133"/>
      <c r="Z23" s="133"/>
      <c r="AA23" s="133"/>
      <c r="AB23" s="133"/>
      <c r="AC23" s="133"/>
      <c r="AD23" s="133"/>
      <c r="AE23" s="133"/>
      <c r="AF23" s="149"/>
      <c r="AG23" s="133"/>
      <c r="AH23" s="143"/>
      <c r="AI23" s="165"/>
      <c r="AJ23" s="168"/>
      <c r="AK23" s="168"/>
      <c r="AL23" s="164"/>
      <c r="AM23" s="146"/>
      <c r="AN23" s="147"/>
    </row>
    <row r="24" spans="1:41" customFormat="1" x14ac:dyDescent="0.2">
      <c r="A24" s="132"/>
      <c r="B24" s="133"/>
      <c r="C24" s="133"/>
      <c r="D24" s="133"/>
      <c r="E24" s="133"/>
      <c r="F24" s="133"/>
      <c r="G24" s="133"/>
      <c r="H24" s="133"/>
      <c r="I24" s="133"/>
      <c r="J24" s="133"/>
      <c r="K24" s="133"/>
      <c r="L24" s="133"/>
      <c r="M24" s="133"/>
      <c r="N24" s="133"/>
      <c r="O24" s="133"/>
      <c r="P24" s="133"/>
      <c r="Q24" s="133"/>
      <c r="R24" s="133"/>
      <c r="S24" s="133"/>
      <c r="T24" s="133"/>
      <c r="U24" s="133"/>
      <c r="V24" s="133"/>
      <c r="W24" s="133"/>
      <c r="X24" s="133"/>
      <c r="Y24" s="133"/>
      <c r="Z24" s="133"/>
      <c r="AA24" s="133"/>
      <c r="AB24" s="133"/>
      <c r="AC24" s="133"/>
      <c r="AD24" s="133"/>
      <c r="AE24" s="133"/>
      <c r="AF24" s="149"/>
      <c r="AG24" s="133"/>
      <c r="AH24" s="143"/>
      <c r="AI24" s="165"/>
      <c r="AJ24" s="168"/>
      <c r="AK24" s="168"/>
      <c r="AL24" s="164"/>
      <c r="AM24" s="146"/>
      <c r="AN24" s="147"/>
    </row>
    <row r="25" spans="1:41" customFormat="1" x14ac:dyDescent="0.2">
      <c r="A25" s="132"/>
      <c r="B25" s="133"/>
      <c r="C25" s="133"/>
      <c r="D25" s="133"/>
      <c r="E25" s="133"/>
      <c r="F25" s="133"/>
      <c r="G25" s="133"/>
      <c r="H25" s="133"/>
      <c r="I25" s="133"/>
      <c r="J25" s="133"/>
      <c r="K25" s="133"/>
      <c r="L25" s="133"/>
      <c r="M25" s="133"/>
      <c r="N25" s="133"/>
      <c r="O25" s="133"/>
      <c r="P25" s="133"/>
      <c r="Q25" s="133"/>
      <c r="R25" s="133"/>
      <c r="S25" s="133"/>
      <c r="T25" s="133"/>
      <c r="U25" s="133"/>
      <c r="V25" s="133"/>
      <c r="W25" s="133"/>
      <c r="X25" s="133"/>
      <c r="Y25" s="133"/>
      <c r="Z25" s="133"/>
      <c r="AA25" s="133"/>
      <c r="AB25" s="133"/>
      <c r="AC25" s="133"/>
      <c r="AD25" s="133"/>
      <c r="AE25" s="133"/>
      <c r="AF25" s="149"/>
      <c r="AG25" s="133"/>
      <c r="AH25" s="143"/>
      <c r="AI25" s="165"/>
      <c r="AJ25" s="168"/>
      <c r="AK25" s="168"/>
      <c r="AL25" s="164"/>
      <c r="AM25" s="146"/>
      <c r="AN25" s="147"/>
    </row>
    <row r="26" spans="1:41" customFormat="1" x14ac:dyDescent="0.2">
      <c r="A26" s="132"/>
      <c r="B26" s="133"/>
      <c r="C26" s="133"/>
      <c r="D26" s="133"/>
      <c r="E26" s="133"/>
      <c r="F26" s="133"/>
      <c r="G26" s="133"/>
      <c r="H26" s="133"/>
      <c r="I26" s="133"/>
      <c r="J26" s="133"/>
      <c r="K26" s="133"/>
      <c r="L26" s="133"/>
      <c r="M26" s="133"/>
      <c r="N26" s="133"/>
      <c r="O26" s="133"/>
      <c r="P26" s="133"/>
      <c r="Q26" s="133"/>
      <c r="R26" s="133"/>
      <c r="S26" s="133"/>
      <c r="T26" s="133"/>
      <c r="U26" s="133"/>
      <c r="V26" s="133"/>
      <c r="W26" s="133"/>
      <c r="X26" s="133"/>
      <c r="Y26" s="133"/>
      <c r="Z26" s="133"/>
      <c r="AA26" s="133"/>
      <c r="AB26" s="133"/>
      <c r="AC26" s="133"/>
      <c r="AD26" s="133"/>
      <c r="AE26" s="133"/>
      <c r="AF26" s="133"/>
      <c r="AG26" s="133"/>
      <c r="AH26" s="143"/>
      <c r="AI26" s="165"/>
      <c r="AJ26" s="168"/>
      <c r="AK26" s="168"/>
      <c r="AL26" s="164"/>
      <c r="AM26" s="146"/>
      <c r="AN26" s="147"/>
      <c r="AO26" s="152"/>
    </row>
    <row r="27" spans="1:41" customFormat="1" x14ac:dyDescent="0.2">
      <c r="A27" s="132"/>
      <c r="B27" s="133"/>
      <c r="C27" s="133"/>
      <c r="D27" s="133"/>
      <c r="E27" s="133"/>
      <c r="F27" s="133"/>
      <c r="G27" s="133"/>
      <c r="H27" s="133"/>
      <c r="I27" s="133"/>
      <c r="J27" s="133"/>
      <c r="K27" s="133"/>
      <c r="L27" s="133"/>
      <c r="M27" s="133"/>
      <c r="N27" s="133"/>
      <c r="O27" s="133"/>
      <c r="P27" s="133"/>
      <c r="Q27" s="133"/>
      <c r="R27" s="133"/>
      <c r="S27" s="133"/>
      <c r="T27" s="133"/>
      <c r="U27" s="133"/>
      <c r="V27" s="133"/>
      <c r="W27" s="133"/>
      <c r="X27" s="133"/>
      <c r="Y27" s="133"/>
      <c r="Z27" s="133"/>
      <c r="AA27" s="133"/>
      <c r="AB27" s="133"/>
      <c r="AC27" s="133"/>
      <c r="AD27" s="133"/>
      <c r="AE27" s="133"/>
      <c r="AF27" s="133"/>
      <c r="AG27" s="133"/>
      <c r="AH27" s="143"/>
      <c r="AI27" s="165"/>
      <c r="AJ27" s="168"/>
      <c r="AK27" s="168"/>
      <c r="AL27" s="164"/>
      <c r="AM27" s="146"/>
      <c r="AN27" s="147"/>
    </row>
    <row r="28" spans="1:41" customFormat="1" x14ac:dyDescent="0.2">
      <c r="A28" s="132"/>
      <c r="B28" s="133"/>
      <c r="C28" s="133"/>
      <c r="D28" s="133"/>
      <c r="E28" s="133"/>
      <c r="F28" s="133"/>
      <c r="G28" s="133"/>
      <c r="H28" s="133"/>
      <c r="I28" s="133"/>
      <c r="J28" s="133"/>
      <c r="K28" s="133"/>
      <c r="L28" s="133"/>
      <c r="M28" s="133"/>
      <c r="N28" s="133"/>
      <c r="O28" s="133"/>
      <c r="P28" s="133"/>
      <c r="Q28" s="133"/>
      <c r="R28" s="133"/>
      <c r="S28" s="133"/>
      <c r="T28" s="133"/>
      <c r="U28" s="133"/>
      <c r="V28" s="133"/>
      <c r="W28" s="133"/>
      <c r="X28" s="133"/>
      <c r="Y28" s="133"/>
      <c r="Z28" s="133"/>
      <c r="AA28" s="133"/>
      <c r="AB28" s="133"/>
      <c r="AC28" s="133"/>
      <c r="AD28" s="133"/>
      <c r="AE28" s="133"/>
      <c r="AF28" s="133"/>
      <c r="AG28" s="133"/>
      <c r="AH28" s="143"/>
      <c r="AI28" s="165"/>
      <c r="AJ28" s="168"/>
      <c r="AK28" s="168"/>
      <c r="AL28" s="164"/>
      <c r="AM28" s="146"/>
      <c r="AN28" s="147"/>
    </row>
    <row r="29" spans="1:41" customFormat="1" x14ac:dyDescent="0.2">
      <c r="A29" s="132"/>
      <c r="B29" s="133"/>
      <c r="C29" s="133"/>
      <c r="D29" s="133"/>
      <c r="E29" s="133"/>
      <c r="F29" s="133"/>
      <c r="G29" s="133"/>
      <c r="H29" s="133"/>
      <c r="I29" s="133"/>
      <c r="J29" s="133"/>
      <c r="K29" s="133"/>
      <c r="L29" s="133"/>
      <c r="M29" s="133"/>
      <c r="N29" s="133"/>
      <c r="O29" s="133"/>
      <c r="P29" s="133"/>
      <c r="Q29" s="133"/>
      <c r="R29" s="133"/>
      <c r="S29" s="133"/>
      <c r="T29" s="133"/>
      <c r="U29" s="133"/>
      <c r="V29" s="133"/>
      <c r="W29" s="133"/>
      <c r="X29" s="133"/>
      <c r="Y29" s="133"/>
      <c r="Z29" s="133"/>
      <c r="AA29" s="133"/>
      <c r="AB29" s="133"/>
      <c r="AC29" s="133"/>
      <c r="AD29" s="133"/>
      <c r="AE29" s="133"/>
      <c r="AF29" s="133"/>
      <c r="AG29" s="133"/>
      <c r="AH29" s="143"/>
      <c r="AI29" s="165"/>
      <c r="AJ29" s="168"/>
      <c r="AK29" s="168"/>
      <c r="AL29" s="164"/>
      <c r="AM29" s="146"/>
      <c r="AN29" s="147"/>
    </row>
    <row r="30" spans="1:41" customFormat="1" x14ac:dyDescent="0.2">
      <c r="A30" s="132"/>
      <c r="B30" s="133"/>
      <c r="C30" s="133"/>
      <c r="D30" s="133"/>
      <c r="E30" s="133"/>
      <c r="F30" s="133"/>
      <c r="G30" s="133"/>
      <c r="H30" s="133"/>
      <c r="I30" s="133"/>
      <c r="J30" s="133"/>
      <c r="K30" s="133"/>
      <c r="L30" s="133"/>
      <c r="M30" s="133"/>
      <c r="N30" s="133"/>
      <c r="O30" s="133"/>
      <c r="P30" s="133"/>
      <c r="Q30" s="133"/>
      <c r="R30" s="133"/>
      <c r="S30" s="133"/>
      <c r="T30" s="133"/>
      <c r="U30" s="133"/>
      <c r="V30" s="133"/>
      <c r="W30" s="133"/>
      <c r="X30" s="133"/>
      <c r="Y30" s="133"/>
      <c r="Z30" s="133"/>
      <c r="AA30" s="133"/>
      <c r="AB30" s="133"/>
      <c r="AC30" s="133"/>
      <c r="AD30" s="133"/>
      <c r="AE30" s="133"/>
      <c r="AF30" s="133"/>
      <c r="AG30" s="133"/>
      <c r="AH30" s="143"/>
      <c r="AI30" s="165"/>
      <c r="AJ30" s="168"/>
      <c r="AK30" s="168"/>
      <c r="AL30" s="164"/>
      <c r="AM30" s="146"/>
      <c r="AN30" s="147"/>
    </row>
    <row r="31" spans="1:41" customFormat="1" x14ac:dyDescent="0.2">
      <c r="A31" s="132"/>
      <c r="B31" s="133"/>
      <c r="C31" s="133"/>
      <c r="D31" s="133"/>
      <c r="E31" s="133"/>
      <c r="F31" s="133"/>
      <c r="G31" s="133"/>
      <c r="H31" s="133"/>
      <c r="I31" s="133"/>
      <c r="J31" s="133"/>
      <c r="K31" s="133"/>
      <c r="L31" s="133"/>
      <c r="M31" s="133"/>
      <c r="N31" s="133"/>
      <c r="O31" s="133"/>
      <c r="P31" s="133"/>
      <c r="Q31" s="133"/>
      <c r="R31" s="133"/>
      <c r="S31" s="133"/>
      <c r="T31" s="133"/>
      <c r="U31" s="133"/>
      <c r="V31" s="133"/>
      <c r="W31" s="133"/>
      <c r="X31" s="133"/>
      <c r="Y31" s="133"/>
      <c r="Z31" s="133"/>
      <c r="AA31" s="133"/>
      <c r="AB31" s="133"/>
      <c r="AC31" s="133"/>
      <c r="AD31" s="133"/>
      <c r="AE31" s="133"/>
      <c r="AF31" s="133"/>
      <c r="AG31" s="133"/>
      <c r="AH31" s="143"/>
      <c r="AI31" s="144"/>
      <c r="AJ31" s="168"/>
      <c r="AK31" s="169"/>
      <c r="AL31" s="164"/>
      <c r="AM31" s="146"/>
      <c r="AN31" s="147"/>
    </row>
    <row r="32" spans="1:41" customFormat="1" x14ac:dyDescent="0.2">
      <c r="A32" s="132"/>
      <c r="B32" s="133"/>
      <c r="C32" s="133"/>
      <c r="D32" s="133"/>
      <c r="E32" s="133"/>
      <c r="F32" s="133"/>
      <c r="G32" s="133"/>
      <c r="H32" s="133"/>
      <c r="I32" s="133"/>
      <c r="J32" s="133"/>
      <c r="K32" s="133"/>
      <c r="L32" s="133"/>
      <c r="M32" s="133"/>
      <c r="N32" s="133"/>
      <c r="O32" s="133"/>
      <c r="P32" s="133"/>
      <c r="Q32" s="133"/>
      <c r="R32" s="133"/>
      <c r="S32" s="133"/>
      <c r="T32" s="133"/>
      <c r="U32" s="133"/>
      <c r="V32" s="133"/>
      <c r="W32" s="133"/>
      <c r="X32" s="133"/>
      <c r="Y32" s="133"/>
      <c r="Z32" s="133"/>
      <c r="AA32" s="133"/>
      <c r="AB32" s="133"/>
      <c r="AC32" s="133"/>
      <c r="AD32" s="133"/>
      <c r="AE32" s="133"/>
      <c r="AF32" s="133"/>
      <c r="AG32" s="133"/>
      <c r="AH32" s="143"/>
      <c r="AI32" s="144"/>
      <c r="AJ32" s="168"/>
      <c r="AK32" s="169"/>
      <c r="AL32" s="164"/>
      <c r="AM32" s="146"/>
      <c r="AN32" s="147"/>
    </row>
    <row r="33" spans="1:40" customFormat="1" x14ac:dyDescent="0.2">
      <c r="A33" s="132"/>
      <c r="B33" s="133"/>
      <c r="C33" s="133"/>
      <c r="D33" s="133"/>
      <c r="E33" s="133"/>
      <c r="F33" s="133"/>
      <c r="G33" s="133"/>
      <c r="H33" s="133"/>
      <c r="I33" s="133"/>
      <c r="J33" s="133"/>
      <c r="K33" s="133"/>
      <c r="L33" s="133"/>
      <c r="M33" s="133"/>
      <c r="N33" s="133"/>
      <c r="O33" s="133"/>
      <c r="P33" s="133"/>
      <c r="Q33" s="133"/>
      <c r="R33" s="133"/>
      <c r="S33" s="133"/>
      <c r="T33" s="133"/>
      <c r="U33" s="133"/>
      <c r="V33" s="133"/>
      <c r="W33" s="133"/>
      <c r="X33" s="133"/>
      <c r="Y33" s="133"/>
      <c r="Z33" s="133"/>
      <c r="AA33" s="133"/>
      <c r="AB33" s="133"/>
      <c r="AC33" s="133"/>
      <c r="AD33" s="133"/>
      <c r="AE33" s="133"/>
      <c r="AF33" s="133"/>
      <c r="AG33" s="133"/>
      <c r="AH33" s="143"/>
      <c r="AI33" s="144"/>
      <c r="AJ33" s="168"/>
      <c r="AK33" s="169"/>
      <c r="AL33" s="164"/>
      <c r="AM33" s="146"/>
      <c r="AN33" s="147"/>
    </row>
    <row r="34" spans="1:40" customFormat="1" ht="15.75" thickBot="1" x14ac:dyDescent="0.25">
      <c r="A34" s="153"/>
      <c r="B34" s="154"/>
      <c r="C34" s="154"/>
      <c r="D34" s="154"/>
      <c r="E34" s="154"/>
      <c r="F34" s="154"/>
      <c r="G34" s="154"/>
      <c r="H34" s="154"/>
      <c r="I34" s="154"/>
      <c r="J34" s="154"/>
      <c r="K34" s="154"/>
      <c r="L34" s="154"/>
      <c r="M34" s="154"/>
      <c r="N34" s="154"/>
      <c r="O34" s="154"/>
      <c r="P34" s="154"/>
      <c r="Q34" s="154"/>
      <c r="R34" s="154"/>
      <c r="S34" s="154"/>
      <c r="T34" s="154"/>
      <c r="U34" s="154"/>
      <c r="V34" s="154"/>
      <c r="W34" s="154"/>
      <c r="X34" s="154"/>
      <c r="Y34" s="154"/>
      <c r="Z34" s="154"/>
      <c r="AA34" s="154"/>
      <c r="AB34" s="154"/>
      <c r="AC34" s="154"/>
      <c r="AD34" s="154"/>
      <c r="AE34" s="154"/>
      <c r="AF34" s="154"/>
      <c r="AG34" s="154"/>
      <c r="AH34" s="155"/>
      <c r="AI34" s="144"/>
      <c r="AJ34" s="168"/>
      <c r="AK34" s="169"/>
      <c r="AL34" s="164"/>
      <c r="AM34" s="146"/>
      <c r="AN34" s="147"/>
    </row>
    <row r="35" spans="1:40" customFormat="1" ht="15.75" x14ac:dyDescent="0.25">
      <c r="A35" s="1128" t="s">
        <v>72</v>
      </c>
      <c r="B35" s="1129"/>
      <c r="C35" s="1129"/>
      <c r="D35" s="1129"/>
      <c r="E35" s="1129"/>
      <c r="F35" s="1129"/>
      <c r="G35" s="1129"/>
      <c r="H35" s="1129"/>
      <c r="I35" s="1129"/>
      <c r="J35" s="1129"/>
      <c r="K35" s="1129"/>
      <c r="L35" s="1129"/>
      <c r="M35" s="1129"/>
      <c r="N35" s="1129"/>
      <c r="O35" s="1129"/>
      <c r="P35" s="1129"/>
      <c r="Q35" s="1129"/>
      <c r="R35" s="1129"/>
      <c r="S35" s="1129"/>
      <c r="T35" s="1129"/>
      <c r="U35" s="1129"/>
      <c r="V35" s="1129"/>
      <c r="W35" s="1129"/>
      <c r="X35" s="1129"/>
      <c r="Y35" s="1129"/>
      <c r="Z35" s="1129"/>
      <c r="AA35" s="1129"/>
      <c r="AB35" s="1129"/>
      <c r="AC35" s="1129"/>
      <c r="AD35" s="1129"/>
      <c r="AE35" s="1129"/>
      <c r="AF35" s="1129"/>
      <c r="AG35" s="1129"/>
      <c r="AH35" s="1130"/>
      <c r="AI35" s="1134" t="s">
        <v>56</v>
      </c>
      <c r="AJ35" s="1135"/>
      <c r="AK35" s="1135"/>
      <c r="AL35" s="1135"/>
      <c r="AM35" s="1135"/>
      <c r="AN35" s="259">
        <f>SUM(AN10:AN34)</f>
        <v>17.835999999999999</v>
      </c>
    </row>
    <row r="36" spans="1:40" customFormat="1" x14ac:dyDescent="0.2">
      <c r="A36" s="1128"/>
      <c r="B36" s="1129"/>
      <c r="C36" s="1129"/>
      <c r="D36" s="1129"/>
      <c r="E36" s="1129"/>
      <c r="F36" s="1129"/>
      <c r="G36" s="1129"/>
      <c r="H36" s="1129"/>
      <c r="I36" s="1129"/>
      <c r="J36" s="1129"/>
      <c r="K36" s="1129"/>
      <c r="L36" s="1129"/>
      <c r="M36" s="1129"/>
      <c r="N36" s="1129"/>
      <c r="O36" s="1129"/>
      <c r="P36" s="1129"/>
      <c r="Q36" s="1129"/>
      <c r="R36" s="1129"/>
      <c r="S36" s="1129"/>
      <c r="T36" s="1129"/>
      <c r="U36" s="1129"/>
      <c r="V36" s="1129"/>
      <c r="W36" s="1129"/>
      <c r="X36" s="1129"/>
      <c r="Y36" s="1129"/>
      <c r="Z36" s="1129"/>
      <c r="AA36" s="1129"/>
      <c r="AB36" s="1129"/>
      <c r="AC36" s="1129"/>
      <c r="AD36" s="1129"/>
      <c r="AE36" s="1129"/>
      <c r="AF36" s="1129"/>
      <c r="AG36" s="1129"/>
      <c r="AH36" s="1130"/>
      <c r="AI36" s="1136" t="s">
        <v>57</v>
      </c>
      <c r="AJ36" s="1137"/>
      <c r="AK36" s="1137"/>
      <c r="AL36" s="1137"/>
      <c r="AM36" s="1137"/>
      <c r="AN36" s="147">
        <v>0</v>
      </c>
    </row>
    <row r="37" spans="1:40" customFormat="1" ht="18.75" thickBot="1" x14ac:dyDescent="0.3">
      <c r="A37" s="1131"/>
      <c r="B37" s="1132"/>
      <c r="C37" s="1132"/>
      <c r="D37" s="1132"/>
      <c r="E37" s="1132"/>
      <c r="F37" s="1132"/>
      <c r="G37" s="1132"/>
      <c r="H37" s="1132"/>
      <c r="I37" s="1132"/>
      <c r="J37" s="1132"/>
      <c r="K37" s="1132"/>
      <c r="L37" s="1132"/>
      <c r="M37" s="1132"/>
      <c r="N37" s="1132"/>
      <c r="O37" s="1132"/>
      <c r="P37" s="1132"/>
      <c r="Q37" s="1132"/>
      <c r="R37" s="1132"/>
      <c r="S37" s="1132"/>
      <c r="T37" s="1132"/>
      <c r="U37" s="1132"/>
      <c r="V37" s="1132"/>
      <c r="W37" s="1132"/>
      <c r="X37" s="1132"/>
      <c r="Y37" s="1132"/>
      <c r="Z37" s="1132"/>
      <c r="AA37" s="1132"/>
      <c r="AB37" s="1132"/>
      <c r="AC37" s="1132"/>
      <c r="AD37" s="1132"/>
      <c r="AE37" s="1132"/>
      <c r="AF37" s="1132"/>
      <c r="AG37" s="1132"/>
      <c r="AH37" s="1133"/>
      <c r="AI37" s="1138" t="s">
        <v>58</v>
      </c>
      <c r="AJ37" s="1139"/>
      <c r="AK37" s="1139"/>
      <c r="AL37" s="1139"/>
      <c r="AM37" s="1139"/>
      <c r="AN37" s="260">
        <f>ROUND(+AN35+AN36,2)</f>
        <v>17.84</v>
      </c>
    </row>
    <row r="38" spans="1:40" customFormat="1" ht="15.75" thickBot="1" x14ac:dyDescent="0.25">
      <c r="A38" s="211"/>
      <c r="B38" s="212" t="s">
        <v>59</v>
      </c>
      <c r="C38" s="213"/>
      <c r="D38" s="213"/>
      <c r="E38" s="213"/>
      <c r="F38" s="213"/>
      <c r="G38" s="213"/>
      <c r="H38" s="213"/>
      <c r="I38" s="213"/>
      <c r="J38" s="213"/>
      <c r="K38" s="213"/>
      <c r="L38" s="213"/>
      <c r="M38" s="213"/>
      <c r="N38" s="213"/>
      <c r="O38" s="213"/>
      <c r="P38" s="213"/>
      <c r="Q38" s="213"/>
      <c r="R38" s="213"/>
      <c r="S38" s="213"/>
      <c r="T38" s="214"/>
      <c r="U38" s="213"/>
      <c r="V38" s="213"/>
      <c r="W38" s="213"/>
      <c r="X38" s="213"/>
      <c r="Y38" s="213"/>
      <c r="Z38" s="213"/>
      <c r="AA38" s="213"/>
      <c r="AB38" s="213"/>
      <c r="AC38" s="213"/>
      <c r="AD38" s="213"/>
      <c r="AE38" s="213"/>
      <c r="AF38" s="213"/>
      <c r="AG38" s="213"/>
      <c r="AH38" s="215"/>
      <c r="AI38" s="213"/>
      <c r="AJ38" s="216"/>
      <c r="AK38" s="217"/>
      <c r="AL38" s="217"/>
      <c r="AM38" s="217"/>
      <c r="AN38" s="218"/>
    </row>
    <row r="39" spans="1:40" customFormat="1" ht="61.9" customHeight="1" x14ac:dyDescent="0.2">
      <c r="A39" s="261"/>
      <c r="B39" s="205"/>
      <c r="C39" s="708"/>
      <c r="D39" s="708"/>
      <c r="E39" s="708"/>
      <c r="F39" s="708"/>
      <c r="G39" s="708"/>
      <c r="H39" s="708"/>
      <c r="I39" s="708"/>
      <c r="J39" s="708"/>
      <c r="K39" s="708"/>
      <c r="L39" s="708"/>
      <c r="M39" s="206"/>
      <c r="N39" s="206"/>
      <c r="O39" s="206"/>
      <c r="P39" s="206"/>
      <c r="Q39" s="206"/>
      <c r="R39" s="206"/>
      <c r="S39" s="206"/>
      <c r="T39" s="708"/>
      <c r="U39" s="708"/>
      <c r="V39" s="708"/>
      <c r="W39" s="708"/>
      <c r="X39" s="708"/>
      <c r="Y39" s="708"/>
      <c r="Z39" s="708"/>
      <c r="AA39" s="708"/>
      <c r="AB39" s="708"/>
      <c r="AC39" s="708"/>
      <c r="AD39" s="708"/>
      <c r="AE39" s="708"/>
      <c r="AF39" s="708"/>
      <c r="AG39" s="708"/>
      <c r="AH39" s="708"/>
      <c r="AI39" s="708"/>
      <c r="AJ39" s="206"/>
      <c r="AK39" s="206"/>
      <c r="AL39" s="206"/>
      <c r="AM39" s="206"/>
      <c r="AN39" s="707"/>
    </row>
    <row r="40" spans="1:40" customFormat="1" ht="13.15" customHeight="1" thickBot="1" x14ac:dyDescent="0.25">
      <c r="A40" s="262"/>
      <c r="B40" s="263"/>
      <c r="C40" s="264" t="s">
        <v>334</v>
      </c>
      <c r="D40" s="264"/>
      <c r="E40" s="264"/>
      <c r="F40" s="264"/>
      <c r="G40" s="264"/>
      <c r="H40" s="264"/>
      <c r="I40" s="264"/>
      <c r="J40" s="264"/>
      <c r="K40" s="264"/>
      <c r="L40" s="264"/>
      <c r="M40" s="264"/>
      <c r="N40" s="264"/>
      <c r="O40" s="264"/>
      <c r="P40" s="264"/>
      <c r="Q40" s="264"/>
      <c r="R40" s="264"/>
      <c r="S40" s="264"/>
      <c r="T40" s="264" t="s">
        <v>332</v>
      </c>
      <c r="U40" s="264"/>
      <c r="V40" s="264"/>
      <c r="W40" s="264"/>
      <c r="X40" s="264"/>
      <c r="Y40" s="264"/>
      <c r="Z40" s="264"/>
      <c r="AA40" s="264"/>
      <c r="AB40" s="264"/>
      <c r="AC40" s="264"/>
      <c r="AD40" s="264"/>
      <c r="AE40" s="264"/>
      <c r="AF40" s="264"/>
      <c r="AG40" s="264"/>
      <c r="AH40" s="264"/>
      <c r="AI40" s="264"/>
      <c r="AJ40" s="264"/>
      <c r="AK40" s="264"/>
      <c r="AL40" s="264"/>
      <c r="AM40" s="264"/>
      <c r="AN40" s="706"/>
    </row>
    <row r="41" spans="1:40" ht="43.5" customHeight="1" x14ac:dyDescent="0.25">
      <c r="A41" s="1083"/>
      <c r="B41" s="1083"/>
      <c r="C41" s="1083"/>
      <c r="D41" s="1083"/>
      <c r="E41" s="1083"/>
      <c r="F41" s="1083"/>
      <c r="G41" s="1083"/>
      <c r="H41" s="1083"/>
      <c r="I41" s="1085" t="s">
        <v>38</v>
      </c>
      <c r="J41" s="1086"/>
      <c r="K41" s="1086"/>
      <c r="L41" s="1086"/>
      <c r="M41" s="1086"/>
      <c r="N41" s="1086"/>
      <c r="O41" s="1086"/>
      <c r="P41" s="1086"/>
      <c r="Q41" s="1086"/>
      <c r="R41" s="1086"/>
      <c r="S41" s="1086"/>
      <c r="T41" s="1086"/>
      <c r="U41" s="1086"/>
      <c r="V41" s="1086"/>
      <c r="W41" s="1086"/>
      <c r="X41" s="1086"/>
      <c r="Y41" s="1086"/>
      <c r="Z41" s="1086"/>
      <c r="AA41" s="1086"/>
      <c r="AB41" s="1086"/>
      <c r="AC41" s="1086"/>
      <c r="AD41" s="1086"/>
      <c r="AE41" s="1086"/>
      <c r="AF41" s="1086"/>
      <c r="AG41" s="1086"/>
      <c r="AH41" s="1086"/>
      <c r="AI41" s="1086"/>
      <c r="AJ41" s="1086"/>
      <c r="AK41" s="1087"/>
      <c r="AL41" s="1091"/>
      <c r="AM41" s="1091"/>
      <c r="AN41" s="1091"/>
    </row>
    <row r="42" spans="1:40" ht="15" customHeight="1" x14ac:dyDescent="0.25">
      <c r="A42" s="1084"/>
      <c r="B42" s="1084"/>
      <c r="C42" s="1084"/>
      <c r="D42" s="1084"/>
      <c r="E42" s="1084"/>
      <c r="F42" s="1084"/>
      <c r="G42" s="1084"/>
      <c r="H42" s="1084"/>
      <c r="I42" s="1088"/>
      <c r="J42" s="1089"/>
      <c r="K42" s="1089"/>
      <c r="L42" s="1089"/>
      <c r="M42" s="1089"/>
      <c r="N42" s="1089"/>
      <c r="O42" s="1089"/>
      <c r="P42" s="1089"/>
      <c r="Q42" s="1089"/>
      <c r="R42" s="1089"/>
      <c r="S42" s="1089"/>
      <c r="T42" s="1089"/>
      <c r="U42" s="1089"/>
      <c r="V42" s="1089"/>
      <c r="W42" s="1089"/>
      <c r="X42" s="1089"/>
      <c r="Y42" s="1089"/>
      <c r="Z42" s="1089"/>
      <c r="AA42" s="1089"/>
      <c r="AB42" s="1089"/>
      <c r="AC42" s="1089"/>
      <c r="AD42" s="1089"/>
      <c r="AE42" s="1089"/>
      <c r="AF42" s="1089"/>
      <c r="AG42" s="1089"/>
      <c r="AH42" s="1089"/>
      <c r="AI42" s="1089"/>
      <c r="AJ42" s="1089"/>
      <c r="AK42" s="1090"/>
      <c r="AL42" s="1092"/>
      <c r="AM42" s="1092"/>
      <c r="AN42" s="1092"/>
    </row>
    <row r="43" spans="1:40" ht="15.75" x14ac:dyDescent="0.25">
      <c r="A43" s="1093" t="s">
        <v>39</v>
      </c>
      <c r="B43" s="1093"/>
      <c r="C43" s="1093"/>
      <c r="D43" s="1093"/>
      <c r="E43" s="1093"/>
      <c r="F43" s="1093"/>
      <c r="G43" s="1093"/>
      <c r="H43" s="1093"/>
      <c r="I43" s="1094" t="s">
        <v>40</v>
      </c>
      <c r="J43" s="1094"/>
      <c r="K43" s="1094"/>
      <c r="L43" s="1094"/>
      <c r="M43" s="1094"/>
      <c r="N43" s="1094"/>
      <c r="O43" s="1094"/>
      <c r="P43" s="1094"/>
      <c r="Q43" s="1094"/>
      <c r="R43" s="1094"/>
      <c r="S43" s="1094"/>
      <c r="T43" s="1094"/>
      <c r="U43" s="1093" t="s">
        <v>41</v>
      </c>
      <c r="V43" s="1093"/>
      <c r="W43" s="1093"/>
      <c r="X43" s="1093"/>
      <c r="Y43" s="1093"/>
      <c r="Z43" s="1093"/>
      <c r="AA43" s="1093"/>
      <c r="AB43" s="1093"/>
      <c r="AC43" s="1093"/>
      <c r="AD43" s="1093"/>
      <c r="AE43" s="1094" t="s">
        <v>42</v>
      </c>
      <c r="AF43" s="1094"/>
      <c r="AG43" s="1094"/>
      <c r="AH43" s="1094"/>
      <c r="AI43" s="1094"/>
      <c r="AJ43" s="1094"/>
      <c r="AK43" s="1094"/>
      <c r="AL43" s="1094"/>
      <c r="AM43" s="1094"/>
      <c r="AN43" s="1094"/>
    </row>
    <row r="44" spans="1:40" ht="20.25" x14ac:dyDescent="0.3">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1"/>
      <c r="AN44" s="11"/>
    </row>
    <row r="45" spans="1:40" ht="37.9" customHeight="1" x14ac:dyDescent="0.25">
      <c r="A45" s="1073" t="s">
        <v>43</v>
      </c>
      <c r="B45" s="1073"/>
      <c r="C45" s="1073"/>
      <c r="D45" s="1073"/>
      <c r="E45" s="1073"/>
      <c r="F45" s="1073"/>
      <c r="G45" s="1073"/>
      <c r="H45" s="1073"/>
      <c r="I45" s="1074" t="s">
        <v>125</v>
      </c>
      <c r="J45" s="1074"/>
      <c r="K45" s="1074"/>
      <c r="L45" s="1074"/>
      <c r="M45" s="1074"/>
      <c r="N45" s="1074"/>
      <c r="O45" s="1074"/>
      <c r="P45" s="1074"/>
      <c r="Q45" s="1074"/>
      <c r="R45" s="1074"/>
      <c r="S45" s="1074"/>
      <c r="T45" s="1074"/>
      <c r="U45" s="1074"/>
      <c r="V45" s="1074"/>
      <c r="W45" s="1074"/>
      <c r="X45" s="1074"/>
      <c r="Y45" s="1074"/>
      <c r="Z45" s="1074"/>
      <c r="AA45" s="1074"/>
      <c r="AB45" s="1074"/>
      <c r="AC45" s="1074"/>
      <c r="AD45" s="1074"/>
      <c r="AE45" s="1074"/>
      <c r="AF45" s="1074"/>
      <c r="AG45" s="1074"/>
      <c r="AH45" s="1074"/>
      <c r="AI45" s="1074"/>
      <c r="AJ45" s="1074"/>
      <c r="AK45" s="1074"/>
      <c r="AL45" s="1074"/>
      <c r="AM45" s="1074"/>
      <c r="AN45" s="1074"/>
    </row>
    <row r="46" spans="1:40" ht="16.5" thickBot="1" x14ac:dyDescent="0.3">
      <c r="A46" s="12"/>
      <c r="B46" s="13"/>
      <c r="C46" s="13"/>
      <c r="D46" s="13"/>
      <c r="E46" s="13"/>
      <c r="F46" s="13"/>
      <c r="G46" s="13"/>
      <c r="H46" s="13"/>
      <c r="I46" s="13"/>
      <c r="J46" s="13"/>
      <c r="K46" s="13"/>
      <c r="L46" s="13"/>
      <c r="M46" s="13"/>
      <c r="N46" s="13"/>
      <c r="O46" s="13"/>
      <c r="P46" s="13"/>
      <c r="Q46" s="13"/>
      <c r="R46" s="13"/>
      <c r="S46" s="13"/>
      <c r="T46" s="13"/>
      <c r="U46" s="13"/>
      <c r="V46" s="13"/>
      <c r="W46" s="13"/>
      <c r="X46" s="13"/>
      <c r="Y46" s="13"/>
      <c r="Z46" s="13"/>
      <c r="AA46" s="13"/>
      <c r="AB46" s="13"/>
      <c r="AC46" s="13"/>
      <c r="AD46" s="13"/>
      <c r="AE46" s="13"/>
      <c r="AF46" s="13"/>
      <c r="AG46" s="13"/>
      <c r="AH46" s="13"/>
      <c r="AI46" s="14"/>
      <c r="AJ46" s="14"/>
      <c r="AK46" s="14"/>
      <c r="AL46" s="14"/>
      <c r="AM46" s="15"/>
      <c r="AN46" s="15"/>
    </row>
    <row r="47" spans="1:40" s="13" customFormat="1" ht="45" customHeight="1" thickBot="1" x14ac:dyDescent="0.25">
      <c r="A47" s="1075" t="s">
        <v>1</v>
      </c>
      <c r="B47" s="1076"/>
      <c r="C47" s="1076"/>
      <c r="D47" s="1076"/>
      <c r="E47" s="1076"/>
      <c r="F47" s="1076"/>
      <c r="G47" s="1076"/>
      <c r="H47" s="1077" t="str">
        <f>+VLOOKUP(AE47,PRESUPUESTO!$A$18:$E$36,3,FALSE)</f>
        <v>CONCRETO PARA VIGA DE AMARRE 21 MPa (3000 PSI) SECCION RECTANGULAR</v>
      </c>
      <c r="I47" s="1077"/>
      <c r="J47" s="1077"/>
      <c r="K47" s="1077"/>
      <c r="L47" s="1077"/>
      <c r="M47" s="1077"/>
      <c r="N47" s="1077"/>
      <c r="O47" s="1077"/>
      <c r="P47" s="1077"/>
      <c r="Q47" s="1077"/>
      <c r="R47" s="1077"/>
      <c r="S47" s="1077"/>
      <c r="T47" s="1077"/>
      <c r="U47" s="1076" t="s">
        <v>45</v>
      </c>
      <c r="V47" s="1076"/>
      <c r="W47" s="1076"/>
      <c r="X47" s="1076"/>
      <c r="Y47" s="1076"/>
      <c r="Z47" s="1076"/>
      <c r="AA47" s="1076"/>
      <c r="AB47" s="1076"/>
      <c r="AC47" s="1076"/>
      <c r="AD47" s="1076"/>
      <c r="AE47" s="1078">
        <v>3.03</v>
      </c>
      <c r="AF47" s="1079"/>
      <c r="AG47" s="1079"/>
      <c r="AH47" s="1079"/>
      <c r="AI47" s="1080"/>
      <c r="AJ47" s="16" t="s">
        <v>46</v>
      </c>
      <c r="AK47" s="127" t="str">
        <f>+VLOOKUP(AE47,PRESUPUESTO!$A$18:$E$36,4,FALSE)</f>
        <v>Precios Gober.</v>
      </c>
      <c r="AL47" s="18" t="s">
        <v>47</v>
      </c>
      <c r="AM47" s="1081" t="s">
        <v>124</v>
      </c>
      <c r="AN47" s="1082"/>
    </row>
    <row r="48" spans="1:40" x14ac:dyDescent="0.25">
      <c r="A48" s="19"/>
      <c r="B48" s="20"/>
      <c r="C48" s="20"/>
      <c r="D48" s="20"/>
      <c r="E48" s="20"/>
      <c r="F48" s="20"/>
      <c r="G48" s="20"/>
      <c r="H48" s="20"/>
      <c r="I48" s="20"/>
      <c r="J48" s="20"/>
      <c r="K48" s="20"/>
      <c r="L48" s="20"/>
      <c r="M48" s="20"/>
      <c r="N48" s="20"/>
      <c r="O48" s="20"/>
      <c r="P48" s="20"/>
      <c r="Q48" s="20"/>
      <c r="R48" s="20"/>
      <c r="S48" s="20"/>
      <c r="T48" s="20"/>
      <c r="U48" s="20"/>
      <c r="V48" s="20"/>
      <c r="W48" s="20"/>
      <c r="X48" s="20"/>
      <c r="Y48" s="20"/>
      <c r="Z48" s="20"/>
      <c r="AA48" s="20"/>
      <c r="AB48" s="20"/>
      <c r="AC48" s="20"/>
      <c r="AD48" s="20"/>
      <c r="AE48" s="20"/>
      <c r="AF48" s="20"/>
      <c r="AG48" s="20"/>
      <c r="AH48" s="21"/>
      <c r="AI48" s="1065" t="s">
        <v>48</v>
      </c>
      <c r="AJ48" s="1067" t="s">
        <v>49</v>
      </c>
      <c r="AK48" s="1068"/>
      <c r="AL48" s="1068"/>
      <c r="AM48" s="1069" t="s">
        <v>50</v>
      </c>
      <c r="AN48" s="1063" t="s">
        <v>51</v>
      </c>
    </row>
    <row r="49" spans="1:40" ht="16.5" customHeight="1" thickBot="1" x14ac:dyDescent="0.3">
      <c r="A49" s="22"/>
      <c r="B49" s="23"/>
      <c r="C49" s="23"/>
      <c r="D49" s="23"/>
      <c r="E49" s="23"/>
      <c r="F49" s="23"/>
      <c r="G49" s="23"/>
      <c r="H49" s="23"/>
      <c r="I49" s="23"/>
      <c r="J49" s="23"/>
      <c r="K49" s="23"/>
      <c r="L49" s="23"/>
      <c r="M49" s="23"/>
      <c r="N49" s="23"/>
      <c r="O49" s="23"/>
      <c r="P49" s="23"/>
      <c r="Q49" s="23"/>
      <c r="R49" s="23"/>
      <c r="S49" s="23"/>
      <c r="T49" s="23"/>
      <c r="U49" s="23"/>
      <c r="V49" s="23"/>
      <c r="W49" s="23"/>
      <c r="X49" s="23"/>
      <c r="Y49" s="23"/>
      <c r="Z49" s="23"/>
      <c r="AA49" s="23"/>
      <c r="AB49" s="23"/>
      <c r="AC49" s="23"/>
      <c r="AD49" s="23"/>
      <c r="AE49" s="23"/>
      <c r="AF49" s="23"/>
      <c r="AG49" s="23"/>
      <c r="AH49" s="24"/>
      <c r="AI49" s="1066"/>
      <c r="AJ49" s="25" t="s">
        <v>75</v>
      </c>
      <c r="AK49" s="25" t="s">
        <v>76</v>
      </c>
      <c r="AL49" s="25" t="s">
        <v>77</v>
      </c>
      <c r="AM49" s="1070"/>
      <c r="AN49" s="1064"/>
    </row>
    <row r="50" spans="1:40" ht="15.75" x14ac:dyDescent="0.25">
      <c r="A50" s="22"/>
      <c r="B50" s="23"/>
      <c r="C50" s="23"/>
      <c r="D50" s="26"/>
      <c r="E50" s="27"/>
      <c r="F50" s="28"/>
      <c r="G50" s="28"/>
      <c r="H50" s="27"/>
      <c r="I50" s="29"/>
      <c r="J50" s="30"/>
      <c r="K50" s="30"/>
      <c r="L50" s="30"/>
      <c r="M50" s="30"/>
      <c r="N50" s="30"/>
      <c r="O50" s="30"/>
      <c r="P50" s="30"/>
      <c r="Q50" s="30"/>
      <c r="R50" s="30"/>
      <c r="S50" s="30"/>
      <c r="T50" s="30"/>
      <c r="U50" s="30"/>
      <c r="V50" s="28"/>
      <c r="W50" s="28"/>
      <c r="X50" s="28"/>
      <c r="Y50" s="28"/>
      <c r="Z50" s="28"/>
      <c r="AA50" s="28"/>
      <c r="AB50" s="31"/>
      <c r="AC50" s="28"/>
      <c r="AD50" s="30"/>
      <c r="AE50" s="30"/>
      <c r="AF50" s="30"/>
      <c r="AG50" s="32"/>
      <c r="AH50" s="33"/>
      <c r="AI50" s="76" t="s">
        <v>83</v>
      </c>
      <c r="AJ50" s="78">
        <v>5.2</v>
      </c>
      <c r="AK50" s="78">
        <v>0.35</v>
      </c>
      <c r="AL50" s="74">
        <v>0.2</v>
      </c>
      <c r="AM50" s="36">
        <f>+ROUND(('3,01'!AJ55/3),0)</f>
        <v>30</v>
      </c>
      <c r="AN50" s="37">
        <f>+AJ50*AK50*AL50*AM50</f>
        <v>10.92</v>
      </c>
    </row>
    <row r="51" spans="1:40" ht="15.75" x14ac:dyDescent="0.25">
      <c r="A51" s="22"/>
      <c r="B51" s="23"/>
      <c r="C51" s="23"/>
      <c r="D51" s="23"/>
      <c r="E51" s="23"/>
      <c r="F51" s="23"/>
      <c r="G51" s="23"/>
      <c r="H51" s="23"/>
      <c r="I51" s="23"/>
      <c r="J51" s="23"/>
      <c r="K51" s="23"/>
      <c r="L51" s="23"/>
      <c r="M51" s="23"/>
      <c r="N51" s="38"/>
      <c r="O51" s="23"/>
      <c r="P51" s="23"/>
      <c r="Q51" s="23"/>
      <c r="R51" s="23"/>
      <c r="S51" s="23"/>
      <c r="T51" s="23"/>
      <c r="U51" s="23"/>
      <c r="V51" s="23"/>
      <c r="W51" s="23"/>
      <c r="X51" s="23"/>
      <c r="Y51" s="23"/>
      <c r="Z51" s="23"/>
      <c r="AA51" s="23"/>
      <c r="AB51" s="23"/>
      <c r="AC51" s="23"/>
      <c r="AD51" s="23"/>
      <c r="AE51" s="23"/>
      <c r="AF51" s="39"/>
      <c r="AG51" s="23"/>
      <c r="AH51" s="33"/>
      <c r="AI51" s="76"/>
      <c r="AJ51" s="78"/>
      <c r="AK51" s="78"/>
      <c r="AL51" s="74"/>
      <c r="AM51" s="36"/>
      <c r="AN51" s="37"/>
    </row>
    <row r="52" spans="1:40" ht="15.75" x14ac:dyDescent="0.25">
      <c r="A52" s="22"/>
      <c r="B52" s="23"/>
      <c r="C52" s="23"/>
      <c r="D52" s="23"/>
      <c r="E52" s="23"/>
      <c r="F52" s="23"/>
      <c r="G52" s="23"/>
      <c r="H52" s="23"/>
      <c r="I52" s="23"/>
      <c r="J52" s="23"/>
      <c r="K52" s="23"/>
      <c r="L52" s="23"/>
      <c r="M52" s="23"/>
      <c r="N52" s="38"/>
      <c r="O52" s="23"/>
      <c r="P52" s="23"/>
      <c r="Q52" s="23"/>
      <c r="R52" s="23"/>
      <c r="S52" s="23"/>
      <c r="T52" s="23"/>
      <c r="U52" s="23"/>
      <c r="V52" s="23"/>
      <c r="W52" s="23"/>
      <c r="X52" s="23"/>
      <c r="Y52" s="23"/>
      <c r="Z52" s="23"/>
      <c r="AA52" s="23"/>
      <c r="AB52" s="23"/>
      <c r="AC52" s="23"/>
      <c r="AD52" s="23"/>
      <c r="AE52" s="23"/>
      <c r="AF52" s="39"/>
      <c r="AG52" s="23"/>
      <c r="AH52" s="33"/>
      <c r="AI52" s="69"/>
      <c r="AJ52" s="78"/>
      <c r="AK52" s="78"/>
      <c r="AL52" s="74"/>
      <c r="AM52" s="36"/>
      <c r="AN52" s="37"/>
    </row>
    <row r="53" spans="1:40" ht="15.75" x14ac:dyDescent="0.25">
      <c r="A53" s="22"/>
      <c r="B53" s="23"/>
      <c r="C53" s="23"/>
      <c r="D53" s="23"/>
      <c r="E53" s="23"/>
      <c r="F53" s="23"/>
      <c r="G53" s="23"/>
      <c r="H53" s="23"/>
      <c r="I53" s="23"/>
      <c r="J53" s="23"/>
      <c r="K53" s="23"/>
      <c r="L53" s="23"/>
      <c r="M53" s="23"/>
      <c r="N53" s="38"/>
      <c r="O53" s="23"/>
      <c r="P53" s="23"/>
      <c r="Q53" s="23"/>
      <c r="R53" s="23"/>
      <c r="S53" s="23"/>
      <c r="T53" s="23"/>
      <c r="U53" s="23"/>
      <c r="V53" s="23"/>
      <c r="W53" s="23"/>
      <c r="X53" s="23"/>
      <c r="Y53" s="23"/>
      <c r="Z53" s="23"/>
      <c r="AA53" s="23"/>
      <c r="AB53" s="23"/>
      <c r="AC53" s="23"/>
      <c r="AD53" s="23"/>
      <c r="AE53" s="23"/>
      <c r="AF53" s="39"/>
      <c r="AG53" s="23"/>
      <c r="AH53" s="33"/>
      <c r="AI53" s="76"/>
      <c r="AJ53" s="78"/>
      <c r="AK53" s="78"/>
      <c r="AL53" s="74"/>
      <c r="AM53" s="36"/>
      <c r="AN53" s="37"/>
    </row>
    <row r="54" spans="1:40" ht="15.75" x14ac:dyDescent="0.25">
      <c r="A54" s="22"/>
      <c r="B54" s="23"/>
      <c r="C54" s="23"/>
      <c r="D54" s="23"/>
      <c r="E54" s="23"/>
      <c r="F54" s="23"/>
      <c r="G54" s="23"/>
      <c r="H54" s="23"/>
      <c r="I54" s="23"/>
      <c r="J54" s="23"/>
      <c r="K54" s="23"/>
      <c r="L54" s="23"/>
      <c r="M54" s="23"/>
      <c r="N54" s="38"/>
      <c r="O54" s="23"/>
      <c r="P54" s="23"/>
      <c r="Q54" s="23"/>
      <c r="R54" s="23"/>
      <c r="S54" s="23"/>
      <c r="T54" s="23"/>
      <c r="U54" s="23"/>
      <c r="V54" s="23"/>
      <c r="W54" s="23"/>
      <c r="X54" s="23"/>
      <c r="Y54" s="23"/>
      <c r="Z54" s="23"/>
      <c r="AA54" s="23"/>
      <c r="AB54" s="23"/>
      <c r="AC54" s="23"/>
      <c r="AD54" s="23"/>
      <c r="AE54" s="23"/>
      <c r="AF54" s="39"/>
      <c r="AG54" s="23"/>
      <c r="AH54" s="33"/>
      <c r="AI54" s="69"/>
      <c r="AJ54" s="78"/>
      <c r="AK54" s="78"/>
      <c r="AL54" s="74"/>
      <c r="AM54" s="36"/>
      <c r="AN54" s="37"/>
    </row>
    <row r="55" spans="1:40" ht="15.75" x14ac:dyDescent="0.25">
      <c r="A55" s="22"/>
      <c r="B55" s="23"/>
      <c r="C55" s="23"/>
      <c r="D55" s="23"/>
      <c r="E55" s="23"/>
      <c r="F55" s="23"/>
      <c r="G55" s="23"/>
      <c r="H55" s="23"/>
      <c r="I55" s="23"/>
      <c r="J55" s="23"/>
      <c r="K55" s="23"/>
      <c r="L55" s="23"/>
      <c r="M55" s="23"/>
      <c r="N55" s="38"/>
      <c r="O55" s="23"/>
      <c r="P55" s="23"/>
      <c r="Q55" s="23"/>
      <c r="R55" s="23"/>
      <c r="S55" s="23"/>
      <c r="T55" s="23"/>
      <c r="U55" s="23"/>
      <c r="V55" s="23"/>
      <c r="W55" s="23"/>
      <c r="X55" s="23"/>
      <c r="Y55" s="23"/>
      <c r="Z55" s="23"/>
      <c r="AA55" s="23"/>
      <c r="AB55" s="23"/>
      <c r="AC55" s="23"/>
      <c r="AD55" s="23"/>
      <c r="AE55" s="23"/>
      <c r="AF55" s="39"/>
      <c r="AG55" s="23"/>
      <c r="AH55" s="33"/>
      <c r="AI55" s="69"/>
      <c r="AJ55" s="78"/>
      <c r="AK55" s="78"/>
      <c r="AL55" s="74"/>
      <c r="AM55" s="36"/>
      <c r="AN55" s="37"/>
    </row>
    <row r="56" spans="1:40" ht="15.75" x14ac:dyDescent="0.25">
      <c r="A56" s="22"/>
      <c r="B56" s="23"/>
      <c r="C56" s="23"/>
      <c r="D56" s="23"/>
      <c r="E56" s="23"/>
      <c r="F56" s="23"/>
      <c r="G56" s="23"/>
      <c r="H56" s="23"/>
      <c r="I56" s="23"/>
      <c r="J56" s="23"/>
      <c r="K56" s="23"/>
      <c r="L56" s="23"/>
      <c r="M56" s="23"/>
      <c r="N56" s="38"/>
      <c r="O56" s="23"/>
      <c r="P56" s="23"/>
      <c r="Q56" s="23"/>
      <c r="R56" s="23"/>
      <c r="S56" s="23"/>
      <c r="T56" s="23"/>
      <c r="U56" s="23"/>
      <c r="V56" s="23"/>
      <c r="W56" s="23"/>
      <c r="X56" s="23"/>
      <c r="Y56" s="23"/>
      <c r="Z56" s="23"/>
      <c r="AA56" s="23"/>
      <c r="AB56" s="23"/>
      <c r="AC56" s="23"/>
      <c r="AD56" s="23"/>
      <c r="AE56" s="23"/>
      <c r="AF56" s="39"/>
      <c r="AG56" s="23"/>
      <c r="AH56" s="33"/>
      <c r="AI56" s="69"/>
      <c r="AJ56" s="78"/>
      <c r="AK56" s="78"/>
      <c r="AL56" s="74"/>
      <c r="AM56" s="36"/>
      <c r="AN56" s="37"/>
    </row>
    <row r="57" spans="1:40" ht="15.75" x14ac:dyDescent="0.25">
      <c r="A57" s="22"/>
      <c r="B57" s="23"/>
      <c r="C57" s="23"/>
      <c r="D57" s="23"/>
      <c r="E57" s="23"/>
      <c r="F57" s="23"/>
      <c r="G57" s="23"/>
      <c r="H57" s="23"/>
      <c r="I57" s="23"/>
      <c r="J57" s="23"/>
      <c r="K57" s="23"/>
      <c r="L57" s="23"/>
      <c r="M57" s="23"/>
      <c r="N57" s="23"/>
      <c r="O57" s="23"/>
      <c r="P57" s="23"/>
      <c r="Q57" s="23"/>
      <c r="R57" s="23"/>
      <c r="S57" s="23"/>
      <c r="T57" s="23"/>
      <c r="U57" s="23"/>
      <c r="V57" s="23"/>
      <c r="W57" s="23"/>
      <c r="X57" s="23"/>
      <c r="Y57" s="23"/>
      <c r="Z57" s="23"/>
      <c r="AA57" s="23"/>
      <c r="AB57" s="23"/>
      <c r="AC57" s="23"/>
      <c r="AD57" s="23"/>
      <c r="AE57" s="23"/>
      <c r="AF57" s="39"/>
      <c r="AG57" s="23"/>
      <c r="AH57" s="33"/>
      <c r="AI57" s="69"/>
      <c r="AJ57" s="78"/>
      <c r="AK57" s="78"/>
      <c r="AL57" s="74"/>
      <c r="AM57" s="36"/>
      <c r="AN57" s="37"/>
    </row>
    <row r="58" spans="1:40" ht="15.75" x14ac:dyDescent="0.25">
      <c r="A58" s="22"/>
      <c r="B58" s="23"/>
      <c r="C58" s="23"/>
      <c r="D58" s="23"/>
      <c r="E58" s="23"/>
      <c r="F58" s="23"/>
      <c r="G58" s="23"/>
      <c r="H58" s="23"/>
      <c r="I58" s="23"/>
      <c r="J58" s="23"/>
      <c r="K58" s="23"/>
      <c r="L58" s="23"/>
      <c r="M58" s="23"/>
      <c r="N58" s="23"/>
      <c r="O58" s="23"/>
      <c r="P58" s="23"/>
      <c r="Q58" s="23"/>
      <c r="R58" s="23"/>
      <c r="S58" s="23"/>
      <c r="T58" s="23"/>
      <c r="U58" s="23"/>
      <c r="V58" s="23"/>
      <c r="W58" s="23"/>
      <c r="X58" s="23"/>
      <c r="Y58" s="23"/>
      <c r="Z58" s="23"/>
      <c r="AA58" s="23"/>
      <c r="AB58" s="23"/>
      <c r="AC58" s="23"/>
      <c r="AD58" s="23"/>
      <c r="AE58" s="23"/>
      <c r="AF58" s="39"/>
      <c r="AG58" s="23"/>
      <c r="AH58" s="33"/>
      <c r="AI58" s="69"/>
      <c r="AJ58" s="78"/>
      <c r="AK58" s="78"/>
      <c r="AL58" s="74"/>
      <c r="AM58" s="36"/>
      <c r="AN58" s="37"/>
    </row>
    <row r="59" spans="1:40" ht="15.75" x14ac:dyDescent="0.25">
      <c r="A59" s="22"/>
      <c r="B59" s="23"/>
      <c r="C59" s="23"/>
      <c r="D59" s="23"/>
      <c r="E59" s="23"/>
      <c r="F59" s="23"/>
      <c r="G59" s="23"/>
      <c r="H59" s="23"/>
      <c r="I59" s="23"/>
      <c r="J59" s="23"/>
      <c r="K59" s="23"/>
      <c r="L59" s="23"/>
      <c r="M59" s="23"/>
      <c r="N59" s="23"/>
      <c r="O59" s="23"/>
      <c r="P59" s="23"/>
      <c r="Q59" s="23"/>
      <c r="R59" s="23"/>
      <c r="S59" s="23"/>
      <c r="T59" s="23"/>
      <c r="U59" s="23"/>
      <c r="V59" s="23"/>
      <c r="W59" s="23"/>
      <c r="X59" s="23"/>
      <c r="Y59" s="23"/>
      <c r="Z59" s="23"/>
      <c r="AA59" s="23"/>
      <c r="AB59" s="23"/>
      <c r="AC59" s="23"/>
      <c r="AD59" s="23"/>
      <c r="AE59" s="23"/>
      <c r="AF59" s="39"/>
      <c r="AG59" s="23"/>
      <c r="AH59" s="33"/>
      <c r="AI59" s="69"/>
      <c r="AJ59" s="78"/>
      <c r="AK59" s="78"/>
      <c r="AL59" s="74"/>
      <c r="AM59" s="36"/>
      <c r="AN59" s="37"/>
    </row>
    <row r="60" spans="1:40" ht="15.75" x14ac:dyDescent="0.25">
      <c r="A60" s="22"/>
      <c r="B60" s="23"/>
      <c r="C60" s="23"/>
      <c r="D60" s="23"/>
      <c r="E60" s="23"/>
      <c r="F60" s="23"/>
      <c r="G60" s="23"/>
      <c r="H60" s="23"/>
      <c r="I60" s="23"/>
      <c r="J60" s="23"/>
      <c r="K60" s="23"/>
      <c r="L60" s="23"/>
      <c r="M60" s="23"/>
      <c r="N60" s="23"/>
      <c r="O60" s="23"/>
      <c r="P60" s="23"/>
      <c r="Q60" s="23"/>
      <c r="R60" s="23"/>
      <c r="S60" s="23"/>
      <c r="T60" s="23"/>
      <c r="U60" s="23"/>
      <c r="V60" s="23"/>
      <c r="W60" s="23"/>
      <c r="X60" s="23"/>
      <c r="Y60" s="23"/>
      <c r="Z60" s="23"/>
      <c r="AA60" s="23"/>
      <c r="AB60" s="23"/>
      <c r="AC60" s="23"/>
      <c r="AD60" s="23"/>
      <c r="AE60" s="23"/>
      <c r="AF60" s="39"/>
      <c r="AG60" s="23"/>
      <c r="AH60" s="33"/>
      <c r="AI60" s="69"/>
      <c r="AJ60" s="78"/>
      <c r="AK60" s="78"/>
      <c r="AL60" s="74"/>
      <c r="AM60" s="36"/>
      <c r="AN60" s="37"/>
    </row>
    <row r="61" spans="1:40" ht="15.75" x14ac:dyDescent="0.25">
      <c r="A61" s="22"/>
      <c r="B61" s="23"/>
      <c r="C61" s="23"/>
      <c r="D61" s="23"/>
      <c r="E61" s="23"/>
      <c r="F61" s="23"/>
      <c r="G61" s="23"/>
      <c r="H61" s="23"/>
      <c r="I61" s="23"/>
      <c r="J61" s="23"/>
      <c r="K61" s="23"/>
      <c r="L61" s="23"/>
      <c r="M61" s="23"/>
      <c r="N61" s="23"/>
      <c r="O61" s="23"/>
      <c r="P61" s="23"/>
      <c r="Q61" s="23"/>
      <c r="R61" s="23"/>
      <c r="S61" s="23"/>
      <c r="T61" s="23"/>
      <c r="U61" s="23"/>
      <c r="V61" s="23"/>
      <c r="W61" s="23"/>
      <c r="X61" s="23"/>
      <c r="Y61" s="23"/>
      <c r="Z61" s="23"/>
      <c r="AA61" s="23"/>
      <c r="AB61" s="23"/>
      <c r="AC61" s="23"/>
      <c r="AD61" s="23"/>
      <c r="AE61" s="23"/>
      <c r="AF61" s="39"/>
      <c r="AG61" s="23"/>
      <c r="AH61" s="33"/>
      <c r="AI61" s="69"/>
      <c r="AJ61" s="78"/>
      <c r="AK61" s="78"/>
      <c r="AL61" s="74"/>
      <c r="AM61" s="36"/>
      <c r="AN61" s="37"/>
    </row>
    <row r="62" spans="1:40" ht="15.75" x14ac:dyDescent="0.25">
      <c r="A62" s="22"/>
      <c r="B62" s="23"/>
      <c r="C62" s="23"/>
      <c r="D62" s="23"/>
      <c r="E62" s="23"/>
      <c r="F62" s="23"/>
      <c r="G62" s="23"/>
      <c r="H62" s="23"/>
      <c r="I62" s="23"/>
      <c r="J62" s="23"/>
      <c r="K62" s="23"/>
      <c r="L62" s="23"/>
      <c r="M62" s="23"/>
      <c r="N62" s="23"/>
      <c r="O62" s="23"/>
      <c r="P62" s="23"/>
      <c r="Q62" s="23"/>
      <c r="R62" s="23"/>
      <c r="S62" s="23"/>
      <c r="T62" s="23"/>
      <c r="U62" s="23"/>
      <c r="V62" s="23"/>
      <c r="W62" s="23"/>
      <c r="X62" s="23"/>
      <c r="Y62" s="23"/>
      <c r="Z62" s="23"/>
      <c r="AA62" s="23"/>
      <c r="AB62" s="23"/>
      <c r="AC62" s="23"/>
      <c r="AD62" s="23"/>
      <c r="AE62" s="23"/>
      <c r="AF62" s="39"/>
      <c r="AG62" s="23"/>
      <c r="AH62" s="33"/>
      <c r="AI62" s="69"/>
      <c r="AJ62" s="78"/>
      <c r="AK62" s="78"/>
      <c r="AL62" s="74"/>
      <c r="AM62" s="36"/>
      <c r="AN62" s="37"/>
    </row>
    <row r="63" spans="1:40" ht="15.75" x14ac:dyDescent="0.25">
      <c r="A63" s="22"/>
      <c r="B63" s="23"/>
      <c r="C63" s="23"/>
      <c r="D63" s="23"/>
      <c r="E63" s="23"/>
      <c r="F63" s="23"/>
      <c r="G63" s="23"/>
      <c r="H63" s="23"/>
      <c r="I63" s="23"/>
      <c r="J63" s="23"/>
      <c r="K63" s="23"/>
      <c r="L63" s="23"/>
      <c r="M63" s="23"/>
      <c r="N63" s="23"/>
      <c r="O63" s="23"/>
      <c r="P63" s="23"/>
      <c r="Q63" s="23"/>
      <c r="R63" s="23"/>
      <c r="S63" s="23"/>
      <c r="T63" s="23"/>
      <c r="U63" s="23"/>
      <c r="V63" s="23"/>
      <c r="W63" s="23"/>
      <c r="X63" s="23"/>
      <c r="Y63" s="23"/>
      <c r="Z63" s="23"/>
      <c r="AA63" s="23"/>
      <c r="AB63" s="23"/>
      <c r="AC63" s="23"/>
      <c r="AD63" s="23"/>
      <c r="AE63" s="23"/>
      <c r="AF63" s="39"/>
      <c r="AG63" s="23"/>
      <c r="AH63" s="33"/>
      <c r="AI63" s="69"/>
      <c r="AJ63" s="78"/>
      <c r="AK63" s="78"/>
      <c r="AL63" s="74"/>
      <c r="AM63" s="36"/>
      <c r="AN63" s="37"/>
    </row>
    <row r="64" spans="1:40" ht="15.75" x14ac:dyDescent="0.25">
      <c r="A64" s="22"/>
      <c r="B64" s="23"/>
      <c r="C64" s="23"/>
      <c r="D64" s="23"/>
      <c r="E64" s="23"/>
      <c r="F64" s="23"/>
      <c r="G64" s="23"/>
      <c r="H64" s="23"/>
      <c r="I64" s="23"/>
      <c r="J64" s="23"/>
      <c r="K64" s="23"/>
      <c r="L64" s="23"/>
      <c r="M64" s="23"/>
      <c r="N64" s="23"/>
      <c r="O64" s="23"/>
      <c r="P64" s="23"/>
      <c r="Q64" s="23"/>
      <c r="R64" s="23"/>
      <c r="S64" s="23"/>
      <c r="T64" s="23"/>
      <c r="U64" s="23"/>
      <c r="V64" s="23"/>
      <c r="W64" s="23"/>
      <c r="X64" s="23"/>
      <c r="Y64" s="23"/>
      <c r="Z64" s="23"/>
      <c r="AA64" s="23"/>
      <c r="AB64" s="23"/>
      <c r="AC64" s="23"/>
      <c r="AD64" s="23"/>
      <c r="AE64" s="23"/>
      <c r="AF64" s="39"/>
      <c r="AG64" s="23"/>
      <c r="AH64" s="33"/>
      <c r="AI64" s="69"/>
      <c r="AJ64" s="78"/>
      <c r="AK64" s="78"/>
      <c r="AL64" s="74"/>
      <c r="AM64" s="36"/>
      <c r="AN64" s="37"/>
    </row>
    <row r="65" spans="1:41" ht="15.75" x14ac:dyDescent="0.25">
      <c r="A65" s="22"/>
      <c r="B65" s="23"/>
      <c r="C65" s="23"/>
      <c r="D65" s="23"/>
      <c r="E65" s="23"/>
      <c r="F65" s="23"/>
      <c r="G65" s="23"/>
      <c r="H65" s="23"/>
      <c r="I65" s="23"/>
      <c r="J65" s="23"/>
      <c r="K65" s="23"/>
      <c r="L65" s="23"/>
      <c r="M65" s="23"/>
      <c r="N65" s="23"/>
      <c r="O65" s="23"/>
      <c r="P65" s="23"/>
      <c r="Q65" s="23"/>
      <c r="R65" s="23"/>
      <c r="S65" s="23"/>
      <c r="T65" s="23"/>
      <c r="U65" s="23"/>
      <c r="V65" s="23"/>
      <c r="W65" s="23"/>
      <c r="X65" s="23"/>
      <c r="Y65" s="23"/>
      <c r="Z65" s="23"/>
      <c r="AA65" s="23"/>
      <c r="AB65" s="23"/>
      <c r="AC65" s="23"/>
      <c r="AD65" s="23"/>
      <c r="AE65" s="23"/>
      <c r="AF65" s="39"/>
      <c r="AG65" s="23"/>
      <c r="AH65" s="33"/>
      <c r="AI65" s="69"/>
      <c r="AJ65" s="78"/>
      <c r="AK65" s="78"/>
      <c r="AL65" s="74"/>
      <c r="AM65" s="36"/>
      <c r="AN65" s="37"/>
    </row>
    <row r="66" spans="1:41" ht="15.75" x14ac:dyDescent="0.25">
      <c r="A66" s="22"/>
      <c r="B66" s="23"/>
      <c r="C66" s="23"/>
      <c r="D66" s="23"/>
      <c r="E66" s="23"/>
      <c r="F66" s="23"/>
      <c r="G66" s="23"/>
      <c r="H66" s="23"/>
      <c r="I66" s="23"/>
      <c r="J66" s="23"/>
      <c r="K66" s="23"/>
      <c r="L66" s="23"/>
      <c r="M66" s="23"/>
      <c r="N66" s="23"/>
      <c r="O66" s="23"/>
      <c r="P66" s="23"/>
      <c r="Q66" s="23"/>
      <c r="R66" s="23"/>
      <c r="S66" s="23"/>
      <c r="T66" s="23"/>
      <c r="U66" s="23"/>
      <c r="V66" s="23"/>
      <c r="W66" s="23"/>
      <c r="X66" s="23"/>
      <c r="Y66" s="23"/>
      <c r="Z66" s="23"/>
      <c r="AA66" s="23"/>
      <c r="AB66" s="23"/>
      <c r="AC66" s="23"/>
      <c r="AD66" s="23"/>
      <c r="AE66" s="23"/>
      <c r="AF66" s="23"/>
      <c r="AG66" s="23"/>
      <c r="AH66" s="33"/>
      <c r="AI66" s="69"/>
      <c r="AJ66" s="78"/>
      <c r="AK66" s="78"/>
      <c r="AL66" s="74"/>
      <c r="AM66" s="36"/>
      <c r="AN66" s="37"/>
      <c r="AO66" s="43"/>
    </row>
    <row r="67" spans="1:41" ht="15.75" x14ac:dyDescent="0.25">
      <c r="A67" s="22"/>
      <c r="B67" s="23"/>
      <c r="C67" s="23"/>
      <c r="D67" s="23"/>
      <c r="E67" s="23"/>
      <c r="F67" s="23"/>
      <c r="G67" s="23"/>
      <c r="H67" s="23"/>
      <c r="I67" s="23"/>
      <c r="J67" s="23"/>
      <c r="K67" s="23"/>
      <c r="L67" s="23"/>
      <c r="M67" s="23"/>
      <c r="N67" s="23"/>
      <c r="O67" s="23"/>
      <c r="P67" s="23"/>
      <c r="Q67" s="23"/>
      <c r="R67" s="23"/>
      <c r="S67" s="23"/>
      <c r="T67" s="23"/>
      <c r="U67" s="23"/>
      <c r="V67" s="23"/>
      <c r="W67" s="23"/>
      <c r="X67" s="23"/>
      <c r="Y67" s="23"/>
      <c r="Z67" s="23"/>
      <c r="AA67" s="23"/>
      <c r="AB67" s="23"/>
      <c r="AC67" s="23"/>
      <c r="AD67" s="23"/>
      <c r="AE67" s="23"/>
      <c r="AF67" s="23"/>
      <c r="AG67" s="23"/>
      <c r="AH67" s="33"/>
      <c r="AI67" s="69"/>
      <c r="AJ67" s="78"/>
      <c r="AK67" s="78"/>
      <c r="AL67" s="74"/>
      <c r="AM67" s="36"/>
      <c r="AN67" s="37"/>
    </row>
    <row r="68" spans="1:41" ht="15.75" x14ac:dyDescent="0.25">
      <c r="A68" s="22"/>
      <c r="B68" s="23"/>
      <c r="C68" s="23"/>
      <c r="D68" s="23"/>
      <c r="E68" s="23"/>
      <c r="F68" s="23"/>
      <c r="G68" s="23"/>
      <c r="H68" s="23"/>
      <c r="I68" s="23"/>
      <c r="J68" s="23"/>
      <c r="K68" s="23"/>
      <c r="L68" s="23"/>
      <c r="M68" s="23"/>
      <c r="N68" s="23"/>
      <c r="O68" s="23"/>
      <c r="P68" s="23"/>
      <c r="Q68" s="23"/>
      <c r="R68" s="23"/>
      <c r="S68" s="23"/>
      <c r="T68" s="23"/>
      <c r="U68" s="23"/>
      <c r="V68" s="23"/>
      <c r="W68" s="23"/>
      <c r="X68" s="23"/>
      <c r="Y68" s="23"/>
      <c r="Z68" s="23"/>
      <c r="AA68" s="23"/>
      <c r="AB68" s="23"/>
      <c r="AC68" s="23"/>
      <c r="AD68" s="23"/>
      <c r="AE68" s="23"/>
      <c r="AF68" s="23"/>
      <c r="AG68" s="23"/>
      <c r="AH68" s="33"/>
      <c r="AI68" s="69"/>
      <c r="AJ68" s="78"/>
      <c r="AK68" s="78"/>
      <c r="AL68" s="74"/>
      <c r="AM68" s="36"/>
      <c r="AN68" s="37"/>
    </row>
    <row r="69" spans="1:41" ht="15.75" x14ac:dyDescent="0.25">
      <c r="A69" s="22"/>
      <c r="B69" s="23"/>
      <c r="C69" s="23"/>
      <c r="D69" s="23"/>
      <c r="E69" s="23"/>
      <c r="F69" s="23"/>
      <c r="G69" s="23"/>
      <c r="H69" s="23"/>
      <c r="I69" s="23"/>
      <c r="J69" s="23"/>
      <c r="K69" s="23"/>
      <c r="L69" s="23"/>
      <c r="M69" s="23"/>
      <c r="N69" s="23"/>
      <c r="O69" s="23"/>
      <c r="P69" s="23"/>
      <c r="Q69" s="23"/>
      <c r="R69" s="23"/>
      <c r="S69" s="23"/>
      <c r="T69" s="23"/>
      <c r="U69" s="23"/>
      <c r="V69" s="23"/>
      <c r="W69" s="23"/>
      <c r="X69" s="23"/>
      <c r="Y69" s="23"/>
      <c r="Z69" s="23"/>
      <c r="AA69" s="23"/>
      <c r="AB69" s="23"/>
      <c r="AC69" s="23"/>
      <c r="AD69" s="23"/>
      <c r="AE69" s="23"/>
      <c r="AF69" s="23"/>
      <c r="AG69" s="23"/>
      <c r="AH69" s="33"/>
      <c r="AI69" s="69"/>
      <c r="AJ69" s="78"/>
      <c r="AK69" s="78"/>
      <c r="AL69" s="74"/>
      <c r="AM69" s="36"/>
      <c r="AN69" s="37"/>
    </row>
    <row r="70" spans="1:41" ht="15.75" x14ac:dyDescent="0.25">
      <c r="A70" s="22"/>
      <c r="B70" s="23"/>
      <c r="C70" s="23"/>
      <c r="D70" s="23"/>
      <c r="E70" s="23"/>
      <c r="F70" s="23"/>
      <c r="G70" s="23"/>
      <c r="H70" s="23"/>
      <c r="I70" s="23"/>
      <c r="J70" s="23"/>
      <c r="K70" s="23"/>
      <c r="L70" s="23"/>
      <c r="M70" s="23"/>
      <c r="N70" s="23"/>
      <c r="O70" s="23"/>
      <c r="P70" s="23"/>
      <c r="Q70" s="23"/>
      <c r="R70" s="23"/>
      <c r="S70" s="23"/>
      <c r="T70" s="23"/>
      <c r="U70" s="23"/>
      <c r="V70" s="23"/>
      <c r="W70" s="23"/>
      <c r="X70" s="23"/>
      <c r="Y70" s="23"/>
      <c r="Z70" s="23"/>
      <c r="AA70" s="23"/>
      <c r="AB70" s="23"/>
      <c r="AC70" s="23"/>
      <c r="AD70" s="23"/>
      <c r="AE70" s="23"/>
      <c r="AF70" s="23"/>
      <c r="AG70" s="23"/>
      <c r="AH70" s="33"/>
      <c r="AI70" s="69"/>
      <c r="AJ70" s="78"/>
      <c r="AK70" s="78"/>
      <c r="AL70" s="74"/>
      <c r="AM70" s="36"/>
      <c r="AN70" s="37"/>
    </row>
    <row r="71" spans="1:41" ht="15.75" x14ac:dyDescent="0.25">
      <c r="A71" s="22"/>
      <c r="B71" s="23"/>
      <c r="C71" s="23"/>
      <c r="D71" s="23"/>
      <c r="E71" s="23"/>
      <c r="F71" s="23"/>
      <c r="G71" s="23"/>
      <c r="H71" s="23"/>
      <c r="I71" s="23"/>
      <c r="J71" s="23"/>
      <c r="K71" s="23"/>
      <c r="L71" s="23"/>
      <c r="M71" s="23"/>
      <c r="N71" s="23"/>
      <c r="O71" s="23"/>
      <c r="P71" s="23"/>
      <c r="Q71" s="23"/>
      <c r="R71" s="23"/>
      <c r="S71" s="23"/>
      <c r="T71" s="23"/>
      <c r="U71" s="23"/>
      <c r="V71" s="23"/>
      <c r="W71" s="23"/>
      <c r="X71" s="23"/>
      <c r="Y71" s="23"/>
      <c r="Z71" s="23"/>
      <c r="AA71" s="23"/>
      <c r="AB71" s="23"/>
      <c r="AC71" s="23"/>
      <c r="AD71" s="23"/>
      <c r="AE71" s="23"/>
      <c r="AF71" s="23"/>
      <c r="AG71" s="23"/>
      <c r="AH71" s="33"/>
      <c r="AI71" s="34"/>
      <c r="AJ71" s="78"/>
      <c r="AK71" s="79"/>
      <c r="AL71" s="74"/>
      <c r="AM71" s="36"/>
      <c r="AN71" s="37"/>
    </row>
    <row r="72" spans="1:41" ht="15.75" x14ac:dyDescent="0.25">
      <c r="A72" s="22"/>
      <c r="B72" s="23"/>
      <c r="C72" s="23"/>
      <c r="D72" s="23"/>
      <c r="E72" s="23"/>
      <c r="F72" s="23"/>
      <c r="G72" s="23"/>
      <c r="H72" s="23"/>
      <c r="I72" s="23"/>
      <c r="J72" s="23"/>
      <c r="K72" s="23"/>
      <c r="L72" s="23"/>
      <c r="M72" s="23"/>
      <c r="N72" s="23"/>
      <c r="O72" s="23"/>
      <c r="P72" s="23"/>
      <c r="Q72" s="23"/>
      <c r="R72" s="23"/>
      <c r="S72" s="23"/>
      <c r="T72" s="23"/>
      <c r="U72" s="23"/>
      <c r="V72" s="23"/>
      <c r="W72" s="23"/>
      <c r="X72" s="23"/>
      <c r="Y72" s="23"/>
      <c r="Z72" s="23"/>
      <c r="AA72" s="23"/>
      <c r="AB72" s="23"/>
      <c r="AC72" s="23"/>
      <c r="AD72" s="23"/>
      <c r="AE72" s="23"/>
      <c r="AF72" s="23"/>
      <c r="AG72" s="23"/>
      <c r="AH72" s="33"/>
      <c r="AI72" s="34"/>
      <c r="AJ72" s="78"/>
      <c r="AK72" s="79"/>
      <c r="AL72" s="74"/>
      <c r="AM72" s="36"/>
      <c r="AN72" s="37"/>
    </row>
    <row r="73" spans="1:41" ht="15.75" x14ac:dyDescent="0.25">
      <c r="A73" s="22"/>
      <c r="B73" s="23"/>
      <c r="C73" s="23"/>
      <c r="D73" s="23"/>
      <c r="E73" s="23"/>
      <c r="F73" s="23"/>
      <c r="G73" s="23"/>
      <c r="H73" s="23"/>
      <c r="I73" s="23"/>
      <c r="J73" s="23"/>
      <c r="K73" s="23"/>
      <c r="L73" s="23"/>
      <c r="M73" s="23"/>
      <c r="N73" s="23"/>
      <c r="O73" s="23"/>
      <c r="P73" s="23"/>
      <c r="Q73" s="23"/>
      <c r="R73" s="23"/>
      <c r="S73" s="23"/>
      <c r="T73" s="23"/>
      <c r="U73" s="23"/>
      <c r="V73" s="23"/>
      <c r="W73" s="23"/>
      <c r="X73" s="23"/>
      <c r="Y73" s="23"/>
      <c r="Z73" s="23"/>
      <c r="AA73" s="23"/>
      <c r="AB73" s="23"/>
      <c r="AC73" s="23"/>
      <c r="AD73" s="23"/>
      <c r="AE73" s="23"/>
      <c r="AF73" s="23"/>
      <c r="AG73" s="23"/>
      <c r="AH73" s="33"/>
      <c r="AI73" s="34"/>
      <c r="AJ73" s="78"/>
      <c r="AK73" s="79"/>
      <c r="AL73" s="74"/>
      <c r="AM73" s="36"/>
      <c r="AN73" s="37"/>
    </row>
    <row r="74" spans="1:41" ht="16.5" thickBot="1" x14ac:dyDescent="0.3">
      <c r="A74" s="44"/>
      <c r="B74" s="45"/>
      <c r="C74" s="45"/>
      <c r="D74" s="45"/>
      <c r="E74" s="45"/>
      <c r="F74" s="45"/>
      <c r="G74" s="45"/>
      <c r="H74" s="45"/>
      <c r="I74" s="45"/>
      <c r="J74" s="45"/>
      <c r="K74" s="45"/>
      <c r="L74" s="45"/>
      <c r="M74" s="45"/>
      <c r="N74" s="45"/>
      <c r="O74" s="45"/>
      <c r="P74" s="45"/>
      <c r="Q74" s="45"/>
      <c r="R74" s="45"/>
      <c r="S74" s="45"/>
      <c r="T74" s="45"/>
      <c r="U74" s="45"/>
      <c r="V74" s="45"/>
      <c r="W74" s="45"/>
      <c r="X74" s="45"/>
      <c r="Y74" s="45"/>
      <c r="Z74" s="45"/>
      <c r="AA74" s="45"/>
      <c r="AB74" s="45"/>
      <c r="AC74" s="45"/>
      <c r="AD74" s="45"/>
      <c r="AE74" s="45"/>
      <c r="AF74" s="45"/>
      <c r="AG74" s="45"/>
      <c r="AH74" s="46"/>
      <c r="AI74" s="34"/>
      <c r="AJ74" s="78"/>
      <c r="AK74" s="79"/>
      <c r="AL74" s="74"/>
      <c r="AM74" s="36"/>
      <c r="AN74" s="37"/>
    </row>
    <row r="75" spans="1:41" ht="15.75" x14ac:dyDescent="0.25">
      <c r="A75" s="1140" t="s">
        <v>72</v>
      </c>
      <c r="B75" s="1141"/>
      <c r="C75" s="1141"/>
      <c r="D75" s="1141"/>
      <c r="E75" s="1141"/>
      <c r="F75" s="1141"/>
      <c r="G75" s="1141"/>
      <c r="H75" s="1141"/>
      <c r="I75" s="1141"/>
      <c r="J75" s="1141"/>
      <c r="K75" s="1141"/>
      <c r="L75" s="1141"/>
      <c r="M75" s="1141"/>
      <c r="N75" s="1141"/>
      <c r="O75" s="1141"/>
      <c r="P75" s="1141"/>
      <c r="Q75" s="1141"/>
      <c r="R75" s="1141"/>
      <c r="S75" s="1141"/>
      <c r="T75" s="1141"/>
      <c r="U75" s="1141"/>
      <c r="V75" s="1141"/>
      <c r="W75" s="1141"/>
      <c r="X75" s="1141"/>
      <c r="Y75" s="1141"/>
      <c r="Z75" s="1141"/>
      <c r="AA75" s="1141"/>
      <c r="AB75" s="1141"/>
      <c r="AC75" s="1141"/>
      <c r="AD75" s="1141"/>
      <c r="AE75" s="1141"/>
      <c r="AF75" s="1141"/>
      <c r="AG75" s="1141"/>
      <c r="AH75" s="1142"/>
      <c r="AI75" s="1146" t="s">
        <v>56</v>
      </c>
      <c r="AJ75" s="1147"/>
      <c r="AK75" s="1147"/>
      <c r="AL75" s="1147"/>
      <c r="AM75" s="1147"/>
      <c r="AN75" s="49">
        <f>+SUM(AN50:AN74)</f>
        <v>10.92</v>
      </c>
    </row>
    <row r="76" spans="1:41" ht="15.75" x14ac:dyDescent="0.25">
      <c r="A76" s="1140"/>
      <c r="B76" s="1141"/>
      <c r="C76" s="1141"/>
      <c r="D76" s="1141"/>
      <c r="E76" s="1141"/>
      <c r="F76" s="1141"/>
      <c r="G76" s="1141"/>
      <c r="H76" s="1141"/>
      <c r="I76" s="1141"/>
      <c r="J76" s="1141"/>
      <c r="K76" s="1141"/>
      <c r="L76" s="1141"/>
      <c r="M76" s="1141"/>
      <c r="N76" s="1141"/>
      <c r="O76" s="1141"/>
      <c r="P76" s="1141"/>
      <c r="Q76" s="1141"/>
      <c r="R76" s="1141"/>
      <c r="S76" s="1141"/>
      <c r="T76" s="1141"/>
      <c r="U76" s="1141"/>
      <c r="V76" s="1141"/>
      <c r="W76" s="1141"/>
      <c r="X76" s="1141"/>
      <c r="Y76" s="1141"/>
      <c r="Z76" s="1141"/>
      <c r="AA76" s="1141"/>
      <c r="AB76" s="1141"/>
      <c r="AC76" s="1141"/>
      <c r="AD76" s="1141"/>
      <c r="AE76" s="1141"/>
      <c r="AF76" s="1141"/>
      <c r="AG76" s="1141"/>
      <c r="AH76" s="1142"/>
      <c r="AI76" s="1148" t="s">
        <v>57</v>
      </c>
      <c r="AJ76" s="1149"/>
      <c r="AK76" s="1149"/>
      <c r="AL76" s="1149"/>
      <c r="AM76" s="1149"/>
      <c r="AN76" s="50">
        <f>+AN37</f>
        <v>17.84</v>
      </c>
    </row>
    <row r="77" spans="1:41" ht="18.75" thickBot="1" x14ac:dyDescent="0.3">
      <c r="A77" s="1143"/>
      <c r="B77" s="1144"/>
      <c r="C77" s="1144"/>
      <c r="D77" s="1144"/>
      <c r="E77" s="1144"/>
      <c r="F77" s="1144"/>
      <c r="G77" s="1144"/>
      <c r="H77" s="1144"/>
      <c r="I77" s="1144"/>
      <c r="J77" s="1144"/>
      <c r="K77" s="1144"/>
      <c r="L77" s="1144"/>
      <c r="M77" s="1144"/>
      <c r="N77" s="1144"/>
      <c r="O77" s="1144"/>
      <c r="P77" s="1144"/>
      <c r="Q77" s="1144"/>
      <c r="R77" s="1144"/>
      <c r="S77" s="1144"/>
      <c r="T77" s="1144"/>
      <c r="U77" s="1144"/>
      <c r="V77" s="1144"/>
      <c r="W77" s="1144"/>
      <c r="X77" s="1144"/>
      <c r="Y77" s="1144"/>
      <c r="Z77" s="1144"/>
      <c r="AA77" s="1144"/>
      <c r="AB77" s="1144"/>
      <c r="AC77" s="1144"/>
      <c r="AD77" s="1144"/>
      <c r="AE77" s="1144"/>
      <c r="AF77" s="1144"/>
      <c r="AG77" s="1144"/>
      <c r="AH77" s="1145"/>
      <c r="AI77" s="1150" t="s">
        <v>58</v>
      </c>
      <c r="AJ77" s="1151"/>
      <c r="AK77" s="1151"/>
      <c r="AL77" s="1151"/>
      <c r="AM77" s="1151"/>
      <c r="AN77" s="158">
        <f>ROUNDDOWN(+AN75+AN76,2)</f>
        <v>28.76</v>
      </c>
    </row>
    <row r="78" spans="1:41" customFormat="1" ht="15.75" thickBot="1" x14ac:dyDescent="0.25">
      <c r="A78" s="211"/>
      <c r="B78" s="212" t="s">
        <v>59</v>
      </c>
      <c r="C78" s="213"/>
      <c r="D78" s="213"/>
      <c r="E78" s="213"/>
      <c r="F78" s="213"/>
      <c r="G78" s="213"/>
      <c r="H78" s="213"/>
      <c r="I78" s="213"/>
      <c r="J78" s="213"/>
      <c r="K78" s="213"/>
      <c r="L78" s="213"/>
      <c r="M78" s="213"/>
      <c r="N78" s="213"/>
      <c r="O78" s="213"/>
      <c r="P78" s="213"/>
      <c r="Q78" s="213"/>
      <c r="R78" s="213"/>
      <c r="S78" s="213"/>
      <c r="T78" s="214"/>
      <c r="U78" s="213"/>
      <c r="V78" s="213"/>
      <c r="W78" s="213"/>
      <c r="X78" s="213"/>
      <c r="Y78" s="213"/>
      <c r="Z78" s="213"/>
      <c r="AA78" s="213"/>
      <c r="AB78" s="213"/>
      <c r="AC78" s="213"/>
      <c r="AD78" s="213"/>
      <c r="AE78" s="213"/>
      <c r="AF78" s="213"/>
      <c r="AG78" s="213"/>
      <c r="AH78" s="215"/>
      <c r="AI78" s="213"/>
      <c r="AJ78" s="216"/>
      <c r="AK78" s="217"/>
      <c r="AL78" s="217"/>
      <c r="AM78" s="217"/>
      <c r="AN78" s="218"/>
    </row>
    <row r="79" spans="1:41" customFormat="1" ht="61.9" customHeight="1" x14ac:dyDescent="0.2">
      <c r="A79" s="261"/>
      <c r="B79" s="205"/>
      <c r="C79" s="708"/>
      <c r="D79" s="708"/>
      <c r="E79" s="708"/>
      <c r="F79" s="708"/>
      <c r="G79" s="708"/>
      <c r="H79" s="708"/>
      <c r="I79" s="708"/>
      <c r="J79" s="708"/>
      <c r="K79" s="708"/>
      <c r="L79" s="708"/>
      <c r="M79" s="206"/>
      <c r="N79" s="206"/>
      <c r="O79" s="206"/>
      <c r="P79" s="206"/>
      <c r="Q79" s="206"/>
      <c r="R79" s="206"/>
      <c r="S79" s="206"/>
      <c r="T79" s="708"/>
      <c r="U79" s="708"/>
      <c r="V79" s="708"/>
      <c r="W79" s="708"/>
      <c r="X79" s="708"/>
      <c r="Y79" s="708"/>
      <c r="Z79" s="708"/>
      <c r="AA79" s="708"/>
      <c r="AB79" s="708"/>
      <c r="AC79" s="708"/>
      <c r="AD79" s="708"/>
      <c r="AE79" s="708"/>
      <c r="AF79" s="708"/>
      <c r="AG79" s="708"/>
      <c r="AH79" s="708"/>
      <c r="AI79" s="708"/>
      <c r="AJ79" s="206"/>
      <c r="AK79" s="206"/>
      <c r="AL79" s="206"/>
      <c r="AM79" s="206"/>
      <c r="AN79" s="707"/>
    </row>
    <row r="80" spans="1:41" customFormat="1" ht="13.15" customHeight="1" thickBot="1" x14ac:dyDescent="0.25">
      <c r="A80" s="262"/>
      <c r="B80" s="263"/>
      <c r="C80" s="264" t="s">
        <v>334</v>
      </c>
      <c r="D80" s="264"/>
      <c r="E80" s="264"/>
      <c r="F80" s="264"/>
      <c r="G80" s="264"/>
      <c r="H80" s="264"/>
      <c r="I80" s="264"/>
      <c r="J80" s="264"/>
      <c r="K80" s="264"/>
      <c r="L80" s="264"/>
      <c r="M80" s="264"/>
      <c r="N80" s="264"/>
      <c r="O80" s="264"/>
      <c r="P80" s="264"/>
      <c r="Q80" s="264"/>
      <c r="R80" s="264"/>
      <c r="S80" s="264"/>
      <c r="T80" s="264" t="s">
        <v>332</v>
      </c>
      <c r="U80" s="264"/>
      <c r="V80" s="264"/>
      <c r="W80" s="264"/>
      <c r="X80" s="264"/>
      <c r="Y80" s="264"/>
      <c r="Z80" s="264"/>
      <c r="AA80" s="264"/>
      <c r="AB80" s="264"/>
      <c r="AC80" s="264"/>
      <c r="AD80" s="264"/>
      <c r="AE80" s="264"/>
      <c r="AF80" s="264"/>
      <c r="AG80" s="264"/>
      <c r="AH80" s="264"/>
      <c r="AI80" s="264"/>
      <c r="AJ80" s="264"/>
      <c r="AK80" s="264"/>
      <c r="AL80" s="264"/>
      <c r="AM80" s="264"/>
      <c r="AN80" s="706"/>
    </row>
  </sheetData>
  <mergeCells count="44">
    <mergeCell ref="AI8:AI9"/>
    <mergeCell ref="AJ8:AL8"/>
    <mergeCell ref="AM8:AM9"/>
    <mergeCell ref="AN8:AN9"/>
    <mergeCell ref="A35:AH37"/>
    <mergeCell ref="AI35:AM35"/>
    <mergeCell ref="AI36:AM36"/>
    <mergeCell ref="AI37:AM37"/>
    <mergeCell ref="A5:H5"/>
    <mergeCell ref="I5:AN5"/>
    <mergeCell ref="A7:G7"/>
    <mergeCell ref="H7:T7"/>
    <mergeCell ref="U7:AD7"/>
    <mergeCell ref="AE7:AI7"/>
    <mergeCell ref="AM7:AN7"/>
    <mergeCell ref="A1:H2"/>
    <mergeCell ref="I1:AK2"/>
    <mergeCell ref="AL1:AN2"/>
    <mergeCell ref="A3:H3"/>
    <mergeCell ref="I3:T3"/>
    <mergeCell ref="U3:AD3"/>
    <mergeCell ref="AE3:AN3"/>
    <mergeCell ref="AI48:AI49"/>
    <mergeCell ref="AJ48:AL48"/>
    <mergeCell ref="AM48:AM49"/>
    <mergeCell ref="AN48:AN49"/>
    <mergeCell ref="A75:AH77"/>
    <mergeCell ref="AI75:AM75"/>
    <mergeCell ref="AI76:AM76"/>
    <mergeCell ref="AI77:AM77"/>
    <mergeCell ref="A45:H45"/>
    <mergeCell ref="I45:AN45"/>
    <mergeCell ref="A47:G47"/>
    <mergeCell ref="H47:T47"/>
    <mergeCell ref="U47:AD47"/>
    <mergeCell ref="AE47:AI47"/>
    <mergeCell ref="AM47:AN47"/>
    <mergeCell ref="A41:H42"/>
    <mergeCell ref="I41:AK42"/>
    <mergeCell ref="AL41:AN42"/>
    <mergeCell ref="A43:H43"/>
    <mergeCell ref="I43:T43"/>
    <mergeCell ref="U43:AD43"/>
    <mergeCell ref="AE43:AN43"/>
  </mergeCells>
  <printOptions horizontalCentered="1" verticalCentered="1"/>
  <pageMargins left="0.23622047244094491" right="0.23622047244094491" top="0.74803149606299213" bottom="0.74803149606299213" header="0.31496062992125984" footer="0.31496062992125984"/>
  <pageSetup paperSize="9" scale="64" orientation="landscape" r:id="rId1"/>
  <rowBreaks count="2" manualBreakCount="2">
    <brk id="40" max="39" man="1"/>
    <brk id="80" max="39"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24E7C2-0D10-4744-B1F2-C3493C496746}">
  <sheetPr>
    <tabColor rgb="FF92D050"/>
  </sheetPr>
  <dimension ref="A1:AX176"/>
  <sheetViews>
    <sheetView view="pageBreakPreview" topLeftCell="B130" zoomScale="85" zoomScaleNormal="100" zoomScaleSheetLayoutView="85" workbookViewId="0">
      <selection activeCell="AG28" sqref="AG28"/>
    </sheetView>
  </sheetViews>
  <sheetFormatPr baseColWidth="10" defaultRowHeight="15" x14ac:dyDescent="0.25"/>
  <cols>
    <col min="1" max="3" width="3.7109375" style="9" customWidth="1"/>
    <col min="4" max="4" width="4.28515625" style="9" customWidth="1"/>
    <col min="5" max="5" width="4" style="9" customWidth="1"/>
    <col min="6" max="21" width="3.7109375" style="9" customWidth="1"/>
    <col min="22" max="22" width="3" style="9" customWidth="1"/>
    <col min="23" max="28" width="3.7109375" style="9" customWidth="1"/>
    <col min="29" max="40" width="3.42578125" style="9" customWidth="1"/>
    <col min="41" max="41" width="3.42578125" style="67" customWidth="1"/>
    <col min="42" max="42" width="3.42578125" style="9" customWidth="1"/>
    <col min="43" max="43" width="11.28515625" style="9" customWidth="1"/>
    <col min="44" max="44" width="10.85546875" style="9" customWidth="1"/>
    <col min="45" max="45" width="13.5703125" style="9" customWidth="1"/>
    <col min="46" max="46" width="9.5703125" style="9" bestFit="1" customWidth="1"/>
    <col min="47" max="47" width="13.7109375" style="43" bestFit="1" customWidth="1"/>
    <col min="48" max="48" width="12.5703125" style="43" customWidth="1"/>
    <col min="49" max="256" width="11.5703125" style="9"/>
    <col min="257" max="259" width="3.7109375" style="9" customWidth="1"/>
    <col min="260" max="260" width="4.28515625" style="9" customWidth="1"/>
    <col min="261" max="261" width="4" style="9" customWidth="1"/>
    <col min="262" max="277" width="3.7109375" style="9" customWidth="1"/>
    <col min="278" max="278" width="3" style="9" customWidth="1"/>
    <col min="279" max="284" width="3.7109375" style="9" customWidth="1"/>
    <col min="285" max="298" width="3.42578125" style="9" customWidth="1"/>
    <col min="299" max="299" width="11.28515625" style="9" customWidth="1"/>
    <col min="300" max="300" width="10.85546875" style="9" customWidth="1"/>
    <col min="301" max="301" width="13.5703125" style="9" customWidth="1"/>
    <col min="302" max="302" width="9.5703125" style="9" bestFit="1" customWidth="1"/>
    <col min="303" max="303" width="13.7109375" style="9" bestFit="1" customWidth="1"/>
    <col min="304" max="304" width="12.5703125" style="9" customWidth="1"/>
    <col min="305" max="512" width="11.5703125" style="9"/>
    <col min="513" max="515" width="3.7109375" style="9" customWidth="1"/>
    <col min="516" max="516" width="4.28515625" style="9" customWidth="1"/>
    <col min="517" max="517" width="4" style="9" customWidth="1"/>
    <col min="518" max="533" width="3.7109375" style="9" customWidth="1"/>
    <col min="534" max="534" width="3" style="9" customWidth="1"/>
    <col min="535" max="540" width="3.7109375" style="9" customWidth="1"/>
    <col min="541" max="554" width="3.42578125" style="9" customWidth="1"/>
    <col min="555" max="555" width="11.28515625" style="9" customWidth="1"/>
    <col min="556" max="556" width="10.85546875" style="9" customWidth="1"/>
    <col min="557" max="557" width="13.5703125" style="9" customWidth="1"/>
    <col min="558" max="558" width="9.5703125" style="9" bestFit="1" customWidth="1"/>
    <col min="559" max="559" width="13.7109375" style="9" bestFit="1" customWidth="1"/>
    <col min="560" max="560" width="12.5703125" style="9" customWidth="1"/>
    <col min="561" max="768" width="11.5703125" style="9"/>
    <col min="769" max="771" width="3.7109375" style="9" customWidth="1"/>
    <col min="772" max="772" width="4.28515625" style="9" customWidth="1"/>
    <col min="773" max="773" width="4" style="9" customWidth="1"/>
    <col min="774" max="789" width="3.7109375" style="9" customWidth="1"/>
    <col min="790" max="790" width="3" style="9" customWidth="1"/>
    <col min="791" max="796" width="3.7109375" style="9" customWidth="1"/>
    <col min="797" max="810" width="3.42578125" style="9" customWidth="1"/>
    <col min="811" max="811" width="11.28515625" style="9" customWidth="1"/>
    <col min="812" max="812" width="10.85546875" style="9" customWidth="1"/>
    <col min="813" max="813" width="13.5703125" style="9" customWidth="1"/>
    <col min="814" max="814" width="9.5703125" style="9" bestFit="1" customWidth="1"/>
    <col min="815" max="815" width="13.7109375" style="9" bestFit="1" customWidth="1"/>
    <col min="816" max="816" width="12.5703125" style="9" customWidth="1"/>
    <col min="817" max="1024" width="11.5703125" style="9"/>
    <col min="1025" max="1027" width="3.7109375" style="9" customWidth="1"/>
    <col min="1028" max="1028" width="4.28515625" style="9" customWidth="1"/>
    <col min="1029" max="1029" width="4" style="9" customWidth="1"/>
    <col min="1030" max="1045" width="3.7109375" style="9" customWidth="1"/>
    <col min="1046" max="1046" width="3" style="9" customWidth="1"/>
    <col min="1047" max="1052" width="3.7109375" style="9" customWidth="1"/>
    <col min="1053" max="1066" width="3.42578125" style="9" customWidth="1"/>
    <col min="1067" max="1067" width="11.28515625" style="9" customWidth="1"/>
    <col min="1068" max="1068" width="10.85546875" style="9" customWidth="1"/>
    <col min="1069" max="1069" width="13.5703125" style="9" customWidth="1"/>
    <col min="1070" max="1070" width="9.5703125" style="9" bestFit="1" customWidth="1"/>
    <col min="1071" max="1071" width="13.7109375" style="9" bestFit="1" customWidth="1"/>
    <col min="1072" max="1072" width="12.5703125" style="9" customWidth="1"/>
    <col min="1073" max="1280" width="11.5703125" style="9"/>
    <col min="1281" max="1283" width="3.7109375" style="9" customWidth="1"/>
    <col min="1284" max="1284" width="4.28515625" style="9" customWidth="1"/>
    <col min="1285" max="1285" width="4" style="9" customWidth="1"/>
    <col min="1286" max="1301" width="3.7109375" style="9" customWidth="1"/>
    <col min="1302" max="1302" width="3" style="9" customWidth="1"/>
    <col min="1303" max="1308" width="3.7109375" style="9" customWidth="1"/>
    <col min="1309" max="1322" width="3.42578125" style="9" customWidth="1"/>
    <col min="1323" max="1323" width="11.28515625" style="9" customWidth="1"/>
    <col min="1324" max="1324" width="10.85546875" style="9" customWidth="1"/>
    <col min="1325" max="1325" width="13.5703125" style="9" customWidth="1"/>
    <col min="1326" max="1326" width="9.5703125" style="9" bestFit="1" customWidth="1"/>
    <col min="1327" max="1327" width="13.7109375" style="9" bestFit="1" customWidth="1"/>
    <col min="1328" max="1328" width="12.5703125" style="9" customWidth="1"/>
    <col min="1329" max="1536" width="11.5703125" style="9"/>
    <col min="1537" max="1539" width="3.7109375" style="9" customWidth="1"/>
    <col min="1540" max="1540" width="4.28515625" style="9" customWidth="1"/>
    <col min="1541" max="1541" width="4" style="9" customWidth="1"/>
    <col min="1542" max="1557" width="3.7109375" style="9" customWidth="1"/>
    <col min="1558" max="1558" width="3" style="9" customWidth="1"/>
    <col min="1559" max="1564" width="3.7109375" style="9" customWidth="1"/>
    <col min="1565" max="1578" width="3.42578125" style="9" customWidth="1"/>
    <col min="1579" max="1579" width="11.28515625" style="9" customWidth="1"/>
    <col min="1580" max="1580" width="10.85546875" style="9" customWidth="1"/>
    <col min="1581" max="1581" width="13.5703125" style="9" customWidth="1"/>
    <col min="1582" max="1582" width="9.5703125" style="9" bestFit="1" customWidth="1"/>
    <col min="1583" max="1583" width="13.7109375" style="9" bestFit="1" customWidth="1"/>
    <col min="1584" max="1584" width="12.5703125" style="9" customWidth="1"/>
    <col min="1585" max="1792" width="11.5703125" style="9"/>
    <col min="1793" max="1795" width="3.7109375" style="9" customWidth="1"/>
    <col min="1796" max="1796" width="4.28515625" style="9" customWidth="1"/>
    <col min="1797" max="1797" width="4" style="9" customWidth="1"/>
    <col min="1798" max="1813" width="3.7109375" style="9" customWidth="1"/>
    <col min="1814" max="1814" width="3" style="9" customWidth="1"/>
    <col min="1815" max="1820" width="3.7109375" style="9" customWidth="1"/>
    <col min="1821" max="1834" width="3.42578125" style="9" customWidth="1"/>
    <col min="1835" max="1835" width="11.28515625" style="9" customWidth="1"/>
    <col min="1836" max="1836" width="10.85546875" style="9" customWidth="1"/>
    <col min="1837" max="1837" width="13.5703125" style="9" customWidth="1"/>
    <col min="1838" max="1838" width="9.5703125" style="9" bestFit="1" customWidth="1"/>
    <col min="1839" max="1839" width="13.7109375" style="9" bestFit="1" customWidth="1"/>
    <col min="1840" max="1840" width="12.5703125" style="9" customWidth="1"/>
    <col min="1841" max="2048" width="11.5703125" style="9"/>
    <col min="2049" max="2051" width="3.7109375" style="9" customWidth="1"/>
    <col min="2052" max="2052" width="4.28515625" style="9" customWidth="1"/>
    <col min="2053" max="2053" width="4" style="9" customWidth="1"/>
    <col min="2054" max="2069" width="3.7109375" style="9" customWidth="1"/>
    <col min="2070" max="2070" width="3" style="9" customWidth="1"/>
    <col min="2071" max="2076" width="3.7109375" style="9" customWidth="1"/>
    <col min="2077" max="2090" width="3.42578125" style="9" customWidth="1"/>
    <col min="2091" max="2091" width="11.28515625" style="9" customWidth="1"/>
    <col min="2092" max="2092" width="10.85546875" style="9" customWidth="1"/>
    <col min="2093" max="2093" width="13.5703125" style="9" customWidth="1"/>
    <col min="2094" max="2094" width="9.5703125" style="9" bestFit="1" customWidth="1"/>
    <col min="2095" max="2095" width="13.7109375" style="9" bestFit="1" customWidth="1"/>
    <col min="2096" max="2096" width="12.5703125" style="9" customWidth="1"/>
    <col min="2097" max="2304" width="11.5703125" style="9"/>
    <col min="2305" max="2307" width="3.7109375" style="9" customWidth="1"/>
    <col min="2308" max="2308" width="4.28515625" style="9" customWidth="1"/>
    <col min="2309" max="2309" width="4" style="9" customWidth="1"/>
    <col min="2310" max="2325" width="3.7109375" style="9" customWidth="1"/>
    <col min="2326" max="2326" width="3" style="9" customWidth="1"/>
    <col min="2327" max="2332" width="3.7109375" style="9" customWidth="1"/>
    <col min="2333" max="2346" width="3.42578125" style="9" customWidth="1"/>
    <col min="2347" max="2347" width="11.28515625" style="9" customWidth="1"/>
    <col min="2348" max="2348" width="10.85546875" style="9" customWidth="1"/>
    <col min="2349" max="2349" width="13.5703125" style="9" customWidth="1"/>
    <col min="2350" max="2350" width="9.5703125" style="9" bestFit="1" customWidth="1"/>
    <col min="2351" max="2351" width="13.7109375" style="9" bestFit="1" customWidth="1"/>
    <col min="2352" max="2352" width="12.5703125" style="9" customWidth="1"/>
    <col min="2353" max="2560" width="11.5703125" style="9"/>
    <col min="2561" max="2563" width="3.7109375" style="9" customWidth="1"/>
    <col min="2564" max="2564" width="4.28515625" style="9" customWidth="1"/>
    <col min="2565" max="2565" width="4" style="9" customWidth="1"/>
    <col min="2566" max="2581" width="3.7109375" style="9" customWidth="1"/>
    <col min="2582" max="2582" width="3" style="9" customWidth="1"/>
    <col min="2583" max="2588" width="3.7109375" style="9" customWidth="1"/>
    <col min="2589" max="2602" width="3.42578125" style="9" customWidth="1"/>
    <col min="2603" max="2603" width="11.28515625" style="9" customWidth="1"/>
    <col min="2604" max="2604" width="10.85546875" style="9" customWidth="1"/>
    <col min="2605" max="2605" width="13.5703125" style="9" customWidth="1"/>
    <col min="2606" max="2606" width="9.5703125" style="9" bestFit="1" customWidth="1"/>
    <col min="2607" max="2607" width="13.7109375" style="9" bestFit="1" customWidth="1"/>
    <col min="2608" max="2608" width="12.5703125" style="9" customWidth="1"/>
    <col min="2609" max="2816" width="11.5703125" style="9"/>
    <col min="2817" max="2819" width="3.7109375" style="9" customWidth="1"/>
    <col min="2820" max="2820" width="4.28515625" style="9" customWidth="1"/>
    <col min="2821" max="2821" width="4" style="9" customWidth="1"/>
    <col min="2822" max="2837" width="3.7109375" style="9" customWidth="1"/>
    <col min="2838" max="2838" width="3" style="9" customWidth="1"/>
    <col min="2839" max="2844" width="3.7109375" style="9" customWidth="1"/>
    <col min="2845" max="2858" width="3.42578125" style="9" customWidth="1"/>
    <col min="2859" max="2859" width="11.28515625" style="9" customWidth="1"/>
    <col min="2860" max="2860" width="10.85546875" style="9" customWidth="1"/>
    <col min="2861" max="2861" width="13.5703125" style="9" customWidth="1"/>
    <col min="2862" max="2862" width="9.5703125" style="9" bestFit="1" customWidth="1"/>
    <col min="2863" max="2863" width="13.7109375" style="9" bestFit="1" customWidth="1"/>
    <col min="2864" max="2864" width="12.5703125" style="9" customWidth="1"/>
    <col min="2865" max="3072" width="11.5703125" style="9"/>
    <col min="3073" max="3075" width="3.7109375" style="9" customWidth="1"/>
    <col min="3076" max="3076" width="4.28515625" style="9" customWidth="1"/>
    <col min="3077" max="3077" width="4" style="9" customWidth="1"/>
    <col min="3078" max="3093" width="3.7109375" style="9" customWidth="1"/>
    <col min="3094" max="3094" width="3" style="9" customWidth="1"/>
    <col min="3095" max="3100" width="3.7109375" style="9" customWidth="1"/>
    <col min="3101" max="3114" width="3.42578125" style="9" customWidth="1"/>
    <col min="3115" max="3115" width="11.28515625" style="9" customWidth="1"/>
    <col min="3116" max="3116" width="10.85546875" style="9" customWidth="1"/>
    <col min="3117" max="3117" width="13.5703125" style="9" customWidth="1"/>
    <col min="3118" max="3118" width="9.5703125" style="9" bestFit="1" customWidth="1"/>
    <col min="3119" max="3119" width="13.7109375" style="9" bestFit="1" customWidth="1"/>
    <col min="3120" max="3120" width="12.5703125" style="9" customWidth="1"/>
    <col min="3121" max="3328" width="11.5703125" style="9"/>
    <col min="3329" max="3331" width="3.7109375" style="9" customWidth="1"/>
    <col min="3332" max="3332" width="4.28515625" style="9" customWidth="1"/>
    <col min="3333" max="3333" width="4" style="9" customWidth="1"/>
    <col min="3334" max="3349" width="3.7109375" style="9" customWidth="1"/>
    <col min="3350" max="3350" width="3" style="9" customWidth="1"/>
    <col min="3351" max="3356" width="3.7109375" style="9" customWidth="1"/>
    <col min="3357" max="3370" width="3.42578125" style="9" customWidth="1"/>
    <col min="3371" max="3371" width="11.28515625" style="9" customWidth="1"/>
    <col min="3372" max="3372" width="10.85546875" style="9" customWidth="1"/>
    <col min="3373" max="3373" width="13.5703125" style="9" customWidth="1"/>
    <col min="3374" max="3374" width="9.5703125" style="9" bestFit="1" customWidth="1"/>
    <col min="3375" max="3375" width="13.7109375" style="9" bestFit="1" customWidth="1"/>
    <col min="3376" max="3376" width="12.5703125" style="9" customWidth="1"/>
    <col min="3377" max="3584" width="11.5703125" style="9"/>
    <col min="3585" max="3587" width="3.7109375" style="9" customWidth="1"/>
    <col min="3588" max="3588" width="4.28515625" style="9" customWidth="1"/>
    <col min="3589" max="3589" width="4" style="9" customWidth="1"/>
    <col min="3590" max="3605" width="3.7109375" style="9" customWidth="1"/>
    <col min="3606" max="3606" width="3" style="9" customWidth="1"/>
    <col min="3607" max="3612" width="3.7109375" style="9" customWidth="1"/>
    <col min="3613" max="3626" width="3.42578125" style="9" customWidth="1"/>
    <col min="3627" max="3627" width="11.28515625" style="9" customWidth="1"/>
    <col min="3628" max="3628" width="10.85546875" style="9" customWidth="1"/>
    <col min="3629" max="3629" width="13.5703125" style="9" customWidth="1"/>
    <col min="3630" max="3630" width="9.5703125" style="9" bestFit="1" customWidth="1"/>
    <col min="3631" max="3631" width="13.7109375" style="9" bestFit="1" customWidth="1"/>
    <col min="3632" max="3632" width="12.5703125" style="9" customWidth="1"/>
    <col min="3633" max="3840" width="11.5703125" style="9"/>
    <col min="3841" max="3843" width="3.7109375" style="9" customWidth="1"/>
    <col min="3844" max="3844" width="4.28515625" style="9" customWidth="1"/>
    <col min="3845" max="3845" width="4" style="9" customWidth="1"/>
    <col min="3846" max="3861" width="3.7109375" style="9" customWidth="1"/>
    <col min="3862" max="3862" width="3" style="9" customWidth="1"/>
    <col min="3863" max="3868" width="3.7109375" style="9" customWidth="1"/>
    <col min="3869" max="3882" width="3.42578125" style="9" customWidth="1"/>
    <col min="3883" max="3883" width="11.28515625" style="9" customWidth="1"/>
    <col min="3884" max="3884" width="10.85546875" style="9" customWidth="1"/>
    <col min="3885" max="3885" width="13.5703125" style="9" customWidth="1"/>
    <col min="3886" max="3886" width="9.5703125" style="9" bestFit="1" customWidth="1"/>
    <col min="3887" max="3887" width="13.7109375" style="9" bestFit="1" customWidth="1"/>
    <col min="3888" max="3888" width="12.5703125" style="9" customWidth="1"/>
    <col min="3889" max="4096" width="11.5703125" style="9"/>
    <col min="4097" max="4099" width="3.7109375" style="9" customWidth="1"/>
    <col min="4100" max="4100" width="4.28515625" style="9" customWidth="1"/>
    <col min="4101" max="4101" width="4" style="9" customWidth="1"/>
    <col min="4102" max="4117" width="3.7109375" style="9" customWidth="1"/>
    <col min="4118" max="4118" width="3" style="9" customWidth="1"/>
    <col min="4119" max="4124" width="3.7109375" style="9" customWidth="1"/>
    <col min="4125" max="4138" width="3.42578125" style="9" customWidth="1"/>
    <col min="4139" max="4139" width="11.28515625" style="9" customWidth="1"/>
    <col min="4140" max="4140" width="10.85546875" style="9" customWidth="1"/>
    <col min="4141" max="4141" width="13.5703125" style="9" customWidth="1"/>
    <col min="4142" max="4142" width="9.5703125" style="9" bestFit="1" customWidth="1"/>
    <col min="4143" max="4143" width="13.7109375" style="9" bestFit="1" customWidth="1"/>
    <col min="4144" max="4144" width="12.5703125" style="9" customWidth="1"/>
    <col min="4145" max="4352" width="11.5703125" style="9"/>
    <col min="4353" max="4355" width="3.7109375" style="9" customWidth="1"/>
    <col min="4356" max="4356" width="4.28515625" style="9" customWidth="1"/>
    <col min="4357" max="4357" width="4" style="9" customWidth="1"/>
    <col min="4358" max="4373" width="3.7109375" style="9" customWidth="1"/>
    <col min="4374" max="4374" width="3" style="9" customWidth="1"/>
    <col min="4375" max="4380" width="3.7109375" style="9" customWidth="1"/>
    <col min="4381" max="4394" width="3.42578125" style="9" customWidth="1"/>
    <col min="4395" max="4395" width="11.28515625" style="9" customWidth="1"/>
    <col min="4396" max="4396" width="10.85546875" style="9" customWidth="1"/>
    <col min="4397" max="4397" width="13.5703125" style="9" customWidth="1"/>
    <col min="4398" max="4398" width="9.5703125" style="9" bestFit="1" customWidth="1"/>
    <col min="4399" max="4399" width="13.7109375" style="9" bestFit="1" customWidth="1"/>
    <col min="4400" max="4400" width="12.5703125" style="9" customWidth="1"/>
    <col min="4401" max="4608" width="11.5703125" style="9"/>
    <col min="4609" max="4611" width="3.7109375" style="9" customWidth="1"/>
    <col min="4612" max="4612" width="4.28515625" style="9" customWidth="1"/>
    <col min="4613" max="4613" width="4" style="9" customWidth="1"/>
    <col min="4614" max="4629" width="3.7109375" style="9" customWidth="1"/>
    <col min="4630" max="4630" width="3" style="9" customWidth="1"/>
    <col min="4631" max="4636" width="3.7109375" style="9" customWidth="1"/>
    <col min="4637" max="4650" width="3.42578125" style="9" customWidth="1"/>
    <col min="4651" max="4651" width="11.28515625" style="9" customWidth="1"/>
    <col min="4652" max="4652" width="10.85546875" style="9" customWidth="1"/>
    <col min="4653" max="4653" width="13.5703125" style="9" customWidth="1"/>
    <col min="4654" max="4654" width="9.5703125" style="9" bestFit="1" customWidth="1"/>
    <col min="4655" max="4655" width="13.7109375" style="9" bestFit="1" customWidth="1"/>
    <col min="4656" max="4656" width="12.5703125" style="9" customWidth="1"/>
    <col min="4657" max="4864" width="11.5703125" style="9"/>
    <col min="4865" max="4867" width="3.7109375" style="9" customWidth="1"/>
    <col min="4868" max="4868" width="4.28515625" style="9" customWidth="1"/>
    <col min="4869" max="4869" width="4" style="9" customWidth="1"/>
    <col min="4870" max="4885" width="3.7109375" style="9" customWidth="1"/>
    <col min="4886" max="4886" width="3" style="9" customWidth="1"/>
    <col min="4887" max="4892" width="3.7109375" style="9" customWidth="1"/>
    <col min="4893" max="4906" width="3.42578125" style="9" customWidth="1"/>
    <col min="4907" max="4907" width="11.28515625" style="9" customWidth="1"/>
    <col min="4908" max="4908" width="10.85546875" style="9" customWidth="1"/>
    <col min="4909" max="4909" width="13.5703125" style="9" customWidth="1"/>
    <col min="4910" max="4910" width="9.5703125" style="9" bestFit="1" customWidth="1"/>
    <col min="4911" max="4911" width="13.7109375" style="9" bestFit="1" customWidth="1"/>
    <col min="4912" max="4912" width="12.5703125" style="9" customWidth="1"/>
    <col min="4913" max="5120" width="11.5703125" style="9"/>
    <col min="5121" max="5123" width="3.7109375" style="9" customWidth="1"/>
    <col min="5124" max="5124" width="4.28515625" style="9" customWidth="1"/>
    <col min="5125" max="5125" width="4" style="9" customWidth="1"/>
    <col min="5126" max="5141" width="3.7109375" style="9" customWidth="1"/>
    <col min="5142" max="5142" width="3" style="9" customWidth="1"/>
    <col min="5143" max="5148" width="3.7109375" style="9" customWidth="1"/>
    <col min="5149" max="5162" width="3.42578125" style="9" customWidth="1"/>
    <col min="5163" max="5163" width="11.28515625" style="9" customWidth="1"/>
    <col min="5164" max="5164" width="10.85546875" style="9" customWidth="1"/>
    <col min="5165" max="5165" width="13.5703125" style="9" customWidth="1"/>
    <col min="5166" max="5166" width="9.5703125" style="9" bestFit="1" customWidth="1"/>
    <col min="5167" max="5167" width="13.7109375" style="9" bestFit="1" customWidth="1"/>
    <col min="5168" max="5168" width="12.5703125" style="9" customWidth="1"/>
    <col min="5169" max="5376" width="11.5703125" style="9"/>
    <col min="5377" max="5379" width="3.7109375" style="9" customWidth="1"/>
    <col min="5380" max="5380" width="4.28515625" style="9" customWidth="1"/>
    <col min="5381" max="5381" width="4" style="9" customWidth="1"/>
    <col min="5382" max="5397" width="3.7109375" style="9" customWidth="1"/>
    <col min="5398" max="5398" width="3" style="9" customWidth="1"/>
    <col min="5399" max="5404" width="3.7109375" style="9" customWidth="1"/>
    <col min="5405" max="5418" width="3.42578125" style="9" customWidth="1"/>
    <col min="5419" max="5419" width="11.28515625" style="9" customWidth="1"/>
    <col min="5420" max="5420" width="10.85546875" style="9" customWidth="1"/>
    <col min="5421" max="5421" width="13.5703125" style="9" customWidth="1"/>
    <col min="5422" max="5422" width="9.5703125" style="9" bestFit="1" customWidth="1"/>
    <col min="5423" max="5423" width="13.7109375" style="9" bestFit="1" customWidth="1"/>
    <col min="5424" max="5424" width="12.5703125" style="9" customWidth="1"/>
    <col min="5425" max="5632" width="11.5703125" style="9"/>
    <col min="5633" max="5635" width="3.7109375" style="9" customWidth="1"/>
    <col min="5636" max="5636" width="4.28515625" style="9" customWidth="1"/>
    <col min="5637" max="5637" width="4" style="9" customWidth="1"/>
    <col min="5638" max="5653" width="3.7109375" style="9" customWidth="1"/>
    <col min="5654" max="5654" width="3" style="9" customWidth="1"/>
    <col min="5655" max="5660" width="3.7109375" style="9" customWidth="1"/>
    <col min="5661" max="5674" width="3.42578125" style="9" customWidth="1"/>
    <col min="5675" max="5675" width="11.28515625" style="9" customWidth="1"/>
    <col min="5676" max="5676" width="10.85546875" style="9" customWidth="1"/>
    <col min="5677" max="5677" width="13.5703125" style="9" customWidth="1"/>
    <col min="5678" max="5678" width="9.5703125" style="9" bestFit="1" customWidth="1"/>
    <col min="5679" max="5679" width="13.7109375" style="9" bestFit="1" customWidth="1"/>
    <col min="5680" max="5680" width="12.5703125" style="9" customWidth="1"/>
    <col min="5681" max="5888" width="11.5703125" style="9"/>
    <col min="5889" max="5891" width="3.7109375" style="9" customWidth="1"/>
    <col min="5892" max="5892" width="4.28515625" style="9" customWidth="1"/>
    <col min="5893" max="5893" width="4" style="9" customWidth="1"/>
    <col min="5894" max="5909" width="3.7109375" style="9" customWidth="1"/>
    <col min="5910" max="5910" width="3" style="9" customWidth="1"/>
    <col min="5911" max="5916" width="3.7109375" style="9" customWidth="1"/>
    <col min="5917" max="5930" width="3.42578125" style="9" customWidth="1"/>
    <col min="5931" max="5931" width="11.28515625" style="9" customWidth="1"/>
    <col min="5932" max="5932" width="10.85546875" style="9" customWidth="1"/>
    <col min="5933" max="5933" width="13.5703125" style="9" customWidth="1"/>
    <col min="5934" max="5934" width="9.5703125" style="9" bestFit="1" customWidth="1"/>
    <col min="5935" max="5935" width="13.7109375" style="9" bestFit="1" customWidth="1"/>
    <col min="5936" max="5936" width="12.5703125" style="9" customWidth="1"/>
    <col min="5937" max="6144" width="11.5703125" style="9"/>
    <col min="6145" max="6147" width="3.7109375" style="9" customWidth="1"/>
    <col min="6148" max="6148" width="4.28515625" style="9" customWidth="1"/>
    <col min="6149" max="6149" width="4" style="9" customWidth="1"/>
    <col min="6150" max="6165" width="3.7109375" style="9" customWidth="1"/>
    <col min="6166" max="6166" width="3" style="9" customWidth="1"/>
    <col min="6167" max="6172" width="3.7109375" style="9" customWidth="1"/>
    <col min="6173" max="6186" width="3.42578125" style="9" customWidth="1"/>
    <col min="6187" max="6187" width="11.28515625" style="9" customWidth="1"/>
    <col min="6188" max="6188" width="10.85546875" style="9" customWidth="1"/>
    <col min="6189" max="6189" width="13.5703125" style="9" customWidth="1"/>
    <col min="6190" max="6190" width="9.5703125" style="9" bestFit="1" customWidth="1"/>
    <col min="6191" max="6191" width="13.7109375" style="9" bestFit="1" customWidth="1"/>
    <col min="6192" max="6192" width="12.5703125" style="9" customWidth="1"/>
    <col min="6193" max="6400" width="11.5703125" style="9"/>
    <col min="6401" max="6403" width="3.7109375" style="9" customWidth="1"/>
    <col min="6404" max="6404" width="4.28515625" style="9" customWidth="1"/>
    <col min="6405" max="6405" width="4" style="9" customWidth="1"/>
    <col min="6406" max="6421" width="3.7109375" style="9" customWidth="1"/>
    <col min="6422" max="6422" width="3" style="9" customWidth="1"/>
    <col min="6423" max="6428" width="3.7109375" style="9" customWidth="1"/>
    <col min="6429" max="6442" width="3.42578125" style="9" customWidth="1"/>
    <col min="6443" max="6443" width="11.28515625" style="9" customWidth="1"/>
    <col min="6444" max="6444" width="10.85546875" style="9" customWidth="1"/>
    <col min="6445" max="6445" width="13.5703125" style="9" customWidth="1"/>
    <col min="6446" max="6446" width="9.5703125" style="9" bestFit="1" customWidth="1"/>
    <col min="6447" max="6447" width="13.7109375" style="9" bestFit="1" customWidth="1"/>
    <col min="6448" max="6448" width="12.5703125" style="9" customWidth="1"/>
    <col min="6449" max="6656" width="11.5703125" style="9"/>
    <col min="6657" max="6659" width="3.7109375" style="9" customWidth="1"/>
    <col min="6660" max="6660" width="4.28515625" style="9" customWidth="1"/>
    <col min="6661" max="6661" width="4" style="9" customWidth="1"/>
    <col min="6662" max="6677" width="3.7109375" style="9" customWidth="1"/>
    <col min="6678" max="6678" width="3" style="9" customWidth="1"/>
    <col min="6679" max="6684" width="3.7109375" style="9" customWidth="1"/>
    <col min="6685" max="6698" width="3.42578125" style="9" customWidth="1"/>
    <col min="6699" max="6699" width="11.28515625" style="9" customWidth="1"/>
    <col min="6700" max="6700" width="10.85546875" style="9" customWidth="1"/>
    <col min="6701" max="6701" width="13.5703125" style="9" customWidth="1"/>
    <col min="6702" max="6702" width="9.5703125" style="9" bestFit="1" customWidth="1"/>
    <col min="6703" max="6703" width="13.7109375" style="9" bestFit="1" customWidth="1"/>
    <col min="6704" max="6704" width="12.5703125" style="9" customWidth="1"/>
    <col min="6705" max="6912" width="11.5703125" style="9"/>
    <col min="6913" max="6915" width="3.7109375" style="9" customWidth="1"/>
    <col min="6916" max="6916" width="4.28515625" style="9" customWidth="1"/>
    <col min="6917" max="6917" width="4" style="9" customWidth="1"/>
    <col min="6918" max="6933" width="3.7109375" style="9" customWidth="1"/>
    <col min="6934" max="6934" width="3" style="9" customWidth="1"/>
    <col min="6935" max="6940" width="3.7109375" style="9" customWidth="1"/>
    <col min="6941" max="6954" width="3.42578125" style="9" customWidth="1"/>
    <col min="6955" max="6955" width="11.28515625" style="9" customWidth="1"/>
    <col min="6956" max="6956" width="10.85546875" style="9" customWidth="1"/>
    <col min="6957" max="6957" width="13.5703125" style="9" customWidth="1"/>
    <col min="6958" max="6958" width="9.5703125" style="9" bestFit="1" customWidth="1"/>
    <col min="6959" max="6959" width="13.7109375" style="9" bestFit="1" customWidth="1"/>
    <col min="6960" max="6960" width="12.5703125" style="9" customWidth="1"/>
    <col min="6961" max="7168" width="11.5703125" style="9"/>
    <col min="7169" max="7171" width="3.7109375" style="9" customWidth="1"/>
    <col min="7172" max="7172" width="4.28515625" style="9" customWidth="1"/>
    <col min="7173" max="7173" width="4" style="9" customWidth="1"/>
    <col min="7174" max="7189" width="3.7109375" style="9" customWidth="1"/>
    <col min="7190" max="7190" width="3" style="9" customWidth="1"/>
    <col min="7191" max="7196" width="3.7109375" style="9" customWidth="1"/>
    <col min="7197" max="7210" width="3.42578125" style="9" customWidth="1"/>
    <col min="7211" max="7211" width="11.28515625" style="9" customWidth="1"/>
    <col min="7212" max="7212" width="10.85546875" style="9" customWidth="1"/>
    <col min="7213" max="7213" width="13.5703125" style="9" customWidth="1"/>
    <col min="7214" max="7214" width="9.5703125" style="9" bestFit="1" customWidth="1"/>
    <col min="7215" max="7215" width="13.7109375" style="9" bestFit="1" customWidth="1"/>
    <col min="7216" max="7216" width="12.5703125" style="9" customWidth="1"/>
    <col min="7217" max="7424" width="11.5703125" style="9"/>
    <col min="7425" max="7427" width="3.7109375" style="9" customWidth="1"/>
    <col min="7428" max="7428" width="4.28515625" style="9" customWidth="1"/>
    <col min="7429" max="7429" width="4" style="9" customWidth="1"/>
    <col min="7430" max="7445" width="3.7109375" style="9" customWidth="1"/>
    <col min="7446" max="7446" width="3" style="9" customWidth="1"/>
    <col min="7447" max="7452" width="3.7109375" style="9" customWidth="1"/>
    <col min="7453" max="7466" width="3.42578125" style="9" customWidth="1"/>
    <col min="7467" max="7467" width="11.28515625" style="9" customWidth="1"/>
    <col min="7468" max="7468" width="10.85546875" style="9" customWidth="1"/>
    <col min="7469" max="7469" width="13.5703125" style="9" customWidth="1"/>
    <col min="7470" max="7470" width="9.5703125" style="9" bestFit="1" customWidth="1"/>
    <col min="7471" max="7471" width="13.7109375" style="9" bestFit="1" customWidth="1"/>
    <col min="7472" max="7472" width="12.5703125" style="9" customWidth="1"/>
    <col min="7473" max="7680" width="11.5703125" style="9"/>
    <col min="7681" max="7683" width="3.7109375" style="9" customWidth="1"/>
    <col min="7684" max="7684" width="4.28515625" style="9" customWidth="1"/>
    <col min="7685" max="7685" width="4" style="9" customWidth="1"/>
    <col min="7686" max="7701" width="3.7109375" style="9" customWidth="1"/>
    <col min="7702" max="7702" width="3" style="9" customWidth="1"/>
    <col min="7703" max="7708" width="3.7109375" style="9" customWidth="1"/>
    <col min="7709" max="7722" width="3.42578125" style="9" customWidth="1"/>
    <col min="7723" max="7723" width="11.28515625" style="9" customWidth="1"/>
    <col min="7724" max="7724" width="10.85546875" style="9" customWidth="1"/>
    <col min="7725" max="7725" width="13.5703125" style="9" customWidth="1"/>
    <col min="7726" max="7726" width="9.5703125" style="9" bestFit="1" customWidth="1"/>
    <col min="7727" max="7727" width="13.7109375" style="9" bestFit="1" customWidth="1"/>
    <col min="7728" max="7728" width="12.5703125" style="9" customWidth="1"/>
    <col min="7729" max="7936" width="11.5703125" style="9"/>
    <col min="7937" max="7939" width="3.7109375" style="9" customWidth="1"/>
    <col min="7940" max="7940" width="4.28515625" style="9" customWidth="1"/>
    <col min="7941" max="7941" width="4" style="9" customWidth="1"/>
    <col min="7942" max="7957" width="3.7109375" style="9" customWidth="1"/>
    <col min="7958" max="7958" width="3" style="9" customWidth="1"/>
    <col min="7959" max="7964" width="3.7109375" style="9" customWidth="1"/>
    <col min="7965" max="7978" width="3.42578125" style="9" customWidth="1"/>
    <col min="7979" max="7979" width="11.28515625" style="9" customWidth="1"/>
    <col min="7980" max="7980" width="10.85546875" style="9" customWidth="1"/>
    <col min="7981" max="7981" width="13.5703125" style="9" customWidth="1"/>
    <col min="7982" max="7982" width="9.5703125" style="9" bestFit="1" customWidth="1"/>
    <col min="7983" max="7983" width="13.7109375" style="9" bestFit="1" customWidth="1"/>
    <col min="7984" max="7984" width="12.5703125" style="9" customWidth="1"/>
    <col min="7985" max="8192" width="11.5703125" style="9"/>
    <col min="8193" max="8195" width="3.7109375" style="9" customWidth="1"/>
    <col min="8196" max="8196" width="4.28515625" style="9" customWidth="1"/>
    <col min="8197" max="8197" width="4" style="9" customWidth="1"/>
    <col min="8198" max="8213" width="3.7109375" style="9" customWidth="1"/>
    <col min="8214" max="8214" width="3" style="9" customWidth="1"/>
    <col min="8215" max="8220" width="3.7109375" style="9" customWidth="1"/>
    <col min="8221" max="8234" width="3.42578125" style="9" customWidth="1"/>
    <col min="8235" max="8235" width="11.28515625" style="9" customWidth="1"/>
    <col min="8236" max="8236" width="10.85546875" style="9" customWidth="1"/>
    <col min="8237" max="8237" width="13.5703125" style="9" customWidth="1"/>
    <col min="8238" max="8238" width="9.5703125" style="9" bestFit="1" customWidth="1"/>
    <col min="8239" max="8239" width="13.7109375" style="9" bestFit="1" customWidth="1"/>
    <col min="8240" max="8240" width="12.5703125" style="9" customWidth="1"/>
    <col min="8241" max="8448" width="11.5703125" style="9"/>
    <col min="8449" max="8451" width="3.7109375" style="9" customWidth="1"/>
    <col min="8452" max="8452" width="4.28515625" style="9" customWidth="1"/>
    <col min="8453" max="8453" width="4" style="9" customWidth="1"/>
    <col min="8454" max="8469" width="3.7109375" style="9" customWidth="1"/>
    <col min="8470" max="8470" width="3" style="9" customWidth="1"/>
    <col min="8471" max="8476" width="3.7109375" style="9" customWidth="1"/>
    <col min="8477" max="8490" width="3.42578125" style="9" customWidth="1"/>
    <col min="8491" max="8491" width="11.28515625" style="9" customWidth="1"/>
    <col min="8492" max="8492" width="10.85546875" style="9" customWidth="1"/>
    <col min="8493" max="8493" width="13.5703125" style="9" customWidth="1"/>
    <col min="8494" max="8494" width="9.5703125" style="9" bestFit="1" customWidth="1"/>
    <col min="8495" max="8495" width="13.7109375" style="9" bestFit="1" customWidth="1"/>
    <col min="8496" max="8496" width="12.5703125" style="9" customWidth="1"/>
    <col min="8497" max="8704" width="11.5703125" style="9"/>
    <col min="8705" max="8707" width="3.7109375" style="9" customWidth="1"/>
    <col min="8708" max="8708" width="4.28515625" style="9" customWidth="1"/>
    <col min="8709" max="8709" width="4" style="9" customWidth="1"/>
    <col min="8710" max="8725" width="3.7109375" style="9" customWidth="1"/>
    <col min="8726" max="8726" width="3" style="9" customWidth="1"/>
    <col min="8727" max="8732" width="3.7109375" style="9" customWidth="1"/>
    <col min="8733" max="8746" width="3.42578125" style="9" customWidth="1"/>
    <col min="8747" max="8747" width="11.28515625" style="9" customWidth="1"/>
    <col min="8748" max="8748" width="10.85546875" style="9" customWidth="1"/>
    <col min="8749" max="8749" width="13.5703125" style="9" customWidth="1"/>
    <col min="8750" max="8750" width="9.5703125" style="9" bestFit="1" customWidth="1"/>
    <col min="8751" max="8751" width="13.7109375" style="9" bestFit="1" customWidth="1"/>
    <col min="8752" max="8752" width="12.5703125" style="9" customWidth="1"/>
    <col min="8753" max="8960" width="11.5703125" style="9"/>
    <col min="8961" max="8963" width="3.7109375" style="9" customWidth="1"/>
    <col min="8964" max="8964" width="4.28515625" style="9" customWidth="1"/>
    <col min="8965" max="8965" width="4" style="9" customWidth="1"/>
    <col min="8966" max="8981" width="3.7109375" style="9" customWidth="1"/>
    <col min="8982" max="8982" width="3" style="9" customWidth="1"/>
    <col min="8983" max="8988" width="3.7109375" style="9" customWidth="1"/>
    <col min="8989" max="9002" width="3.42578125" style="9" customWidth="1"/>
    <col min="9003" max="9003" width="11.28515625" style="9" customWidth="1"/>
    <col min="9004" max="9004" width="10.85546875" style="9" customWidth="1"/>
    <col min="9005" max="9005" width="13.5703125" style="9" customWidth="1"/>
    <col min="9006" max="9006" width="9.5703125" style="9" bestFit="1" customWidth="1"/>
    <col min="9007" max="9007" width="13.7109375" style="9" bestFit="1" customWidth="1"/>
    <col min="9008" max="9008" width="12.5703125" style="9" customWidth="1"/>
    <col min="9009" max="9216" width="11.5703125" style="9"/>
    <col min="9217" max="9219" width="3.7109375" style="9" customWidth="1"/>
    <col min="9220" max="9220" width="4.28515625" style="9" customWidth="1"/>
    <col min="9221" max="9221" width="4" style="9" customWidth="1"/>
    <col min="9222" max="9237" width="3.7109375" style="9" customWidth="1"/>
    <col min="9238" max="9238" width="3" style="9" customWidth="1"/>
    <col min="9239" max="9244" width="3.7109375" style="9" customWidth="1"/>
    <col min="9245" max="9258" width="3.42578125" style="9" customWidth="1"/>
    <col min="9259" max="9259" width="11.28515625" style="9" customWidth="1"/>
    <col min="9260" max="9260" width="10.85546875" style="9" customWidth="1"/>
    <col min="9261" max="9261" width="13.5703125" style="9" customWidth="1"/>
    <col min="9262" max="9262" width="9.5703125" style="9" bestFit="1" customWidth="1"/>
    <col min="9263" max="9263" width="13.7109375" style="9" bestFit="1" customWidth="1"/>
    <col min="9264" max="9264" width="12.5703125" style="9" customWidth="1"/>
    <col min="9265" max="9472" width="11.5703125" style="9"/>
    <col min="9473" max="9475" width="3.7109375" style="9" customWidth="1"/>
    <col min="9476" max="9476" width="4.28515625" style="9" customWidth="1"/>
    <col min="9477" max="9477" width="4" style="9" customWidth="1"/>
    <col min="9478" max="9493" width="3.7109375" style="9" customWidth="1"/>
    <col min="9494" max="9494" width="3" style="9" customWidth="1"/>
    <col min="9495" max="9500" width="3.7109375" style="9" customWidth="1"/>
    <col min="9501" max="9514" width="3.42578125" style="9" customWidth="1"/>
    <col min="9515" max="9515" width="11.28515625" style="9" customWidth="1"/>
    <col min="9516" max="9516" width="10.85546875" style="9" customWidth="1"/>
    <col min="9517" max="9517" width="13.5703125" style="9" customWidth="1"/>
    <col min="9518" max="9518" width="9.5703125" style="9" bestFit="1" customWidth="1"/>
    <col min="9519" max="9519" width="13.7109375" style="9" bestFit="1" customWidth="1"/>
    <col min="9520" max="9520" width="12.5703125" style="9" customWidth="1"/>
    <col min="9521" max="9728" width="11.5703125" style="9"/>
    <col min="9729" max="9731" width="3.7109375" style="9" customWidth="1"/>
    <col min="9732" max="9732" width="4.28515625" style="9" customWidth="1"/>
    <col min="9733" max="9733" width="4" style="9" customWidth="1"/>
    <col min="9734" max="9749" width="3.7109375" style="9" customWidth="1"/>
    <col min="9750" max="9750" width="3" style="9" customWidth="1"/>
    <col min="9751" max="9756" width="3.7109375" style="9" customWidth="1"/>
    <col min="9757" max="9770" width="3.42578125" style="9" customWidth="1"/>
    <col min="9771" max="9771" width="11.28515625" style="9" customWidth="1"/>
    <col min="9772" max="9772" width="10.85546875" style="9" customWidth="1"/>
    <col min="9773" max="9773" width="13.5703125" style="9" customWidth="1"/>
    <col min="9774" max="9774" width="9.5703125" style="9" bestFit="1" customWidth="1"/>
    <col min="9775" max="9775" width="13.7109375" style="9" bestFit="1" customWidth="1"/>
    <col min="9776" max="9776" width="12.5703125" style="9" customWidth="1"/>
    <col min="9777" max="9984" width="11.5703125" style="9"/>
    <col min="9985" max="9987" width="3.7109375" style="9" customWidth="1"/>
    <col min="9988" max="9988" width="4.28515625" style="9" customWidth="1"/>
    <col min="9989" max="9989" width="4" style="9" customWidth="1"/>
    <col min="9990" max="10005" width="3.7109375" style="9" customWidth="1"/>
    <col min="10006" max="10006" width="3" style="9" customWidth="1"/>
    <col min="10007" max="10012" width="3.7109375" style="9" customWidth="1"/>
    <col min="10013" max="10026" width="3.42578125" style="9" customWidth="1"/>
    <col min="10027" max="10027" width="11.28515625" style="9" customWidth="1"/>
    <col min="10028" max="10028" width="10.85546875" style="9" customWidth="1"/>
    <col min="10029" max="10029" width="13.5703125" style="9" customWidth="1"/>
    <col min="10030" max="10030" width="9.5703125" style="9" bestFit="1" customWidth="1"/>
    <col min="10031" max="10031" width="13.7109375" style="9" bestFit="1" customWidth="1"/>
    <col min="10032" max="10032" width="12.5703125" style="9" customWidth="1"/>
    <col min="10033" max="10240" width="11.5703125" style="9"/>
    <col min="10241" max="10243" width="3.7109375" style="9" customWidth="1"/>
    <col min="10244" max="10244" width="4.28515625" style="9" customWidth="1"/>
    <col min="10245" max="10245" width="4" style="9" customWidth="1"/>
    <col min="10246" max="10261" width="3.7109375" style="9" customWidth="1"/>
    <col min="10262" max="10262" width="3" style="9" customWidth="1"/>
    <col min="10263" max="10268" width="3.7109375" style="9" customWidth="1"/>
    <col min="10269" max="10282" width="3.42578125" style="9" customWidth="1"/>
    <col min="10283" max="10283" width="11.28515625" style="9" customWidth="1"/>
    <col min="10284" max="10284" width="10.85546875" style="9" customWidth="1"/>
    <col min="10285" max="10285" width="13.5703125" style="9" customWidth="1"/>
    <col min="10286" max="10286" width="9.5703125" style="9" bestFit="1" customWidth="1"/>
    <col min="10287" max="10287" width="13.7109375" style="9" bestFit="1" customWidth="1"/>
    <col min="10288" max="10288" width="12.5703125" style="9" customWidth="1"/>
    <col min="10289" max="10496" width="11.5703125" style="9"/>
    <col min="10497" max="10499" width="3.7109375" style="9" customWidth="1"/>
    <col min="10500" max="10500" width="4.28515625" style="9" customWidth="1"/>
    <col min="10501" max="10501" width="4" style="9" customWidth="1"/>
    <col min="10502" max="10517" width="3.7109375" style="9" customWidth="1"/>
    <col min="10518" max="10518" width="3" style="9" customWidth="1"/>
    <col min="10519" max="10524" width="3.7109375" style="9" customWidth="1"/>
    <col min="10525" max="10538" width="3.42578125" style="9" customWidth="1"/>
    <col min="10539" max="10539" width="11.28515625" style="9" customWidth="1"/>
    <col min="10540" max="10540" width="10.85546875" style="9" customWidth="1"/>
    <col min="10541" max="10541" width="13.5703125" style="9" customWidth="1"/>
    <col min="10542" max="10542" width="9.5703125" style="9" bestFit="1" customWidth="1"/>
    <col min="10543" max="10543" width="13.7109375" style="9" bestFit="1" customWidth="1"/>
    <col min="10544" max="10544" width="12.5703125" style="9" customWidth="1"/>
    <col min="10545" max="10752" width="11.5703125" style="9"/>
    <col min="10753" max="10755" width="3.7109375" style="9" customWidth="1"/>
    <col min="10756" max="10756" width="4.28515625" style="9" customWidth="1"/>
    <col min="10757" max="10757" width="4" style="9" customWidth="1"/>
    <col min="10758" max="10773" width="3.7109375" style="9" customWidth="1"/>
    <col min="10774" max="10774" width="3" style="9" customWidth="1"/>
    <col min="10775" max="10780" width="3.7109375" style="9" customWidth="1"/>
    <col min="10781" max="10794" width="3.42578125" style="9" customWidth="1"/>
    <col min="10795" max="10795" width="11.28515625" style="9" customWidth="1"/>
    <col min="10796" max="10796" width="10.85546875" style="9" customWidth="1"/>
    <col min="10797" max="10797" width="13.5703125" style="9" customWidth="1"/>
    <col min="10798" max="10798" width="9.5703125" style="9" bestFit="1" customWidth="1"/>
    <col min="10799" max="10799" width="13.7109375" style="9" bestFit="1" customWidth="1"/>
    <col min="10800" max="10800" width="12.5703125" style="9" customWidth="1"/>
    <col min="10801" max="11008" width="11.5703125" style="9"/>
    <col min="11009" max="11011" width="3.7109375" style="9" customWidth="1"/>
    <col min="11012" max="11012" width="4.28515625" style="9" customWidth="1"/>
    <col min="11013" max="11013" width="4" style="9" customWidth="1"/>
    <col min="11014" max="11029" width="3.7109375" style="9" customWidth="1"/>
    <col min="11030" max="11030" width="3" style="9" customWidth="1"/>
    <col min="11031" max="11036" width="3.7109375" style="9" customWidth="1"/>
    <col min="11037" max="11050" width="3.42578125" style="9" customWidth="1"/>
    <col min="11051" max="11051" width="11.28515625" style="9" customWidth="1"/>
    <col min="11052" max="11052" width="10.85546875" style="9" customWidth="1"/>
    <col min="11053" max="11053" width="13.5703125" style="9" customWidth="1"/>
    <col min="11054" max="11054" width="9.5703125" style="9" bestFit="1" customWidth="1"/>
    <col min="11055" max="11055" width="13.7109375" style="9" bestFit="1" customWidth="1"/>
    <col min="11056" max="11056" width="12.5703125" style="9" customWidth="1"/>
    <col min="11057" max="11264" width="11.5703125" style="9"/>
    <col min="11265" max="11267" width="3.7109375" style="9" customWidth="1"/>
    <col min="11268" max="11268" width="4.28515625" style="9" customWidth="1"/>
    <col min="11269" max="11269" width="4" style="9" customWidth="1"/>
    <col min="11270" max="11285" width="3.7109375" style="9" customWidth="1"/>
    <col min="11286" max="11286" width="3" style="9" customWidth="1"/>
    <col min="11287" max="11292" width="3.7109375" style="9" customWidth="1"/>
    <col min="11293" max="11306" width="3.42578125" style="9" customWidth="1"/>
    <col min="11307" max="11307" width="11.28515625" style="9" customWidth="1"/>
    <col min="11308" max="11308" width="10.85546875" style="9" customWidth="1"/>
    <col min="11309" max="11309" width="13.5703125" style="9" customWidth="1"/>
    <col min="11310" max="11310" width="9.5703125" style="9" bestFit="1" customWidth="1"/>
    <col min="11311" max="11311" width="13.7109375" style="9" bestFit="1" customWidth="1"/>
    <col min="11312" max="11312" width="12.5703125" style="9" customWidth="1"/>
    <col min="11313" max="11520" width="11.5703125" style="9"/>
    <col min="11521" max="11523" width="3.7109375" style="9" customWidth="1"/>
    <col min="11524" max="11524" width="4.28515625" style="9" customWidth="1"/>
    <col min="11525" max="11525" width="4" style="9" customWidth="1"/>
    <col min="11526" max="11541" width="3.7109375" style="9" customWidth="1"/>
    <col min="11542" max="11542" width="3" style="9" customWidth="1"/>
    <col min="11543" max="11548" width="3.7109375" style="9" customWidth="1"/>
    <col min="11549" max="11562" width="3.42578125" style="9" customWidth="1"/>
    <col min="11563" max="11563" width="11.28515625" style="9" customWidth="1"/>
    <col min="11564" max="11564" width="10.85546875" style="9" customWidth="1"/>
    <col min="11565" max="11565" width="13.5703125" style="9" customWidth="1"/>
    <col min="11566" max="11566" width="9.5703125" style="9" bestFit="1" customWidth="1"/>
    <col min="11567" max="11567" width="13.7109375" style="9" bestFit="1" customWidth="1"/>
    <col min="11568" max="11568" width="12.5703125" style="9" customWidth="1"/>
    <col min="11569" max="11776" width="11.5703125" style="9"/>
    <col min="11777" max="11779" width="3.7109375" style="9" customWidth="1"/>
    <col min="11780" max="11780" width="4.28515625" style="9" customWidth="1"/>
    <col min="11781" max="11781" width="4" style="9" customWidth="1"/>
    <col min="11782" max="11797" width="3.7109375" style="9" customWidth="1"/>
    <col min="11798" max="11798" width="3" style="9" customWidth="1"/>
    <col min="11799" max="11804" width="3.7109375" style="9" customWidth="1"/>
    <col min="11805" max="11818" width="3.42578125" style="9" customWidth="1"/>
    <col min="11819" max="11819" width="11.28515625" style="9" customWidth="1"/>
    <col min="11820" max="11820" width="10.85546875" style="9" customWidth="1"/>
    <col min="11821" max="11821" width="13.5703125" style="9" customWidth="1"/>
    <col min="11822" max="11822" width="9.5703125" style="9" bestFit="1" customWidth="1"/>
    <col min="11823" max="11823" width="13.7109375" style="9" bestFit="1" customWidth="1"/>
    <col min="11824" max="11824" width="12.5703125" style="9" customWidth="1"/>
    <col min="11825" max="12032" width="11.5703125" style="9"/>
    <col min="12033" max="12035" width="3.7109375" style="9" customWidth="1"/>
    <col min="12036" max="12036" width="4.28515625" style="9" customWidth="1"/>
    <col min="12037" max="12037" width="4" style="9" customWidth="1"/>
    <col min="12038" max="12053" width="3.7109375" style="9" customWidth="1"/>
    <col min="12054" max="12054" width="3" style="9" customWidth="1"/>
    <col min="12055" max="12060" width="3.7109375" style="9" customWidth="1"/>
    <col min="12061" max="12074" width="3.42578125" style="9" customWidth="1"/>
    <col min="12075" max="12075" width="11.28515625" style="9" customWidth="1"/>
    <col min="12076" max="12076" width="10.85546875" style="9" customWidth="1"/>
    <col min="12077" max="12077" width="13.5703125" style="9" customWidth="1"/>
    <col min="12078" max="12078" width="9.5703125" style="9" bestFit="1" customWidth="1"/>
    <col min="12079" max="12079" width="13.7109375" style="9" bestFit="1" customWidth="1"/>
    <col min="12080" max="12080" width="12.5703125" style="9" customWidth="1"/>
    <col min="12081" max="12288" width="11.5703125" style="9"/>
    <col min="12289" max="12291" width="3.7109375" style="9" customWidth="1"/>
    <col min="12292" max="12292" width="4.28515625" style="9" customWidth="1"/>
    <col min="12293" max="12293" width="4" style="9" customWidth="1"/>
    <col min="12294" max="12309" width="3.7109375" style="9" customWidth="1"/>
    <col min="12310" max="12310" width="3" style="9" customWidth="1"/>
    <col min="12311" max="12316" width="3.7109375" style="9" customWidth="1"/>
    <col min="12317" max="12330" width="3.42578125" style="9" customWidth="1"/>
    <col min="12331" max="12331" width="11.28515625" style="9" customWidth="1"/>
    <col min="12332" max="12332" width="10.85546875" style="9" customWidth="1"/>
    <col min="12333" max="12333" width="13.5703125" style="9" customWidth="1"/>
    <col min="12334" max="12334" width="9.5703125" style="9" bestFit="1" customWidth="1"/>
    <col min="12335" max="12335" width="13.7109375" style="9" bestFit="1" customWidth="1"/>
    <col min="12336" max="12336" width="12.5703125" style="9" customWidth="1"/>
    <col min="12337" max="12544" width="11.5703125" style="9"/>
    <col min="12545" max="12547" width="3.7109375" style="9" customWidth="1"/>
    <col min="12548" max="12548" width="4.28515625" style="9" customWidth="1"/>
    <col min="12549" max="12549" width="4" style="9" customWidth="1"/>
    <col min="12550" max="12565" width="3.7109375" style="9" customWidth="1"/>
    <col min="12566" max="12566" width="3" style="9" customWidth="1"/>
    <col min="12567" max="12572" width="3.7109375" style="9" customWidth="1"/>
    <col min="12573" max="12586" width="3.42578125" style="9" customWidth="1"/>
    <col min="12587" max="12587" width="11.28515625" style="9" customWidth="1"/>
    <col min="12588" max="12588" width="10.85546875" style="9" customWidth="1"/>
    <col min="12589" max="12589" width="13.5703125" style="9" customWidth="1"/>
    <col min="12590" max="12590" width="9.5703125" style="9" bestFit="1" customWidth="1"/>
    <col min="12591" max="12591" width="13.7109375" style="9" bestFit="1" customWidth="1"/>
    <col min="12592" max="12592" width="12.5703125" style="9" customWidth="1"/>
    <col min="12593" max="12800" width="11.5703125" style="9"/>
    <col min="12801" max="12803" width="3.7109375" style="9" customWidth="1"/>
    <col min="12804" max="12804" width="4.28515625" style="9" customWidth="1"/>
    <col min="12805" max="12805" width="4" style="9" customWidth="1"/>
    <col min="12806" max="12821" width="3.7109375" style="9" customWidth="1"/>
    <col min="12822" max="12822" width="3" style="9" customWidth="1"/>
    <col min="12823" max="12828" width="3.7109375" style="9" customWidth="1"/>
    <col min="12829" max="12842" width="3.42578125" style="9" customWidth="1"/>
    <col min="12843" max="12843" width="11.28515625" style="9" customWidth="1"/>
    <col min="12844" max="12844" width="10.85546875" style="9" customWidth="1"/>
    <col min="12845" max="12845" width="13.5703125" style="9" customWidth="1"/>
    <col min="12846" max="12846" width="9.5703125" style="9" bestFit="1" customWidth="1"/>
    <col min="12847" max="12847" width="13.7109375" style="9" bestFit="1" customWidth="1"/>
    <col min="12848" max="12848" width="12.5703125" style="9" customWidth="1"/>
    <col min="12849" max="13056" width="11.5703125" style="9"/>
    <col min="13057" max="13059" width="3.7109375" style="9" customWidth="1"/>
    <col min="13060" max="13060" width="4.28515625" style="9" customWidth="1"/>
    <col min="13061" max="13061" width="4" style="9" customWidth="1"/>
    <col min="13062" max="13077" width="3.7109375" style="9" customWidth="1"/>
    <col min="13078" max="13078" width="3" style="9" customWidth="1"/>
    <col min="13079" max="13084" width="3.7109375" style="9" customWidth="1"/>
    <col min="13085" max="13098" width="3.42578125" style="9" customWidth="1"/>
    <col min="13099" max="13099" width="11.28515625" style="9" customWidth="1"/>
    <col min="13100" max="13100" width="10.85546875" style="9" customWidth="1"/>
    <col min="13101" max="13101" width="13.5703125" style="9" customWidth="1"/>
    <col min="13102" max="13102" width="9.5703125" style="9" bestFit="1" customWidth="1"/>
    <col min="13103" max="13103" width="13.7109375" style="9" bestFit="1" customWidth="1"/>
    <col min="13104" max="13104" width="12.5703125" style="9" customWidth="1"/>
    <col min="13105" max="13312" width="11.5703125" style="9"/>
    <col min="13313" max="13315" width="3.7109375" style="9" customWidth="1"/>
    <col min="13316" max="13316" width="4.28515625" style="9" customWidth="1"/>
    <col min="13317" max="13317" width="4" style="9" customWidth="1"/>
    <col min="13318" max="13333" width="3.7109375" style="9" customWidth="1"/>
    <col min="13334" max="13334" width="3" style="9" customWidth="1"/>
    <col min="13335" max="13340" width="3.7109375" style="9" customWidth="1"/>
    <col min="13341" max="13354" width="3.42578125" style="9" customWidth="1"/>
    <col min="13355" max="13355" width="11.28515625" style="9" customWidth="1"/>
    <col min="13356" max="13356" width="10.85546875" style="9" customWidth="1"/>
    <col min="13357" max="13357" width="13.5703125" style="9" customWidth="1"/>
    <col min="13358" max="13358" width="9.5703125" style="9" bestFit="1" customWidth="1"/>
    <col min="13359" max="13359" width="13.7109375" style="9" bestFit="1" customWidth="1"/>
    <col min="13360" max="13360" width="12.5703125" style="9" customWidth="1"/>
    <col min="13361" max="13568" width="11.5703125" style="9"/>
    <col min="13569" max="13571" width="3.7109375" style="9" customWidth="1"/>
    <col min="13572" max="13572" width="4.28515625" style="9" customWidth="1"/>
    <col min="13573" max="13573" width="4" style="9" customWidth="1"/>
    <col min="13574" max="13589" width="3.7109375" style="9" customWidth="1"/>
    <col min="13590" max="13590" width="3" style="9" customWidth="1"/>
    <col min="13591" max="13596" width="3.7109375" style="9" customWidth="1"/>
    <col min="13597" max="13610" width="3.42578125" style="9" customWidth="1"/>
    <col min="13611" max="13611" width="11.28515625" style="9" customWidth="1"/>
    <col min="13612" max="13612" width="10.85546875" style="9" customWidth="1"/>
    <col min="13613" max="13613" width="13.5703125" style="9" customWidth="1"/>
    <col min="13614" max="13614" width="9.5703125" style="9" bestFit="1" customWidth="1"/>
    <col min="13615" max="13615" width="13.7109375" style="9" bestFit="1" customWidth="1"/>
    <col min="13616" max="13616" width="12.5703125" style="9" customWidth="1"/>
    <col min="13617" max="13824" width="11.5703125" style="9"/>
    <col min="13825" max="13827" width="3.7109375" style="9" customWidth="1"/>
    <col min="13828" max="13828" width="4.28515625" style="9" customWidth="1"/>
    <col min="13829" max="13829" width="4" style="9" customWidth="1"/>
    <col min="13830" max="13845" width="3.7109375" style="9" customWidth="1"/>
    <col min="13846" max="13846" width="3" style="9" customWidth="1"/>
    <col min="13847" max="13852" width="3.7109375" style="9" customWidth="1"/>
    <col min="13853" max="13866" width="3.42578125" style="9" customWidth="1"/>
    <col min="13867" max="13867" width="11.28515625" style="9" customWidth="1"/>
    <col min="13868" max="13868" width="10.85546875" style="9" customWidth="1"/>
    <col min="13869" max="13869" width="13.5703125" style="9" customWidth="1"/>
    <col min="13870" max="13870" width="9.5703125" style="9" bestFit="1" customWidth="1"/>
    <col min="13871" max="13871" width="13.7109375" style="9" bestFit="1" customWidth="1"/>
    <col min="13872" max="13872" width="12.5703125" style="9" customWidth="1"/>
    <col min="13873" max="14080" width="11.5703125" style="9"/>
    <col min="14081" max="14083" width="3.7109375" style="9" customWidth="1"/>
    <col min="14084" max="14084" width="4.28515625" style="9" customWidth="1"/>
    <col min="14085" max="14085" width="4" style="9" customWidth="1"/>
    <col min="14086" max="14101" width="3.7109375" style="9" customWidth="1"/>
    <col min="14102" max="14102" width="3" style="9" customWidth="1"/>
    <col min="14103" max="14108" width="3.7109375" style="9" customWidth="1"/>
    <col min="14109" max="14122" width="3.42578125" style="9" customWidth="1"/>
    <col min="14123" max="14123" width="11.28515625" style="9" customWidth="1"/>
    <col min="14124" max="14124" width="10.85546875" style="9" customWidth="1"/>
    <col min="14125" max="14125" width="13.5703125" style="9" customWidth="1"/>
    <col min="14126" max="14126" width="9.5703125" style="9" bestFit="1" customWidth="1"/>
    <col min="14127" max="14127" width="13.7109375" style="9" bestFit="1" customWidth="1"/>
    <col min="14128" max="14128" width="12.5703125" style="9" customWidth="1"/>
    <col min="14129" max="14336" width="11.5703125" style="9"/>
    <col min="14337" max="14339" width="3.7109375" style="9" customWidth="1"/>
    <col min="14340" max="14340" width="4.28515625" style="9" customWidth="1"/>
    <col min="14341" max="14341" width="4" style="9" customWidth="1"/>
    <col min="14342" max="14357" width="3.7109375" style="9" customWidth="1"/>
    <col min="14358" max="14358" width="3" style="9" customWidth="1"/>
    <col min="14359" max="14364" width="3.7109375" style="9" customWidth="1"/>
    <col min="14365" max="14378" width="3.42578125" style="9" customWidth="1"/>
    <col min="14379" max="14379" width="11.28515625" style="9" customWidth="1"/>
    <col min="14380" max="14380" width="10.85546875" style="9" customWidth="1"/>
    <col min="14381" max="14381" width="13.5703125" style="9" customWidth="1"/>
    <col min="14382" max="14382" width="9.5703125" style="9" bestFit="1" customWidth="1"/>
    <col min="14383" max="14383" width="13.7109375" style="9" bestFit="1" customWidth="1"/>
    <col min="14384" max="14384" width="12.5703125" style="9" customWidth="1"/>
    <col min="14385" max="14592" width="11.5703125" style="9"/>
    <col min="14593" max="14595" width="3.7109375" style="9" customWidth="1"/>
    <col min="14596" max="14596" width="4.28515625" style="9" customWidth="1"/>
    <col min="14597" max="14597" width="4" style="9" customWidth="1"/>
    <col min="14598" max="14613" width="3.7109375" style="9" customWidth="1"/>
    <col min="14614" max="14614" width="3" style="9" customWidth="1"/>
    <col min="14615" max="14620" width="3.7109375" style="9" customWidth="1"/>
    <col min="14621" max="14634" width="3.42578125" style="9" customWidth="1"/>
    <col min="14635" max="14635" width="11.28515625" style="9" customWidth="1"/>
    <col min="14636" max="14636" width="10.85546875" style="9" customWidth="1"/>
    <col min="14637" max="14637" width="13.5703125" style="9" customWidth="1"/>
    <col min="14638" max="14638" width="9.5703125" style="9" bestFit="1" customWidth="1"/>
    <col min="14639" max="14639" width="13.7109375" style="9" bestFit="1" customWidth="1"/>
    <col min="14640" max="14640" width="12.5703125" style="9" customWidth="1"/>
    <col min="14641" max="14848" width="11.5703125" style="9"/>
    <col min="14849" max="14851" width="3.7109375" style="9" customWidth="1"/>
    <col min="14852" max="14852" width="4.28515625" style="9" customWidth="1"/>
    <col min="14853" max="14853" width="4" style="9" customWidth="1"/>
    <col min="14854" max="14869" width="3.7109375" style="9" customWidth="1"/>
    <col min="14870" max="14870" width="3" style="9" customWidth="1"/>
    <col min="14871" max="14876" width="3.7109375" style="9" customWidth="1"/>
    <col min="14877" max="14890" width="3.42578125" style="9" customWidth="1"/>
    <col min="14891" max="14891" width="11.28515625" style="9" customWidth="1"/>
    <col min="14892" max="14892" width="10.85546875" style="9" customWidth="1"/>
    <col min="14893" max="14893" width="13.5703125" style="9" customWidth="1"/>
    <col min="14894" max="14894" width="9.5703125" style="9" bestFit="1" customWidth="1"/>
    <col min="14895" max="14895" width="13.7109375" style="9" bestFit="1" customWidth="1"/>
    <col min="14896" max="14896" width="12.5703125" style="9" customWidth="1"/>
    <col min="14897" max="15104" width="11.5703125" style="9"/>
    <col min="15105" max="15107" width="3.7109375" style="9" customWidth="1"/>
    <col min="15108" max="15108" width="4.28515625" style="9" customWidth="1"/>
    <col min="15109" max="15109" width="4" style="9" customWidth="1"/>
    <col min="15110" max="15125" width="3.7109375" style="9" customWidth="1"/>
    <col min="15126" max="15126" width="3" style="9" customWidth="1"/>
    <col min="15127" max="15132" width="3.7109375" style="9" customWidth="1"/>
    <col min="15133" max="15146" width="3.42578125" style="9" customWidth="1"/>
    <col min="15147" max="15147" width="11.28515625" style="9" customWidth="1"/>
    <col min="15148" max="15148" width="10.85546875" style="9" customWidth="1"/>
    <col min="15149" max="15149" width="13.5703125" style="9" customWidth="1"/>
    <col min="15150" max="15150" width="9.5703125" style="9" bestFit="1" customWidth="1"/>
    <col min="15151" max="15151" width="13.7109375" style="9" bestFit="1" customWidth="1"/>
    <col min="15152" max="15152" width="12.5703125" style="9" customWidth="1"/>
    <col min="15153" max="15360" width="11.5703125" style="9"/>
    <col min="15361" max="15363" width="3.7109375" style="9" customWidth="1"/>
    <col min="15364" max="15364" width="4.28515625" style="9" customWidth="1"/>
    <col min="15365" max="15365" width="4" style="9" customWidth="1"/>
    <col min="15366" max="15381" width="3.7109375" style="9" customWidth="1"/>
    <col min="15382" max="15382" width="3" style="9" customWidth="1"/>
    <col min="15383" max="15388" width="3.7109375" style="9" customWidth="1"/>
    <col min="15389" max="15402" width="3.42578125" style="9" customWidth="1"/>
    <col min="15403" max="15403" width="11.28515625" style="9" customWidth="1"/>
    <col min="15404" max="15404" width="10.85546875" style="9" customWidth="1"/>
    <col min="15405" max="15405" width="13.5703125" style="9" customWidth="1"/>
    <col min="15406" max="15406" width="9.5703125" style="9" bestFit="1" customWidth="1"/>
    <col min="15407" max="15407" width="13.7109375" style="9" bestFit="1" customWidth="1"/>
    <col min="15408" max="15408" width="12.5703125" style="9" customWidth="1"/>
    <col min="15409" max="15616" width="11.5703125" style="9"/>
    <col min="15617" max="15619" width="3.7109375" style="9" customWidth="1"/>
    <col min="15620" max="15620" width="4.28515625" style="9" customWidth="1"/>
    <col min="15621" max="15621" width="4" style="9" customWidth="1"/>
    <col min="15622" max="15637" width="3.7109375" style="9" customWidth="1"/>
    <col min="15638" max="15638" width="3" style="9" customWidth="1"/>
    <col min="15639" max="15644" width="3.7109375" style="9" customWidth="1"/>
    <col min="15645" max="15658" width="3.42578125" style="9" customWidth="1"/>
    <col min="15659" max="15659" width="11.28515625" style="9" customWidth="1"/>
    <col min="15660" max="15660" width="10.85546875" style="9" customWidth="1"/>
    <col min="15661" max="15661" width="13.5703125" style="9" customWidth="1"/>
    <col min="15662" max="15662" width="9.5703125" style="9" bestFit="1" customWidth="1"/>
    <col min="15663" max="15663" width="13.7109375" style="9" bestFit="1" customWidth="1"/>
    <col min="15664" max="15664" width="12.5703125" style="9" customWidth="1"/>
    <col min="15665" max="15872" width="11.5703125" style="9"/>
    <col min="15873" max="15875" width="3.7109375" style="9" customWidth="1"/>
    <col min="15876" max="15876" width="4.28515625" style="9" customWidth="1"/>
    <col min="15877" max="15877" width="4" style="9" customWidth="1"/>
    <col min="15878" max="15893" width="3.7109375" style="9" customWidth="1"/>
    <col min="15894" max="15894" width="3" style="9" customWidth="1"/>
    <col min="15895" max="15900" width="3.7109375" style="9" customWidth="1"/>
    <col min="15901" max="15914" width="3.42578125" style="9" customWidth="1"/>
    <col min="15915" max="15915" width="11.28515625" style="9" customWidth="1"/>
    <col min="15916" max="15916" width="10.85546875" style="9" customWidth="1"/>
    <col min="15917" max="15917" width="13.5703125" style="9" customWidth="1"/>
    <col min="15918" max="15918" width="9.5703125" style="9" bestFit="1" customWidth="1"/>
    <col min="15919" max="15919" width="13.7109375" style="9" bestFit="1" customWidth="1"/>
    <col min="15920" max="15920" width="12.5703125" style="9" customWidth="1"/>
    <col min="15921" max="16128" width="11.5703125" style="9"/>
    <col min="16129" max="16131" width="3.7109375" style="9" customWidth="1"/>
    <col min="16132" max="16132" width="4.28515625" style="9" customWidth="1"/>
    <col min="16133" max="16133" width="4" style="9" customWidth="1"/>
    <col min="16134" max="16149" width="3.7109375" style="9" customWidth="1"/>
    <col min="16150" max="16150" width="3" style="9" customWidth="1"/>
    <col min="16151" max="16156" width="3.7109375" style="9" customWidth="1"/>
    <col min="16157" max="16170" width="3.42578125" style="9" customWidth="1"/>
    <col min="16171" max="16171" width="11.28515625" style="9" customWidth="1"/>
    <col min="16172" max="16172" width="10.85546875" style="9" customWidth="1"/>
    <col min="16173" max="16173" width="13.5703125" style="9" customWidth="1"/>
    <col min="16174" max="16174" width="9.5703125" style="9" bestFit="1" customWidth="1"/>
    <col min="16175" max="16175" width="13.7109375" style="9" bestFit="1" customWidth="1"/>
    <col min="16176" max="16176" width="12.5703125" style="9" customWidth="1"/>
    <col min="16177" max="16384" width="11.5703125" style="9"/>
  </cols>
  <sheetData>
    <row r="1" spans="1:50" customFormat="1" ht="43.5" customHeight="1" x14ac:dyDescent="0.35">
      <c r="A1" s="1095"/>
      <c r="B1" s="1095"/>
      <c r="C1" s="1095"/>
      <c r="D1" s="1095"/>
      <c r="E1" s="1095"/>
      <c r="F1" s="1095"/>
      <c r="G1" s="1095"/>
      <c r="H1" s="1095"/>
      <c r="I1" s="1096" t="s">
        <v>38</v>
      </c>
      <c r="J1" s="1097"/>
      <c r="K1" s="1097"/>
      <c r="L1" s="1097"/>
      <c r="M1" s="1097"/>
      <c r="N1" s="1097"/>
      <c r="O1" s="1097"/>
      <c r="P1" s="1097"/>
      <c r="Q1" s="1097"/>
      <c r="R1" s="1097"/>
      <c r="S1" s="1097"/>
      <c r="T1" s="1097"/>
      <c r="U1" s="1097"/>
      <c r="V1" s="1097"/>
      <c r="W1" s="1097"/>
      <c r="X1" s="1097"/>
      <c r="Y1" s="1097"/>
      <c r="Z1" s="1097"/>
      <c r="AA1" s="1097"/>
      <c r="AB1" s="1097"/>
      <c r="AC1" s="1097"/>
      <c r="AD1" s="1097"/>
      <c r="AE1" s="1097"/>
      <c r="AF1" s="1097"/>
      <c r="AG1" s="1097"/>
      <c r="AH1" s="1097"/>
      <c r="AI1" s="1097"/>
      <c r="AJ1" s="1097"/>
      <c r="AK1" s="1097"/>
      <c r="AL1" s="1097"/>
      <c r="AM1" s="1097"/>
      <c r="AN1" s="1097"/>
      <c r="AO1" s="1097"/>
      <c r="AP1" s="1097"/>
      <c r="AQ1" s="1097"/>
      <c r="AR1" s="1098"/>
      <c r="AS1" s="1102"/>
      <c r="AT1" s="1102"/>
      <c r="AU1" s="1102"/>
      <c r="AV1" s="170"/>
    </row>
    <row r="2" spans="1:50" customFormat="1" ht="23.25" x14ac:dyDescent="0.35">
      <c r="A2" s="1095"/>
      <c r="B2" s="1095"/>
      <c r="C2" s="1095"/>
      <c r="D2" s="1095"/>
      <c r="E2" s="1095"/>
      <c r="F2" s="1095"/>
      <c r="G2" s="1095"/>
      <c r="H2" s="1095"/>
      <c r="I2" s="1099"/>
      <c r="J2" s="1100"/>
      <c r="K2" s="1100"/>
      <c r="L2" s="1100"/>
      <c r="M2" s="1100"/>
      <c r="N2" s="1100"/>
      <c r="O2" s="1100"/>
      <c r="P2" s="1100"/>
      <c r="Q2" s="1100"/>
      <c r="R2" s="1100"/>
      <c r="S2" s="1100"/>
      <c r="T2" s="1100"/>
      <c r="U2" s="1100"/>
      <c r="V2" s="1100"/>
      <c r="W2" s="1100"/>
      <c r="X2" s="1100"/>
      <c r="Y2" s="1100"/>
      <c r="Z2" s="1100"/>
      <c r="AA2" s="1100"/>
      <c r="AB2" s="1100"/>
      <c r="AC2" s="1100"/>
      <c r="AD2" s="1100"/>
      <c r="AE2" s="1100"/>
      <c r="AF2" s="1100"/>
      <c r="AG2" s="1100"/>
      <c r="AH2" s="1100"/>
      <c r="AI2" s="1100"/>
      <c r="AJ2" s="1100"/>
      <c r="AK2" s="1100"/>
      <c r="AL2" s="1100"/>
      <c r="AM2" s="1100"/>
      <c r="AN2" s="1100"/>
      <c r="AO2" s="1100"/>
      <c r="AP2" s="1100"/>
      <c r="AQ2" s="1100"/>
      <c r="AR2" s="1101"/>
      <c r="AS2" s="1102"/>
      <c r="AT2" s="1102"/>
      <c r="AU2" s="1102"/>
      <c r="AV2" s="170"/>
    </row>
    <row r="3" spans="1:50" customFormat="1" ht="15.75" x14ac:dyDescent="0.2">
      <c r="A3" s="1103" t="s">
        <v>39</v>
      </c>
      <c r="B3" s="1103"/>
      <c r="C3" s="1103"/>
      <c r="D3" s="1103"/>
      <c r="E3" s="1103"/>
      <c r="F3" s="1103"/>
      <c r="G3" s="1103"/>
      <c r="H3" s="1103"/>
      <c r="I3" s="1104" t="s">
        <v>40</v>
      </c>
      <c r="J3" s="1104"/>
      <c r="K3" s="1104"/>
      <c r="L3" s="1104"/>
      <c r="M3" s="1104"/>
      <c r="N3" s="1104"/>
      <c r="O3" s="1104"/>
      <c r="P3" s="1104"/>
      <c r="Q3" s="1104"/>
      <c r="R3" s="1104"/>
      <c r="S3" s="1104"/>
      <c r="T3" s="1104"/>
      <c r="U3" s="1103" t="s">
        <v>41</v>
      </c>
      <c r="V3" s="1103"/>
      <c r="W3" s="1103"/>
      <c r="X3" s="1103"/>
      <c r="Y3" s="1103"/>
      <c r="Z3" s="1103"/>
      <c r="AA3" s="1103"/>
      <c r="AB3" s="1103"/>
      <c r="AC3" s="1103"/>
      <c r="AD3" s="1103"/>
      <c r="AE3" s="1103"/>
      <c r="AF3" s="1103"/>
      <c r="AG3" s="1103"/>
      <c r="AH3" s="1103"/>
      <c r="AI3" s="1103"/>
      <c r="AJ3" s="1103"/>
      <c r="AK3" s="1103"/>
      <c r="AL3" s="1104" t="s">
        <v>42</v>
      </c>
      <c r="AM3" s="1104"/>
      <c r="AN3" s="1104"/>
      <c r="AO3" s="1104"/>
      <c r="AP3" s="1104"/>
      <c r="AQ3" s="1104"/>
      <c r="AR3" s="1104"/>
      <c r="AS3" s="1104"/>
      <c r="AT3" s="1104"/>
      <c r="AU3" s="1104"/>
      <c r="AV3" s="171"/>
    </row>
    <row r="4" spans="1:50" customFormat="1" ht="20.25" x14ac:dyDescent="0.3">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121"/>
      <c r="AU4" s="121"/>
      <c r="AV4" s="121"/>
    </row>
    <row r="5" spans="1:50" customFormat="1" ht="37.9" customHeight="1" x14ac:dyDescent="0.2">
      <c r="A5" s="1120" t="s">
        <v>43</v>
      </c>
      <c r="B5" s="1120"/>
      <c r="C5" s="1120"/>
      <c r="D5" s="1120"/>
      <c r="E5" s="1120"/>
      <c r="F5" s="1120"/>
      <c r="G5" s="1120"/>
      <c r="H5" s="1120"/>
      <c r="I5" s="1258" t="s">
        <v>125</v>
      </c>
      <c r="J5" s="1258"/>
      <c r="K5" s="1258"/>
      <c r="L5" s="1258"/>
      <c r="M5" s="1258"/>
      <c r="N5" s="1258"/>
      <c r="O5" s="1258"/>
      <c r="P5" s="1258"/>
      <c r="Q5" s="1258"/>
      <c r="R5" s="1258"/>
      <c r="S5" s="1258"/>
      <c r="T5" s="1258"/>
      <c r="U5" s="1258"/>
      <c r="V5" s="1258"/>
      <c r="W5" s="1258"/>
      <c r="X5" s="1258"/>
      <c r="Y5" s="1258"/>
      <c r="Z5" s="1258"/>
      <c r="AA5" s="1258"/>
      <c r="AB5" s="1258"/>
      <c r="AC5" s="1258"/>
      <c r="AD5" s="1258"/>
      <c r="AE5" s="1258"/>
      <c r="AF5" s="1258"/>
      <c r="AG5" s="1258"/>
      <c r="AH5" s="1258"/>
      <c r="AI5" s="1258"/>
      <c r="AJ5" s="1258"/>
      <c r="AK5" s="1258"/>
      <c r="AL5" s="1258"/>
      <c r="AM5" s="1258"/>
      <c r="AN5" s="1258"/>
      <c r="AO5" s="1258"/>
      <c r="AP5" s="1258"/>
      <c r="AQ5" s="1258"/>
      <c r="AR5" s="1258"/>
      <c r="AS5" s="1258"/>
      <c r="AT5" s="1258"/>
      <c r="AU5" s="1258"/>
      <c r="AV5" s="159"/>
    </row>
    <row r="6" spans="1:50" customFormat="1" ht="16.5" thickBot="1" x14ac:dyDescent="0.25">
      <c r="A6" s="122"/>
      <c r="B6" s="123"/>
      <c r="C6" s="123"/>
      <c r="D6" s="123"/>
      <c r="E6" s="123"/>
      <c r="F6" s="123"/>
      <c r="G6" s="123"/>
      <c r="H6" s="123"/>
      <c r="I6" s="123"/>
      <c r="J6" s="123"/>
      <c r="K6" s="123"/>
      <c r="L6" s="123"/>
      <c r="M6" s="123"/>
      <c r="N6" s="123"/>
      <c r="O6" s="123"/>
      <c r="P6" s="123"/>
      <c r="Q6" s="123"/>
      <c r="R6" s="123"/>
      <c r="S6" s="123"/>
      <c r="T6" s="123"/>
      <c r="U6" s="123"/>
      <c r="V6" s="123"/>
      <c r="W6" s="123"/>
      <c r="X6" s="123"/>
      <c r="Y6" s="123"/>
      <c r="Z6" s="123"/>
      <c r="AA6" s="123"/>
      <c r="AB6" s="123"/>
      <c r="AC6" s="123"/>
      <c r="AD6" s="123"/>
      <c r="AE6" s="123"/>
      <c r="AF6" s="123"/>
      <c r="AG6" s="123"/>
      <c r="AH6" s="123"/>
      <c r="AI6" s="123"/>
      <c r="AJ6" s="123"/>
      <c r="AK6" s="123"/>
      <c r="AL6" s="123"/>
      <c r="AM6" s="123"/>
      <c r="AN6" s="123"/>
      <c r="AO6" s="123"/>
      <c r="AP6" s="124"/>
      <c r="AQ6" s="124"/>
      <c r="AR6" s="124"/>
      <c r="AS6" s="124"/>
      <c r="AT6" s="125"/>
      <c r="AU6" s="125"/>
      <c r="AV6" s="125"/>
    </row>
    <row r="7" spans="1:50" s="123" customFormat="1" ht="45" customHeight="1" thickBot="1" x14ac:dyDescent="0.25">
      <c r="A7" s="1259" t="s">
        <v>1</v>
      </c>
      <c r="B7" s="1260"/>
      <c r="C7" s="1260"/>
      <c r="D7" s="1260"/>
      <c r="E7" s="1260"/>
      <c r="F7" s="1260"/>
      <c r="G7" s="1260"/>
      <c r="H7" s="1077" t="str">
        <f>+VLOOKUP(AL7,PRESUPUESTO!$A$18:$E$36,3,FALSE)</f>
        <v>SUMINISTRO, FIGURADA Y AMARRE DE ACERO DE 420 MPa (60000 PSI)</v>
      </c>
      <c r="I7" s="1077"/>
      <c r="J7" s="1077"/>
      <c r="K7" s="1077"/>
      <c r="L7" s="1077"/>
      <c r="M7" s="1077"/>
      <c r="N7" s="1077"/>
      <c r="O7" s="1077"/>
      <c r="P7" s="1077"/>
      <c r="Q7" s="1077"/>
      <c r="R7" s="1077"/>
      <c r="S7" s="1077"/>
      <c r="T7" s="1077"/>
      <c r="U7" s="1260" t="s">
        <v>45</v>
      </c>
      <c r="V7" s="1260"/>
      <c r="W7" s="1260"/>
      <c r="X7" s="1260"/>
      <c r="Y7" s="1260"/>
      <c r="Z7" s="1260"/>
      <c r="AA7" s="1260"/>
      <c r="AB7" s="1260"/>
      <c r="AC7" s="1260"/>
      <c r="AD7" s="1260"/>
      <c r="AE7" s="1260"/>
      <c r="AF7" s="1260"/>
      <c r="AG7" s="1260"/>
      <c r="AH7" s="1260"/>
      <c r="AI7" s="1260"/>
      <c r="AJ7" s="1260"/>
      <c r="AK7" s="1260"/>
      <c r="AL7" s="1261">
        <v>3.04</v>
      </c>
      <c r="AM7" s="1262"/>
      <c r="AN7" s="1262"/>
      <c r="AO7" s="1262"/>
      <c r="AP7" s="1262"/>
      <c r="AQ7" s="266" t="s">
        <v>46</v>
      </c>
      <c r="AR7" s="127" t="str">
        <f>+VLOOKUP(AL7,PRESUPUESTO!$A$18:$E$36,4,FALSE)</f>
        <v>Precios Gober.</v>
      </c>
      <c r="AS7" s="267" t="s">
        <v>47</v>
      </c>
      <c r="AT7" s="1126" t="s">
        <v>123</v>
      </c>
      <c r="AU7" s="1127"/>
      <c r="AV7" s="172"/>
    </row>
    <row r="8" spans="1:50" customFormat="1" x14ac:dyDescent="0.2">
      <c r="A8" s="268"/>
      <c r="D8" s="269"/>
      <c r="E8" s="270"/>
      <c r="F8" s="159"/>
      <c r="G8" s="159"/>
      <c r="H8" s="270"/>
      <c r="I8" s="271"/>
      <c r="J8" s="272"/>
      <c r="K8" s="272"/>
      <c r="L8" s="272"/>
      <c r="M8" s="272"/>
      <c r="N8" s="272"/>
      <c r="O8" s="272"/>
      <c r="P8" s="272"/>
      <c r="Q8" s="272"/>
      <c r="R8" s="272"/>
      <c r="S8" s="272"/>
      <c r="T8" s="272"/>
      <c r="U8" s="272"/>
      <c r="V8" s="159"/>
      <c r="W8" s="159"/>
      <c r="X8" s="159"/>
      <c r="Y8" s="159"/>
      <c r="Z8" s="159"/>
      <c r="AA8" s="159"/>
      <c r="AB8" s="273"/>
      <c r="AC8" s="1264" t="s">
        <v>48</v>
      </c>
      <c r="AD8" s="1264"/>
      <c r="AE8" s="1264"/>
      <c r="AF8" s="1264"/>
      <c r="AG8" s="1264"/>
      <c r="AH8" s="1264"/>
      <c r="AI8" s="1264"/>
      <c r="AJ8" s="1264"/>
      <c r="AK8" s="1264"/>
      <c r="AL8" s="1264"/>
      <c r="AM8" s="1264"/>
      <c r="AN8" s="1264"/>
      <c r="AO8" s="1264"/>
      <c r="AP8" s="1264"/>
      <c r="AQ8" s="1266" t="s">
        <v>49</v>
      </c>
      <c r="AR8" s="1172"/>
      <c r="AS8" s="1172"/>
      <c r="AT8" s="1173" t="s">
        <v>84</v>
      </c>
      <c r="AU8" s="1174" t="s">
        <v>85</v>
      </c>
      <c r="AV8" s="173"/>
    </row>
    <row r="9" spans="1:50" customFormat="1" ht="12.75" x14ac:dyDescent="0.2">
      <c r="A9" s="268"/>
      <c r="N9" s="274"/>
      <c r="AC9" s="1265"/>
      <c r="AD9" s="1265"/>
      <c r="AE9" s="1265"/>
      <c r="AF9" s="1265"/>
      <c r="AG9" s="1265"/>
      <c r="AH9" s="1265"/>
      <c r="AI9" s="1265"/>
      <c r="AJ9" s="1265"/>
      <c r="AK9" s="1265"/>
      <c r="AL9" s="1265"/>
      <c r="AM9" s="1265"/>
      <c r="AN9" s="1265"/>
      <c r="AO9" s="1265"/>
      <c r="AP9" s="1265"/>
      <c r="AQ9" s="174" t="s">
        <v>86</v>
      </c>
      <c r="AR9" s="175" t="s">
        <v>87</v>
      </c>
      <c r="AS9" s="174" t="s">
        <v>88</v>
      </c>
      <c r="AT9" s="1265"/>
      <c r="AU9" s="1267"/>
      <c r="AV9" s="173"/>
    </row>
    <row r="10" spans="1:50" customFormat="1" x14ac:dyDescent="0.2">
      <c r="A10" s="268"/>
      <c r="N10" s="274"/>
      <c r="AC10" s="176" t="s">
        <v>89</v>
      </c>
      <c r="AD10" s="177"/>
      <c r="AE10" s="177"/>
      <c r="AF10" s="177"/>
      <c r="AG10" s="177"/>
      <c r="AH10" s="177"/>
      <c r="AI10" s="177"/>
      <c r="AJ10" s="177"/>
      <c r="AK10" s="177"/>
      <c r="AL10" s="177"/>
      <c r="AM10" s="177"/>
      <c r="AN10" s="177"/>
      <c r="AO10" s="177"/>
      <c r="AP10" s="178"/>
      <c r="AQ10" s="179">
        <f>+AH13</f>
        <v>6</v>
      </c>
      <c r="AR10" s="180">
        <v>4</v>
      </c>
      <c r="AS10" s="181">
        <v>0.996</v>
      </c>
      <c r="AT10" s="164">
        <f>+ROUND(('3,01'!AJ11/6),0)*16</f>
        <v>384</v>
      </c>
      <c r="AU10" s="147">
        <f>+AQ10*AS10*AT10</f>
        <v>2294.7840000000001</v>
      </c>
      <c r="AV10" s="182">
        <v>4</v>
      </c>
      <c r="AW10" s="120" t="e">
        <f>+'[114]4.2'!AL10</f>
        <v>#REF!</v>
      </c>
      <c r="AX10" t="e">
        <f>+AV10*AW10-AR10</f>
        <v>#REF!</v>
      </c>
    </row>
    <row r="11" spans="1:50" customFormat="1" x14ac:dyDescent="0.2">
      <c r="A11" s="268"/>
      <c r="N11" s="274"/>
      <c r="AC11" s="183"/>
      <c r="AP11" s="184"/>
      <c r="AQ11" s="179"/>
      <c r="AR11" s="180"/>
      <c r="AS11" s="181"/>
      <c r="AT11" s="164"/>
      <c r="AU11" s="147"/>
      <c r="AV11" s="182"/>
      <c r="AW11" s="120"/>
    </row>
    <row r="12" spans="1:50" customFormat="1" x14ac:dyDescent="0.2">
      <c r="A12" s="268"/>
      <c r="N12" s="274"/>
      <c r="AC12" s="183"/>
      <c r="AF12" s="185"/>
      <c r="AG12" s="185"/>
      <c r="AH12" s="185"/>
      <c r="AI12" s="185"/>
      <c r="AJ12" s="185"/>
      <c r="AK12" s="185"/>
      <c r="AL12" s="185"/>
      <c r="AM12" s="185"/>
      <c r="AP12" s="184"/>
      <c r="AQ12" s="179"/>
      <c r="AR12" s="180"/>
      <c r="AS12" s="181"/>
      <c r="AT12" s="164"/>
      <c r="AU12" s="147"/>
      <c r="AV12" s="182"/>
      <c r="AW12" s="120"/>
    </row>
    <row r="13" spans="1:50" customFormat="1" x14ac:dyDescent="0.2">
      <c r="A13" s="268"/>
      <c r="N13" s="274"/>
      <c r="AC13" s="183"/>
      <c r="AH13" s="1268">
        <v>6</v>
      </c>
      <c r="AI13" s="1268"/>
      <c r="AJ13" s="1268"/>
      <c r="AP13" s="184"/>
      <c r="AQ13" s="179"/>
      <c r="AR13" s="180"/>
      <c r="AS13" s="181"/>
      <c r="AT13" s="164"/>
      <c r="AU13" s="147"/>
      <c r="AV13" s="182"/>
      <c r="AW13" s="120"/>
    </row>
    <row r="14" spans="1:50" customFormat="1" x14ac:dyDescent="0.2">
      <c r="A14" s="268"/>
      <c r="N14" s="274"/>
      <c r="AC14" s="186"/>
      <c r="AD14" s="185"/>
      <c r="AE14" s="185"/>
      <c r="AF14" s="185"/>
      <c r="AG14" s="185"/>
      <c r="AH14" s="185"/>
      <c r="AI14" s="185"/>
      <c r="AJ14" s="185"/>
      <c r="AK14" s="185"/>
      <c r="AL14" s="185"/>
      <c r="AM14" s="185"/>
      <c r="AN14" s="185"/>
      <c r="AO14" s="185"/>
      <c r="AP14" s="187"/>
      <c r="AQ14" s="179"/>
      <c r="AR14" s="180"/>
      <c r="AS14" s="181"/>
      <c r="AT14" s="164"/>
      <c r="AU14" s="147"/>
      <c r="AV14" s="182"/>
      <c r="AW14" s="120"/>
      <c r="AX14" s="175" t="s">
        <v>87</v>
      </c>
    </row>
    <row r="15" spans="1:50" customFormat="1" x14ac:dyDescent="0.2">
      <c r="A15" s="268"/>
      <c r="N15" s="274"/>
      <c r="AC15" s="176" t="s">
        <v>90</v>
      </c>
      <c r="AD15" s="177"/>
      <c r="AE15" s="177"/>
      <c r="AF15" s="177"/>
      <c r="AG15" s="177"/>
      <c r="AH15" s="177"/>
      <c r="AI15" s="177"/>
      <c r="AJ15" s="177"/>
      <c r="AK15" s="177"/>
      <c r="AL15" s="177"/>
      <c r="AM15" s="177"/>
      <c r="AN15" s="177"/>
      <c r="AO15" s="177"/>
      <c r="AP15" s="178"/>
      <c r="AQ15" s="179">
        <f>+AH18</f>
        <v>0.7</v>
      </c>
      <c r="AR15" s="180">
        <v>4</v>
      </c>
      <c r="AS15" s="181">
        <v>0.996</v>
      </c>
      <c r="AT15" s="164">
        <f>+(ROUND(('3,01'!AJ11/6),0)-1)*8</f>
        <v>184</v>
      </c>
      <c r="AU15" s="147">
        <f>+AQ15*AS15*AT15</f>
        <v>128.28479999999999</v>
      </c>
      <c r="AV15" s="182"/>
      <c r="AW15" s="120"/>
    </row>
    <row r="16" spans="1:50" customFormat="1" x14ac:dyDescent="0.2">
      <c r="A16" s="268"/>
      <c r="N16" s="274"/>
      <c r="AC16" s="183"/>
      <c r="AP16" s="184"/>
      <c r="AQ16" s="179"/>
      <c r="AR16" s="180"/>
      <c r="AS16" s="181"/>
      <c r="AT16" s="164"/>
      <c r="AU16" s="147"/>
      <c r="AV16" s="182"/>
      <c r="AW16" s="120"/>
    </row>
    <row r="17" spans="1:49" customFormat="1" x14ac:dyDescent="0.2">
      <c r="A17" s="268"/>
      <c r="N17" s="274"/>
      <c r="AC17" s="183"/>
      <c r="AF17" s="185"/>
      <c r="AG17" s="185"/>
      <c r="AH17" s="185"/>
      <c r="AI17" s="185"/>
      <c r="AJ17" s="185"/>
      <c r="AK17" s="185"/>
      <c r="AL17" s="185"/>
      <c r="AM17" s="185"/>
      <c r="AP17" s="184"/>
      <c r="AQ17" s="179"/>
      <c r="AR17" s="180"/>
      <c r="AS17" s="181"/>
      <c r="AT17" s="164"/>
      <c r="AU17" s="147"/>
      <c r="AV17" s="182"/>
      <c r="AW17" s="120"/>
    </row>
    <row r="18" spans="1:49" customFormat="1" x14ac:dyDescent="0.2">
      <c r="A18" s="268"/>
      <c r="N18" s="274"/>
      <c r="AC18" s="183"/>
      <c r="AH18" s="1268">
        <v>0.7</v>
      </c>
      <c r="AI18" s="1268"/>
      <c r="AJ18" s="1268"/>
      <c r="AP18" s="184"/>
      <c r="AQ18" s="179"/>
      <c r="AR18" s="180"/>
      <c r="AS18" s="181"/>
      <c r="AT18" s="164"/>
      <c r="AU18" s="147"/>
      <c r="AV18" s="182"/>
      <c r="AW18" s="120"/>
    </row>
    <row r="19" spans="1:49" customFormat="1" x14ac:dyDescent="0.2">
      <c r="A19" s="268"/>
      <c r="N19" s="274"/>
      <c r="AC19" s="186"/>
      <c r="AD19" s="185"/>
      <c r="AE19" s="185"/>
      <c r="AF19" s="185"/>
      <c r="AG19" s="185"/>
      <c r="AH19" s="185"/>
      <c r="AI19" s="185"/>
      <c r="AJ19" s="185"/>
      <c r="AK19" s="185"/>
      <c r="AL19" s="185"/>
      <c r="AM19" s="185"/>
      <c r="AN19" s="185"/>
      <c r="AO19" s="185"/>
      <c r="AP19" s="187"/>
      <c r="AQ19" s="179"/>
      <c r="AR19" s="180"/>
      <c r="AS19" s="181"/>
      <c r="AT19" s="164"/>
      <c r="AU19" s="147"/>
      <c r="AV19" s="182"/>
      <c r="AW19" s="120"/>
    </row>
    <row r="20" spans="1:49" customFormat="1" x14ac:dyDescent="0.2">
      <c r="A20" s="268"/>
      <c r="N20" s="274"/>
      <c r="AC20" s="176" t="s">
        <v>91</v>
      </c>
      <c r="AD20" s="177"/>
      <c r="AE20" s="177"/>
      <c r="AF20" s="177"/>
      <c r="AG20" s="177"/>
      <c r="AH20" s="177"/>
      <c r="AI20" s="177"/>
      <c r="AJ20" s="177"/>
      <c r="AK20" s="177"/>
      <c r="AL20" s="177"/>
      <c r="AM20" s="177"/>
      <c r="AN20" s="177"/>
      <c r="AO20" s="177"/>
      <c r="AP20" s="178"/>
      <c r="AQ20" s="179">
        <f>+AH23</f>
        <v>0.8</v>
      </c>
      <c r="AR20" s="180">
        <v>3</v>
      </c>
      <c r="AS20" s="181">
        <v>0.56000000000000005</v>
      </c>
      <c r="AT20" s="164">
        <f>+ROUND(('3,01'!AJ11/0.15),0)*2</f>
        <v>1946</v>
      </c>
      <c r="AU20" s="147">
        <f>+AQ20*AS20*AT20</f>
        <v>871.80800000000011</v>
      </c>
      <c r="AV20" s="182"/>
      <c r="AW20" s="120"/>
    </row>
    <row r="21" spans="1:49" customFormat="1" x14ac:dyDescent="0.2">
      <c r="A21" s="268"/>
      <c r="N21" s="274"/>
      <c r="AC21" s="183"/>
      <c r="AP21" s="184"/>
      <c r="AQ21" s="179"/>
      <c r="AR21" s="180"/>
      <c r="AS21" s="181"/>
      <c r="AT21" s="164"/>
      <c r="AU21" s="147"/>
      <c r="AV21" s="182"/>
      <c r="AW21" s="120"/>
    </row>
    <row r="22" spans="1:49" customFormat="1" x14ac:dyDescent="0.2">
      <c r="A22" s="268"/>
      <c r="N22" s="274"/>
      <c r="AC22" s="183"/>
      <c r="AF22" s="185"/>
      <c r="AG22" s="185"/>
      <c r="AH22" s="185"/>
      <c r="AI22" s="185"/>
      <c r="AJ22" s="185"/>
      <c r="AK22" s="185"/>
      <c r="AL22" s="185"/>
      <c r="AM22" s="185"/>
      <c r="AP22" s="184"/>
      <c r="AQ22" s="179"/>
      <c r="AR22" s="180"/>
      <c r="AS22" s="181"/>
      <c r="AT22" s="164"/>
      <c r="AU22" s="147"/>
      <c r="AV22" s="182"/>
      <c r="AW22" s="120"/>
    </row>
    <row r="23" spans="1:49" customFormat="1" x14ac:dyDescent="0.2">
      <c r="A23" s="268"/>
      <c r="N23" s="274"/>
      <c r="AC23" s="183"/>
      <c r="AH23" s="1268">
        <v>0.8</v>
      </c>
      <c r="AI23" s="1268"/>
      <c r="AJ23" s="1268"/>
      <c r="AP23" s="184"/>
      <c r="AQ23" s="179"/>
      <c r="AR23" s="180"/>
      <c r="AS23" s="181"/>
      <c r="AT23" s="164"/>
      <c r="AU23" s="147"/>
      <c r="AV23" s="182"/>
      <c r="AW23" s="120"/>
    </row>
    <row r="24" spans="1:49" customFormat="1" x14ac:dyDescent="0.2">
      <c r="A24" s="268"/>
      <c r="N24" s="274"/>
      <c r="AC24" s="186"/>
      <c r="AD24" s="185"/>
      <c r="AE24" s="185"/>
      <c r="AF24" s="185"/>
      <c r="AG24" s="185"/>
      <c r="AH24" s="185"/>
      <c r="AI24" s="185"/>
      <c r="AJ24" s="185"/>
      <c r="AK24" s="185"/>
      <c r="AL24" s="185"/>
      <c r="AM24" s="185"/>
      <c r="AN24" s="185"/>
      <c r="AO24" s="185"/>
      <c r="AP24" s="187"/>
      <c r="AQ24" s="179"/>
      <c r="AR24" s="180"/>
      <c r="AS24" s="181"/>
      <c r="AT24" s="164"/>
      <c r="AU24" s="147"/>
      <c r="AV24" s="182"/>
      <c r="AW24" s="120"/>
    </row>
    <row r="25" spans="1:49" customFormat="1" x14ac:dyDescent="0.2">
      <c r="A25" s="268"/>
      <c r="N25" s="274"/>
      <c r="AC25" s="176" t="s">
        <v>92</v>
      </c>
      <c r="AD25" s="177"/>
      <c r="AE25" s="177"/>
      <c r="AF25" s="177"/>
      <c r="AG25" s="177"/>
      <c r="AH25" s="177"/>
      <c r="AI25" s="177"/>
      <c r="AJ25" s="177"/>
      <c r="AK25" s="177"/>
      <c r="AL25" s="177"/>
      <c r="AM25" s="177"/>
      <c r="AN25" s="177"/>
      <c r="AO25" s="177"/>
      <c r="AP25" s="178"/>
      <c r="AQ25" s="179">
        <f>+AH28</f>
        <v>6</v>
      </c>
      <c r="AR25" s="180">
        <v>4</v>
      </c>
      <c r="AS25" s="181">
        <v>0.996</v>
      </c>
      <c r="AT25" s="164">
        <f>+ROUND(('3,01'!AJ11/6),0)*8</f>
        <v>192</v>
      </c>
      <c r="AU25" s="147">
        <f>+AQ25*AS25*AT25</f>
        <v>1147.3920000000001</v>
      </c>
      <c r="AV25" s="182"/>
      <c r="AW25" s="120"/>
    </row>
    <row r="26" spans="1:49" customFormat="1" x14ac:dyDescent="0.2">
      <c r="A26" s="268"/>
      <c r="N26" s="274"/>
      <c r="AC26" s="183"/>
      <c r="AP26" s="184"/>
      <c r="AQ26" s="179"/>
      <c r="AR26" s="180"/>
      <c r="AS26" s="181"/>
      <c r="AT26" s="164"/>
      <c r="AU26" s="147"/>
      <c r="AV26" s="182"/>
      <c r="AW26" s="120"/>
    </row>
    <row r="27" spans="1:49" customFormat="1" x14ac:dyDescent="0.2">
      <c r="A27" s="268"/>
      <c r="N27" s="274"/>
      <c r="AC27" s="183"/>
      <c r="AF27" s="185"/>
      <c r="AG27" s="185"/>
      <c r="AH27" s="185"/>
      <c r="AI27" s="185"/>
      <c r="AJ27" s="185"/>
      <c r="AK27" s="185"/>
      <c r="AL27" s="185"/>
      <c r="AM27" s="185"/>
      <c r="AP27" s="184"/>
      <c r="AQ27" s="179"/>
      <c r="AR27" s="180"/>
      <c r="AS27" s="181"/>
      <c r="AT27" s="164"/>
      <c r="AU27" s="147"/>
      <c r="AV27" s="182"/>
      <c r="AW27" s="120"/>
    </row>
    <row r="28" spans="1:49" customFormat="1" x14ac:dyDescent="0.2">
      <c r="A28" s="268"/>
      <c r="N28" s="274"/>
      <c r="AC28" s="183"/>
      <c r="AH28" s="1268">
        <v>6</v>
      </c>
      <c r="AI28" s="1268"/>
      <c r="AJ28" s="1268"/>
      <c r="AP28" s="184"/>
      <c r="AQ28" s="179"/>
      <c r="AR28" s="180"/>
      <c r="AS28" s="181"/>
      <c r="AT28" s="164"/>
      <c r="AU28" s="147"/>
      <c r="AV28" s="182"/>
      <c r="AW28" s="120"/>
    </row>
    <row r="29" spans="1:49" customFormat="1" x14ac:dyDescent="0.2">
      <c r="A29" s="268"/>
      <c r="N29" s="274"/>
      <c r="AC29" s="186"/>
      <c r="AD29" s="185"/>
      <c r="AE29" s="185"/>
      <c r="AF29" s="185"/>
      <c r="AG29" s="185"/>
      <c r="AH29" s="185"/>
      <c r="AI29" s="185"/>
      <c r="AJ29" s="185"/>
      <c r="AK29" s="185"/>
      <c r="AL29" s="185"/>
      <c r="AM29" s="185"/>
      <c r="AN29" s="185"/>
      <c r="AO29" s="185"/>
      <c r="AP29" s="187"/>
      <c r="AQ29" s="179"/>
      <c r="AR29" s="180"/>
      <c r="AS29" s="181"/>
      <c r="AT29" s="164"/>
      <c r="AU29" s="147"/>
      <c r="AV29" s="182"/>
      <c r="AW29" s="120"/>
    </row>
    <row r="30" spans="1:49" customFormat="1" x14ac:dyDescent="0.2">
      <c r="A30" s="268"/>
      <c r="N30" s="274"/>
      <c r="AC30" s="176" t="s">
        <v>90</v>
      </c>
      <c r="AD30" s="177"/>
      <c r="AE30" s="177"/>
      <c r="AF30" s="177"/>
      <c r="AG30" s="177"/>
      <c r="AH30" s="177"/>
      <c r="AI30" s="177"/>
      <c r="AJ30" s="177"/>
      <c r="AK30" s="177"/>
      <c r="AL30" s="177"/>
      <c r="AM30" s="177"/>
      <c r="AN30" s="177"/>
      <c r="AO30" s="177"/>
      <c r="AP30" s="178"/>
      <c r="AQ30" s="179">
        <f>+AH33</f>
        <v>0.7</v>
      </c>
      <c r="AR30" s="180">
        <v>4</v>
      </c>
      <c r="AS30" s="181">
        <v>0.996</v>
      </c>
      <c r="AT30" s="164">
        <f>+(ROUND(('3,01'!AJ11/6),0)-1)*8</f>
        <v>184</v>
      </c>
      <c r="AU30" s="147">
        <f>+AQ30*AS30*AT30</f>
        <v>128.28479999999999</v>
      </c>
      <c r="AV30" s="182"/>
      <c r="AW30" s="120"/>
    </row>
    <row r="31" spans="1:49" customFormat="1" x14ac:dyDescent="0.2">
      <c r="A31" s="268"/>
      <c r="N31" s="274"/>
      <c r="AC31" s="183"/>
      <c r="AP31" s="184"/>
      <c r="AQ31" s="179"/>
      <c r="AR31" s="180"/>
      <c r="AS31" s="181"/>
      <c r="AT31" s="164"/>
      <c r="AU31" s="147"/>
      <c r="AV31" s="182"/>
      <c r="AW31" s="120"/>
    </row>
    <row r="32" spans="1:49" customFormat="1" x14ac:dyDescent="0.2">
      <c r="A32" s="268"/>
      <c r="N32" s="274"/>
      <c r="AC32" s="183"/>
      <c r="AF32" s="185"/>
      <c r="AG32" s="185"/>
      <c r="AH32" s="185"/>
      <c r="AI32" s="185"/>
      <c r="AJ32" s="185"/>
      <c r="AK32" s="185"/>
      <c r="AL32" s="185"/>
      <c r="AM32" s="185"/>
      <c r="AP32" s="184"/>
      <c r="AQ32" s="179"/>
      <c r="AR32" s="180"/>
      <c r="AS32" s="181"/>
      <c r="AT32" s="164"/>
      <c r="AU32" s="147"/>
      <c r="AV32" s="182"/>
      <c r="AW32" s="120"/>
    </row>
    <row r="33" spans="1:50" customFormat="1" x14ac:dyDescent="0.2">
      <c r="A33" s="268"/>
      <c r="N33" s="274"/>
      <c r="AC33" s="183"/>
      <c r="AH33" s="1268">
        <v>0.7</v>
      </c>
      <c r="AI33" s="1268"/>
      <c r="AJ33" s="1268"/>
      <c r="AP33" s="184"/>
      <c r="AQ33" s="179"/>
      <c r="AR33" s="180"/>
      <c r="AS33" s="181"/>
      <c r="AT33" s="164"/>
      <c r="AU33" s="147"/>
      <c r="AV33" s="182"/>
      <c r="AW33" s="120"/>
    </row>
    <row r="34" spans="1:50" customFormat="1" x14ac:dyDescent="0.2">
      <c r="A34" s="268"/>
      <c r="N34" s="274"/>
      <c r="AC34" s="186"/>
      <c r="AD34" s="185"/>
      <c r="AE34" s="185"/>
      <c r="AF34" s="185"/>
      <c r="AG34" s="185"/>
      <c r="AH34" s="185"/>
      <c r="AI34" s="185"/>
      <c r="AJ34" s="185"/>
      <c r="AK34" s="185"/>
      <c r="AL34" s="185"/>
      <c r="AM34" s="185"/>
      <c r="AN34" s="185"/>
      <c r="AO34" s="185"/>
      <c r="AP34" s="187"/>
      <c r="AQ34" s="179"/>
      <c r="AR34" s="180"/>
      <c r="AS34" s="181"/>
      <c r="AT34" s="164"/>
      <c r="AU34" s="147"/>
      <c r="AV34" s="182"/>
      <c r="AW34" s="120"/>
    </row>
    <row r="35" spans="1:50" customFormat="1" x14ac:dyDescent="0.2">
      <c r="A35" s="268"/>
      <c r="N35" s="274"/>
      <c r="AC35" s="176" t="s">
        <v>93</v>
      </c>
      <c r="AD35" s="177"/>
      <c r="AE35" s="177"/>
      <c r="AF35" s="177"/>
      <c r="AG35" s="177"/>
      <c r="AH35" s="177"/>
      <c r="AI35" s="177"/>
      <c r="AJ35" s="177"/>
      <c r="AK35" s="177"/>
      <c r="AL35" s="177"/>
      <c r="AM35" s="177"/>
      <c r="AN35" s="177"/>
      <c r="AO35" s="177"/>
      <c r="AP35" s="178"/>
      <c r="AQ35" s="179">
        <f>+AH38</f>
        <v>6</v>
      </c>
      <c r="AR35" s="180">
        <v>4</v>
      </c>
      <c r="AS35" s="181">
        <v>0.996</v>
      </c>
      <c r="AT35" s="164">
        <f>+ROUND(('3,01'!AJ11/6),0)*3</f>
        <v>72</v>
      </c>
      <c r="AU35" s="147">
        <f>+AQ35*AS35*AT35</f>
        <v>430.27199999999999</v>
      </c>
      <c r="AV35" s="182"/>
      <c r="AW35" s="120"/>
    </row>
    <row r="36" spans="1:50" customFormat="1" x14ac:dyDescent="0.2">
      <c r="A36" s="268"/>
      <c r="N36" s="274"/>
      <c r="AC36" s="183"/>
      <c r="AP36" s="184"/>
      <c r="AQ36" s="179"/>
      <c r="AR36" s="180"/>
      <c r="AS36" s="181"/>
      <c r="AT36" s="164"/>
      <c r="AU36" s="147"/>
      <c r="AV36" s="182"/>
      <c r="AW36" s="120"/>
    </row>
    <row r="37" spans="1:50" customFormat="1" x14ac:dyDescent="0.2">
      <c r="A37" s="268"/>
      <c r="N37" s="274"/>
      <c r="AC37" s="183"/>
      <c r="AF37" s="185"/>
      <c r="AG37" s="185"/>
      <c r="AH37" s="185"/>
      <c r="AI37" s="185"/>
      <c r="AJ37" s="185"/>
      <c r="AK37" s="185"/>
      <c r="AL37" s="185"/>
      <c r="AM37" s="185"/>
      <c r="AP37" s="184"/>
      <c r="AQ37" s="179"/>
      <c r="AR37" s="180"/>
      <c r="AS37" s="181"/>
      <c r="AT37" s="164"/>
      <c r="AU37" s="147"/>
      <c r="AV37" s="182">
        <v>14</v>
      </c>
      <c r="AW37" s="120">
        <v>25.9</v>
      </c>
      <c r="AX37">
        <f>+AV37*AW37-AR37</f>
        <v>362.59999999999997</v>
      </c>
    </row>
    <row r="38" spans="1:50" customFormat="1" x14ac:dyDescent="0.2">
      <c r="A38" s="268"/>
      <c r="N38" s="274"/>
      <c r="AC38" s="183"/>
      <c r="AH38" s="1268">
        <v>6</v>
      </c>
      <c r="AI38" s="1268"/>
      <c r="AJ38" s="1268"/>
      <c r="AP38" s="184"/>
      <c r="AQ38" s="179"/>
      <c r="AR38" s="180"/>
      <c r="AS38" s="181"/>
      <c r="AT38" s="164"/>
      <c r="AU38" s="147"/>
      <c r="AV38" s="182">
        <v>8</v>
      </c>
      <c r="AW38" s="120">
        <v>25.9</v>
      </c>
      <c r="AX38">
        <f>+AV38*AW38-AR38</f>
        <v>207.2</v>
      </c>
    </row>
    <row r="39" spans="1:50" customFormat="1" x14ac:dyDescent="0.2">
      <c r="A39" s="268"/>
      <c r="N39" s="274"/>
      <c r="AC39" s="186"/>
      <c r="AD39" s="185"/>
      <c r="AE39" s="185"/>
      <c r="AF39" s="185"/>
      <c r="AG39" s="185"/>
      <c r="AH39" s="185"/>
      <c r="AI39" s="185"/>
      <c r="AJ39" s="185"/>
      <c r="AK39" s="185"/>
      <c r="AL39" s="185"/>
      <c r="AM39" s="185"/>
      <c r="AN39" s="185"/>
      <c r="AO39" s="185"/>
      <c r="AP39" s="187"/>
      <c r="AQ39" s="179"/>
      <c r="AR39" s="180"/>
      <c r="AS39" s="181"/>
      <c r="AT39" s="164"/>
      <c r="AU39" s="147"/>
      <c r="AV39" s="182">
        <v>8</v>
      </c>
      <c r="AW39" s="120">
        <v>25.9</v>
      </c>
      <c r="AX39">
        <f>+AV39*AW39-AR39</f>
        <v>207.2</v>
      </c>
    </row>
    <row r="40" spans="1:50" customFormat="1" x14ac:dyDescent="0.2">
      <c r="A40" s="268"/>
      <c r="N40" s="274"/>
      <c r="AC40" s="176" t="s">
        <v>94</v>
      </c>
      <c r="AD40" s="177"/>
      <c r="AE40" s="177"/>
      <c r="AF40" s="177"/>
      <c r="AG40" s="177"/>
      <c r="AH40" s="177"/>
      <c r="AI40" s="177"/>
      <c r="AJ40" s="177"/>
      <c r="AK40" s="177"/>
      <c r="AL40" s="177"/>
      <c r="AM40" s="177"/>
      <c r="AN40" s="177"/>
      <c r="AO40" s="177"/>
      <c r="AP40" s="178"/>
      <c r="AQ40" s="179">
        <f>+AH43</f>
        <v>0.7</v>
      </c>
      <c r="AR40" s="180">
        <v>4</v>
      </c>
      <c r="AS40" s="181">
        <v>0.996</v>
      </c>
      <c r="AT40" s="164">
        <f>+(ROUND(('3,01'!AJ11/6),0)-1)*4</f>
        <v>92</v>
      </c>
      <c r="AU40" s="147">
        <f>+AQ40*AS40*AT40</f>
        <v>64.142399999999995</v>
      </c>
      <c r="AV40" s="182">
        <v>31</v>
      </c>
      <c r="AW40" s="120">
        <v>25.9</v>
      </c>
      <c r="AX40">
        <f>+AV40*AW40-AR40</f>
        <v>798.9</v>
      </c>
    </row>
    <row r="41" spans="1:50" customFormat="1" x14ac:dyDescent="0.2">
      <c r="A41" s="268"/>
      <c r="N41" s="274"/>
      <c r="AC41" s="183"/>
      <c r="AP41" s="184"/>
      <c r="AQ41" s="179"/>
      <c r="AR41" s="180"/>
      <c r="AS41" s="181"/>
      <c r="AT41" s="164"/>
      <c r="AU41" s="147"/>
      <c r="AV41" s="182"/>
      <c r="AW41" s="120"/>
    </row>
    <row r="42" spans="1:50" customFormat="1" x14ac:dyDescent="0.2">
      <c r="A42" s="268"/>
      <c r="N42" s="274"/>
      <c r="AC42" s="183"/>
      <c r="AF42" s="185"/>
      <c r="AG42" s="185"/>
      <c r="AH42" s="185"/>
      <c r="AI42" s="185"/>
      <c r="AJ42" s="185"/>
      <c r="AK42" s="185"/>
      <c r="AL42" s="185"/>
      <c r="AM42" s="185"/>
      <c r="AP42" s="184"/>
      <c r="AQ42" s="179"/>
      <c r="AR42" s="180"/>
      <c r="AS42" s="181"/>
      <c r="AT42" s="164"/>
      <c r="AU42" s="147"/>
      <c r="AV42" s="182"/>
      <c r="AW42" s="120"/>
    </row>
    <row r="43" spans="1:50" customFormat="1" x14ac:dyDescent="0.2">
      <c r="A43" s="268"/>
      <c r="N43" s="274"/>
      <c r="AC43" s="183"/>
      <c r="AH43" s="1268">
        <v>0.7</v>
      </c>
      <c r="AI43" s="1268"/>
      <c r="AJ43" s="1268"/>
      <c r="AP43" s="184"/>
      <c r="AQ43" s="179"/>
      <c r="AR43" s="180"/>
      <c r="AS43" s="181"/>
      <c r="AT43" s="164"/>
      <c r="AU43" s="147"/>
      <c r="AV43" s="182"/>
      <c r="AW43" s="120"/>
    </row>
    <row r="44" spans="1:50" customFormat="1" x14ac:dyDescent="0.2">
      <c r="A44" s="268"/>
      <c r="N44" s="274"/>
      <c r="AC44" s="186"/>
      <c r="AD44" s="185"/>
      <c r="AE44" s="185"/>
      <c r="AF44" s="185"/>
      <c r="AG44" s="185"/>
      <c r="AH44" s="185"/>
      <c r="AI44" s="185"/>
      <c r="AJ44" s="185"/>
      <c r="AK44" s="185"/>
      <c r="AL44" s="185"/>
      <c r="AM44" s="185"/>
      <c r="AN44" s="185"/>
      <c r="AO44" s="185"/>
      <c r="AP44" s="187"/>
      <c r="AQ44" s="179"/>
      <c r="AR44" s="180"/>
      <c r="AS44" s="181"/>
      <c r="AT44" s="164"/>
      <c r="AU44" s="147"/>
      <c r="AV44" s="182"/>
      <c r="AW44" s="120"/>
    </row>
    <row r="45" spans="1:50" customFormat="1" x14ac:dyDescent="0.2">
      <c r="A45" s="268"/>
      <c r="N45" s="274"/>
      <c r="AC45" s="176" t="s">
        <v>95</v>
      </c>
      <c r="AD45" s="177"/>
      <c r="AE45" s="177"/>
      <c r="AF45" s="177"/>
      <c r="AG45" s="177"/>
      <c r="AH45" s="177"/>
      <c r="AI45" s="177"/>
      <c r="AJ45" s="177"/>
      <c r="AK45" s="177"/>
      <c r="AL45" s="177"/>
      <c r="AM45" s="177"/>
      <c r="AN45" s="177"/>
      <c r="AO45" s="177"/>
      <c r="AP45" s="178"/>
      <c r="AQ45" s="179">
        <v>0.55000000000000004</v>
      </c>
      <c r="AR45" s="180">
        <v>3</v>
      </c>
      <c r="AS45" s="181">
        <v>0.55700000000000005</v>
      </c>
      <c r="AT45" s="164">
        <f>+ROUND(('3,01'!AJ11/0.15),0)*2</f>
        <v>1946</v>
      </c>
      <c r="AU45" s="147">
        <f>+AQ45*AS45*AT45</f>
        <v>596.15710000000013</v>
      </c>
      <c r="AV45" s="182"/>
      <c r="AW45" s="120"/>
    </row>
    <row r="46" spans="1:50" customFormat="1" x14ac:dyDescent="0.2">
      <c r="A46" s="268"/>
      <c r="N46" s="274"/>
      <c r="AC46" s="183"/>
      <c r="AP46" s="184"/>
      <c r="AQ46" s="179"/>
      <c r="AR46" s="180"/>
      <c r="AS46" s="181"/>
      <c r="AT46" s="164"/>
      <c r="AU46" s="147"/>
      <c r="AV46" s="182"/>
      <c r="AW46" s="120"/>
    </row>
    <row r="47" spans="1:50" customFormat="1" x14ac:dyDescent="0.2">
      <c r="A47" s="268"/>
      <c r="N47" s="274"/>
      <c r="AC47" s="183"/>
      <c r="AP47" s="184"/>
      <c r="AQ47" s="179"/>
      <c r="AR47" s="180"/>
      <c r="AS47" s="181"/>
      <c r="AT47" s="164"/>
      <c r="AU47" s="147"/>
      <c r="AV47" s="182"/>
      <c r="AW47" s="120"/>
    </row>
    <row r="48" spans="1:50" customFormat="1" x14ac:dyDescent="0.2">
      <c r="A48" s="268"/>
      <c r="N48" s="274"/>
      <c r="AC48" s="183"/>
      <c r="AH48" s="1263">
        <v>0.6</v>
      </c>
      <c r="AI48" s="1263"/>
      <c r="AJ48" s="1263"/>
      <c r="AP48" s="184"/>
      <c r="AQ48" s="179"/>
      <c r="AR48" s="180"/>
      <c r="AS48" s="181"/>
      <c r="AT48" s="164"/>
      <c r="AU48" s="147"/>
      <c r="AV48" s="182"/>
      <c r="AW48" s="120"/>
    </row>
    <row r="49" spans="1:49" customFormat="1" x14ac:dyDescent="0.2">
      <c r="A49" s="268"/>
      <c r="N49" s="274"/>
      <c r="AC49" s="186"/>
      <c r="AD49" s="185"/>
      <c r="AE49" s="185"/>
      <c r="AF49" s="185"/>
      <c r="AG49" s="185"/>
      <c r="AH49" s="185"/>
      <c r="AI49" s="185"/>
      <c r="AJ49" s="185"/>
      <c r="AK49" s="185"/>
      <c r="AL49" s="185"/>
      <c r="AM49" s="185"/>
      <c r="AN49" s="185"/>
      <c r="AO49" s="185"/>
      <c r="AP49" s="187"/>
      <c r="AQ49" s="179"/>
      <c r="AR49" s="180"/>
      <c r="AS49" s="181"/>
      <c r="AT49" s="164"/>
      <c r="AU49" s="147"/>
      <c r="AV49" s="182"/>
      <c r="AW49" s="120"/>
    </row>
    <row r="50" spans="1:49" customFormat="1" x14ac:dyDescent="0.2">
      <c r="A50" s="268"/>
      <c r="N50" s="274"/>
      <c r="AC50" s="176" t="s">
        <v>96</v>
      </c>
      <c r="AD50" s="177"/>
      <c r="AE50" s="177"/>
      <c r="AF50" s="177"/>
      <c r="AG50" s="177"/>
      <c r="AH50" s="177"/>
      <c r="AI50" s="177"/>
      <c r="AJ50" s="177"/>
      <c r="AK50" s="177"/>
      <c r="AL50" s="177"/>
      <c r="AM50" s="177"/>
      <c r="AN50" s="177"/>
      <c r="AO50" s="177"/>
      <c r="AP50" s="178"/>
      <c r="AQ50" s="179">
        <v>0.7</v>
      </c>
      <c r="AR50" s="180">
        <v>3</v>
      </c>
      <c r="AS50" s="181">
        <v>0.56000000000000005</v>
      </c>
      <c r="AT50" s="164">
        <f>+ROUND(('3,01'!AJ11/0.15),0)*2</f>
        <v>1946</v>
      </c>
      <c r="AU50" s="147">
        <f>+AQ50*AS50*AT50</f>
        <v>762.83199999999999</v>
      </c>
      <c r="AV50" s="182"/>
      <c r="AW50" s="120"/>
    </row>
    <row r="51" spans="1:49" customFormat="1" x14ac:dyDescent="0.2">
      <c r="A51" s="268"/>
      <c r="N51" s="274"/>
      <c r="AC51" s="183"/>
      <c r="AP51" s="184"/>
      <c r="AQ51" s="179"/>
      <c r="AR51" s="180"/>
      <c r="AS51" s="181"/>
      <c r="AT51" s="164"/>
      <c r="AU51" s="147"/>
      <c r="AV51" s="182"/>
      <c r="AW51" s="120"/>
    </row>
    <row r="52" spans="1:49" customFormat="1" x14ac:dyDescent="0.2">
      <c r="A52" s="268"/>
      <c r="N52" s="274"/>
      <c r="AC52" s="183"/>
      <c r="AF52" s="185"/>
      <c r="AG52" s="185"/>
      <c r="AH52" s="185"/>
      <c r="AI52" s="185"/>
      <c r="AJ52" s="185"/>
      <c r="AK52" s="185"/>
      <c r="AL52" s="185"/>
      <c r="AM52" s="185"/>
      <c r="AP52" s="184"/>
      <c r="AQ52" s="179"/>
      <c r="AR52" s="180"/>
      <c r="AS52" s="181"/>
      <c r="AT52" s="164"/>
      <c r="AU52" s="147"/>
      <c r="AV52" s="182"/>
      <c r="AW52" s="120"/>
    </row>
    <row r="53" spans="1:49" customFormat="1" x14ac:dyDescent="0.2">
      <c r="A53" s="268"/>
      <c r="N53" s="274"/>
      <c r="AC53" s="183"/>
      <c r="AH53" s="1268">
        <v>0.44</v>
      </c>
      <c r="AI53" s="1268"/>
      <c r="AJ53" s="1268"/>
      <c r="AP53" s="184"/>
      <c r="AQ53" s="179"/>
      <c r="AR53" s="180"/>
      <c r="AS53" s="181"/>
      <c r="AT53" s="164"/>
      <c r="AU53" s="147"/>
      <c r="AV53" s="182"/>
      <c r="AW53" s="120"/>
    </row>
    <row r="54" spans="1:49" customFormat="1" x14ac:dyDescent="0.2">
      <c r="A54" s="268"/>
      <c r="N54" s="274"/>
      <c r="AC54" s="186"/>
      <c r="AD54" s="185"/>
      <c r="AE54" s="185"/>
      <c r="AF54" s="185"/>
      <c r="AG54" s="185"/>
      <c r="AH54" s="185"/>
      <c r="AI54" s="185"/>
      <c r="AJ54" s="185"/>
      <c r="AK54" s="185"/>
      <c r="AL54" s="185"/>
      <c r="AM54" s="185"/>
      <c r="AN54" s="185"/>
      <c r="AO54" s="185"/>
      <c r="AP54" s="187"/>
      <c r="AQ54" s="179"/>
      <c r="AR54" s="180"/>
      <c r="AS54" s="181"/>
      <c r="AT54" s="164"/>
      <c r="AU54" s="147"/>
      <c r="AV54" s="182"/>
      <c r="AW54" s="120"/>
    </row>
    <row r="55" spans="1:49" customFormat="1" x14ac:dyDescent="0.2">
      <c r="A55" s="268"/>
      <c r="N55" s="274"/>
      <c r="AC55" s="176" t="s">
        <v>97</v>
      </c>
      <c r="AD55" s="177"/>
      <c r="AE55" s="177"/>
      <c r="AF55" s="177"/>
      <c r="AG55" s="177"/>
      <c r="AH55" s="177"/>
      <c r="AI55" s="177"/>
      <c r="AJ55" s="177"/>
      <c r="AK55" s="177"/>
      <c r="AL55" s="177"/>
      <c r="AM55" s="177"/>
      <c r="AN55" s="177"/>
      <c r="AO55" s="177"/>
      <c r="AP55" s="178"/>
      <c r="AQ55" s="179">
        <f>+AE56+AH58+AN56</f>
        <v>5.3400000000000007</v>
      </c>
      <c r="AR55" s="180">
        <v>3</v>
      </c>
      <c r="AS55" s="181">
        <v>0.55700000000000005</v>
      </c>
      <c r="AT55" s="164">
        <f>+ROUND(('3,01'!AJ11/3),0)*4</f>
        <v>196</v>
      </c>
      <c r="AU55" s="147">
        <f>+AQ55*AS55*AT55</f>
        <v>582.9784800000001</v>
      </c>
      <c r="AV55" s="182"/>
      <c r="AW55" s="120"/>
    </row>
    <row r="56" spans="1:49" customFormat="1" x14ac:dyDescent="0.2">
      <c r="A56" s="268"/>
      <c r="N56" s="274"/>
      <c r="AC56" s="183"/>
      <c r="AE56" s="1271">
        <v>0.15</v>
      </c>
      <c r="AF56" s="183"/>
      <c r="AM56" s="184"/>
      <c r="AN56" s="1272">
        <v>0.15</v>
      </c>
      <c r="AP56" s="184"/>
      <c r="AQ56" s="179"/>
      <c r="AR56" s="180"/>
      <c r="AS56" s="181"/>
      <c r="AT56" s="164"/>
      <c r="AU56" s="147"/>
      <c r="AV56" s="182"/>
      <c r="AW56" s="120"/>
    </row>
    <row r="57" spans="1:49" customFormat="1" x14ac:dyDescent="0.2">
      <c r="A57" s="268"/>
      <c r="N57" s="274"/>
      <c r="AC57" s="183"/>
      <c r="AE57" s="1271"/>
      <c r="AF57" s="186"/>
      <c r="AG57" s="185"/>
      <c r="AH57" s="185"/>
      <c r="AI57" s="185"/>
      <c r="AJ57" s="185"/>
      <c r="AK57" s="185"/>
      <c r="AL57" s="185"/>
      <c r="AM57" s="187"/>
      <c r="AN57" s="1272"/>
      <c r="AP57" s="184"/>
      <c r="AQ57" s="179"/>
      <c r="AR57" s="180"/>
      <c r="AS57" s="181"/>
      <c r="AT57" s="164"/>
      <c r="AU57" s="147"/>
      <c r="AV57" s="182"/>
      <c r="AW57" s="120"/>
    </row>
    <row r="58" spans="1:49" customFormat="1" x14ac:dyDescent="0.2">
      <c r="A58" s="268"/>
      <c r="N58" s="274"/>
      <c r="AC58" s="183"/>
      <c r="AH58" s="1268">
        <f>5.2-0.16</f>
        <v>5.04</v>
      </c>
      <c r="AI58" s="1268"/>
      <c r="AJ58" s="1268"/>
      <c r="AP58" s="184"/>
      <c r="AQ58" s="179"/>
      <c r="AR58" s="180"/>
      <c r="AS58" s="181"/>
      <c r="AT58" s="164"/>
      <c r="AU58" s="147"/>
      <c r="AV58" s="182"/>
      <c r="AW58" s="120"/>
    </row>
    <row r="59" spans="1:49" customFormat="1" x14ac:dyDescent="0.2">
      <c r="A59" s="268"/>
      <c r="N59" s="274"/>
      <c r="AC59" s="186"/>
      <c r="AD59" s="185"/>
      <c r="AE59" s="185"/>
      <c r="AF59" s="185"/>
      <c r="AG59" s="185"/>
      <c r="AH59" s="185"/>
      <c r="AI59" s="185"/>
      <c r="AJ59" s="185"/>
      <c r="AK59" s="185"/>
      <c r="AL59" s="185"/>
      <c r="AM59" s="185"/>
      <c r="AN59" s="185"/>
      <c r="AO59" s="185"/>
      <c r="AP59" s="187"/>
      <c r="AQ59" s="179"/>
      <c r="AR59" s="180"/>
      <c r="AS59" s="181"/>
      <c r="AT59" s="164"/>
      <c r="AU59" s="147"/>
      <c r="AV59" s="182"/>
      <c r="AW59" s="120"/>
    </row>
    <row r="60" spans="1:49" customFormat="1" x14ac:dyDescent="0.2">
      <c r="A60" s="268"/>
      <c r="N60" s="274"/>
      <c r="AC60" s="176" t="s">
        <v>97</v>
      </c>
      <c r="AD60" s="177"/>
      <c r="AE60" s="177"/>
      <c r="AF60" s="177"/>
      <c r="AG60" s="177"/>
      <c r="AH60" s="1268">
        <f>0.35-0.16</f>
        <v>0.18999999999999997</v>
      </c>
      <c r="AI60" s="1268"/>
      <c r="AJ60" s="1268"/>
      <c r="AK60" s="177"/>
      <c r="AL60" s="177"/>
      <c r="AM60" s="177"/>
      <c r="AN60" s="177"/>
      <c r="AO60" s="177"/>
      <c r="AP60" s="178"/>
      <c r="AQ60" s="179">
        <f>+AL61+AL61+AN61+AH63+AH60+AE61</f>
        <v>0.82</v>
      </c>
      <c r="AR60" s="180">
        <v>3</v>
      </c>
      <c r="AS60" s="181">
        <v>0.55700000000000005</v>
      </c>
      <c r="AT60" s="164">
        <f>+(ROUND(('3,01'!AJ11/3),0)/0.25)+1</f>
        <v>197</v>
      </c>
      <c r="AU60" s="147">
        <f>+AQ60*AS60*AT60</f>
        <v>89.97778000000001</v>
      </c>
      <c r="AV60" s="182"/>
      <c r="AW60" s="120"/>
    </row>
    <row r="61" spans="1:49" customFormat="1" x14ac:dyDescent="0.2">
      <c r="A61" s="268"/>
      <c r="N61" s="274"/>
      <c r="AC61" s="183"/>
      <c r="AE61" s="1271">
        <v>0.12</v>
      </c>
      <c r="AF61" s="176"/>
      <c r="AG61" s="177"/>
      <c r="AH61" s="177"/>
      <c r="AI61" s="177"/>
      <c r="AJ61" s="177"/>
      <c r="AK61" s="177"/>
      <c r="AL61" s="1268">
        <v>0.1</v>
      </c>
      <c r="AM61" s="1273"/>
      <c r="AN61" s="1272">
        <v>0.12</v>
      </c>
      <c r="AP61" s="184"/>
      <c r="AQ61" s="179"/>
      <c r="AR61" s="180"/>
      <c r="AS61" s="181"/>
      <c r="AT61" s="164"/>
      <c r="AU61" s="147"/>
      <c r="AV61" s="182"/>
      <c r="AW61" s="120"/>
    </row>
    <row r="62" spans="1:49" customFormat="1" x14ac:dyDescent="0.2">
      <c r="A62" s="268"/>
      <c r="N62" s="274"/>
      <c r="AC62" s="183"/>
      <c r="AE62" s="1271"/>
      <c r="AF62" s="186"/>
      <c r="AG62" s="185"/>
      <c r="AH62" s="185"/>
      <c r="AI62" s="185"/>
      <c r="AJ62" s="185"/>
      <c r="AK62" s="185"/>
      <c r="AL62" s="185"/>
      <c r="AM62" s="187"/>
      <c r="AN62" s="1272"/>
      <c r="AP62" s="184"/>
      <c r="AQ62" s="179"/>
      <c r="AR62" s="180"/>
      <c r="AS62" s="181"/>
      <c r="AT62" s="164"/>
      <c r="AU62" s="147"/>
      <c r="AV62" s="182"/>
      <c r="AW62" s="120"/>
    </row>
    <row r="63" spans="1:49" customFormat="1" x14ac:dyDescent="0.2">
      <c r="A63" s="268"/>
      <c r="N63" s="274"/>
      <c r="AC63" s="183"/>
      <c r="AH63" s="1268">
        <f>0.35-0.16</f>
        <v>0.18999999999999997</v>
      </c>
      <c r="AI63" s="1268"/>
      <c r="AJ63" s="1268"/>
      <c r="AP63" s="184"/>
      <c r="AQ63" s="179"/>
      <c r="AR63" s="180"/>
      <c r="AS63" s="181"/>
      <c r="AT63" s="164"/>
      <c r="AU63" s="147"/>
      <c r="AV63" s="182"/>
      <c r="AW63" s="120"/>
    </row>
    <row r="64" spans="1:49" customFormat="1" x14ac:dyDescent="0.2">
      <c r="A64" s="268"/>
      <c r="N64" s="274"/>
      <c r="AC64" s="186"/>
      <c r="AD64" s="185"/>
      <c r="AE64" s="185"/>
      <c r="AF64" s="185"/>
      <c r="AG64" s="185"/>
      <c r="AH64" s="185"/>
      <c r="AI64" s="185"/>
      <c r="AJ64" s="185"/>
      <c r="AK64" s="185"/>
      <c r="AL64" s="185"/>
      <c r="AM64" s="185"/>
      <c r="AN64" s="185"/>
      <c r="AO64" s="185"/>
      <c r="AP64" s="187"/>
      <c r="AQ64" s="179"/>
      <c r="AR64" s="180"/>
      <c r="AS64" s="181"/>
      <c r="AT64" s="164"/>
      <c r="AU64" s="147"/>
      <c r="AV64" s="182"/>
      <c r="AW64" s="120"/>
    </row>
    <row r="65" spans="1:49" customFormat="1" x14ac:dyDescent="0.2">
      <c r="A65" s="268"/>
      <c r="N65" s="274"/>
      <c r="AC65" s="176" t="s">
        <v>98</v>
      </c>
      <c r="AD65" s="177"/>
      <c r="AE65" s="177"/>
      <c r="AF65" s="177"/>
      <c r="AG65" s="177"/>
      <c r="AH65" s="177"/>
      <c r="AI65" s="177"/>
      <c r="AJ65" s="177"/>
      <c r="AK65" s="177"/>
      <c r="AL65" s="177"/>
      <c r="AM65" s="177"/>
      <c r="AN65" s="177"/>
      <c r="AO65" s="177"/>
      <c r="AP65" s="178"/>
      <c r="AQ65" s="179">
        <f>+AH68</f>
        <v>6</v>
      </c>
      <c r="AR65" s="180">
        <v>4</v>
      </c>
      <c r="AS65" s="181">
        <v>0.996</v>
      </c>
      <c r="AT65" s="164">
        <f>+ROUND((AV65/6),0)*8</f>
        <v>40</v>
      </c>
      <c r="AU65" s="147">
        <f>+AQ65*AS65*AT65</f>
        <v>239.04</v>
      </c>
      <c r="AV65" s="182">
        <v>28.5</v>
      </c>
      <c r="AW65" s="120" t="s">
        <v>99</v>
      </c>
    </row>
    <row r="66" spans="1:49" customFormat="1" x14ac:dyDescent="0.2">
      <c r="A66" s="268"/>
      <c r="N66" s="274"/>
      <c r="AC66" s="183"/>
      <c r="AP66" s="184"/>
      <c r="AQ66" s="179"/>
      <c r="AR66" s="180"/>
      <c r="AS66" s="181"/>
      <c r="AT66" s="164"/>
      <c r="AU66" s="147"/>
      <c r="AV66" s="182"/>
      <c r="AW66" s="120"/>
    </row>
    <row r="67" spans="1:49" customFormat="1" x14ac:dyDescent="0.2">
      <c r="A67" s="268"/>
      <c r="AC67" s="183"/>
      <c r="AF67" s="185"/>
      <c r="AG67" s="185"/>
      <c r="AH67" s="185"/>
      <c r="AI67" s="185"/>
      <c r="AJ67" s="185"/>
      <c r="AK67" s="185"/>
      <c r="AL67" s="185"/>
      <c r="AM67" s="185"/>
      <c r="AP67" s="184"/>
      <c r="AQ67" s="179"/>
      <c r="AR67" s="180"/>
      <c r="AS67" s="181"/>
      <c r="AT67" s="164"/>
      <c r="AU67" s="147"/>
      <c r="AV67" s="182"/>
      <c r="AW67" s="120"/>
    </row>
    <row r="68" spans="1:49" customFormat="1" x14ac:dyDescent="0.2">
      <c r="A68" s="268"/>
      <c r="AC68" s="183"/>
      <c r="AH68" s="1268">
        <v>6</v>
      </c>
      <c r="AI68" s="1268"/>
      <c r="AJ68" s="1268"/>
      <c r="AP68" s="184"/>
      <c r="AQ68" s="179"/>
      <c r="AR68" s="180"/>
      <c r="AS68" s="181"/>
      <c r="AT68" s="164"/>
      <c r="AU68" s="147"/>
      <c r="AV68" s="182"/>
    </row>
    <row r="69" spans="1:49" customFormat="1" x14ac:dyDescent="0.2">
      <c r="A69" s="268"/>
      <c r="AC69" s="186"/>
      <c r="AD69" s="185"/>
      <c r="AE69" s="185"/>
      <c r="AF69" s="185"/>
      <c r="AG69" s="185"/>
      <c r="AH69" s="185"/>
      <c r="AI69" s="185"/>
      <c r="AJ69" s="185"/>
      <c r="AK69" s="185"/>
      <c r="AL69" s="185"/>
      <c r="AM69" s="185"/>
      <c r="AN69" s="185"/>
      <c r="AO69" s="185"/>
      <c r="AP69" s="187"/>
      <c r="AQ69" s="179"/>
      <c r="AR69" s="180"/>
      <c r="AS69" s="181"/>
      <c r="AT69" s="164"/>
      <c r="AU69" s="147"/>
      <c r="AV69" s="182"/>
      <c r="AW69" s="120"/>
    </row>
    <row r="70" spans="1:49" customFormat="1" x14ac:dyDescent="0.2">
      <c r="A70" s="268"/>
      <c r="AC70" s="176" t="s">
        <v>100</v>
      </c>
      <c r="AD70" s="177"/>
      <c r="AE70" s="177"/>
      <c r="AF70" s="177"/>
      <c r="AG70" s="177"/>
      <c r="AH70" s="177"/>
      <c r="AI70" s="177"/>
      <c r="AJ70" s="177"/>
      <c r="AK70" s="177"/>
      <c r="AL70" s="177"/>
      <c r="AM70" s="177"/>
      <c r="AN70" s="177"/>
      <c r="AO70" s="177"/>
      <c r="AP70" s="178"/>
      <c r="AQ70" s="179">
        <f>+AH73</f>
        <v>0.7</v>
      </c>
      <c r="AR70" s="180">
        <v>4</v>
      </c>
      <c r="AS70" s="181">
        <v>0.996</v>
      </c>
      <c r="AT70" s="164">
        <f>+(ROUND((AV65/6),0)-1)*8</f>
        <v>32</v>
      </c>
      <c r="AU70" s="147">
        <f>+AQ70*AS70*AT70</f>
        <v>22.310399999999998</v>
      </c>
      <c r="AV70" s="182"/>
    </row>
    <row r="71" spans="1:49" customFormat="1" x14ac:dyDescent="0.2">
      <c r="A71" s="268"/>
      <c r="AC71" s="183"/>
      <c r="AP71" s="184"/>
      <c r="AQ71" s="179"/>
      <c r="AR71" s="180"/>
      <c r="AS71" s="181"/>
      <c r="AT71" s="164"/>
      <c r="AU71" s="147"/>
      <c r="AV71" s="182"/>
    </row>
    <row r="72" spans="1:49" customFormat="1" x14ac:dyDescent="0.2">
      <c r="A72" s="268"/>
      <c r="AC72" s="183"/>
      <c r="AF72" s="185"/>
      <c r="AG72" s="185"/>
      <c r="AH72" s="185"/>
      <c r="AI72" s="185"/>
      <c r="AJ72" s="185"/>
      <c r="AK72" s="185"/>
      <c r="AL72" s="185"/>
      <c r="AM72" s="185"/>
      <c r="AP72" s="184"/>
      <c r="AQ72" s="179"/>
      <c r="AR72" s="180"/>
      <c r="AS72" s="181"/>
      <c r="AT72" s="164"/>
      <c r="AU72" s="147"/>
      <c r="AV72" s="182"/>
    </row>
    <row r="73" spans="1:49" customFormat="1" x14ac:dyDescent="0.2">
      <c r="A73" s="268"/>
      <c r="AC73" s="183"/>
      <c r="AH73" s="1268">
        <v>0.7</v>
      </c>
      <c r="AI73" s="1268"/>
      <c r="AJ73" s="1268"/>
      <c r="AP73" s="184"/>
      <c r="AQ73" s="179"/>
      <c r="AR73" s="180"/>
      <c r="AS73" s="181"/>
      <c r="AT73" s="164"/>
      <c r="AU73" s="147"/>
      <c r="AV73" s="182"/>
    </row>
    <row r="74" spans="1:49" customFormat="1" x14ac:dyDescent="0.2">
      <c r="A74" s="268"/>
      <c r="AC74" s="186"/>
      <c r="AD74" s="185"/>
      <c r="AE74" s="185"/>
      <c r="AF74" s="185"/>
      <c r="AG74" s="185"/>
      <c r="AH74" s="185"/>
      <c r="AI74" s="185"/>
      <c r="AJ74" s="185"/>
      <c r="AK74" s="185"/>
      <c r="AL74" s="185"/>
      <c r="AM74" s="185"/>
      <c r="AN74" s="185"/>
      <c r="AO74" s="185"/>
      <c r="AP74" s="187"/>
      <c r="AQ74" s="179"/>
      <c r="AR74" s="180"/>
      <c r="AS74" s="181"/>
      <c r="AT74" s="164"/>
      <c r="AU74" s="147"/>
      <c r="AV74" s="182"/>
    </row>
    <row r="75" spans="1:49" customFormat="1" x14ac:dyDescent="0.2">
      <c r="A75" s="268"/>
      <c r="AC75" s="176" t="s">
        <v>101</v>
      </c>
      <c r="AD75" s="177"/>
      <c r="AE75" s="177"/>
      <c r="AF75" s="177"/>
      <c r="AG75" s="177"/>
      <c r="AH75" s="177"/>
      <c r="AI75" s="177"/>
      <c r="AJ75" s="177"/>
      <c r="AK75" s="177"/>
      <c r="AL75" s="177"/>
      <c r="AM75" s="177"/>
      <c r="AN75" s="177"/>
      <c r="AO75" s="177"/>
      <c r="AP75" s="178"/>
      <c r="AQ75" s="179">
        <f>+AH78</f>
        <v>0.8</v>
      </c>
      <c r="AR75" s="180">
        <v>3</v>
      </c>
      <c r="AS75" s="181">
        <v>0.56000000000000005</v>
      </c>
      <c r="AT75" s="164">
        <f>+ROUND((AV65/0.15),0)*2</f>
        <v>380</v>
      </c>
      <c r="AU75" s="147">
        <f>+AQ75*AS75*AT75</f>
        <v>170.24000000000004</v>
      </c>
      <c r="AV75" s="182"/>
    </row>
    <row r="76" spans="1:49" customFormat="1" x14ac:dyDescent="0.2">
      <c r="A76" s="268"/>
      <c r="AC76" s="183"/>
      <c r="AP76" s="184"/>
      <c r="AQ76" s="179"/>
      <c r="AR76" s="180"/>
      <c r="AS76" s="181"/>
      <c r="AT76" s="164"/>
      <c r="AU76" s="147"/>
      <c r="AV76" s="182"/>
      <c r="AW76" s="120"/>
    </row>
    <row r="77" spans="1:49" customFormat="1" x14ac:dyDescent="0.2">
      <c r="A77" s="268"/>
      <c r="AC77" s="183"/>
      <c r="AF77" s="185"/>
      <c r="AG77" s="185"/>
      <c r="AH77" s="185"/>
      <c r="AI77" s="185"/>
      <c r="AJ77" s="185"/>
      <c r="AK77" s="185"/>
      <c r="AL77" s="185"/>
      <c r="AM77" s="185"/>
      <c r="AP77" s="184"/>
      <c r="AQ77" s="179"/>
      <c r="AR77" s="180"/>
      <c r="AS77" s="181"/>
      <c r="AT77" s="164"/>
      <c r="AU77" s="147"/>
      <c r="AV77" s="182"/>
    </row>
    <row r="78" spans="1:49" customFormat="1" x14ac:dyDescent="0.2">
      <c r="A78" s="268"/>
      <c r="AC78" s="183"/>
      <c r="AH78" s="1268">
        <v>0.8</v>
      </c>
      <c r="AI78" s="1268"/>
      <c r="AJ78" s="1268"/>
      <c r="AP78" s="184"/>
      <c r="AQ78" s="179"/>
      <c r="AR78" s="180"/>
      <c r="AS78" s="181"/>
      <c r="AT78" s="164"/>
      <c r="AU78" s="147"/>
      <c r="AV78" s="182"/>
    </row>
    <row r="79" spans="1:49" customFormat="1" x14ac:dyDescent="0.2">
      <c r="A79" s="268"/>
      <c r="AC79" s="186"/>
      <c r="AD79" s="185"/>
      <c r="AE79" s="185"/>
      <c r="AF79" s="185"/>
      <c r="AG79" s="185"/>
      <c r="AH79" s="185"/>
      <c r="AI79" s="185"/>
      <c r="AJ79" s="185"/>
      <c r="AK79" s="185"/>
      <c r="AL79" s="185"/>
      <c r="AM79" s="185"/>
      <c r="AN79" s="185"/>
      <c r="AO79" s="185"/>
      <c r="AP79" s="187"/>
      <c r="AQ79" s="179"/>
      <c r="AR79" s="180"/>
      <c r="AS79" s="181"/>
      <c r="AT79" s="164"/>
      <c r="AU79" s="147"/>
      <c r="AV79" s="182"/>
    </row>
    <row r="80" spans="1:49" customFormat="1" x14ac:dyDescent="0.2">
      <c r="A80" s="268"/>
      <c r="AC80" s="183"/>
      <c r="AP80" s="184"/>
      <c r="AQ80" s="179"/>
      <c r="AR80" s="180"/>
      <c r="AS80" s="181"/>
      <c r="AT80" s="164"/>
      <c r="AU80" s="147"/>
      <c r="AV80" s="182"/>
    </row>
    <row r="81" spans="1:48" customFormat="1" x14ac:dyDescent="0.2">
      <c r="A81" s="268"/>
      <c r="AC81" s="183"/>
      <c r="AP81" s="184"/>
      <c r="AQ81" s="179"/>
      <c r="AR81" s="188"/>
      <c r="AS81" s="181"/>
      <c r="AT81" s="164"/>
      <c r="AU81" s="147"/>
      <c r="AV81" s="182"/>
    </row>
    <row r="82" spans="1:48" customFormat="1" x14ac:dyDescent="0.2">
      <c r="A82" s="268"/>
      <c r="AC82" s="186"/>
      <c r="AD82" s="185"/>
      <c r="AE82" s="185"/>
      <c r="AF82" s="185"/>
      <c r="AG82" s="185"/>
      <c r="AH82" s="185"/>
      <c r="AI82" s="185"/>
      <c r="AJ82" s="185"/>
      <c r="AK82" s="185"/>
      <c r="AL82" s="185"/>
      <c r="AM82" s="185"/>
      <c r="AN82" s="185"/>
      <c r="AO82" s="185"/>
      <c r="AP82" s="187"/>
      <c r="AQ82" s="179"/>
      <c r="AR82" s="255"/>
      <c r="AS82" s="181"/>
      <c r="AT82" s="164"/>
      <c r="AU82" s="147"/>
      <c r="AV82" s="182"/>
    </row>
    <row r="83" spans="1:48" customFormat="1" ht="15.75" x14ac:dyDescent="0.25">
      <c r="A83" s="1274" t="s">
        <v>72</v>
      </c>
      <c r="B83" s="1275"/>
      <c r="C83" s="1275"/>
      <c r="D83" s="1275"/>
      <c r="E83" s="1275"/>
      <c r="F83" s="1275"/>
      <c r="G83" s="1275"/>
      <c r="H83" s="1275"/>
      <c r="I83" s="1275"/>
      <c r="J83" s="1275"/>
      <c r="K83" s="1275"/>
      <c r="L83" s="1275"/>
      <c r="M83" s="1275"/>
      <c r="N83" s="1275"/>
      <c r="O83" s="1275"/>
      <c r="P83" s="1275"/>
      <c r="Q83" s="1275"/>
      <c r="R83" s="1275"/>
      <c r="S83" s="1275"/>
      <c r="T83" s="1275"/>
      <c r="U83" s="1275"/>
      <c r="V83" s="1275"/>
      <c r="W83" s="1275"/>
      <c r="X83" s="1275"/>
      <c r="Y83" s="1275"/>
      <c r="Z83" s="1275"/>
      <c r="AA83" s="1275"/>
      <c r="AB83" s="1275"/>
      <c r="AC83" s="1276"/>
      <c r="AD83" s="1276"/>
      <c r="AE83" s="1276"/>
      <c r="AF83" s="1276"/>
      <c r="AG83" s="1276"/>
      <c r="AH83" s="1276"/>
      <c r="AI83" s="1276"/>
      <c r="AJ83" s="1276"/>
      <c r="AK83" s="1276"/>
      <c r="AL83" s="1276"/>
      <c r="AM83" s="1276"/>
      <c r="AN83" s="1276"/>
      <c r="AO83" s="1276"/>
      <c r="AP83" s="1269" t="s">
        <v>56</v>
      </c>
      <c r="AQ83" s="1270"/>
      <c r="AR83" s="1270"/>
      <c r="AS83" s="1270"/>
      <c r="AT83" s="1270"/>
      <c r="AU83" s="275">
        <f>SUM(AU10:AU82)</f>
        <v>7528.5037600000005</v>
      </c>
      <c r="AV83" s="182"/>
    </row>
    <row r="84" spans="1:48" customFormat="1" x14ac:dyDescent="0.2">
      <c r="A84" s="1274"/>
      <c r="B84" s="1275"/>
      <c r="C84" s="1275"/>
      <c r="D84" s="1275"/>
      <c r="E84" s="1275"/>
      <c r="F84" s="1275"/>
      <c r="G84" s="1275"/>
      <c r="H84" s="1275"/>
      <c r="I84" s="1275"/>
      <c r="J84" s="1275"/>
      <c r="K84" s="1275"/>
      <c r="L84" s="1275"/>
      <c r="M84" s="1275"/>
      <c r="N84" s="1275"/>
      <c r="O84" s="1275"/>
      <c r="P84" s="1275"/>
      <c r="Q84" s="1275"/>
      <c r="R84" s="1275"/>
      <c r="S84" s="1275"/>
      <c r="T84" s="1275"/>
      <c r="U84" s="1275"/>
      <c r="V84" s="1275"/>
      <c r="W84" s="1275"/>
      <c r="X84" s="1275"/>
      <c r="Y84" s="1275"/>
      <c r="Z84" s="1275"/>
      <c r="AA84" s="1275"/>
      <c r="AB84" s="1275"/>
      <c r="AC84" s="1275"/>
      <c r="AD84" s="1275"/>
      <c r="AE84" s="1275"/>
      <c r="AF84" s="1275"/>
      <c r="AG84" s="1275"/>
      <c r="AH84" s="1275"/>
      <c r="AI84" s="1275"/>
      <c r="AJ84" s="1275"/>
      <c r="AK84" s="1275"/>
      <c r="AL84" s="1275"/>
      <c r="AM84" s="1275"/>
      <c r="AN84" s="1275"/>
      <c r="AO84" s="1275"/>
      <c r="AP84" s="1236" t="s">
        <v>57</v>
      </c>
      <c r="AQ84" s="1137"/>
      <c r="AR84" s="1137"/>
      <c r="AS84" s="1137"/>
      <c r="AT84" s="1137"/>
      <c r="AU84" s="147">
        <v>0</v>
      </c>
      <c r="AV84" s="182"/>
    </row>
    <row r="85" spans="1:48" customFormat="1" ht="18.75" thickBot="1" x14ac:dyDescent="0.3">
      <c r="A85" s="1274"/>
      <c r="B85" s="1275"/>
      <c r="C85" s="1275"/>
      <c r="D85" s="1275"/>
      <c r="E85" s="1275"/>
      <c r="F85" s="1275"/>
      <c r="G85" s="1275"/>
      <c r="H85" s="1275"/>
      <c r="I85" s="1275"/>
      <c r="J85" s="1275"/>
      <c r="K85" s="1275"/>
      <c r="L85" s="1275"/>
      <c r="M85" s="1275"/>
      <c r="N85" s="1275"/>
      <c r="O85" s="1275"/>
      <c r="P85" s="1275"/>
      <c r="Q85" s="1275"/>
      <c r="R85" s="1275"/>
      <c r="S85" s="1275"/>
      <c r="T85" s="1275"/>
      <c r="U85" s="1275"/>
      <c r="V85" s="1275"/>
      <c r="W85" s="1275"/>
      <c r="X85" s="1275"/>
      <c r="Y85" s="1275"/>
      <c r="Z85" s="1275"/>
      <c r="AA85" s="1275"/>
      <c r="AB85" s="1275"/>
      <c r="AC85" s="1275"/>
      <c r="AD85" s="1275"/>
      <c r="AE85" s="1275"/>
      <c r="AF85" s="1275"/>
      <c r="AG85" s="1275"/>
      <c r="AH85" s="1275"/>
      <c r="AI85" s="1275"/>
      <c r="AJ85" s="1275"/>
      <c r="AK85" s="1275"/>
      <c r="AL85" s="1275"/>
      <c r="AM85" s="1275"/>
      <c r="AN85" s="1275"/>
      <c r="AO85" s="1275"/>
      <c r="AP85" s="1239" t="s">
        <v>58</v>
      </c>
      <c r="AQ85" s="1139"/>
      <c r="AR85" s="1139"/>
      <c r="AS85" s="1139"/>
      <c r="AT85" s="1139"/>
      <c r="AU85" s="260">
        <f>ROUND(+AU83+AU84,2)</f>
        <v>7528.5</v>
      </c>
      <c r="AV85" s="189"/>
    </row>
    <row r="86" spans="1:48" customFormat="1" ht="15.75" thickBot="1" x14ac:dyDescent="0.25">
      <c r="A86" s="211"/>
      <c r="B86" s="212" t="s">
        <v>59</v>
      </c>
      <c r="C86" s="213"/>
      <c r="D86" s="213"/>
      <c r="E86" s="213"/>
      <c r="F86" s="213"/>
      <c r="G86" s="213"/>
      <c r="H86" s="213"/>
      <c r="I86" s="213"/>
      <c r="J86" s="213"/>
      <c r="K86" s="213"/>
      <c r="L86" s="213"/>
      <c r="M86" s="213"/>
      <c r="N86" s="213"/>
      <c r="O86" s="213"/>
      <c r="P86" s="213"/>
      <c r="Q86" s="213"/>
      <c r="R86" s="213"/>
      <c r="S86" s="213"/>
      <c r="T86" s="214"/>
      <c r="U86" s="213"/>
      <c r="V86" s="213"/>
      <c r="W86" s="213"/>
      <c r="X86" s="213"/>
      <c r="Y86" s="213"/>
      <c r="Z86" s="213"/>
      <c r="AA86" s="213"/>
      <c r="AB86" s="213"/>
      <c r="AC86" s="213"/>
      <c r="AD86" s="213"/>
      <c r="AE86" s="213"/>
      <c r="AF86" s="213"/>
      <c r="AG86" s="213"/>
      <c r="AH86" s="215"/>
      <c r="AI86" s="213"/>
      <c r="AJ86" s="216"/>
      <c r="AK86" s="217"/>
      <c r="AL86" s="217"/>
      <c r="AM86" s="217"/>
      <c r="AN86" s="224"/>
      <c r="AO86" s="217"/>
      <c r="AP86" s="217"/>
      <c r="AQ86" s="217"/>
      <c r="AR86" s="217"/>
      <c r="AS86" s="217"/>
      <c r="AT86" s="217"/>
      <c r="AU86" s="225"/>
    </row>
    <row r="87" spans="1:48" customFormat="1" ht="61.9" customHeight="1" x14ac:dyDescent="0.2">
      <c r="A87" s="261"/>
      <c r="B87" s="261"/>
      <c r="C87" s="205"/>
      <c r="D87" s="708"/>
      <c r="E87" s="708"/>
      <c r="F87" s="708"/>
      <c r="G87" s="708"/>
      <c r="H87" s="708"/>
      <c r="I87" s="708"/>
      <c r="J87" s="708"/>
      <c r="K87" s="708"/>
      <c r="L87" s="708"/>
      <c r="M87" s="708"/>
      <c r="N87" s="206"/>
      <c r="O87" s="206"/>
      <c r="P87" s="206"/>
      <c r="Q87" s="206"/>
      <c r="R87" s="206"/>
      <c r="S87" s="206"/>
      <c r="T87" s="708"/>
      <c r="U87" s="708"/>
      <c r="V87" s="708"/>
      <c r="W87" s="708"/>
      <c r="X87" s="708"/>
      <c r="Y87" s="708"/>
      <c r="Z87" s="708"/>
      <c r="AA87" s="708"/>
      <c r="AB87" s="708"/>
      <c r="AC87" s="708"/>
      <c r="AD87" s="708"/>
      <c r="AE87" s="708"/>
      <c r="AF87" s="708"/>
      <c r="AG87" s="708"/>
      <c r="AH87" s="708"/>
      <c r="AI87" s="708"/>
      <c r="AJ87" s="206"/>
      <c r="AK87" s="206"/>
      <c r="AL87" s="206"/>
      <c r="AM87" s="206"/>
      <c r="AN87" s="206"/>
      <c r="AO87" s="206"/>
      <c r="AP87" s="206"/>
      <c r="AQ87" s="206"/>
      <c r="AR87" s="206"/>
      <c r="AS87" s="206"/>
      <c r="AT87" s="206"/>
      <c r="AU87" s="206"/>
    </row>
    <row r="88" spans="1:48" customFormat="1" ht="13.15" customHeight="1" thickBot="1" x14ac:dyDescent="0.25">
      <c r="A88" s="262"/>
      <c r="B88" s="262"/>
      <c r="C88" s="263"/>
      <c r="D88" s="264" t="s">
        <v>334</v>
      </c>
      <c r="E88" s="264"/>
      <c r="F88" s="264"/>
      <c r="G88" s="264"/>
      <c r="H88" s="264"/>
      <c r="I88" s="264"/>
      <c r="J88" s="264"/>
      <c r="K88" s="264"/>
      <c r="L88" s="264"/>
      <c r="M88" s="264"/>
      <c r="N88" s="264"/>
      <c r="O88" s="264"/>
      <c r="P88" s="264"/>
      <c r="Q88" s="264"/>
      <c r="R88" s="264"/>
      <c r="S88" s="264"/>
      <c r="T88" s="264" t="s">
        <v>332</v>
      </c>
      <c r="U88" s="264"/>
      <c r="V88" s="264"/>
      <c r="W88" s="264"/>
      <c r="X88" s="264"/>
      <c r="Y88" s="264"/>
      <c r="Z88" s="264"/>
      <c r="AA88" s="264"/>
      <c r="AB88" s="264"/>
      <c r="AC88" s="264"/>
      <c r="AD88" s="264"/>
      <c r="AE88" s="264"/>
      <c r="AF88" s="264"/>
      <c r="AG88" s="264"/>
      <c r="AH88" s="264"/>
      <c r="AI88" s="264"/>
      <c r="AJ88" s="264"/>
      <c r="AK88" s="264"/>
      <c r="AL88" s="264"/>
      <c r="AM88" s="264"/>
      <c r="AN88" s="264"/>
      <c r="AO88" s="264"/>
      <c r="AP88" s="264"/>
      <c r="AQ88" s="264"/>
      <c r="AR88" s="264"/>
      <c r="AS88" s="264"/>
      <c r="AT88" s="264"/>
      <c r="AU88" s="264"/>
    </row>
    <row r="89" spans="1:48" ht="43.5" customHeight="1" x14ac:dyDescent="0.35">
      <c r="A89" s="1083"/>
      <c r="B89" s="1083"/>
      <c r="C89" s="1083"/>
      <c r="D89" s="1083"/>
      <c r="E89" s="1083"/>
      <c r="F89" s="1083"/>
      <c r="G89" s="1083"/>
      <c r="H89" s="1083"/>
      <c r="I89" s="1085" t="s">
        <v>38</v>
      </c>
      <c r="J89" s="1086"/>
      <c r="K89" s="1086"/>
      <c r="L89" s="1086"/>
      <c r="M89" s="1086"/>
      <c r="N89" s="1086"/>
      <c r="O89" s="1086"/>
      <c r="P89" s="1086"/>
      <c r="Q89" s="1086"/>
      <c r="R89" s="1086"/>
      <c r="S89" s="1086"/>
      <c r="T89" s="1086"/>
      <c r="U89" s="1086"/>
      <c r="V89" s="1086"/>
      <c r="W89" s="1086"/>
      <c r="X89" s="1086"/>
      <c r="Y89" s="1086"/>
      <c r="Z89" s="1086"/>
      <c r="AA89" s="1086"/>
      <c r="AB89" s="1086"/>
      <c r="AC89" s="1086"/>
      <c r="AD89" s="1086"/>
      <c r="AE89" s="1086"/>
      <c r="AF89" s="1086"/>
      <c r="AG89" s="1086"/>
      <c r="AH89" s="1086"/>
      <c r="AI89" s="1086"/>
      <c r="AJ89" s="1086"/>
      <c r="AK89" s="1086"/>
      <c r="AL89" s="1086"/>
      <c r="AM89" s="1086"/>
      <c r="AN89" s="1086"/>
      <c r="AO89" s="1086"/>
      <c r="AP89" s="1086"/>
      <c r="AQ89" s="1086"/>
      <c r="AR89" s="1087"/>
      <c r="AS89" s="1091"/>
      <c r="AT89" s="1091"/>
      <c r="AU89" s="1091"/>
      <c r="AV89" s="80"/>
    </row>
    <row r="90" spans="1:48" ht="23.25" x14ac:dyDescent="0.35">
      <c r="A90" s="1084"/>
      <c r="B90" s="1084"/>
      <c r="C90" s="1084"/>
      <c r="D90" s="1084"/>
      <c r="E90" s="1084"/>
      <c r="F90" s="1084"/>
      <c r="G90" s="1084"/>
      <c r="H90" s="1084"/>
      <c r="I90" s="1088"/>
      <c r="J90" s="1089"/>
      <c r="K90" s="1089"/>
      <c r="L90" s="1089"/>
      <c r="M90" s="1089"/>
      <c r="N90" s="1089"/>
      <c r="O90" s="1089"/>
      <c r="P90" s="1089"/>
      <c r="Q90" s="1089"/>
      <c r="R90" s="1089"/>
      <c r="S90" s="1089"/>
      <c r="T90" s="1089"/>
      <c r="U90" s="1089"/>
      <c r="V90" s="1089"/>
      <c r="W90" s="1089"/>
      <c r="X90" s="1089"/>
      <c r="Y90" s="1089"/>
      <c r="Z90" s="1089"/>
      <c r="AA90" s="1089"/>
      <c r="AB90" s="1089"/>
      <c r="AC90" s="1089"/>
      <c r="AD90" s="1089"/>
      <c r="AE90" s="1089"/>
      <c r="AF90" s="1089"/>
      <c r="AG90" s="1089"/>
      <c r="AH90" s="1089"/>
      <c r="AI90" s="1089"/>
      <c r="AJ90" s="1089"/>
      <c r="AK90" s="1089"/>
      <c r="AL90" s="1089"/>
      <c r="AM90" s="1089"/>
      <c r="AN90" s="1089"/>
      <c r="AO90" s="1089"/>
      <c r="AP90" s="1089"/>
      <c r="AQ90" s="1089"/>
      <c r="AR90" s="1090"/>
      <c r="AS90" s="1092"/>
      <c r="AT90" s="1092"/>
      <c r="AU90" s="1092"/>
      <c r="AV90" s="80"/>
    </row>
    <row r="91" spans="1:48" ht="15.75" x14ac:dyDescent="0.25">
      <c r="A91" s="1093" t="s">
        <v>39</v>
      </c>
      <c r="B91" s="1093"/>
      <c r="C91" s="1093"/>
      <c r="D91" s="1093"/>
      <c r="E91" s="1093"/>
      <c r="F91" s="1093"/>
      <c r="G91" s="1093"/>
      <c r="H91" s="1093"/>
      <c r="I91" s="1094" t="s">
        <v>40</v>
      </c>
      <c r="J91" s="1094"/>
      <c r="K91" s="1094"/>
      <c r="L91" s="1094"/>
      <c r="M91" s="1094"/>
      <c r="N91" s="1094"/>
      <c r="O91" s="1094"/>
      <c r="P91" s="1094"/>
      <c r="Q91" s="1094"/>
      <c r="R91" s="1094"/>
      <c r="S91" s="1094"/>
      <c r="T91" s="1094"/>
      <c r="U91" s="1093" t="s">
        <v>41</v>
      </c>
      <c r="V91" s="1093"/>
      <c r="W91" s="1093"/>
      <c r="X91" s="1093"/>
      <c r="Y91" s="1093"/>
      <c r="Z91" s="1093"/>
      <c r="AA91" s="1093"/>
      <c r="AB91" s="1093"/>
      <c r="AC91" s="1093"/>
      <c r="AD91" s="1093"/>
      <c r="AE91" s="1093"/>
      <c r="AF91" s="1093"/>
      <c r="AG91" s="1093"/>
      <c r="AH91" s="1093"/>
      <c r="AI91" s="1093"/>
      <c r="AJ91" s="1093"/>
      <c r="AK91" s="1093"/>
      <c r="AL91" s="1094" t="s">
        <v>42</v>
      </c>
      <c r="AM91" s="1094"/>
      <c r="AN91" s="1094"/>
      <c r="AO91" s="1094"/>
      <c r="AP91" s="1094"/>
      <c r="AQ91" s="1094"/>
      <c r="AR91" s="1094"/>
      <c r="AS91" s="1094"/>
      <c r="AT91" s="1094"/>
      <c r="AU91" s="1094"/>
      <c r="AV91" s="81"/>
    </row>
    <row r="92" spans="1:48" ht="20.25" x14ac:dyDescent="0.3">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1"/>
      <c r="AU92" s="11"/>
      <c r="AV92" s="11"/>
    </row>
    <row r="93" spans="1:48" ht="37.9" customHeight="1" x14ac:dyDescent="0.25">
      <c r="A93" s="1073" t="s">
        <v>43</v>
      </c>
      <c r="B93" s="1073"/>
      <c r="C93" s="1073"/>
      <c r="D93" s="1073"/>
      <c r="E93" s="1073"/>
      <c r="F93" s="1073"/>
      <c r="G93" s="1073"/>
      <c r="H93" s="1073"/>
      <c r="I93" s="1240" t="s">
        <v>125</v>
      </c>
      <c r="J93" s="1241"/>
      <c r="K93" s="1241"/>
      <c r="L93" s="1241"/>
      <c r="M93" s="1241"/>
      <c r="N93" s="1241"/>
      <c r="O93" s="1241"/>
      <c r="P93" s="1241"/>
      <c r="Q93" s="1241"/>
      <c r="R93" s="1241"/>
      <c r="S93" s="1241"/>
      <c r="T93" s="1241"/>
      <c r="U93" s="1241"/>
      <c r="V93" s="1241"/>
      <c r="W93" s="1241"/>
      <c r="X93" s="1241"/>
      <c r="Y93" s="1241"/>
      <c r="Z93" s="1241"/>
      <c r="AA93" s="1241"/>
      <c r="AB93" s="1241"/>
      <c r="AC93" s="1241"/>
      <c r="AD93" s="1241"/>
      <c r="AE93" s="1241"/>
      <c r="AF93" s="1241"/>
      <c r="AG93" s="1241"/>
      <c r="AH93" s="1241"/>
      <c r="AI93" s="1241"/>
      <c r="AJ93" s="1241"/>
      <c r="AK93" s="1241"/>
      <c r="AL93" s="1241"/>
      <c r="AM93" s="1241"/>
      <c r="AN93" s="1241"/>
      <c r="AO93" s="1241"/>
      <c r="AP93" s="1241"/>
      <c r="AQ93" s="1241"/>
      <c r="AR93" s="1241"/>
      <c r="AS93" s="1241"/>
      <c r="AT93" s="1241"/>
      <c r="AU93" s="1241"/>
      <c r="AV93" s="9"/>
    </row>
    <row r="94" spans="1:48" ht="16.5" thickBot="1" x14ac:dyDescent="0.3">
      <c r="A94" s="12"/>
      <c r="B94" s="13"/>
      <c r="C94" s="13"/>
      <c r="D94" s="13"/>
      <c r="E94" s="13"/>
      <c r="F94" s="13"/>
      <c r="G94" s="13"/>
      <c r="H94" s="13"/>
      <c r="I94" s="13"/>
      <c r="J94" s="13"/>
      <c r="K94" s="13"/>
      <c r="L94" s="13"/>
      <c r="M94" s="13"/>
      <c r="N94" s="13"/>
      <c r="O94" s="13"/>
      <c r="P94" s="13"/>
      <c r="Q94" s="13"/>
      <c r="R94" s="13"/>
      <c r="S94" s="13"/>
      <c r="T94" s="13"/>
      <c r="U94" s="13"/>
      <c r="V94" s="13"/>
      <c r="W94" s="13"/>
      <c r="X94" s="13"/>
      <c r="Y94" s="13"/>
      <c r="Z94" s="13"/>
      <c r="AA94" s="13"/>
      <c r="AB94" s="13"/>
      <c r="AC94" s="13"/>
      <c r="AD94" s="13"/>
      <c r="AE94" s="13"/>
      <c r="AF94" s="13"/>
      <c r="AG94" s="13"/>
      <c r="AH94" s="13"/>
      <c r="AI94" s="13"/>
      <c r="AJ94" s="13"/>
      <c r="AK94" s="13"/>
      <c r="AL94" s="13"/>
      <c r="AM94" s="13"/>
      <c r="AN94" s="13"/>
      <c r="AO94" s="13"/>
      <c r="AP94" s="14"/>
      <c r="AQ94" s="14"/>
      <c r="AR94" s="14"/>
      <c r="AS94" s="14"/>
      <c r="AT94" s="15"/>
      <c r="AU94" s="15"/>
      <c r="AV94" s="15"/>
    </row>
    <row r="95" spans="1:48" s="13" customFormat="1" ht="45" customHeight="1" thickBot="1" x14ac:dyDescent="0.25">
      <c r="A95" s="1242" t="s">
        <v>1</v>
      </c>
      <c r="B95" s="1242"/>
      <c r="C95" s="1242"/>
      <c r="D95" s="1242"/>
      <c r="E95" s="1242"/>
      <c r="F95" s="1242"/>
      <c r="G95" s="1242"/>
      <c r="H95" s="1077" t="str">
        <f>+VLOOKUP(AL95,PRESUPUESTO!$A$18:$E$36,3,FALSE)</f>
        <v>SUMINISTRO, FIGURADA Y AMARRE DE ACERO DE 420 MPa (60000 PSI)</v>
      </c>
      <c r="I95" s="1077"/>
      <c r="J95" s="1077"/>
      <c r="K95" s="1077"/>
      <c r="L95" s="1077"/>
      <c r="M95" s="1077"/>
      <c r="N95" s="1077"/>
      <c r="O95" s="1077"/>
      <c r="P95" s="1077"/>
      <c r="Q95" s="1077"/>
      <c r="R95" s="1077"/>
      <c r="S95" s="1077"/>
      <c r="T95" s="1077"/>
      <c r="U95" s="1242" t="s">
        <v>45</v>
      </c>
      <c r="V95" s="1242"/>
      <c r="W95" s="1242"/>
      <c r="X95" s="1242"/>
      <c r="Y95" s="1242"/>
      <c r="Z95" s="1242"/>
      <c r="AA95" s="1242"/>
      <c r="AB95" s="1242"/>
      <c r="AC95" s="1242"/>
      <c r="AD95" s="1242"/>
      <c r="AE95" s="1242"/>
      <c r="AF95" s="1242"/>
      <c r="AG95" s="1242"/>
      <c r="AH95" s="1242"/>
      <c r="AI95" s="1242"/>
      <c r="AJ95" s="1242"/>
      <c r="AK95" s="1242"/>
      <c r="AL95" s="1243">
        <v>3.04</v>
      </c>
      <c r="AM95" s="1094"/>
      <c r="AN95" s="1094"/>
      <c r="AO95" s="1094"/>
      <c r="AP95" s="1094"/>
      <c r="AQ95" s="82" t="s">
        <v>46</v>
      </c>
      <c r="AR95" s="127" t="str">
        <f>+VLOOKUP(AL95,PRESUPUESTO!$A$18:$E$36,4,FALSE)</f>
        <v>Precios Gober.</v>
      </c>
      <c r="AS95" s="83" t="s">
        <v>47</v>
      </c>
      <c r="AT95" s="1081" t="s">
        <v>124</v>
      </c>
      <c r="AU95" s="1082"/>
      <c r="AV95" s="84"/>
    </row>
    <row r="96" spans="1:48" ht="15.75" x14ac:dyDescent="0.25">
      <c r="D96" s="85"/>
      <c r="E96" s="86"/>
      <c r="F96" s="56"/>
      <c r="G96" s="56"/>
      <c r="H96" s="86"/>
      <c r="I96" s="87"/>
      <c r="J96" s="88"/>
      <c r="K96" s="88"/>
      <c r="L96" s="88"/>
      <c r="M96" s="88"/>
      <c r="N96" s="88"/>
      <c r="O96" s="88"/>
      <c r="P96" s="88"/>
      <c r="Q96" s="88"/>
      <c r="R96" s="88"/>
      <c r="S96" s="88"/>
      <c r="T96" s="88"/>
      <c r="U96" s="88"/>
      <c r="V96" s="56"/>
      <c r="W96" s="56"/>
      <c r="X96" s="56"/>
      <c r="Y96" s="56"/>
      <c r="Z96" s="56"/>
      <c r="AA96" s="56"/>
      <c r="AB96" s="89"/>
      <c r="AC96" s="1245" t="s">
        <v>48</v>
      </c>
      <c r="AD96" s="1245"/>
      <c r="AE96" s="1245"/>
      <c r="AF96" s="1245"/>
      <c r="AG96" s="1245"/>
      <c r="AH96" s="1245"/>
      <c r="AI96" s="1245"/>
      <c r="AJ96" s="1245"/>
      <c r="AK96" s="1245"/>
      <c r="AL96" s="1245"/>
      <c r="AM96" s="1245"/>
      <c r="AN96" s="1245"/>
      <c r="AO96" s="1245"/>
      <c r="AP96" s="1245"/>
      <c r="AQ96" s="1246" t="s">
        <v>49</v>
      </c>
      <c r="AR96" s="1068"/>
      <c r="AS96" s="1068"/>
      <c r="AT96" s="1069" t="s">
        <v>84</v>
      </c>
      <c r="AU96" s="1063" t="s">
        <v>85</v>
      </c>
      <c r="AV96" s="90"/>
    </row>
    <row r="97" spans="14:50" x14ac:dyDescent="0.25">
      <c r="N97" s="91"/>
      <c r="AC97" s="1159"/>
      <c r="AD97" s="1159"/>
      <c r="AE97" s="1159"/>
      <c r="AF97" s="1159"/>
      <c r="AG97" s="1159"/>
      <c r="AH97" s="1159"/>
      <c r="AI97" s="1159"/>
      <c r="AJ97" s="1159"/>
      <c r="AK97" s="1159"/>
      <c r="AL97" s="1159"/>
      <c r="AM97" s="1159"/>
      <c r="AN97" s="1159"/>
      <c r="AO97" s="1159"/>
      <c r="AP97" s="1159"/>
      <c r="AQ97" s="68" t="s">
        <v>86</v>
      </c>
      <c r="AR97" s="92" t="s">
        <v>87</v>
      </c>
      <c r="AS97" s="68" t="s">
        <v>88</v>
      </c>
      <c r="AT97" s="1159"/>
      <c r="AU97" s="1160"/>
      <c r="AV97" s="90"/>
    </row>
    <row r="98" spans="14:50" ht="15.75" x14ac:dyDescent="0.25">
      <c r="N98" s="91"/>
      <c r="AC98" s="93" t="s">
        <v>89</v>
      </c>
      <c r="AD98" s="94"/>
      <c r="AE98" s="94"/>
      <c r="AF98" s="94"/>
      <c r="AG98" s="94"/>
      <c r="AH98" s="94"/>
      <c r="AI98" s="94"/>
      <c r="AJ98" s="94"/>
      <c r="AK98" s="94"/>
      <c r="AL98" s="94"/>
      <c r="AM98" s="94"/>
      <c r="AN98" s="94"/>
      <c r="AO98" s="94"/>
      <c r="AP98" s="95"/>
      <c r="AQ98" s="96">
        <f>+AH101</f>
        <v>6</v>
      </c>
      <c r="AR98" s="97">
        <v>4</v>
      </c>
      <c r="AS98" s="98">
        <v>0.996</v>
      </c>
      <c r="AT98" s="74">
        <f>+ROUND(('3,01'!AJ55/6),0)*16</f>
        <v>240</v>
      </c>
      <c r="AU98" s="79">
        <f>+AQ98*AS98*AT98</f>
        <v>1434.24</v>
      </c>
      <c r="AV98" s="99">
        <v>4</v>
      </c>
      <c r="AW98" s="77">
        <f>+'3,02'!AL50</f>
        <v>0</v>
      </c>
      <c r="AX98" s="9">
        <f>+AV98*AW98-AR98</f>
        <v>-4</v>
      </c>
    </row>
    <row r="99" spans="14:50" ht="15.75" x14ac:dyDescent="0.25">
      <c r="N99" s="91"/>
      <c r="AC99" s="100"/>
      <c r="AO99" s="9"/>
      <c r="AP99" s="101"/>
      <c r="AQ99" s="96"/>
      <c r="AR99" s="97"/>
      <c r="AS99" s="98"/>
      <c r="AT99" s="74"/>
      <c r="AU99" s="79"/>
      <c r="AV99" s="102">
        <v>16</v>
      </c>
      <c r="AW99" s="77"/>
    </row>
    <row r="100" spans="14:50" ht="15.75" x14ac:dyDescent="0.25">
      <c r="N100" s="91"/>
      <c r="AC100" s="100"/>
      <c r="AF100" s="103"/>
      <c r="AG100" s="103"/>
      <c r="AH100" s="103"/>
      <c r="AI100" s="103"/>
      <c r="AJ100" s="103"/>
      <c r="AK100" s="103"/>
      <c r="AL100" s="103"/>
      <c r="AM100" s="103"/>
      <c r="AO100" s="9"/>
      <c r="AP100" s="101"/>
      <c r="AQ100" s="96"/>
      <c r="AR100" s="97"/>
      <c r="AS100" s="98"/>
      <c r="AT100" s="74"/>
      <c r="AU100" s="79"/>
      <c r="AV100" s="99"/>
      <c r="AW100" s="77"/>
    </row>
    <row r="101" spans="14:50" ht="15.75" x14ac:dyDescent="0.25">
      <c r="N101" s="91"/>
      <c r="AC101" s="100"/>
      <c r="AH101" s="1247">
        <v>6</v>
      </c>
      <c r="AI101" s="1247"/>
      <c r="AJ101" s="1247"/>
      <c r="AO101" s="9"/>
      <c r="AP101" s="101"/>
      <c r="AQ101" s="96"/>
      <c r="AR101" s="97"/>
      <c r="AS101" s="98"/>
      <c r="AT101" s="74"/>
      <c r="AU101" s="79"/>
      <c r="AV101" s="99"/>
      <c r="AW101" s="77"/>
    </row>
    <row r="102" spans="14:50" ht="15.75" x14ac:dyDescent="0.25">
      <c r="N102" s="91"/>
      <c r="AC102" s="104"/>
      <c r="AD102" s="103"/>
      <c r="AE102" s="103"/>
      <c r="AF102" s="103"/>
      <c r="AG102" s="103"/>
      <c r="AH102" s="103"/>
      <c r="AI102" s="103"/>
      <c r="AJ102" s="103"/>
      <c r="AK102" s="103"/>
      <c r="AL102" s="103"/>
      <c r="AM102" s="103"/>
      <c r="AN102" s="103"/>
      <c r="AO102" s="103"/>
      <c r="AP102" s="105"/>
      <c r="AQ102" s="96"/>
      <c r="AR102" s="97"/>
      <c r="AS102" s="98"/>
      <c r="AT102" s="74"/>
      <c r="AU102" s="79"/>
      <c r="AV102" s="99"/>
      <c r="AW102" s="77"/>
      <c r="AX102" s="92" t="s">
        <v>87</v>
      </c>
    </row>
    <row r="103" spans="14:50" ht="15.75" x14ac:dyDescent="0.25">
      <c r="N103" s="91"/>
      <c r="AC103" s="93" t="s">
        <v>90</v>
      </c>
      <c r="AD103" s="94"/>
      <c r="AE103" s="94"/>
      <c r="AF103" s="94"/>
      <c r="AG103" s="94"/>
      <c r="AH103" s="94"/>
      <c r="AI103" s="94"/>
      <c r="AJ103" s="94"/>
      <c r="AK103" s="94"/>
      <c r="AL103" s="94"/>
      <c r="AM103" s="94"/>
      <c r="AN103" s="94"/>
      <c r="AO103" s="94"/>
      <c r="AP103" s="95"/>
      <c r="AQ103" s="96">
        <f>+AH106</f>
        <v>0.7</v>
      </c>
      <c r="AR103" s="97">
        <v>4</v>
      </c>
      <c r="AS103" s="98">
        <v>0.996</v>
      </c>
      <c r="AT103" s="74">
        <f>+(ROUND(('3,01'!AJ55/6),0)-1)*8</f>
        <v>112</v>
      </c>
      <c r="AU103" s="79">
        <f>+AQ103*AS103*AT103</f>
        <v>78.086399999999998</v>
      </c>
      <c r="AV103" s="99"/>
      <c r="AW103" s="77"/>
    </row>
    <row r="104" spans="14:50" ht="15.75" x14ac:dyDescent="0.25">
      <c r="N104" s="91"/>
      <c r="AC104" s="100"/>
      <c r="AO104" s="9"/>
      <c r="AP104" s="101"/>
      <c r="AQ104" s="96"/>
      <c r="AR104" s="97"/>
      <c r="AS104" s="98"/>
      <c r="AT104" s="74"/>
      <c r="AU104" s="79"/>
      <c r="AV104" s="99"/>
      <c r="AW104" s="77"/>
    </row>
    <row r="105" spans="14:50" ht="15.75" x14ac:dyDescent="0.25">
      <c r="N105" s="91"/>
      <c r="AC105" s="100"/>
      <c r="AF105" s="103"/>
      <c r="AG105" s="103"/>
      <c r="AH105" s="103"/>
      <c r="AI105" s="103"/>
      <c r="AJ105" s="103"/>
      <c r="AK105" s="103"/>
      <c r="AL105" s="103"/>
      <c r="AM105" s="103"/>
      <c r="AO105" s="9"/>
      <c r="AP105" s="101"/>
      <c r="AQ105" s="96"/>
      <c r="AR105" s="97"/>
      <c r="AS105" s="98"/>
      <c r="AT105" s="74"/>
      <c r="AU105" s="79"/>
      <c r="AV105" s="99"/>
      <c r="AW105" s="77"/>
    </row>
    <row r="106" spans="14:50" ht="15.75" x14ac:dyDescent="0.25">
      <c r="N106" s="91"/>
      <c r="AC106" s="100"/>
      <c r="AH106" s="1247">
        <v>0.7</v>
      </c>
      <c r="AI106" s="1247"/>
      <c r="AJ106" s="1247"/>
      <c r="AO106" s="9"/>
      <c r="AP106" s="101"/>
      <c r="AQ106" s="96"/>
      <c r="AR106" s="97"/>
      <c r="AS106" s="98"/>
      <c r="AT106" s="74"/>
      <c r="AU106" s="79"/>
      <c r="AV106" s="99"/>
      <c r="AW106" s="77"/>
    </row>
    <row r="107" spans="14:50" ht="15.75" x14ac:dyDescent="0.25">
      <c r="N107" s="91"/>
      <c r="AC107" s="104"/>
      <c r="AD107" s="103"/>
      <c r="AE107" s="103"/>
      <c r="AF107" s="103"/>
      <c r="AG107" s="103"/>
      <c r="AH107" s="103"/>
      <c r="AI107" s="103"/>
      <c r="AJ107" s="103"/>
      <c r="AK107" s="103"/>
      <c r="AL107" s="103"/>
      <c r="AM107" s="103"/>
      <c r="AN107" s="103"/>
      <c r="AO107" s="103"/>
      <c r="AP107" s="105"/>
      <c r="AQ107" s="96"/>
      <c r="AR107" s="97"/>
      <c r="AS107" s="98"/>
      <c r="AT107" s="74"/>
      <c r="AU107" s="79"/>
      <c r="AV107" s="99"/>
      <c r="AW107" s="77"/>
    </row>
    <row r="108" spans="14:50" ht="15.75" x14ac:dyDescent="0.25">
      <c r="N108" s="91"/>
      <c r="AC108" s="93" t="s">
        <v>91</v>
      </c>
      <c r="AD108" s="94"/>
      <c r="AE108" s="94"/>
      <c r="AF108" s="94"/>
      <c r="AG108" s="94"/>
      <c r="AH108" s="94"/>
      <c r="AI108" s="94"/>
      <c r="AJ108" s="94"/>
      <c r="AK108" s="94"/>
      <c r="AL108" s="94"/>
      <c r="AM108" s="94"/>
      <c r="AN108" s="94"/>
      <c r="AO108" s="94"/>
      <c r="AP108" s="95"/>
      <c r="AQ108" s="96">
        <f>+AH111</f>
        <v>0.8</v>
      </c>
      <c r="AR108" s="97">
        <v>3</v>
      </c>
      <c r="AS108" s="98">
        <v>0.56000000000000005</v>
      </c>
      <c r="AT108" s="74">
        <f>+ROUND(('3,01'!AJ55/0.15),0)*2</f>
        <v>1200</v>
      </c>
      <c r="AU108" s="79">
        <f>+AQ108*AS108*AT108</f>
        <v>537.6</v>
      </c>
      <c r="AV108" s="99"/>
      <c r="AW108" s="77"/>
    </row>
    <row r="109" spans="14:50" ht="15.75" x14ac:dyDescent="0.25">
      <c r="N109" s="91"/>
      <c r="AC109" s="100"/>
      <c r="AO109" s="9"/>
      <c r="AP109" s="101"/>
      <c r="AQ109" s="96"/>
      <c r="AR109" s="97"/>
      <c r="AS109" s="98"/>
      <c r="AT109" s="74"/>
      <c r="AU109" s="79"/>
      <c r="AV109" s="99"/>
      <c r="AW109" s="77"/>
    </row>
    <row r="110" spans="14:50" ht="15.75" x14ac:dyDescent="0.25">
      <c r="N110" s="91"/>
      <c r="AC110" s="100"/>
      <c r="AF110" s="103"/>
      <c r="AG110" s="103"/>
      <c r="AH110" s="103"/>
      <c r="AI110" s="103"/>
      <c r="AJ110" s="103"/>
      <c r="AK110" s="103"/>
      <c r="AL110" s="103"/>
      <c r="AM110" s="103"/>
      <c r="AO110" s="9"/>
      <c r="AP110" s="101"/>
      <c r="AQ110" s="96"/>
      <c r="AR110" s="97"/>
      <c r="AS110" s="98"/>
      <c r="AT110" s="74"/>
      <c r="AU110" s="79"/>
      <c r="AV110" s="99"/>
      <c r="AW110" s="77"/>
    </row>
    <row r="111" spans="14:50" ht="15.75" x14ac:dyDescent="0.25">
      <c r="N111" s="91"/>
      <c r="AC111" s="100"/>
      <c r="AH111" s="1247">
        <v>0.8</v>
      </c>
      <c r="AI111" s="1247"/>
      <c r="AJ111" s="1247"/>
      <c r="AO111" s="9"/>
      <c r="AP111" s="101"/>
      <c r="AQ111" s="96"/>
      <c r="AR111" s="97"/>
      <c r="AS111" s="98"/>
      <c r="AT111" s="74"/>
      <c r="AU111" s="79"/>
      <c r="AV111" s="99"/>
      <c r="AW111" s="77"/>
    </row>
    <row r="112" spans="14:50" ht="15.75" x14ac:dyDescent="0.25">
      <c r="N112" s="91"/>
      <c r="AC112" s="104"/>
      <c r="AD112" s="103"/>
      <c r="AE112" s="103"/>
      <c r="AF112" s="103"/>
      <c r="AG112" s="103"/>
      <c r="AH112" s="103"/>
      <c r="AI112" s="103"/>
      <c r="AJ112" s="103"/>
      <c r="AK112" s="103"/>
      <c r="AL112" s="103"/>
      <c r="AM112" s="103"/>
      <c r="AN112" s="103"/>
      <c r="AO112" s="103"/>
      <c r="AP112" s="105"/>
      <c r="AQ112" s="96"/>
      <c r="AR112" s="97"/>
      <c r="AS112" s="98"/>
      <c r="AT112" s="74"/>
      <c r="AU112" s="79"/>
      <c r="AV112" s="99"/>
      <c r="AW112" s="77"/>
    </row>
    <row r="113" spans="14:50" ht="15.75" x14ac:dyDescent="0.25">
      <c r="N113" s="91"/>
      <c r="AC113" s="93" t="s">
        <v>92</v>
      </c>
      <c r="AD113" s="94"/>
      <c r="AE113" s="94"/>
      <c r="AF113" s="94"/>
      <c r="AG113" s="94"/>
      <c r="AH113" s="94"/>
      <c r="AI113" s="94"/>
      <c r="AJ113" s="94"/>
      <c r="AK113" s="94"/>
      <c r="AL113" s="94"/>
      <c r="AM113" s="94"/>
      <c r="AN113" s="94"/>
      <c r="AO113" s="94"/>
      <c r="AP113" s="95"/>
      <c r="AQ113" s="96">
        <f>+AH116</f>
        <v>6</v>
      </c>
      <c r="AR113" s="97">
        <v>4</v>
      </c>
      <c r="AS113" s="98">
        <v>0.996</v>
      </c>
      <c r="AT113" s="74">
        <f>+ROUND(('3,01'!AJ55/6),0)*8</f>
        <v>120</v>
      </c>
      <c r="AU113" s="79">
        <f>+AQ113*AS113*AT113</f>
        <v>717.12</v>
      </c>
      <c r="AV113" s="99"/>
      <c r="AW113" s="77"/>
    </row>
    <row r="114" spans="14:50" ht="15.75" x14ac:dyDescent="0.25">
      <c r="N114" s="91"/>
      <c r="AC114" s="100"/>
      <c r="AO114" s="9"/>
      <c r="AP114" s="101"/>
      <c r="AQ114" s="96"/>
      <c r="AR114" s="97"/>
      <c r="AS114" s="98"/>
      <c r="AT114" s="74"/>
      <c r="AU114" s="79"/>
      <c r="AV114" s="99"/>
      <c r="AW114" s="77"/>
    </row>
    <row r="115" spans="14:50" ht="15.75" x14ac:dyDescent="0.25">
      <c r="N115" s="91"/>
      <c r="AC115" s="100"/>
      <c r="AF115" s="103"/>
      <c r="AG115" s="103"/>
      <c r="AH115" s="103"/>
      <c r="AI115" s="103"/>
      <c r="AJ115" s="103"/>
      <c r="AK115" s="103"/>
      <c r="AL115" s="103"/>
      <c r="AM115" s="103"/>
      <c r="AO115" s="9"/>
      <c r="AP115" s="101"/>
      <c r="AQ115" s="96"/>
      <c r="AR115" s="97"/>
      <c r="AS115" s="98"/>
      <c r="AT115" s="74"/>
      <c r="AU115" s="79"/>
      <c r="AV115" s="99"/>
      <c r="AW115" s="77"/>
    </row>
    <row r="116" spans="14:50" ht="15.75" x14ac:dyDescent="0.25">
      <c r="N116" s="91"/>
      <c r="AC116" s="100"/>
      <c r="AH116" s="1247">
        <v>6</v>
      </c>
      <c r="AI116" s="1247"/>
      <c r="AJ116" s="1247"/>
      <c r="AO116" s="9"/>
      <c r="AP116" s="101"/>
      <c r="AQ116" s="96"/>
      <c r="AR116" s="97"/>
      <c r="AS116" s="98"/>
      <c r="AT116" s="74"/>
      <c r="AU116" s="79"/>
      <c r="AV116" s="99"/>
      <c r="AW116" s="77"/>
    </row>
    <row r="117" spans="14:50" ht="15.75" x14ac:dyDescent="0.25">
      <c r="N117" s="91"/>
      <c r="AC117" s="104"/>
      <c r="AD117" s="103"/>
      <c r="AE117" s="103"/>
      <c r="AF117" s="103"/>
      <c r="AG117" s="103"/>
      <c r="AH117" s="103"/>
      <c r="AI117" s="103"/>
      <c r="AJ117" s="103"/>
      <c r="AK117" s="103"/>
      <c r="AL117" s="103"/>
      <c r="AM117" s="103"/>
      <c r="AN117" s="103"/>
      <c r="AO117" s="103"/>
      <c r="AP117" s="105"/>
      <c r="AQ117" s="96"/>
      <c r="AR117" s="97"/>
      <c r="AS117" s="98"/>
      <c r="AT117" s="74"/>
      <c r="AU117" s="79"/>
      <c r="AV117" s="99"/>
      <c r="AW117" s="77"/>
    </row>
    <row r="118" spans="14:50" ht="15.75" x14ac:dyDescent="0.25">
      <c r="N118" s="91"/>
      <c r="AC118" s="93" t="s">
        <v>90</v>
      </c>
      <c r="AD118" s="94"/>
      <c r="AE118" s="94"/>
      <c r="AF118" s="94"/>
      <c r="AG118" s="94"/>
      <c r="AH118" s="94"/>
      <c r="AI118" s="94"/>
      <c r="AJ118" s="94"/>
      <c r="AK118" s="94"/>
      <c r="AL118" s="94"/>
      <c r="AM118" s="94"/>
      <c r="AN118" s="94"/>
      <c r="AO118" s="94"/>
      <c r="AP118" s="95"/>
      <c r="AQ118" s="96">
        <f>+AH121</f>
        <v>0.7</v>
      </c>
      <c r="AR118" s="97">
        <v>4</v>
      </c>
      <c r="AS118" s="98">
        <v>0.996</v>
      </c>
      <c r="AT118" s="74">
        <f>+(ROUND(('3,01'!AJ55/6),0)-1)*8</f>
        <v>112</v>
      </c>
      <c r="AU118" s="79">
        <f>+AQ118*AS118*AT118</f>
        <v>78.086399999999998</v>
      </c>
      <c r="AV118" s="99"/>
      <c r="AW118" s="77"/>
    </row>
    <row r="119" spans="14:50" ht="15.75" x14ac:dyDescent="0.25">
      <c r="N119" s="91"/>
      <c r="AC119" s="100"/>
      <c r="AO119" s="9"/>
      <c r="AP119" s="101"/>
      <c r="AQ119" s="96"/>
      <c r="AR119" s="97"/>
      <c r="AS119" s="98"/>
      <c r="AT119" s="74"/>
      <c r="AU119" s="79"/>
      <c r="AV119" s="99"/>
      <c r="AW119" s="77"/>
    </row>
    <row r="120" spans="14:50" ht="15.75" x14ac:dyDescent="0.25">
      <c r="N120" s="91"/>
      <c r="AC120" s="100"/>
      <c r="AF120" s="103"/>
      <c r="AG120" s="103"/>
      <c r="AH120" s="103"/>
      <c r="AI120" s="103"/>
      <c r="AJ120" s="103"/>
      <c r="AK120" s="103"/>
      <c r="AL120" s="103"/>
      <c r="AM120" s="103"/>
      <c r="AO120" s="9"/>
      <c r="AP120" s="101"/>
      <c r="AQ120" s="96"/>
      <c r="AR120" s="97"/>
      <c r="AS120" s="98"/>
      <c r="AT120" s="74"/>
      <c r="AU120" s="79"/>
      <c r="AV120" s="99"/>
      <c r="AW120" s="77"/>
    </row>
    <row r="121" spans="14:50" ht="15.75" x14ac:dyDescent="0.25">
      <c r="N121" s="91"/>
      <c r="AC121" s="100"/>
      <c r="AH121" s="1247">
        <v>0.7</v>
      </c>
      <c r="AI121" s="1247"/>
      <c r="AJ121" s="1247"/>
      <c r="AO121" s="9"/>
      <c r="AP121" s="101"/>
      <c r="AQ121" s="96"/>
      <c r="AR121" s="97"/>
      <c r="AS121" s="98"/>
      <c r="AT121" s="74"/>
      <c r="AU121" s="79"/>
      <c r="AV121" s="99"/>
      <c r="AW121" s="77"/>
    </row>
    <row r="122" spans="14:50" ht="15.75" x14ac:dyDescent="0.25">
      <c r="N122" s="91"/>
      <c r="AC122" s="104"/>
      <c r="AD122" s="103"/>
      <c r="AE122" s="103"/>
      <c r="AF122" s="103"/>
      <c r="AG122" s="103"/>
      <c r="AH122" s="103"/>
      <c r="AI122" s="103"/>
      <c r="AJ122" s="103"/>
      <c r="AK122" s="103"/>
      <c r="AL122" s="103"/>
      <c r="AM122" s="103"/>
      <c r="AN122" s="103"/>
      <c r="AO122" s="103"/>
      <c r="AP122" s="105"/>
      <c r="AQ122" s="96"/>
      <c r="AR122" s="97"/>
      <c r="AS122" s="98"/>
      <c r="AT122" s="74"/>
      <c r="AU122" s="79"/>
      <c r="AV122" s="99"/>
      <c r="AW122" s="77"/>
    </row>
    <row r="123" spans="14:50" ht="15.75" x14ac:dyDescent="0.25">
      <c r="N123" s="91"/>
      <c r="AC123" s="93" t="s">
        <v>93</v>
      </c>
      <c r="AD123" s="94"/>
      <c r="AE123" s="94"/>
      <c r="AF123" s="94"/>
      <c r="AG123" s="94"/>
      <c r="AH123" s="94"/>
      <c r="AI123" s="94"/>
      <c r="AJ123" s="94"/>
      <c r="AK123" s="94"/>
      <c r="AL123" s="94"/>
      <c r="AM123" s="94"/>
      <c r="AN123" s="94"/>
      <c r="AO123" s="94"/>
      <c r="AP123" s="95"/>
      <c r="AQ123" s="96">
        <f>+AH126</f>
        <v>6</v>
      </c>
      <c r="AR123" s="97">
        <v>4</v>
      </c>
      <c r="AS123" s="98">
        <v>0.996</v>
      </c>
      <c r="AT123" s="74">
        <f>+ROUND(('3,01'!AJ55/6),0)*3</f>
        <v>45</v>
      </c>
      <c r="AU123" s="79">
        <f>+AQ123*AS123*AT123</f>
        <v>268.92</v>
      </c>
      <c r="AV123" s="102">
        <v>3</v>
      </c>
      <c r="AW123" s="77"/>
    </row>
    <row r="124" spans="14:50" ht="15.75" x14ac:dyDescent="0.25">
      <c r="N124" s="91"/>
      <c r="AC124" s="100"/>
      <c r="AO124" s="9"/>
      <c r="AP124" s="101"/>
      <c r="AQ124" s="96"/>
      <c r="AR124" s="97"/>
      <c r="AS124" s="98"/>
      <c r="AT124" s="74"/>
      <c r="AU124" s="79"/>
      <c r="AV124" s="99"/>
      <c r="AW124" s="77"/>
    </row>
    <row r="125" spans="14:50" ht="15.75" x14ac:dyDescent="0.25">
      <c r="N125" s="91"/>
      <c r="AC125" s="100"/>
      <c r="AF125" s="103"/>
      <c r="AG125" s="103"/>
      <c r="AH125" s="103"/>
      <c r="AI125" s="103"/>
      <c r="AJ125" s="103"/>
      <c r="AK125" s="103"/>
      <c r="AL125" s="103"/>
      <c r="AM125" s="103"/>
      <c r="AO125" s="9"/>
      <c r="AP125" s="101"/>
      <c r="AQ125" s="96"/>
      <c r="AR125" s="97"/>
      <c r="AS125" s="98"/>
      <c r="AT125" s="74"/>
      <c r="AU125" s="79"/>
      <c r="AV125" s="99">
        <v>14</v>
      </c>
      <c r="AW125" s="77">
        <v>25.9</v>
      </c>
      <c r="AX125" s="9">
        <f>+AV125*AW125-AR125</f>
        <v>362.59999999999997</v>
      </c>
    </row>
    <row r="126" spans="14:50" ht="15.75" x14ac:dyDescent="0.25">
      <c r="N126" s="91"/>
      <c r="AC126" s="100"/>
      <c r="AH126" s="1247">
        <v>6</v>
      </c>
      <c r="AI126" s="1247"/>
      <c r="AJ126" s="1247"/>
      <c r="AO126" s="9"/>
      <c r="AP126" s="101"/>
      <c r="AQ126" s="96"/>
      <c r="AR126" s="97"/>
      <c r="AS126" s="98"/>
      <c r="AT126" s="74"/>
      <c r="AU126" s="79"/>
      <c r="AV126" s="99">
        <v>8</v>
      </c>
      <c r="AW126" s="77">
        <v>25.9</v>
      </c>
      <c r="AX126" s="9">
        <f>+AV126*AW126-AR126</f>
        <v>207.2</v>
      </c>
    </row>
    <row r="127" spans="14:50" ht="15.75" x14ac:dyDescent="0.25">
      <c r="N127" s="91"/>
      <c r="AC127" s="104"/>
      <c r="AD127" s="103"/>
      <c r="AE127" s="103"/>
      <c r="AF127" s="103"/>
      <c r="AG127" s="103"/>
      <c r="AH127" s="103"/>
      <c r="AI127" s="103"/>
      <c r="AJ127" s="103"/>
      <c r="AK127" s="103"/>
      <c r="AL127" s="103"/>
      <c r="AM127" s="103"/>
      <c r="AN127" s="103"/>
      <c r="AO127" s="103"/>
      <c r="AP127" s="105"/>
      <c r="AQ127" s="96"/>
      <c r="AR127" s="97"/>
      <c r="AS127" s="98"/>
      <c r="AT127" s="74"/>
      <c r="AU127" s="79"/>
      <c r="AV127" s="99">
        <v>8</v>
      </c>
      <c r="AW127" s="77">
        <v>25.9</v>
      </c>
      <c r="AX127" s="9">
        <f>+AV127*AW127-AR127</f>
        <v>207.2</v>
      </c>
    </row>
    <row r="128" spans="14:50" ht="15.75" x14ac:dyDescent="0.25">
      <c r="N128" s="91"/>
      <c r="AC128" s="93" t="s">
        <v>94</v>
      </c>
      <c r="AD128" s="94"/>
      <c r="AE128" s="94"/>
      <c r="AF128" s="94"/>
      <c r="AG128" s="94"/>
      <c r="AH128" s="94"/>
      <c r="AI128" s="94"/>
      <c r="AJ128" s="94"/>
      <c r="AK128" s="94"/>
      <c r="AL128" s="94"/>
      <c r="AM128" s="94"/>
      <c r="AN128" s="94"/>
      <c r="AO128" s="94"/>
      <c r="AP128" s="95"/>
      <c r="AQ128" s="96">
        <f>+AH131</f>
        <v>0.7</v>
      </c>
      <c r="AR128" s="97">
        <v>4</v>
      </c>
      <c r="AS128" s="98">
        <v>0.996</v>
      </c>
      <c r="AT128" s="74">
        <f>+(ROUND(('3,01'!AJ55/6),0)-1)*4</f>
        <v>56</v>
      </c>
      <c r="AU128" s="79">
        <f>+AQ128*AS128*AT128</f>
        <v>39.043199999999999</v>
      </c>
      <c r="AV128" s="99">
        <v>31</v>
      </c>
      <c r="AW128" s="77">
        <v>25.9</v>
      </c>
      <c r="AX128" s="9">
        <f>+AV128*AW128-AR128</f>
        <v>798.9</v>
      </c>
    </row>
    <row r="129" spans="14:49" ht="15.75" x14ac:dyDescent="0.25">
      <c r="N129" s="91"/>
      <c r="AC129" s="100"/>
      <c r="AO129" s="9"/>
      <c r="AP129" s="101"/>
      <c r="AQ129" s="96"/>
      <c r="AR129" s="97"/>
      <c r="AS129" s="98"/>
      <c r="AT129" s="74"/>
      <c r="AU129" s="79"/>
      <c r="AV129" s="99"/>
      <c r="AW129" s="77"/>
    </row>
    <row r="130" spans="14:49" ht="15.75" x14ac:dyDescent="0.25">
      <c r="N130" s="91"/>
      <c r="AC130" s="100"/>
      <c r="AF130" s="103"/>
      <c r="AG130" s="103"/>
      <c r="AH130" s="103"/>
      <c r="AI130" s="103"/>
      <c r="AJ130" s="103"/>
      <c r="AK130" s="103"/>
      <c r="AL130" s="103"/>
      <c r="AM130" s="103"/>
      <c r="AO130" s="9"/>
      <c r="AP130" s="101"/>
      <c r="AQ130" s="96"/>
      <c r="AR130" s="97"/>
      <c r="AS130" s="98"/>
      <c r="AT130" s="74"/>
      <c r="AU130" s="79"/>
      <c r="AV130" s="99"/>
      <c r="AW130" s="77"/>
    </row>
    <row r="131" spans="14:49" ht="15.75" x14ac:dyDescent="0.25">
      <c r="N131" s="91"/>
      <c r="AC131" s="100"/>
      <c r="AH131" s="1247">
        <v>0.7</v>
      </c>
      <c r="AI131" s="1247"/>
      <c r="AJ131" s="1247"/>
      <c r="AO131" s="9"/>
      <c r="AP131" s="101"/>
      <c r="AQ131" s="96"/>
      <c r="AR131" s="97"/>
      <c r="AS131" s="98"/>
      <c r="AT131" s="74"/>
      <c r="AU131" s="79"/>
      <c r="AV131" s="99"/>
      <c r="AW131" s="77"/>
    </row>
    <row r="132" spans="14:49" ht="15.75" x14ac:dyDescent="0.25">
      <c r="N132" s="91"/>
      <c r="AC132" s="104"/>
      <c r="AD132" s="103"/>
      <c r="AE132" s="103"/>
      <c r="AF132" s="103"/>
      <c r="AG132" s="103"/>
      <c r="AH132" s="103"/>
      <c r="AI132" s="103"/>
      <c r="AJ132" s="103"/>
      <c r="AK132" s="103"/>
      <c r="AL132" s="103"/>
      <c r="AM132" s="103"/>
      <c r="AN132" s="103"/>
      <c r="AO132" s="103"/>
      <c r="AP132" s="105"/>
      <c r="AQ132" s="96"/>
      <c r="AR132" s="97"/>
      <c r="AS132" s="98"/>
      <c r="AT132" s="74"/>
      <c r="AU132" s="79"/>
      <c r="AV132" s="99"/>
      <c r="AW132" s="77"/>
    </row>
    <row r="133" spans="14:49" ht="15.75" x14ac:dyDescent="0.25">
      <c r="N133" s="91"/>
      <c r="AC133" s="93" t="s">
        <v>95</v>
      </c>
      <c r="AD133" s="94"/>
      <c r="AE133" s="94"/>
      <c r="AF133" s="94"/>
      <c r="AG133" s="94"/>
      <c r="AH133" s="94"/>
      <c r="AI133" s="94"/>
      <c r="AJ133" s="94"/>
      <c r="AK133" s="94"/>
      <c r="AL133" s="94"/>
      <c r="AM133" s="94"/>
      <c r="AN133" s="94"/>
      <c r="AO133" s="94"/>
      <c r="AP133" s="95"/>
      <c r="AQ133" s="96">
        <v>0.55000000000000004</v>
      </c>
      <c r="AR133" s="97">
        <v>3</v>
      </c>
      <c r="AS133" s="98">
        <v>0.55700000000000005</v>
      </c>
      <c r="AT133" s="74">
        <f>+ROUND(('3,01'!AJ55/0.15),0)*2</f>
        <v>1200</v>
      </c>
      <c r="AU133" s="79">
        <f>+AQ133*AS133*AT133</f>
        <v>367.62000000000006</v>
      </c>
      <c r="AV133" s="99"/>
      <c r="AW133" s="77"/>
    </row>
    <row r="134" spans="14:49" ht="15.75" x14ac:dyDescent="0.25">
      <c r="N134" s="91"/>
      <c r="AC134" s="100"/>
      <c r="AO134" s="9"/>
      <c r="AP134" s="101"/>
      <c r="AQ134" s="96"/>
      <c r="AR134" s="97"/>
      <c r="AS134" s="98"/>
      <c r="AT134" s="74"/>
      <c r="AU134" s="79"/>
      <c r="AV134" s="99"/>
      <c r="AW134" s="77"/>
    </row>
    <row r="135" spans="14:49" ht="15.75" x14ac:dyDescent="0.25">
      <c r="N135" s="91"/>
      <c r="AC135" s="100"/>
      <c r="AO135" s="9"/>
      <c r="AP135" s="101"/>
      <c r="AQ135" s="96"/>
      <c r="AR135" s="97"/>
      <c r="AS135" s="98"/>
      <c r="AT135" s="74"/>
      <c r="AU135" s="79"/>
      <c r="AV135" s="99"/>
      <c r="AW135" s="77"/>
    </row>
    <row r="136" spans="14:49" ht="15.75" x14ac:dyDescent="0.25">
      <c r="N136" s="91"/>
      <c r="AC136" s="100"/>
      <c r="AH136" s="1244">
        <v>0.6</v>
      </c>
      <c r="AI136" s="1244"/>
      <c r="AJ136" s="1244"/>
      <c r="AO136" s="9"/>
      <c r="AP136" s="101"/>
      <c r="AQ136" s="96"/>
      <c r="AR136" s="97"/>
      <c r="AS136" s="98"/>
      <c r="AT136" s="74"/>
      <c r="AU136" s="79"/>
      <c r="AV136" s="99"/>
      <c r="AW136" s="77"/>
    </row>
    <row r="137" spans="14:49" ht="15.75" x14ac:dyDescent="0.25">
      <c r="N137" s="91"/>
      <c r="AC137" s="104"/>
      <c r="AD137" s="103"/>
      <c r="AE137" s="103"/>
      <c r="AF137" s="103"/>
      <c r="AG137" s="103"/>
      <c r="AH137" s="103"/>
      <c r="AI137" s="103"/>
      <c r="AJ137" s="103"/>
      <c r="AK137" s="103"/>
      <c r="AL137" s="103"/>
      <c r="AM137" s="103"/>
      <c r="AN137" s="103"/>
      <c r="AO137" s="103"/>
      <c r="AP137" s="105"/>
      <c r="AQ137" s="96"/>
      <c r="AR137" s="97"/>
      <c r="AS137" s="98"/>
      <c r="AT137" s="74"/>
      <c r="AU137" s="79"/>
      <c r="AV137" s="99"/>
      <c r="AW137" s="77"/>
    </row>
    <row r="138" spans="14:49" ht="15.75" x14ac:dyDescent="0.25">
      <c r="N138" s="91"/>
      <c r="AC138" s="93" t="s">
        <v>96</v>
      </c>
      <c r="AD138" s="94"/>
      <c r="AE138" s="94"/>
      <c r="AF138" s="94"/>
      <c r="AG138" s="94"/>
      <c r="AH138" s="94"/>
      <c r="AI138" s="94"/>
      <c r="AJ138" s="94"/>
      <c r="AK138" s="94"/>
      <c r="AL138" s="94"/>
      <c r="AM138" s="94"/>
      <c r="AN138" s="94"/>
      <c r="AO138" s="94"/>
      <c r="AP138" s="95"/>
      <c r="AQ138" s="96">
        <v>0.7</v>
      </c>
      <c r="AR138" s="97">
        <v>3</v>
      </c>
      <c r="AS138" s="98">
        <v>0.56000000000000005</v>
      </c>
      <c r="AT138" s="74">
        <f>+ROUND(('3,01'!AJ55/0.15),0)*2</f>
        <v>1200</v>
      </c>
      <c r="AU138" s="79">
        <f>+AQ138*AS138*AT138</f>
        <v>470.40000000000003</v>
      </c>
      <c r="AV138" s="99"/>
      <c r="AW138" s="77"/>
    </row>
    <row r="139" spans="14:49" ht="15.75" x14ac:dyDescent="0.25">
      <c r="N139" s="91"/>
      <c r="AC139" s="100"/>
      <c r="AO139" s="9"/>
      <c r="AP139" s="101"/>
      <c r="AQ139" s="96"/>
      <c r="AR139" s="97"/>
      <c r="AS139" s="98"/>
      <c r="AT139" s="74"/>
      <c r="AU139" s="79"/>
      <c r="AV139" s="99"/>
      <c r="AW139" s="77"/>
    </row>
    <row r="140" spans="14:49" ht="15.75" x14ac:dyDescent="0.25">
      <c r="N140" s="91"/>
      <c r="AC140" s="100"/>
      <c r="AF140" s="103"/>
      <c r="AG140" s="103"/>
      <c r="AH140" s="103"/>
      <c r="AI140" s="103"/>
      <c r="AJ140" s="103"/>
      <c r="AK140" s="103"/>
      <c r="AL140" s="103"/>
      <c r="AM140" s="103"/>
      <c r="AO140" s="9"/>
      <c r="AP140" s="101"/>
      <c r="AQ140" s="96"/>
      <c r="AR140" s="97"/>
      <c r="AS140" s="98"/>
      <c r="AT140" s="74"/>
      <c r="AU140" s="79"/>
      <c r="AV140" s="99"/>
      <c r="AW140" s="77"/>
    </row>
    <row r="141" spans="14:49" ht="15.75" x14ac:dyDescent="0.25">
      <c r="N141" s="91"/>
      <c r="AC141" s="100"/>
      <c r="AH141" s="1247">
        <v>0.44</v>
      </c>
      <c r="AI141" s="1247"/>
      <c r="AJ141" s="1247"/>
      <c r="AO141" s="9"/>
      <c r="AP141" s="101"/>
      <c r="AQ141" s="96"/>
      <c r="AR141" s="97"/>
      <c r="AS141" s="98"/>
      <c r="AT141" s="74"/>
      <c r="AU141" s="79"/>
      <c r="AV141" s="99"/>
      <c r="AW141" s="77"/>
    </row>
    <row r="142" spans="14:49" ht="15.75" x14ac:dyDescent="0.25">
      <c r="N142" s="91"/>
      <c r="AC142" s="104"/>
      <c r="AD142" s="103"/>
      <c r="AE142" s="103"/>
      <c r="AF142" s="103"/>
      <c r="AG142" s="103"/>
      <c r="AH142" s="103"/>
      <c r="AI142" s="103"/>
      <c r="AJ142" s="103"/>
      <c r="AK142" s="103"/>
      <c r="AL142" s="103"/>
      <c r="AM142" s="103"/>
      <c r="AN142" s="103"/>
      <c r="AO142" s="103"/>
      <c r="AP142" s="105"/>
      <c r="AQ142" s="96"/>
      <c r="AR142" s="97"/>
      <c r="AS142" s="98"/>
      <c r="AT142" s="74"/>
      <c r="AU142" s="79"/>
      <c r="AV142" s="99"/>
      <c r="AW142" s="77"/>
    </row>
    <row r="143" spans="14:49" ht="15.75" x14ac:dyDescent="0.25">
      <c r="N143" s="91"/>
      <c r="AC143" s="93" t="s">
        <v>97</v>
      </c>
      <c r="AD143" s="94"/>
      <c r="AE143" s="94"/>
      <c r="AF143" s="94"/>
      <c r="AG143" s="94"/>
      <c r="AH143" s="94"/>
      <c r="AI143" s="94"/>
      <c r="AJ143" s="94"/>
      <c r="AK143" s="94"/>
      <c r="AL143" s="94"/>
      <c r="AM143" s="94"/>
      <c r="AN143" s="94"/>
      <c r="AO143" s="94"/>
      <c r="AP143" s="95"/>
      <c r="AQ143" s="96">
        <f>+AE144+AH146+AN144</f>
        <v>5.3400000000000007</v>
      </c>
      <c r="AR143" s="97">
        <v>3</v>
      </c>
      <c r="AS143" s="98">
        <v>0.55700000000000005</v>
      </c>
      <c r="AT143" s="74">
        <f>+ROUND(('3,01'!AJ55/3),0)*4</f>
        <v>120</v>
      </c>
      <c r="AU143" s="79">
        <f>+AQ143*AS143*AT143</f>
        <v>356.92560000000003</v>
      </c>
      <c r="AV143" s="99"/>
      <c r="AW143" s="77"/>
    </row>
    <row r="144" spans="14:49" ht="15.75" x14ac:dyDescent="0.25">
      <c r="N144" s="91"/>
      <c r="AC144" s="100"/>
      <c r="AE144" s="1252">
        <v>0.15</v>
      </c>
      <c r="AF144" s="100"/>
      <c r="AM144" s="101"/>
      <c r="AN144" s="1253">
        <v>0.15</v>
      </c>
      <c r="AO144" s="9"/>
      <c r="AP144" s="101"/>
      <c r="AQ144" s="96"/>
      <c r="AR144" s="97"/>
      <c r="AS144" s="98"/>
      <c r="AT144" s="74"/>
      <c r="AU144" s="79"/>
      <c r="AV144" s="99"/>
      <c r="AW144" s="77"/>
    </row>
    <row r="145" spans="14:49" ht="15.75" x14ac:dyDescent="0.25">
      <c r="N145" s="91"/>
      <c r="AC145" s="100"/>
      <c r="AE145" s="1252"/>
      <c r="AF145" s="104"/>
      <c r="AG145" s="103"/>
      <c r="AH145" s="103"/>
      <c r="AI145" s="103"/>
      <c r="AJ145" s="103"/>
      <c r="AK145" s="103"/>
      <c r="AL145" s="103"/>
      <c r="AM145" s="105"/>
      <c r="AN145" s="1253"/>
      <c r="AO145" s="9"/>
      <c r="AP145" s="101"/>
      <c r="AQ145" s="96"/>
      <c r="AR145" s="97"/>
      <c r="AS145" s="98"/>
      <c r="AT145" s="74"/>
      <c r="AU145" s="79"/>
      <c r="AV145" s="99"/>
      <c r="AW145" s="77"/>
    </row>
    <row r="146" spans="14:49" ht="15.75" x14ac:dyDescent="0.25">
      <c r="N146" s="91"/>
      <c r="AC146" s="100"/>
      <c r="AH146" s="1247">
        <f>5.2-0.16</f>
        <v>5.04</v>
      </c>
      <c r="AI146" s="1247"/>
      <c r="AJ146" s="1247"/>
      <c r="AO146" s="9"/>
      <c r="AP146" s="101"/>
      <c r="AQ146" s="96"/>
      <c r="AR146" s="97"/>
      <c r="AS146" s="98"/>
      <c r="AT146" s="74"/>
      <c r="AU146" s="79"/>
      <c r="AV146" s="99"/>
      <c r="AW146" s="77"/>
    </row>
    <row r="147" spans="14:49" ht="15.75" x14ac:dyDescent="0.25">
      <c r="N147" s="91"/>
      <c r="AC147" s="104"/>
      <c r="AD147" s="103"/>
      <c r="AE147" s="103"/>
      <c r="AF147" s="103"/>
      <c r="AG147" s="103"/>
      <c r="AH147" s="103"/>
      <c r="AI147" s="103"/>
      <c r="AJ147" s="103"/>
      <c r="AK147" s="103"/>
      <c r="AL147" s="103"/>
      <c r="AM147" s="103"/>
      <c r="AN147" s="103"/>
      <c r="AO147" s="103"/>
      <c r="AP147" s="105"/>
      <c r="AQ147" s="96"/>
      <c r="AR147" s="97"/>
      <c r="AS147" s="98"/>
      <c r="AT147" s="74"/>
      <c r="AU147" s="79"/>
      <c r="AV147" s="99"/>
      <c r="AW147" s="77"/>
    </row>
    <row r="148" spans="14:49" ht="15.75" x14ac:dyDescent="0.25">
      <c r="N148" s="91"/>
      <c r="AC148" s="93" t="s">
        <v>97</v>
      </c>
      <c r="AD148" s="94"/>
      <c r="AE148" s="94"/>
      <c r="AF148" s="94"/>
      <c r="AG148" s="94"/>
      <c r="AH148" s="1247">
        <f>0.35-0.16</f>
        <v>0.18999999999999997</v>
      </c>
      <c r="AI148" s="1247"/>
      <c r="AJ148" s="1247"/>
      <c r="AK148" s="94"/>
      <c r="AL148" s="94"/>
      <c r="AM148" s="94"/>
      <c r="AN148" s="94"/>
      <c r="AO148" s="94"/>
      <c r="AP148" s="95"/>
      <c r="AQ148" s="96">
        <f>+AL149+AL149+AN149+AH151+AH148+AE149</f>
        <v>0.82</v>
      </c>
      <c r="AR148" s="97">
        <v>3</v>
      </c>
      <c r="AS148" s="98">
        <v>0.55700000000000005</v>
      </c>
      <c r="AT148" s="74">
        <f>+(ROUND(('3,01'!AJ55/3),0)/0.25)+1</f>
        <v>121</v>
      </c>
      <c r="AU148" s="79">
        <f>+AQ148*AS148*AT148</f>
        <v>55.265540000000001</v>
      </c>
      <c r="AV148" s="99"/>
      <c r="AW148" s="77"/>
    </row>
    <row r="149" spans="14:49" ht="15.75" x14ac:dyDescent="0.25">
      <c r="N149" s="91"/>
      <c r="AC149" s="100"/>
      <c r="AE149" s="1252">
        <v>0.12</v>
      </c>
      <c r="AF149" s="93"/>
      <c r="AG149" s="94"/>
      <c r="AH149" s="94"/>
      <c r="AI149" s="94"/>
      <c r="AJ149" s="94"/>
      <c r="AK149" s="94"/>
      <c r="AL149" s="1247">
        <v>0.1</v>
      </c>
      <c r="AM149" s="1254"/>
      <c r="AN149" s="1253">
        <v>0.12</v>
      </c>
      <c r="AO149" s="9"/>
      <c r="AP149" s="101"/>
      <c r="AQ149" s="96"/>
      <c r="AR149" s="97"/>
      <c r="AS149" s="98"/>
      <c r="AT149" s="74"/>
      <c r="AU149" s="79"/>
      <c r="AV149" s="99"/>
      <c r="AW149" s="77"/>
    </row>
    <row r="150" spans="14:49" ht="15.75" x14ac:dyDescent="0.25">
      <c r="N150" s="91"/>
      <c r="AC150" s="100"/>
      <c r="AE150" s="1252"/>
      <c r="AF150" s="104"/>
      <c r="AG150" s="103"/>
      <c r="AH150" s="103"/>
      <c r="AI150" s="103"/>
      <c r="AJ150" s="103"/>
      <c r="AK150" s="103"/>
      <c r="AL150" s="103"/>
      <c r="AM150" s="105"/>
      <c r="AN150" s="1253"/>
      <c r="AO150" s="9"/>
      <c r="AP150" s="101"/>
      <c r="AQ150" s="96"/>
      <c r="AR150" s="97"/>
      <c r="AS150" s="98"/>
      <c r="AT150" s="74"/>
      <c r="AU150" s="79"/>
      <c r="AV150" s="99"/>
      <c r="AW150" s="77"/>
    </row>
    <row r="151" spans="14:49" ht="15.75" x14ac:dyDescent="0.25">
      <c r="N151" s="91"/>
      <c r="AC151" s="100"/>
      <c r="AH151" s="1247">
        <f>0.35-0.16</f>
        <v>0.18999999999999997</v>
      </c>
      <c r="AI151" s="1247"/>
      <c r="AJ151" s="1247"/>
      <c r="AO151" s="9"/>
      <c r="AP151" s="101"/>
      <c r="AQ151" s="96"/>
      <c r="AR151" s="97"/>
      <c r="AS151" s="98"/>
      <c r="AT151" s="74"/>
      <c r="AU151" s="79"/>
      <c r="AV151" s="99"/>
      <c r="AW151" s="77"/>
    </row>
    <row r="152" spans="14:49" ht="15.75" x14ac:dyDescent="0.25">
      <c r="N152" s="91"/>
      <c r="AC152" s="104"/>
      <c r="AD152" s="103"/>
      <c r="AE152" s="103"/>
      <c r="AF152" s="103"/>
      <c r="AG152" s="103"/>
      <c r="AH152" s="103"/>
      <c r="AI152" s="103"/>
      <c r="AJ152" s="103"/>
      <c r="AK152" s="103"/>
      <c r="AL152" s="103"/>
      <c r="AM152" s="103"/>
      <c r="AN152" s="103"/>
      <c r="AO152" s="103"/>
      <c r="AP152" s="105"/>
      <c r="AQ152" s="96"/>
      <c r="AR152" s="97"/>
      <c r="AS152" s="98"/>
      <c r="AT152" s="74"/>
      <c r="AU152" s="79"/>
      <c r="AV152" s="99"/>
      <c r="AW152" s="77"/>
    </row>
    <row r="153" spans="14:49" ht="15.75" x14ac:dyDescent="0.25">
      <c r="N153" s="91"/>
      <c r="AC153" s="93" t="s">
        <v>98</v>
      </c>
      <c r="AD153" s="94"/>
      <c r="AE153" s="94"/>
      <c r="AF153" s="94"/>
      <c r="AG153" s="94"/>
      <c r="AH153" s="94"/>
      <c r="AI153" s="94"/>
      <c r="AJ153" s="94"/>
      <c r="AK153" s="94"/>
      <c r="AL153" s="94"/>
      <c r="AM153" s="94"/>
      <c r="AN153" s="94"/>
      <c r="AO153" s="94"/>
      <c r="AP153" s="95"/>
      <c r="AQ153" s="96">
        <f>+AH156</f>
        <v>6</v>
      </c>
      <c r="AR153" s="97">
        <v>4</v>
      </c>
      <c r="AS153" s="98">
        <v>0.996</v>
      </c>
      <c r="AT153" s="74">
        <f>+ROUND((AV153/6),0)*8</f>
        <v>56</v>
      </c>
      <c r="AU153" s="79">
        <f>+AQ153*AS153*AT153</f>
        <v>334.65600000000001</v>
      </c>
      <c r="AV153" s="99">
        <v>40</v>
      </c>
      <c r="AW153" s="77" t="s">
        <v>99</v>
      </c>
    </row>
    <row r="154" spans="14:49" ht="15.75" x14ac:dyDescent="0.25">
      <c r="N154" s="91"/>
      <c r="AC154" s="100"/>
      <c r="AO154" s="9"/>
      <c r="AP154" s="101"/>
      <c r="AQ154" s="96"/>
      <c r="AR154" s="97"/>
      <c r="AS154" s="98"/>
      <c r="AT154" s="74"/>
      <c r="AU154" s="79"/>
      <c r="AV154" s="99"/>
      <c r="AW154" s="77"/>
    </row>
    <row r="155" spans="14:49" ht="15.75" x14ac:dyDescent="0.25">
      <c r="AC155" s="100"/>
      <c r="AF155" s="103"/>
      <c r="AG155" s="103"/>
      <c r="AH155" s="103"/>
      <c r="AI155" s="103"/>
      <c r="AJ155" s="103"/>
      <c r="AK155" s="103"/>
      <c r="AL155" s="103"/>
      <c r="AM155" s="103"/>
      <c r="AO155" s="9"/>
      <c r="AP155" s="101"/>
      <c r="AQ155" s="96"/>
      <c r="AR155" s="97"/>
      <c r="AS155" s="98"/>
      <c r="AT155" s="74"/>
      <c r="AU155" s="79"/>
      <c r="AV155" s="99"/>
      <c r="AW155" s="77"/>
    </row>
    <row r="156" spans="14:49" ht="15.75" x14ac:dyDescent="0.25">
      <c r="AC156" s="100"/>
      <c r="AH156" s="1247">
        <v>6</v>
      </c>
      <c r="AI156" s="1247"/>
      <c r="AJ156" s="1247"/>
      <c r="AO156" s="9"/>
      <c r="AP156" s="101"/>
      <c r="AQ156" s="96"/>
      <c r="AR156" s="97"/>
      <c r="AS156" s="98"/>
      <c r="AT156" s="74"/>
      <c r="AU156" s="79"/>
      <c r="AV156" s="99"/>
    </row>
    <row r="157" spans="14:49" ht="15.75" x14ac:dyDescent="0.25">
      <c r="AC157" s="104"/>
      <c r="AD157" s="103"/>
      <c r="AE157" s="103"/>
      <c r="AF157" s="103"/>
      <c r="AG157" s="103"/>
      <c r="AH157" s="103"/>
      <c r="AI157" s="103"/>
      <c r="AJ157" s="103"/>
      <c r="AK157" s="103"/>
      <c r="AL157" s="103"/>
      <c r="AM157" s="103"/>
      <c r="AN157" s="103"/>
      <c r="AO157" s="103"/>
      <c r="AP157" s="105"/>
      <c r="AQ157" s="96"/>
      <c r="AR157" s="97"/>
      <c r="AS157" s="98"/>
      <c r="AT157" s="74"/>
      <c r="AU157" s="79"/>
      <c r="AV157" s="99"/>
      <c r="AW157" s="77"/>
    </row>
    <row r="158" spans="14:49" ht="15.75" x14ac:dyDescent="0.25">
      <c r="AC158" s="93" t="s">
        <v>100</v>
      </c>
      <c r="AD158" s="94"/>
      <c r="AE158" s="94"/>
      <c r="AF158" s="94"/>
      <c r="AG158" s="94"/>
      <c r="AH158" s="94"/>
      <c r="AI158" s="94"/>
      <c r="AJ158" s="94"/>
      <c r="AK158" s="94"/>
      <c r="AL158" s="94"/>
      <c r="AM158" s="94"/>
      <c r="AN158" s="94"/>
      <c r="AO158" s="94"/>
      <c r="AP158" s="95"/>
      <c r="AQ158" s="96">
        <f>+AH161</f>
        <v>0.7</v>
      </c>
      <c r="AR158" s="97">
        <v>4</v>
      </c>
      <c r="AS158" s="98">
        <v>0.996</v>
      </c>
      <c r="AT158" s="74">
        <f>+(ROUND((AV153/6),0)-1)*8</f>
        <v>48</v>
      </c>
      <c r="AU158" s="79">
        <f>+AQ158*AS158*AT158</f>
        <v>33.465599999999995</v>
      </c>
      <c r="AV158" s="99"/>
    </row>
    <row r="159" spans="14:49" ht="15.75" x14ac:dyDescent="0.25">
      <c r="AC159" s="100"/>
      <c r="AO159" s="9"/>
      <c r="AP159" s="101"/>
      <c r="AQ159" s="96"/>
      <c r="AR159" s="97"/>
      <c r="AS159" s="98"/>
      <c r="AT159" s="74"/>
      <c r="AU159" s="79"/>
      <c r="AV159" s="99"/>
    </row>
    <row r="160" spans="14:49" ht="15.75" x14ac:dyDescent="0.25">
      <c r="AC160" s="100"/>
      <c r="AF160" s="103"/>
      <c r="AG160" s="103"/>
      <c r="AH160" s="103"/>
      <c r="AI160" s="103"/>
      <c r="AJ160" s="103"/>
      <c r="AK160" s="103"/>
      <c r="AL160" s="103"/>
      <c r="AM160" s="103"/>
      <c r="AO160" s="9"/>
      <c r="AP160" s="101"/>
      <c r="AQ160" s="96"/>
      <c r="AR160" s="97"/>
      <c r="AS160" s="98"/>
      <c r="AT160" s="74"/>
      <c r="AU160" s="79"/>
      <c r="AV160" s="99"/>
    </row>
    <row r="161" spans="1:49" ht="15.75" x14ac:dyDescent="0.25">
      <c r="AC161" s="100"/>
      <c r="AH161" s="1247">
        <v>0.7</v>
      </c>
      <c r="AI161" s="1247"/>
      <c r="AJ161" s="1247"/>
      <c r="AO161" s="9"/>
      <c r="AP161" s="101"/>
      <c r="AQ161" s="96"/>
      <c r="AR161" s="97"/>
      <c r="AS161" s="98"/>
      <c r="AT161" s="74"/>
      <c r="AU161" s="79"/>
      <c r="AV161" s="99"/>
    </row>
    <row r="162" spans="1:49" ht="15.75" x14ac:dyDescent="0.25">
      <c r="AC162" s="104"/>
      <c r="AD162" s="103"/>
      <c r="AE162" s="103"/>
      <c r="AF162" s="103"/>
      <c r="AG162" s="103"/>
      <c r="AH162" s="103"/>
      <c r="AI162" s="103"/>
      <c r="AJ162" s="103"/>
      <c r="AK162" s="103"/>
      <c r="AL162" s="103"/>
      <c r="AM162" s="103"/>
      <c r="AN162" s="103"/>
      <c r="AO162" s="103"/>
      <c r="AP162" s="105"/>
      <c r="AQ162" s="96"/>
      <c r="AR162" s="97"/>
      <c r="AS162" s="98"/>
      <c r="AT162" s="74"/>
      <c r="AU162" s="79"/>
      <c r="AV162" s="99"/>
    </row>
    <row r="163" spans="1:49" ht="15.75" x14ac:dyDescent="0.25">
      <c r="AC163" s="93" t="s">
        <v>101</v>
      </c>
      <c r="AD163" s="94"/>
      <c r="AE163" s="94"/>
      <c r="AF163" s="94"/>
      <c r="AG163" s="94"/>
      <c r="AH163" s="94"/>
      <c r="AI163" s="94"/>
      <c r="AJ163" s="94"/>
      <c r="AK163" s="94"/>
      <c r="AL163" s="94"/>
      <c r="AM163" s="94"/>
      <c r="AN163" s="94"/>
      <c r="AO163" s="94"/>
      <c r="AP163" s="95"/>
      <c r="AQ163" s="96">
        <f>+AH166</f>
        <v>0.8</v>
      </c>
      <c r="AR163" s="97">
        <v>3</v>
      </c>
      <c r="AS163" s="98">
        <v>0.56000000000000005</v>
      </c>
      <c r="AT163" s="74">
        <f>+ROUND((AV153/0.15),0)*2</f>
        <v>534</v>
      </c>
      <c r="AU163" s="79">
        <f>+AQ163*AS163*AT163</f>
        <v>239.23200000000003</v>
      </c>
      <c r="AV163" s="99"/>
    </row>
    <row r="164" spans="1:49" ht="15.75" x14ac:dyDescent="0.25">
      <c r="AC164" s="100"/>
      <c r="AO164" s="9"/>
      <c r="AP164" s="101"/>
      <c r="AQ164" s="96"/>
      <c r="AR164" s="97"/>
      <c r="AS164" s="98"/>
      <c r="AT164" s="74"/>
      <c r="AU164" s="79"/>
      <c r="AV164" s="99"/>
      <c r="AW164" s="77"/>
    </row>
    <row r="165" spans="1:49" ht="15.75" x14ac:dyDescent="0.25">
      <c r="AC165" s="100"/>
      <c r="AF165" s="103"/>
      <c r="AG165" s="103"/>
      <c r="AH165" s="103"/>
      <c r="AI165" s="103"/>
      <c r="AJ165" s="103"/>
      <c r="AK165" s="103"/>
      <c r="AL165" s="103"/>
      <c r="AM165" s="103"/>
      <c r="AO165" s="9"/>
      <c r="AP165" s="101"/>
      <c r="AQ165" s="96"/>
      <c r="AR165" s="97"/>
      <c r="AS165" s="98"/>
      <c r="AT165" s="74"/>
      <c r="AU165" s="79"/>
      <c r="AV165" s="99"/>
    </row>
    <row r="166" spans="1:49" ht="15.75" x14ac:dyDescent="0.25">
      <c r="AC166" s="100"/>
      <c r="AH166" s="1247">
        <v>0.8</v>
      </c>
      <c r="AI166" s="1247"/>
      <c r="AJ166" s="1247"/>
      <c r="AO166" s="9"/>
      <c r="AP166" s="101"/>
      <c r="AQ166" s="96"/>
      <c r="AR166" s="97"/>
      <c r="AS166" s="98"/>
      <c r="AT166" s="74"/>
      <c r="AU166" s="79"/>
      <c r="AV166" s="99"/>
    </row>
    <row r="167" spans="1:49" ht="15.75" x14ac:dyDescent="0.25">
      <c r="AC167" s="104"/>
      <c r="AD167" s="103"/>
      <c r="AE167" s="103"/>
      <c r="AF167" s="103"/>
      <c r="AG167" s="103"/>
      <c r="AH167" s="103"/>
      <c r="AI167" s="103"/>
      <c r="AJ167" s="103"/>
      <c r="AK167" s="103"/>
      <c r="AL167" s="103"/>
      <c r="AM167" s="103"/>
      <c r="AN167" s="103"/>
      <c r="AO167" s="103"/>
      <c r="AP167" s="105"/>
      <c r="AQ167" s="96"/>
      <c r="AR167" s="97"/>
      <c r="AS167" s="98"/>
      <c r="AT167" s="74"/>
      <c r="AU167" s="79"/>
      <c r="AV167" s="99"/>
    </row>
    <row r="168" spans="1:49" ht="15.75" x14ac:dyDescent="0.25">
      <c r="AC168" s="100"/>
      <c r="AO168" s="9"/>
      <c r="AP168" s="101"/>
      <c r="AQ168" s="96"/>
      <c r="AR168" s="97"/>
      <c r="AS168" s="98"/>
      <c r="AT168" s="74"/>
      <c r="AU168" s="79"/>
      <c r="AV168" s="99"/>
    </row>
    <row r="169" spans="1:49" ht="15.75" x14ac:dyDescent="0.25">
      <c r="AC169" s="100"/>
      <c r="AO169" s="9"/>
      <c r="AP169" s="101"/>
      <c r="AQ169" s="96"/>
      <c r="AR169" s="106"/>
      <c r="AS169" s="98"/>
      <c r="AT169" s="74"/>
      <c r="AU169" s="79"/>
      <c r="AV169" s="99"/>
    </row>
    <row r="170" spans="1:49" ht="15.75" x14ac:dyDescent="0.25">
      <c r="AC170" s="104"/>
      <c r="AD170" s="103"/>
      <c r="AE170" s="103"/>
      <c r="AF170" s="103"/>
      <c r="AG170" s="103"/>
      <c r="AH170" s="103"/>
      <c r="AI170" s="103"/>
      <c r="AJ170" s="103"/>
      <c r="AK170" s="103"/>
      <c r="AL170" s="103"/>
      <c r="AM170" s="103"/>
      <c r="AN170" s="103"/>
      <c r="AO170" s="103"/>
      <c r="AP170" s="105"/>
      <c r="AQ170" s="96"/>
      <c r="AR170" s="107"/>
      <c r="AS170" s="98"/>
      <c r="AT170" s="74"/>
      <c r="AU170" s="79"/>
      <c r="AV170" s="99"/>
    </row>
    <row r="171" spans="1:49" ht="15.75" x14ac:dyDescent="0.25">
      <c r="A171" s="1255" t="s">
        <v>72</v>
      </c>
      <c r="B171" s="1255"/>
      <c r="C171" s="1255"/>
      <c r="D171" s="1255"/>
      <c r="E171" s="1255"/>
      <c r="F171" s="1255"/>
      <c r="G171" s="1255"/>
      <c r="H171" s="1255"/>
      <c r="I171" s="1255"/>
      <c r="J171" s="1255"/>
      <c r="K171" s="1255"/>
      <c r="L171" s="1255"/>
      <c r="M171" s="1255"/>
      <c r="N171" s="1255"/>
      <c r="O171" s="1255"/>
      <c r="P171" s="1255"/>
      <c r="Q171" s="1255"/>
      <c r="R171" s="1255"/>
      <c r="S171" s="1255"/>
      <c r="T171" s="1255"/>
      <c r="U171" s="1255"/>
      <c r="V171" s="1255"/>
      <c r="W171" s="1255"/>
      <c r="X171" s="1255"/>
      <c r="Y171" s="1255"/>
      <c r="Z171" s="1255"/>
      <c r="AA171" s="1255"/>
      <c r="AB171" s="1255"/>
      <c r="AC171" s="1256"/>
      <c r="AD171" s="1256"/>
      <c r="AE171" s="1256"/>
      <c r="AF171" s="1256"/>
      <c r="AG171" s="1256"/>
      <c r="AH171" s="1256"/>
      <c r="AI171" s="1256"/>
      <c r="AJ171" s="1256"/>
      <c r="AK171" s="1256"/>
      <c r="AL171" s="1256"/>
      <c r="AM171" s="1256"/>
      <c r="AN171" s="1256"/>
      <c r="AO171" s="1256"/>
      <c r="AP171" s="1248" t="s">
        <v>56</v>
      </c>
      <c r="AQ171" s="1157"/>
      <c r="AR171" s="1157"/>
      <c r="AS171" s="1157"/>
      <c r="AT171" s="1157"/>
      <c r="AU171" s="108">
        <f>+SUM(AU98:AU170)</f>
        <v>5010.6607400000012</v>
      </c>
      <c r="AV171" s="99"/>
    </row>
    <row r="172" spans="1:49" ht="15.75" x14ac:dyDescent="0.25">
      <c r="A172" s="1255"/>
      <c r="B172" s="1255"/>
      <c r="C172" s="1255"/>
      <c r="D172" s="1255"/>
      <c r="E172" s="1255"/>
      <c r="F172" s="1255"/>
      <c r="G172" s="1255"/>
      <c r="H172" s="1255"/>
      <c r="I172" s="1255"/>
      <c r="J172" s="1255"/>
      <c r="K172" s="1255"/>
      <c r="L172" s="1255"/>
      <c r="M172" s="1255"/>
      <c r="N172" s="1255"/>
      <c r="O172" s="1255"/>
      <c r="P172" s="1255"/>
      <c r="Q172" s="1255"/>
      <c r="R172" s="1255"/>
      <c r="S172" s="1255"/>
      <c r="T172" s="1255"/>
      <c r="U172" s="1255"/>
      <c r="V172" s="1255"/>
      <c r="W172" s="1255"/>
      <c r="X172" s="1255"/>
      <c r="Y172" s="1255"/>
      <c r="Z172" s="1255"/>
      <c r="AA172" s="1255"/>
      <c r="AB172" s="1255"/>
      <c r="AC172" s="1255"/>
      <c r="AD172" s="1255"/>
      <c r="AE172" s="1255"/>
      <c r="AF172" s="1255"/>
      <c r="AG172" s="1255"/>
      <c r="AH172" s="1255"/>
      <c r="AI172" s="1255"/>
      <c r="AJ172" s="1255"/>
      <c r="AK172" s="1255"/>
      <c r="AL172" s="1255"/>
      <c r="AM172" s="1255"/>
      <c r="AN172" s="1255"/>
      <c r="AO172" s="1255"/>
      <c r="AP172" s="1249" t="s">
        <v>57</v>
      </c>
      <c r="AQ172" s="1149"/>
      <c r="AR172" s="1149"/>
      <c r="AS172" s="1149"/>
      <c r="AT172" s="1149"/>
      <c r="AU172" s="50">
        <f>+AU85</f>
        <v>7528.5</v>
      </c>
      <c r="AV172" s="99"/>
    </row>
    <row r="173" spans="1:49" ht="18.75" thickBot="1" x14ac:dyDescent="0.3">
      <c r="A173" s="1257"/>
      <c r="B173" s="1257"/>
      <c r="C173" s="1257"/>
      <c r="D173" s="1257"/>
      <c r="E173" s="1257"/>
      <c r="F173" s="1257"/>
      <c r="G173" s="1257"/>
      <c r="H173" s="1257"/>
      <c r="I173" s="1257"/>
      <c r="J173" s="1257"/>
      <c r="K173" s="1257"/>
      <c r="L173" s="1257"/>
      <c r="M173" s="1257"/>
      <c r="N173" s="1257"/>
      <c r="O173" s="1257"/>
      <c r="P173" s="1257"/>
      <c r="Q173" s="1257"/>
      <c r="R173" s="1257"/>
      <c r="S173" s="1257"/>
      <c r="T173" s="1257"/>
      <c r="U173" s="1257"/>
      <c r="V173" s="1257"/>
      <c r="W173" s="1257"/>
      <c r="X173" s="1257"/>
      <c r="Y173" s="1257"/>
      <c r="Z173" s="1257"/>
      <c r="AA173" s="1257"/>
      <c r="AB173" s="1257"/>
      <c r="AC173" s="1257"/>
      <c r="AD173" s="1257"/>
      <c r="AE173" s="1257"/>
      <c r="AF173" s="1257"/>
      <c r="AG173" s="1257"/>
      <c r="AH173" s="1257"/>
      <c r="AI173" s="1257"/>
      <c r="AJ173" s="1257"/>
      <c r="AK173" s="1257"/>
      <c r="AL173" s="1257"/>
      <c r="AM173" s="1257"/>
      <c r="AN173" s="1257"/>
      <c r="AO173" s="1257"/>
      <c r="AP173" s="1250" t="s">
        <v>58</v>
      </c>
      <c r="AQ173" s="1251"/>
      <c r="AR173" s="1251"/>
      <c r="AS173" s="1251"/>
      <c r="AT173" s="1251"/>
      <c r="AU173" s="223">
        <f>ROUND(+AU171+AU172,2)</f>
        <v>12539.16</v>
      </c>
      <c r="AV173" s="109"/>
    </row>
    <row r="174" spans="1:49" customFormat="1" ht="15.75" thickBot="1" x14ac:dyDescent="0.25">
      <c r="A174" s="211"/>
      <c r="B174" s="212" t="s">
        <v>59</v>
      </c>
      <c r="C174" s="213"/>
      <c r="D174" s="213"/>
      <c r="E174" s="213"/>
      <c r="F174" s="213"/>
      <c r="G174" s="213"/>
      <c r="H174" s="213"/>
      <c r="I174" s="213"/>
      <c r="J174" s="213"/>
      <c r="K174" s="213"/>
      <c r="L174" s="213"/>
      <c r="M174" s="213"/>
      <c r="N174" s="213"/>
      <c r="O174" s="213"/>
      <c r="P174" s="213"/>
      <c r="Q174" s="213"/>
      <c r="R174" s="213"/>
      <c r="S174" s="213"/>
      <c r="T174" s="214"/>
      <c r="U174" s="213"/>
      <c r="V174" s="213"/>
      <c r="W174" s="213"/>
      <c r="X174" s="213"/>
      <c r="Y174" s="213"/>
      <c r="Z174" s="213"/>
      <c r="AA174" s="213"/>
      <c r="AB174" s="213"/>
      <c r="AC174" s="213"/>
      <c r="AD174" s="213"/>
      <c r="AE174" s="213"/>
      <c r="AF174" s="213"/>
      <c r="AG174" s="213"/>
      <c r="AH174" s="215"/>
      <c r="AI174" s="213"/>
      <c r="AJ174" s="216"/>
      <c r="AK174" s="217"/>
      <c r="AL174" s="217"/>
      <c r="AM174" s="217"/>
      <c r="AN174" s="224"/>
      <c r="AO174" s="217"/>
      <c r="AP174" s="217"/>
      <c r="AQ174" s="217"/>
      <c r="AR174" s="217"/>
      <c r="AS174" s="217"/>
      <c r="AT174" s="217"/>
      <c r="AU174" s="225"/>
    </row>
    <row r="175" spans="1:49" customFormat="1" ht="61.9" customHeight="1" x14ac:dyDescent="0.2">
      <c r="A175" s="261"/>
      <c r="B175" s="261"/>
      <c r="C175" s="205"/>
      <c r="D175" s="708"/>
      <c r="E175" s="708"/>
      <c r="F175" s="708"/>
      <c r="G175" s="708"/>
      <c r="H175" s="708"/>
      <c r="I175" s="708"/>
      <c r="J175" s="708"/>
      <c r="K175" s="708"/>
      <c r="L175" s="708"/>
      <c r="M175" s="708"/>
      <c r="N175" s="206"/>
      <c r="O175" s="206"/>
      <c r="P175" s="206"/>
      <c r="Q175" s="206"/>
      <c r="R175" s="206"/>
      <c r="S175" s="206"/>
      <c r="T175" s="708"/>
      <c r="U175" s="708"/>
      <c r="V175" s="708"/>
      <c r="W175" s="708"/>
      <c r="X175" s="708"/>
      <c r="Y175" s="708"/>
      <c r="Z175" s="708"/>
      <c r="AA175" s="708"/>
      <c r="AB175" s="708"/>
      <c r="AC175" s="708"/>
      <c r="AD175" s="708"/>
      <c r="AE175" s="708"/>
      <c r="AF175" s="708"/>
      <c r="AG175" s="708"/>
      <c r="AH175" s="708"/>
      <c r="AI175" s="708"/>
      <c r="AJ175" s="206"/>
      <c r="AK175" s="206"/>
      <c r="AL175" s="206"/>
      <c r="AM175" s="206"/>
      <c r="AN175" s="206"/>
      <c r="AO175" s="206"/>
      <c r="AP175" s="206"/>
      <c r="AQ175" s="206"/>
      <c r="AR175" s="206"/>
      <c r="AS175" s="206"/>
      <c r="AT175" s="206"/>
      <c r="AU175" s="206"/>
    </row>
    <row r="176" spans="1:49" customFormat="1" ht="13.15" customHeight="1" thickBot="1" x14ac:dyDescent="0.25">
      <c r="A176" s="262"/>
      <c r="B176" s="262"/>
      <c r="C176" s="263"/>
      <c r="D176" s="264" t="s">
        <v>334</v>
      </c>
      <c r="E176" s="264"/>
      <c r="F176" s="264"/>
      <c r="G176" s="264"/>
      <c r="H176" s="264"/>
      <c r="I176" s="264"/>
      <c r="J176" s="264"/>
      <c r="K176" s="264"/>
      <c r="L176" s="264"/>
      <c r="M176" s="264"/>
      <c r="N176" s="264"/>
      <c r="O176" s="264"/>
      <c r="P176" s="264"/>
      <c r="Q176" s="264"/>
      <c r="R176" s="264"/>
      <c r="S176" s="264"/>
      <c r="T176" s="264" t="s">
        <v>332</v>
      </c>
      <c r="U176" s="264"/>
      <c r="V176" s="264"/>
      <c r="W176" s="264"/>
      <c r="X176" s="264"/>
      <c r="Y176" s="264"/>
      <c r="Z176" s="264"/>
      <c r="AA176" s="264"/>
      <c r="AB176" s="264"/>
      <c r="AC176" s="264"/>
      <c r="AD176" s="264"/>
      <c r="AE176" s="264"/>
      <c r="AF176" s="264"/>
      <c r="AG176" s="264"/>
      <c r="AH176" s="264"/>
      <c r="AI176" s="264"/>
      <c r="AJ176" s="264"/>
      <c r="AK176" s="264"/>
      <c r="AL176" s="264"/>
      <c r="AM176" s="264"/>
      <c r="AN176" s="264"/>
      <c r="AO176" s="264"/>
      <c r="AP176" s="264"/>
      <c r="AQ176" s="264"/>
      <c r="AR176" s="264"/>
      <c r="AS176" s="264"/>
      <c r="AT176" s="264"/>
      <c r="AU176" s="264"/>
    </row>
  </sheetData>
  <mergeCells count="84">
    <mergeCell ref="AP83:AT83"/>
    <mergeCell ref="AP84:AT84"/>
    <mergeCell ref="AP85:AT85"/>
    <mergeCell ref="AH53:AJ53"/>
    <mergeCell ref="AE56:AE57"/>
    <mergeCell ref="AN56:AN57"/>
    <mergeCell ref="AH58:AJ58"/>
    <mergeCell ref="AH60:AJ60"/>
    <mergeCell ref="AE61:AE62"/>
    <mergeCell ref="AL61:AM61"/>
    <mergeCell ref="AN61:AN62"/>
    <mergeCell ref="AH63:AJ63"/>
    <mergeCell ref="AH68:AJ68"/>
    <mergeCell ref="AH73:AJ73"/>
    <mergeCell ref="AH78:AJ78"/>
    <mergeCell ref="A83:AO85"/>
    <mergeCell ref="AH48:AJ48"/>
    <mergeCell ref="AC8:AP9"/>
    <mergeCell ref="AQ8:AS8"/>
    <mergeCell ref="AT8:AT9"/>
    <mergeCell ref="AU8:AU9"/>
    <mergeCell ref="AH13:AJ13"/>
    <mergeCell ref="AH18:AJ18"/>
    <mergeCell ref="AH23:AJ23"/>
    <mergeCell ref="AH28:AJ28"/>
    <mergeCell ref="AH33:AJ33"/>
    <mergeCell ref="AH38:AJ38"/>
    <mergeCell ref="AH43:AJ43"/>
    <mergeCell ref="A5:H5"/>
    <mergeCell ref="I5:AU5"/>
    <mergeCell ref="A7:G7"/>
    <mergeCell ref="H7:T7"/>
    <mergeCell ref="U7:AK7"/>
    <mergeCell ref="AL7:AP7"/>
    <mergeCell ref="AT7:AU7"/>
    <mergeCell ref="A1:H2"/>
    <mergeCell ref="I1:AR2"/>
    <mergeCell ref="AS1:AU2"/>
    <mergeCell ref="A3:H3"/>
    <mergeCell ref="I3:T3"/>
    <mergeCell ref="U3:AK3"/>
    <mergeCell ref="AL3:AU3"/>
    <mergeCell ref="AP171:AT171"/>
    <mergeCell ref="AP172:AT172"/>
    <mergeCell ref="AP173:AT173"/>
    <mergeCell ref="AH141:AJ141"/>
    <mergeCell ref="AE144:AE145"/>
    <mergeCell ref="AN144:AN145"/>
    <mergeCell ref="AH146:AJ146"/>
    <mergeCell ref="AH148:AJ148"/>
    <mergeCell ref="AE149:AE150"/>
    <mergeCell ref="AL149:AM149"/>
    <mergeCell ref="AN149:AN150"/>
    <mergeCell ref="AH151:AJ151"/>
    <mergeCell ref="AH156:AJ156"/>
    <mergeCell ref="AH161:AJ161"/>
    <mergeCell ref="AH166:AJ166"/>
    <mergeCell ref="A171:AO173"/>
    <mergeCell ref="AH136:AJ136"/>
    <mergeCell ref="AC96:AP97"/>
    <mergeCell ref="AQ96:AS96"/>
    <mergeCell ref="AT96:AT97"/>
    <mergeCell ref="AU96:AU97"/>
    <mergeCell ref="AH101:AJ101"/>
    <mergeCell ref="AH106:AJ106"/>
    <mergeCell ref="AH111:AJ111"/>
    <mergeCell ref="AH116:AJ116"/>
    <mergeCell ref="AH121:AJ121"/>
    <mergeCell ref="AH126:AJ126"/>
    <mergeCell ref="AH131:AJ131"/>
    <mergeCell ref="A93:H93"/>
    <mergeCell ref="I93:AU93"/>
    <mergeCell ref="A95:G95"/>
    <mergeCell ref="H95:T95"/>
    <mergeCell ref="U95:AK95"/>
    <mergeCell ref="AL95:AP95"/>
    <mergeCell ref="AT95:AU95"/>
    <mergeCell ref="A89:H90"/>
    <mergeCell ref="I89:AR90"/>
    <mergeCell ref="AS89:AU90"/>
    <mergeCell ref="A91:H91"/>
    <mergeCell ref="I91:T91"/>
    <mergeCell ref="U91:AK91"/>
    <mergeCell ref="AL91:AU91"/>
  </mergeCells>
  <printOptions horizontalCentered="1" verticalCentered="1"/>
  <pageMargins left="0.23622047244094491" right="0.23622047244094491" top="0.74803149606299213" bottom="0.74803149606299213" header="0.31496062992125984" footer="0.31496062992125984"/>
  <pageSetup paperSize="9" scale="47" orientation="portrait" r:id="rId1"/>
  <rowBreaks count="1" manualBreakCount="1">
    <brk id="88" max="46"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6A543F-470F-4C1B-A8D7-E811406981D6}">
  <sheetPr>
    <tabColor rgb="FF92D050"/>
  </sheetPr>
  <dimension ref="A1:AN88"/>
  <sheetViews>
    <sheetView view="pageBreakPreview" zoomScale="70" zoomScaleNormal="100" zoomScaleSheetLayoutView="70" workbookViewId="0">
      <selection activeCell="AG28" sqref="AG28"/>
    </sheetView>
  </sheetViews>
  <sheetFormatPr baseColWidth="10" defaultRowHeight="15" x14ac:dyDescent="0.25"/>
  <cols>
    <col min="1" max="3" width="3.7109375" style="9" customWidth="1"/>
    <col min="4" max="4" width="4.28515625" style="9" customWidth="1"/>
    <col min="5" max="5" width="4" style="9" customWidth="1"/>
    <col min="6" max="21" width="3.7109375" style="9" customWidth="1"/>
    <col min="22" max="22" width="3" style="9" customWidth="1"/>
    <col min="23" max="33" width="3.7109375" style="9" customWidth="1"/>
    <col min="34" max="34" width="3.7109375" style="67" customWidth="1"/>
    <col min="35" max="35" width="22.7109375" style="9" customWidth="1"/>
    <col min="36" max="36" width="11.28515625" style="9" customWidth="1"/>
    <col min="37" max="37" width="10.85546875" style="9" customWidth="1"/>
    <col min="38" max="38" width="13.5703125" style="9" customWidth="1"/>
    <col min="39" max="39" width="9.7109375" style="9" customWidth="1"/>
    <col min="40" max="40" width="12.5703125" style="43" customWidth="1"/>
    <col min="41" max="256" width="11.5703125" style="9"/>
    <col min="257" max="259" width="3.7109375" style="9" customWidth="1"/>
    <col min="260" max="260" width="4.28515625" style="9" customWidth="1"/>
    <col min="261" max="261" width="4" style="9" customWidth="1"/>
    <col min="262" max="277" width="3.7109375" style="9" customWidth="1"/>
    <col min="278" max="278" width="3" style="9" customWidth="1"/>
    <col min="279" max="290" width="3.7109375" style="9" customWidth="1"/>
    <col min="291" max="291" width="22.7109375" style="9" customWidth="1"/>
    <col min="292" max="292" width="11.28515625" style="9" customWidth="1"/>
    <col min="293" max="293" width="10.85546875" style="9" customWidth="1"/>
    <col min="294" max="294" width="13.5703125" style="9" customWidth="1"/>
    <col min="295" max="295" width="9.7109375" style="9" customWidth="1"/>
    <col min="296" max="296" width="12.5703125" style="9" customWidth="1"/>
    <col min="297" max="512" width="11.5703125" style="9"/>
    <col min="513" max="515" width="3.7109375" style="9" customWidth="1"/>
    <col min="516" max="516" width="4.28515625" style="9" customWidth="1"/>
    <col min="517" max="517" width="4" style="9" customWidth="1"/>
    <col min="518" max="533" width="3.7109375" style="9" customWidth="1"/>
    <col min="534" max="534" width="3" style="9" customWidth="1"/>
    <col min="535" max="546" width="3.7109375" style="9" customWidth="1"/>
    <col min="547" max="547" width="22.7109375" style="9" customWidth="1"/>
    <col min="548" max="548" width="11.28515625" style="9" customWidth="1"/>
    <col min="549" max="549" width="10.85546875" style="9" customWidth="1"/>
    <col min="550" max="550" width="13.5703125" style="9" customWidth="1"/>
    <col min="551" max="551" width="9.7109375" style="9" customWidth="1"/>
    <col min="552" max="552" width="12.5703125" style="9" customWidth="1"/>
    <col min="553" max="768" width="11.5703125" style="9"/>
    <col min="769" max="771" width="3.7109375" style="9" customWidth="1"/>
    <col min="772" max="772" width="4.28515625" style="9" customWidth="1"/>
    <col min="773" max="773" width="4" style="9" customWidth="1"/>
    <col min="774" max="789" width="3.7109375" style="9" customWidth="1"/>
    <col min="790" max="790" width="3" style="9" customWidth="1"/>
    <col min="791" max="802" width="3.7109375" style="9" customWidth="1"/>
    <col min="803" max="803" width="22.7109375" style="9" customWidth="1"/>
    <col min="804" max="804" width="11.28515625" style="9" customWidth="1"/>
    <col min="805" max="805" width="10.85546875" style="9" customWidth="1"/>
    <col min="806" max="806" width="13.5703125" style="9" customWidth="1"/>
    <col min="807" max="807" width="9.7109375" style="9" customWidth="1"/>
    <col min="808" max="808" width="12.5703125" style="9" customWidth="1"/>
    <col min="809" max="1024" width="11.5703125" style="9"/>
    <col min="1025" max="1027" width="3.7109375" style="9" customWidth="1"/>
    <col min="1028" max="1028" width="4.28515625" style="9" customWidth="1"/>
    <col min="1029" max="1029" width="4" style="9" customWidth="1"/>
    <col min="1030" max="1045" width="3.7109375" style="9" customWidth="1"/>
    <col min="1046" max="1046" width="3" style="9" customWidth="1"/>
    <col min="1047" max="1058" width="3.7109375" style="9" customWidth="1"/>
    <col min="1059" max="1059" width="22.7109375" style="9" customWidth="1"/>
    <col min="1060" max="1060" width="11.28515625" style="9" customWidth="1"/>
    <col min="1061" max="1061" width="10.85546875" style="9" customWidth="1"/>
    <col min="1062" max="1062" width="13.5703125" style="9" customWidth="1"/>
    <col min="1063" max="1063" width="9.7109375" style="9" customWidth="1"/>
    <col min="1064" max="1064" width="12.5703125" style="9" customWidth="1"/>
    <col min="1065" max="1280" width="11.5703125" style="9"/>
    <col min="1281" max="1283" width="3.7109375" style="9" customWidth="1"/>
    <col min="1284" max="1284" width="4.28515625" style="9" customWidth="1"/>
    <col min="1285" max="1285" width="4" style="9" customWidth="1"/>
    <col min="1286" max="1301" width="3.7109375" style="9" customWidth="1"/>
    <col min="1302" max="1302" width="3" style="9" customWidth="1"/>
    <col min="1303" max="1314" width="3.7109375" style="9" customWidth="1"/>
    <col min="1315" max="1315" width="22.7109375" style="9" customWidth="1"/>
    <col min="1316" max="1316" width="11.28515625" style="9" customWidth="1"/>
    <col min="1317" max="1317" width="10.85546875" style="9" customWidth="1"/>
    <col min="1318" max="1318" width="13.5703125" style="9" customWidth="1"/>
    <col min="1319" max="1319" width="9.7109375" style="9" customWidth="1"/>
    <col min="1320" max="1320" width="12.5703125" style="9" customWidth="1"/>
    <col min="1321" max="1536" width="11.5703125" style="9"/>
    <col min="1537" max="1539" width="3.7109375" style="9" customWidth="1"/>
    <col min="1540" max="1540" width="4.28515625" style="9" customWidth="1"/>
    <col min="1541" max="1541" width="4" style="9" customWidth="1"/>
    <col min="1542" max="1557" width="3.7109375" style="9" customWidth="1"/>
    <col min="1558" max="1558" width="3" style="9" customWidth="1"/>
    <col min="1559" max="1570" width="3.7109375" style="9" customWidth="1"/>
    <col min="1571" max="1571" width="22.7109375" style="9" customWidth="1"/>
    <col min="1572" max="1572" width="11.28515625" style="9" customWidth="1"/>
    <col min="1573" max="1573" width="10.85546875" style="9" customWidth="1"/>
    <col min="1574" max="1574" width="13.5703125" style="9" customWidth="1"/>
    <col min="1575" max="1575" width="9.7109375" style="9" customWidth="1"/>
    <col min="1576" max="1576" width="12.5703125" style="9" customWidth="1"/>
    <col min="1577" max="1792" width="11.5703125" style="9"/>
    <col min="1793" max="1795" width="3.7109375" style="9" customWidth="1"/>
    <col min="1796" max="1796" width="4.28515625" style="9" customWidth="1"/>
    <col min="1797" max="1797" width="4" style="9" customWidth="1"/>
    <col min="1798" max="1813" width="3.7109375" style="9" customWidth="1"/>
    <col min="1814" max="1814" width="3" style="9" customWidth="1"/>
    <col min="1815" max="1826" width="3.7109375" style="9" customWidth="1"/>
    <col min="1827" max="1827" width="22.7109375" style="9" customWidth="1"/>
    <col min="1828" max="1828" width="11.28515625" style="9" customWidth="1"/>
    <col min="1829" max="1829" width="10.85546875" style="9" customWidth="1"/>
    <col min="1830" max="1830" width="13.5703125" style="9" customWidth="1"/>
    <col min="1831" max="1831" width="9.7109375" style="9" customWidth="1"/>
    <col min="1832" max="1832" width="12.5703125" style="9" customWidth="1"/>
    <col min="1833" max="2048" width="11.5703125" style="9"/>
    <col min="2049" max="2051" width="3.7109375" style="9" customWidth="1"/>
    <col min="2052" max="2052" width="4.28515625" style="9" customWidth="1"/>
    <col min="2053" max="2053" width="4" style="9" customWidth="1"/>
    <col min="2054" max="2069" width="3.7109375" style="9" customWidth="1"/>
    <col min="2070" max="2070" width="3" style="9" customWidth="1"/>
    <col min="2071" max="2082" width="3.7109375" style="9" customWidth="1"/>
    <col min="2083" max="2083" width="22.7109375" style="9" customWidth="1"/>
    <col min="2084" max="2084" width="11.28515625" style="9" customWidth="1"/>
    <col min="2085" max="2085" width="10.85546875" style="9" customWidth="1"/>
    <col min="2086" max="2086" width="13.5703125" style="9" customWidth="1"/>
    <col min="2087" max="2087" width="9.7109375" style="9" customWidth="1"/>
    <col min="2088" max="2088" width="12.5703125" style="9" customWidth="1"/>
    <col min="2089" max="2304" width="11.5703125" style="9"/>
    <col min="2305" max="2307" width="3.7109375" style="9" customWidth="1"/>
    <col min="2308" max="2308" width="4.28515625" style="9" customWidth="1"/>
    <col min="2309" max="2309" width="4" style="9" customWidth="1"/>
    <col min="2310" max="2325" width="3.7109375" style="9" customWidth="1"/>
    <col min="2326" max="2326" width="3" style="9" customWidth="1"/>
    <col min="2327" max="2338" width="3.7109375" style="9" customWidth="1"/>
    <col min="2339" max="2339" width="22.7109375" style="9" customWidth="1"/>
    <col min="2340" max="2340" width="11.28515625" style="9" customWidth="1"/>
    <col min="2341" max="2341" width="10.85546875" style="9" customWidth="1"/>
    <col min="2342" max="2342" width="13.5703125" style="9" customWidth="1"/>
    <col min="2343" max="2343" width="9.7109375" style="9" customWidth="1"/>
    <col min="2344" max="2344" width="12.5703125" style="9" customWidth="1"/>
    <col min="2345" max="2560" width="11.5703125" style="9"/>
    <col min="2561" max="2563" width="3.7109375" style="9" customWidth="1"/>
    <col min="2564" max="2564" width="4.28515625" style="9" customWidth="1"/>
    <col min="2565" max="2565" width="4" style="9" customWidth="1"/>
    <col min="2566" max="2581" width="3.7109375" style="9" customWidth="1"/>
    <col min="2582" max="2582" width="3" style="9" customWidth="1"/>
    <col min="2583" max="2594" width="3.7109375" style="9" customWidth="1"/>
    <col min="2595" max="2595" width="22.7109375" style="9" customWidth="1"/>
    <col min="2596" max="2596" width="11.28515625" style="9" customWidth="1"/>
    <col min="2597" max="2597" width="10.85546875" style="9" customWidth="1"/>
    <col min="2598" max="2598" width="13.5703125" style="9" customWidth="1"/>
    <col min="2599" max="2599" width="9.7109375" style="9" customWidth="1"/>
    <col min="2600" max="2600" width="12.5703125" style="9" customWidth="1"/>
    <col min="2601" max="2816" width="11.5703125" style="9"/>
    <col min="2817" max="2819" width="3.7109375" style="9" customWidth="1"/>
    <col min="2820" max="2820" width="4.28515625" style="9" customWidth="1"/>
    <col min="2821" max="2821" width="4" style="9" customWidth="1"/>
    <col min="2822" max="2837" width="3.7109375" style="9" customWidth="1"/>
    <col min="2838" max="2838" width="3" style="9" customWidth="1"/>
    <col min="2839" max="2850" width="3.7109375" style="9" customWidth="1"/>
    <col min="2851" max="2851" width="22.7109375" style="9" customWidth="1"/>
    <col min="2852" max="2852" width="11.28515625" style="9" customWidth="1"/>
    <col min="2853" max="2853" width="10.85546875" style="9" customWidth="1"/>
    <col min="2854" max="2854" width="13.5703125" style="9" customWidth="1"/>
    <col min="2855" max="2855" width="9.7109375" style="9" customWidth="1"/>
    <col min="2856" max="2856" width="12.5703125" style="9" customWidth="1"/>
    <col min="2857" max="3072" width="11.5703125" style="9"/>
    <col min="3073" max="3075" width="3.7109375" style="9" customWidth="1"/>
    <col min="3076" max="3076" width="4.28515625" style="9" customWidth="1"/>
    <col min="3077" max="3077" width="4" style="9" customWidth="1"/>
    <col min="3078" max="3093" width="3.7109375" style="9" customWidth="1"/>
    <col min="3094" max="3094" width="3" style="9" customWidth="1"/>
    <col min="3095" max="3106" width="3.7109375" style="9" customWidth="1"/>
    <col min="3107" max="3107" width="22.7109375" style="9" customWidth="1"/>
    <col min="3108" max="3108" width="11.28515625" style="9" customWidth="1"/>
    <col min="3109" max="3109" width="10.85546875" style="9" customWidth="1"/>
    <col min="3110" max="3110" width="13.5703125" style="9" customWidth="1"/>
    <col min="3111" max="3111" width="9.7109375" style="9" customWidth="1"/>
    <col min="3112" max="3112" width="12.5703125" style="9" customWidth="1"/>
    <col min="3113" max="3328" width="11.5703125" style="9"/>
    <col min="3329" max="3331" width="3.7109375" style="9" customWidth="1"/>
    <col min="3332" max="3332" width="4.28515625" style="9" customWidth="1"/>
    <col min="3333" max="3333" width="4" style="9" customWidth="1"/>
    <col min="3334" max="3349" width="3.7109375" style="9" customWidth="1"/>
    <col min="3350" max="3350" width="3" style="9" customWidth="1"/>
    <col min="3351" max="3362" width="3.7109375" style="9" customWidth="1"/>
    <col min="3363" max="3363" width="22.7109375" style="9" customWidth="1"/>
    <col min="3364" max="3364" width="11.28515625" style="9" customWidth="1"/>
    <col min="3365" max="3365" width="10.85546875" style="9" customWidth="1"/>
    <col min="3366" max="3366" width="13.5703125" style="9" customWidth="1"/>
    <col min="3367" max="3367" width="9.7109375" style="9" customWidth="1"/>
    <col min="3368" max="3368" width="12.5703125" style="9" customWidth="1"/>
    <col min="3369" max="3584" width="11.5703125" style="9"/>
    <col min="3585" max="3587" width="3.7109375" style="9" customWidth="1"/>
    <col min="3588" max="3588" width="4.28515625" style="9" customWidth="1"/>
    <col min="3589" max="3589" width="4" style="9" customWidth="1"/>
    <col min="3590" max="3605" width="3.7109375" style="9" customWidth="1"/>
    <col min="3606" max="3606" width="3" style="9" customWidth="1"/>
    <col min="3607" max="3618" width="3.7109375" style="9" customWidth="1"/>
    <col min="3619" max="3619" width="22.7109375" style="9" customWidth="1"/>
    <col min="3620" max="3620" width="11.28515625" style="9" customWidth="1"/>
    <col min="3621" max="3621" width="10.85546875" style="9" customWidth="1"/>
    <col min="3622" max="3622" width="13.5703125" style="9" customWidth="1"/>
    <col min="3623" max="3623" width="9.7109375" style="9" customWidth="1"/>
    <col min="3624" max="3624" width="12.5703125" style="9" customWidth="1"/>
    <col min="3625" max="3840" width="11.5703125" style="9"/>
    <col min="3841" max="3843" width="3.7109375" style="9" customWidth="1"/>
    <col min="3844" max="3844" width="4.28515625" style="9" customWidth="1"/>
    <col min="3845" max="3845" width="4" style="9" customWidth="1"/>
    <col min="3846" max="3861" width="3.7109375" style="9" customWidth="1"/>
    <col min="3862" max="3862" width="3" style="9" customWidth="1"/>
    <col min="3863" max="3874" width="3.7109375" style="9" customWidth="1"/>
    <col min="3875" max="3875" width="22.7109375" style="9" customWidth="1"/>
    <col min="3876" max="3876" width="11.28515625" style="9" customWidth="1"/>
    <col min="3877" max="3877" width="10.85546875" style="9" customWidth="1"/>
    <col min="3878" max="3878" width="13.5703125" style="9" customWidth="1"/>
    <col min="3879" max="3879" width="9.7109375" style="9" customWidth="1"/>
    <col min="3880" max="3880" width="12.5703125" style="9" customWidth="1"/>
    <col min="3881" max="4096" width="11.5703125" style="9"/>
    <col min="4097" max="4099" width="3.7109375" style="9" customWidth="1"/>
    <col min="4100" max="4100" width="4.28515625" style="9" customWidth="1"/>
    <col min="4101" max="4101" width="4" style="9" customWidth="1"/>
    <col min="4102" max="4117" width="3.7109375" style="9" customWidth="1"/>
    <col min="4118" max="4118" width="3" style="9" customWidth="1"/>
    <col min="4119" max="4130" width="3.7109375" style="9" customWidth="1"/>
    <col min="4131" max="4131" width="22.7109375" style="9" customWidth="1"/>
    <col min="4132" max="4132" width="11.28515625" style="9" customWidth="1"/>
    <col min="4133" max="4133" width="10.85546875" style="9" customWidth="1"/>
    <col min="4134" max="4134" width="13.5703125" style="9" customWidth="1"/>
    <col min="4135" max="4135" width="9.7109375" style="9" customWidth="1"/>
    <col min="4136" max="4136" width="12.5703125" style="9" customWidth="1"/>
    <col min="4137" max="4352" width="11.5703125" style="9"/>
    <col min="4353" max="4355" width="3.7109375" style="9" customWidth="1"/>
    <col min="4356" max="4356" width="4.28515625" style="9" customWidth="1"/>
    <col min="4357" max="4357" width="4" style="9" customWidth="1"/>
    <col min="4358" max="4373" width="3.7109375" style="9" customWidth="1"/>
    <col min="4374" max="4374" width="3" style="9" customWidth="1"/>
    <col min="4375" max="4386" width="3.7109375" style="9" customWidth="1"/>
    <col min="4387" max="4387" width="22.7109375" style="9" customWidth="1"/>
    <col min="4388" max="4388" width="11.28515625" style="9" customWidth="1"/>
    <col min="4389" max="4389" width="10.85546875" style="9" customWidth="1"/>
    <col min="4390" max="4390" width="13.5703125" style="9" customWidth="1"/>
    <col min="4391" max="4391" width="9.7109375" style="9" customWidth="1"/>
    <col min="4392" max="4392" width="12.5703125" style="9" customWidth="1"/>
    <col min="4393" max="4608" width="11.5703125" style="9"/>
    <col min="4609" max="4611" width="3.7109375" style="9" customWidth="1"/>
    <col min="4612" max="4612" width="4.28515625" style="9" customWidth="1"/>
    <col min="4613" max="4613" width="4" style="9" customWidth="1"/>
    <col min="4614" max="4629" width="3.7109375" style="9" customWidth="1"/>
    <col min="4630" max="4630" width="3" style="9" customWidth="1"/>
    <col min="4631" max="4642" width="3.7109375" style="9" customWidth="1"/>
    <col min="4643" max="4643" width="22.7109375" style="9" customWidth="1"/>
    <col min="4644" max="4644" width="11.28515625" style="9" customWidth="1"/>
    <col min="4645" max="4645" width="10.85546875" style="9" customWidth="1"/>
    <col min="4646" max="4646" width="13.5703125" style="9" customWidth="1"/>
    <col min="4647" max="4647" width="9.7109375" style="9" customWidth="1"/>
    <col min="4648" max="4648" width="12.5703125" style="9" customWidth="1"/>
    <col min="4649" max="4864" width="11.5703125" style="9"/>
    <col min="4865" max="4867" width="3.7109375" style="9" customWidth="1"/>
    <col min="4868" max="4868" width="4.28515625" style="9" customWidth="1"/>
    <col min="4869" max="4869" width="4" style="9" customWidth="1"/>
    <col min="4870" max="4885" width="3.7109375" style="9" customWidth="1"/>
    <col min="4886" max="4886" width="3" style="9" customWidth="1"/>
    <col min="4887" max="4898" width="3.7109375" style="9" customWidth="1"/>
    <col min="4899" max="4899" width="22.7109375" style="9" customWidth="1"/>
    <col min="4900" max="4900" width="11.28515625" style="9" customWidth="1"/>
    <col min="4901" max="4901" width="10.85546875" style="9" customWidth="1"/>
    <col min="4902" max="4902" width="13.5703125" style="9" customWidth="1"/>
    <col min="4903" max="4903" width="9.7109375" style="9" customWidth="1"/>
    <col min="4904" max="4904" width="12.5703125" style="9" customWidth="1"/>
    <col min="4905" max="5120" width="11.5703125" style="9"/>
    <col min="5121" max="5123" width="3.7109375" style="9" customWidth="1"/>
    <col min="5124" max="5124" width="4.28515625" style="9" customWidth="1"/>
    <col min="5125" max="5125" width="4" style="9" customWidth="1"/>
    <col min="5126" max="5141" width="3.7109375" style="9" customWidth="1"/>
    <col min="5142" max="5142" width="3" style="9" customWidth="1"/>
    <col min="5143" max="5154" width="3.7109375" style="9" customWidth="1"/>
    <col min="5155" max="5155" width="22.7109375" style="9" customWidth="1"/>
    <col min="5156" max="5156" width="11.28515625" style="9" customWidth="1"/>
    <col min="5157" max="5157" width="10.85546875" style="9" customWidth="1"/>
    <col min="5158" max="5158" width="13.5703125" style="9" customWidth="1"/>
    <col min="5159" max="5159" width="9.7109375" style="9" customWidth="1"/>
    <col min="5160" max="5160" width="12.5703125" style="9" customWidth="1"/>
    <col min="5161" max="5376" width="11.5703125" style="9"/>
    <col min="5377" max="5379" width="3.7109375" style="9" customWidth="1"/>
    <col min="5380" max="5380" width="4.28515625" style="9" customWidth="1"/>
    <col min="5381" max="5381" width="4" style="9" customWidth="1"/>
    <col min="5382" max="5397" width="3.7109375" style="9" customWidth="1"/>
    <col min="5398" max="5398" width="3" style="9" customWidth="1"/>
    <col min="5399" max="5410" width="3.7109375" style="9" customWidth="1"/>
    <col min="5411" max="5411" width="22.7109375" style="9" customWidth="1"/>
    <col min="5412" max="5412" width="11.28515625" style="9" customWidth="1"/>
    <col min="5413" max="5413" width="10.85546875" style="9" customWidth="1"/>
    <col min="5414" max="5414" width="13.5703125" style="9" customWidth="1"/>
    <col min="5415" max="5415" width="9.7109375" style="9" customWidth="1"/>
    <col min="5416" max="5416" width="12.5703125" style="9" customWidth="1"/>
    <col min="5417" max="5632" width="11.5703125" style="9"/>
    <col min="5633" max="5635" width="3.7109375" style="9" customWidth="1"/>
    <col min="5636" max="5636" width="4.28515625" style="9" customWidth="1"/>
    <col min="5637" max="5637" width="4" style="9" customWidth="1"/>
    <col min="5638" max="5653" width="3.7109375" style="9" customWidth="1"/>
    <col min="5654" max="5654" width="3" style="9" customWidth="1"/>
    <col min="5655" max="5666" width="3.7109375" style="9" customWidth="1"/>
    <col min="5667" max="5667" width="22.7109375" style="9" customWidth="1"/>
    <col min="5668" max="5668" width="11.28515625" style="9" customWidth="1"/>
    <col min="5669" max="5669" width="10.85546875" style="9" customWidth="1"/>
    <col min="5670" max="5670" width="13.5703125" style="9" customWidth="1"/>
    <col min="5671" max="5671" width="9.7109375" style="9" customWidth="1"/>
    <col min="5672" max="5672" width="12.5703125" style="9" customWidth="1"/>
    <col min="5673" max="5888" width="11.5703125" style="9"/>
    <col min="5889" max="5891" width="3.7109375" style="9" customWidth="1"/>
    <col min="5892" max="5892" width="4.28515625" style="9" customWidth="1"/>
    <col min="5893" max="5893" width="4" style="9" customWidth="1"/>
    <col min="5894" max="5909" width="3.7109375" style="9" customWidth="1"/>
    <col min="5910" max="5910" width="3" style="9" customWidth="1"/>
    <col min="5911" max="5922" width="3.7109375" style="9" customWidth="1"/>
    <col min="5923" max="5923" width="22.7109375" style="9" customWidth="1"/>
    <col min="5924" max="5924" width="11.28515625" style="9" customWidth="1"/>
    <col min="5925" max="5925" width="10.85546875" style="9" customWidth="1"/>
    <col min="5926" max="5926" width="13.5703125" style="9" customWidth="1"/>
    <col min="5927" max="5927" width="9.7109375" style="9" customWidth="1"/>
    <col min="5928" max="5928" width="12.5703125" style="9" customWidth="1"/>
    <col min="5929" max="6144" width="11.5703125" style="9"/>
    <col min="6145" max="6147" width="3.7109375" style="9" customWidth="1"/>
    <col min="6148" max="6148" width="4.28515625" style="9" customWidth="1"/>
    <col min="6149" max="6149" width="4" style="9" customWidth="1"/>
    <col min="6150" max="6165" width="3.7109375" style="9" customWidth="1"/>
    <col min="6166" max="6166" width="3" style="9" customWidth="1"/>
    <col min="6167" max="6178" width="3.7109375" style="9" customWidth="1"/>
    <col min="6179" max="6179" width="22.7109375" style="9" customWidth="1"/>
    <col min="6180" max="6180" width="11.28515625" style="9" customWidth="1"/>
    <col min="6181" max="6181" width="10.85546875" style="9" customWidth="1"/>
    <col min="6182" max="6182" width="13.5703125" style="9" customWidth="1"/>
    <col min="6183" max="6183" width="9.7109375" style="9" customWidth="1"/>
    <col min="6184" max="6184" width="12.5703125" style="9" customWidth="1"/>
    <col min="6185" max="6400" width="11.5703125" style="9"/>
    <col min="6401" max="6403" width="3.7109375" style="9" customWidth="1"/>
    <col min="6404" max="6404" width="4.28515625" style="9" customWidth="1"/>
    <col min="6405" max="6405" width="4" style="9" customWidth="1"/>
    <col min="6406" max="6421" width="3.7109375" style="9" customWidth="1"/>
    <col min="6422" max="6422" width="3" style="9" customWidth="1"/>
    <col min="6423" max="6434" width="3.7109375" style="9" customWidth="1"/>
    <col min="6435" max="6435" width="22.7109375" style="9" customWidth="1"/>
    <col min="6436" max="6436" width="11.28515625" style="9" customWidth="1"/>
    <col min="6437" max="6437" width="10.85546875" style="9" customWidth="1"/>
    <col min="6438" max="6438" width="13.5703125" style="9" customWidth="1"/>
    <col min="6439" max="6439" width="9.7109375" style="9" customWidth="1"/>
    <col min="6440" max="6440" width="12.5703125" style="9" customWidth="1"/>
    <col min="6441" max="6656" width="11.5703125" style="9"/>
    <col min="6657" max="6659" width="3.7109375" style="9" customWidth="1"/>
    <col min="6660" max="6660" width="4.28515625" style="9" customWidth="1"/>
    <col min="6661" max="6661" width="4" style="9" customWidth="1"/>
    <col min="6662" max="6677" width="3.7109375" style="9" customWidth="1"/>
    <col min="6678" max="6678" width="3" style="9" customWidth="1"/>
    <col min="6679" max="6690" width="3.7109375" style="9" customWidth="1"/>
    <col min="6691" max="6691" width="22.7109375" style="9" customWidth="1"/>
    <col min="6692" max="6692" width="11.28515625" style="9" customWidth="1"/>
    <col min="6693" max="6693" width="10.85546875" style="9" customWidth="1"/>
    <col min="6694" max="6694" width="13.5703125" style="9" customWidth="1"/>
    <col min="6695" max="6695" width="9.7109375" style="9" customWidth="1"/>
    <col min="6696" max="6696" width="12.5703125" style="9" customWidth="1"/>
    <col min="6697" max="6912" width="11.5703125" style="9"/>
    <col min="6913" max="6915" width="3.7109375" style="9" customWidth="1"/>
    <col min="6916" max="6916" width="4.28515625" style="9" customWidth="1"/>
    <col min="6917" max="6917" width="4" style="9" customWidth="1"/>
    <col min="6918" max="6933" width="3.7109375" style="9" customWidth="1"/>
    <col min="6934" max="6934" width="3" style="9" customWidth="1"/>
    <col min="6935" max="6946" width="3.7109375" style="9" customWidth="1"/>
    <col min="6947" max="6947" width="22.7109375" style="9" customWidth="1"/>
    <col min="6948" max="6948" width="11.28515625" style="9" customWidth="1"/>
    <col min="6949" max="6949" width="10.85546875" style="9" customWidth="1"/>
    <col min="6950" max="6950" width="13.5703125" style="9" customWidth="1"/>
    <col min="6951" max="6951" width="9.7109375" style="9" customWidth="1"/>
    <col min="6952" max="6952" width="12.5703125" style="9" customWidth="1"/>
    <col min="6953" max="7168" width="11.5703125" style="9"/>
    <col min="7169" max="7171" width="3.7109375" style="9" customWidth="1"/>
    <col min="7172" max="7172" width="4.28515625" style="9" customWidth="1"/>
    <col min="7173" max="7173" width="4" style="9" customWidth="1"/>
    <col min="7174" max="7189" width="3.7109375" style="9" customWidth="1"/>
    <col min="7190" max="7190" width="3" style="9" customWidth="1"/>
    <col min="7191" max="7202" width="3.7109375" style="9" customWidth="1"/>
    <col min="7203" max="7203" width="22.7109375" style="9" customWidth="1"/>
    <col min="7204" max="7204" width="11.28515625" style="9" customWidth="1"/>
    <col min="7205" max="7205" width="10.85546875" style="9" customWidth="1"/>
    <col min="7206" max="7206" width="13.5703125" style="9" customWidth="1"/>
    <col min="7207" max="7207" width="9.7109375" style="9" customWidth="1"/>
    <col min="7208" max="7208" width="12.5703125" style="9" customWidth="1"/>
    <col min="7209" max="7424" width="11.5703125" style="9"/>
    <col min="7425" max="7427" width="3.7109375" style="9" customWidth="1"/>
    <col min="7428" max="7428" width="4.28515625" style="9" customWidth="1"/>
    <col min="7429" max="7429" width="4" style="9" customWidth="1"/>
    <col min="7430" max="7445" width="3.7109375" style="9" customWidth="1"/>
    <col min="7446" max="7446" width="3" style="9" customWidth="1"/>
    <col min="7447" max="7458" width="3.7109375" style="9" customWidth="1"/>
    <col min="7459" max="7459" width="22.7109375" style="9" customWidth="1"/>
    <col min="7460" max="7460" width="11.28515625" style="9" customWidth="1"/>
    <col min="7461" max="7461" width="10.85546875" style="9" customWidth="1"/>
    <col min="7462" max="7462" width="13.5703125" style="9" customWidth="1"/>
    <col min="7463" max="7463" width="9.7109375" style="9" customWidth="1"/>
    <col min="7464" max="7464" width="12.5703125" style="9" customWidth="1"/>
    <col min="7465" max="7680" width="11.5703125" style="9"/>
    <col min="7681" max="7683" width="3.7109375" style="9" customWidth="1"/>
    <col min="7684" max="7684" width="4.28515625" style="9" customWidth="1"/>
    <col min="7685" max="7685" width="4" style="9" customWidth="1"/>
    <col min="7686" max="7701" width="3.7109375" style="9" customWidth="1"/>
    <col min="7702" max="7702" width="3" style="9" customWidth="1"/>
    <col min="7703" max="7714" width="3.7109375" style="9" customWidth="1"/>
    <col min="7715" max="7715" width="22.7109375" style="9" customWidth="1"/>
    <col min="7716" max="7716" width="11.28515625" style="9" customWidth="1"/>
    <col min="7717" max="7717" width="10.85546875" style="9" customWidth="1"/>
    <col min="7718" max="7718" width="13.5703125" style="9" customWidth="1"/>
    <col min="7719" max="7719" width="9.7109375" style="9" customWidth="1"/>
    <col min="7720" max="7720" width="12.5703125" style="9" customWidth="1"/>
    <col min="7721" max="7936" width="11.5703125" style="9"/>
    <col min="7937" max="7939" width="3.7109375" style="9" customWidth="1"/>
    <col min="7940" max="7940" width="4.28515625" style="9" customWidth="1"/>
    <col min="7941" max="7941" width="4" style="9" customWidth="1"/>
    <col min="7942" max="7957" width="3.7109375" style="9" customWidth="1"/>
    <col min="7958" max="7958" width="3" style="9" customWidth="1"/>
    <col min="7959" max="7970" width="3.7109375" style="9" customWidth="1"/>
    <col min="7971" max="7971" width="22.7109375" style="9" customWidth="1"/>
    <col min="7972" max="7972" width="11.28515625" style="9" customWidth="1"/>
    <col min="7973" max="7973" width="10.85546875" style="9" customWidth="1"/>
    <col min="7974" max="7974" width="13.5703125" style="9" customWidth="1"/>
    <col min="7975" max="7975" width="9.7109375" style="9" customWidth="1"/>
    <col min="7976" max="7976" width="12.5703125" style="9" customWidth="1"/>
    <col min="7977" max="8192" width="11.5703125" style="9"/>
    <col min="8193" max="8195" width="3.7109375" style="9" customWidth="1"/>
    <col min="8196" max="8196" width="4.28515625" style="9" customWidth="1"/>
    <col min="8197" max="8197" width="4" style="9" customWidth="1"/>
    <col min="8198" max="8213" width="3.7109375" style="9" customWidth="1"/>
    <col min="8214" max="8214" width="3" style="9" customWidth="1"/>
    <col min="8215" max="8226" width="3.7109375" style="9" customWidth="1"/>
    <col min="8227" max="8227" width="22.7109375" style="9" customWidth="1"/>
    <col min="8228" max="8228" width="11.28515625" style="9" customWidth="1"/>
    <col min="8229" max="8229" width="10.85546875" style="9" customWidth="1"/>
    <col min="8230" max="8230" width="13.5703125" style="9" customWidth="1"/>
    <col min="8231" max="8231" width="9.7109375" style="9" customWidth="1"/>
    <col min="8232" max="8232" width="12.5703125" style="9" customWidth="1"/>
    <col min="8233" max="8448" width="11.5703125" style="9"/>
    <col min="8449" max="8451" width="3.7109375" style="9" customWidth="1"/>
    <col min="8452" max="8452" width="4.28515625" style="9" customWidth="1"/>
    <col min="8453" max="8453" width="4" style="9" customWidth="1"/>
    <col min="8454" max="8469" width="3.7109375" style="9" customWidth="1"/>
    <col min="8470" max="8470" width="3" style="9" customWidth="1"/>
    <col min="8471" max="8482" width="3.7109375" style="9" customWidth="1"/>
    <col min="8483" max="8483" width="22.7109375" style="9" customWidth="1"/>
    <col min="8484" max="8484" width="11.28515625" style="9" customWidth="1"/>
    <col min="8485" max="8485" width="10.85546875" style="9" customWidth="1"/>
    <col min="8486" max="8486" width="13.5703125" style="9" customWidth="1"/>
    <col min="8487" max="8487" width="9.7109375" style="9" customWidth="1"/>
    <col min="8488" max="8488" width="12.5703125" style="9" customWidth="1"/>
    <col min="8489" max="8704" width="11.5703125" style="9"/>
    <col min="8705" max="8707" width="3.7109375" style="9" customWidth="1"/>
    <col min="8708" max="8708" width="4.28515625" style="9" customWidth="1"/>
    <col min="8709" max="8709" width="4" style="9" customWidth="1"/>
    <col min="8710" max="8725" width="3.7109375" style="9" customWidth="1"/>
    <col min="8726" max="8726" width="3" style="9" customWidth="1"/>
    <col min="8727" max="8738" width="3.7109375" style="9" customWidth="1"/>
    <col min="8739" max="8739" width="22.7109375" style="9" customWidth="1"/>
    <col min="8740" max="8740" width="11.28515625" style="9" customWidth="1"/>
    <col min="8741" max="8741" width="10.85546875" style="9" customWidth="1"/>
    <col min="8742" max="8742" width="13.5703125" style="9" customWidth="1"/>
    <col min="8743" max="8743" width="9.7109375" style="9" customWidth="1"/>
    <col min="8744" max="8744" width="12.5703125" style="9" customWidth="1"/>
    <col min="8745" max="8960" width="11.5703125" style="9"/>
    <col min="8961" max="8963" width="3.7109375" style="9" customWidth="1"/>
    <col min="8964" max="8964" width="4.28515625" style="9" customWidth="1"/>
    <col min="8965" max="8965" width="4" style="9" customWidth="1"/>
    <col min="8966" max="8981" width="3.7109375" style="9" customWidth="1"/>
    <col min="8982" max="8982" width="3" style="9" customWidth="1"/>
    <col min="8983" max="8994" width="3.7109375" style="9" customWidth="1"/>
    <col min="8995" max="8995" width="22.7109375" style="9" customWidth="1"/>
    <col min="8996" max="8996" width="11.28515625" style="9" customWidth="1"/>
    <col min="8997" max="8997" width="10.85546875" style="9" customWidth="1"/>
    <col min="8998" max="8998" width="13.5703125" style="9" customWidth="1"/>
    <col min="8999" max="8999" width="9.7109375" style="9" customWidth="1"/>
    <col min="9000" max="9000" width="12.5703125" style="9" customWidth="1"/>
    <col min="9001" max="9216" width="11.5703125" style="9"/>
    <col min="9217" max="9219" width="3.7109375" style="9" customWidth="1"/>
    <col min="9220" max="9220" width="4.28515625" style="9" customWidth="1"/>
    <col min="9221" max="9221" width="4" style="9" customWidth="1"/>
    <col min="9222" max="9237" width="3.7109375" style="9" customWidth="1"/>
    <col min="9238" max="9238" width="3" style="9" customWidth="1"/>
    <col min="9239" max="9250" width="3.7109375" style="9" customWidth="1"/>
    <col min="9251" max="9251" width="22.7109375" style="9" customWidth="1"/>
    <col min="9252" max="9252" width="11.28515625" style="9" customWidth="1"/>
    <col min="9253" max="9253" width="10.85546875" style="9" customWidth="1"/>
    <col min="9254" max="9254" width="13.5703125" style="9" customWidth="1"/>
    <col min="9255" max="9255" width="9.7109375" style="9" customWidth="1"/>
    <col min="9256" max="9256" width="12.5703125" style="9" customWidth="1"/>
    <col min="9257" max="9472" width="11.5703125" style="9"/>
    <col min="9473" max="9475" width="3.7109375" style="9" customWidth="1"/>
    <col min="9476" max="9476" width="4.28515625" style="9" customWidth="1"/>
    <col min="9477" max="9477" width="4" style="9" customWidth="1"/>
    <col min="9478" max="9493" width="3.7109375" style="9" customWidth="1"/>
    <col min="9494" max="9494" width="3" style="9" customWidth="1"/>
    <col min="9495" max="9506" width="3.7109375" style="9" customWidth="1"/>
    <col min="9507" max="9507" width="22.7109375" style="9" customWidth="1"/>
    <col min="9508" max="9508" width="11.28515625" style="9" customWidth="1"/>
    <col min="9509" max="9509" width="10.85546875" style="9" customWidth="1"/>
    <col min="9510" max="9510" width="13.5703125" style="9" customWidth="1"/>
    <col min="9511" max="9511" width="9.7109375" style="9" customWidth="1"/>
    <col min="9512" max="9512" width="12.5703125" style="9" customWidth="1"/>
    <col min="9513" max="9728" width="11.5703125" style="9"/>
    <col min="9729" max="9731" width="3.7109375" style="9" customWidth="1"/>
    <col min="9732" max="9732" width="4.28515625" style="9" customWidth="1"/>
    <col min="9733" max="9733" width="4" style="9" customWidth="1"/>
    <col min="9734" max="9749" width="3.7109375" style="9" customWidth="1"/>
    <col min="9750" max="9750" width="3" style="9" customWidth="1"/>
    <col min="9751" max="9762" width="3.7109375" style="9" customWidth="1"/>
    <col min="9763" max="9763" width="22.7109375" style="9" customWidth="1"/>
    <col min="9764" max="9764" width="11.28515625" style="9" customWidth="1"/>
    <col min="9765" max="9765" width="10.85546875" style="9" customWidth="1"/>
    <col min="9766" max="9766" width="13.5703125" style="9" customWidth="1"/>
    <col min="9767" max="9767" width="9.7109375" style="9" customWidth="1"/>
    <col min="9768" max="9768" width="12.5703125" style="9" customWidth="1"/>
    <col min="9769" max="9984" width="11.5703125" style="9"/>
    <col min="9985" max="9987" width="3.7109375" style="9" customWidth="1"/>
    <col min="9988" max="9988" width="4.28515625" style="9" customWidth="1"/>
    <col min="9989" max="9989" width="4" style="9" customWidth="1"/>
    <col min="9990" max="10005" width="3.7109375" style="9" customWidth="1"/>
    <col min="10006" max="10006" width="3" style="9" customWidth="1"/>
    <col min="10007" max="10018" width="3.7109375" style="9" customWidth="1"/>
    <col min="10019" max="10019" width="22.7109375" style="9" customWidth="1"/>
    <col min="10020" max="10020" width="11.28515625" style="9" customWidth="1"/>
    <col min="10021" max="10021" width="10.85546875" style="9" customWidth="1"/>
    <col min="10022" max="10022" width="13.5703125" style="9" customWidth="1"/>
    <col min="10023" max="10023" width="9.7109375" style="9" customWidth="1"/>
    <col min="10024" max="10024" width="12.5703125" style="9" customWidth="1"/>
    <col min="10025" max="10240" width="11.5703125" style="9"/>
    <col min="10241" max="10243" width="3.7109375" style="9" customWidth="1"/>
    <col min="10244" max="10244" width="4.28515625" style="9" customWidth="1"/>
    <col min="10245" max="10245" width="4" style="9" customWidth="1"/>
    <col min="10246" max="10261" width="3.7109375" style="9" customWidth="1"/>
    <col min="10262" max="10262" width="3" style="9" customWidth="1"/>
    <col min="10263" max="10274" width="3.7109375" style="9" customWidth="1"/>
    <col min="10275" max="10275" width="22.7109375" style="9" customWidth="1"/>
    <col min="10276" max="10276" width="11.28515625" style="9" customWidth="1"/>
    <col min="10277" max="10277" width="10.85546875" style="9" customWidth="1"/>
    <col min="10278" max="10278" width="13.5703125" style="9" customWidth="1"/>
    <col min="10279" max="10279" width="9.7109375" style="9" customWidth="1"/>
    <col min="10280" max="10280" width="12.5703125" style="9" customWidth="1"/>
    <col min="10281" max="10496" width="11.5703125" style="9"/>
    <col min="10497" max="10499" width="3.7109375" style="9" customWidth="1"/>
    <col min="10500" max="10500" width="4.28515625" style="9" customWidth="1"/>
    <col min="10501" max="10501" width="4" style="9" customWidth="1"/>
    <col min="10502" max="10517" width="3.7109375" style="9" customWidth="1"/>
    <col min="10518" max="10518" width="3" style="9" customWidth="1"/>
    <col min="10519" max="10530" width="3.7109375" style="9" customWidth="1"/>
    <col min="10531" max="10531" width="22.7109375" style="9" customWidth="1"/>
    <col min="10532" max="10532" width="11.28515625" style="9" customWidth="1"/>
    <col min="10533" max="10533" width="10.85546875" style="9" customWidth="1"/>
    <col min="10534" max="10534" width="13.5703125" style="9" customWidth="1"/>
    <col min="10535" max="10535" width="9.7109375" style="9" customWidth="1"/>
    <col min="10536" max="10536" width="12.5703125" style="9" customWidth="1"/>
    <col min="10537" max="10752" width="11.5703125" style="9"/>
    <col min="10753" max="10755" width="3.7109375" style="9" customWidth="1"/>
    <col min="10756" max="10756" width="4.28515625" style="9" customWidth="1"/>
    <col min="10757" max="10757" width="4" style="9" customWidth="1"/>
    <col min="10758" max="10773" width="3.7109375" style="9" customWidth="1"/>
    <col min="10774" max="10774" width="3" style="9" customWidth="1"/>
    <col min="10775" max="10786" width="3.7109375" style="9" customWidth="1"/>
    <col min="10787" max="10787" width="22.7109375" style="9" customWidth="1"/>
    <col min="10788" max="10788" width="11.28515625" style="9" customWidth="1"/>
    <col min="10789" max="10789" width="10.85546875" style="9" customWidth="1"/>
    <col min="10790" max="10790" width="13.5703125" style="9" customWidth="1"/>
    <col min="10791" max="10791" width="9.7109375" style="9" customWidth="1"/>
    <col min="10792" max="10792" width="12.5703125" style="9" customWidth="1"/>
    <col min="10793" max="11008" width="11.5703125" style="9"/>
    <col min="11009" max="11011" width="3.7109375" style="9" customWidth="1"/>
    <col min="11012" max="11012" width="4.28515625" style="9" customWidth="1"/>
    <col min="11013" max="11013" width="4" style="9" customWidth="1"/>
    <col min="11014" max="11029" width="3.7109375" style="9" customWidth="1"/>
    <col min="11030" max="11030" width="3" style="9" customWidth="1"/>
    <col min="11031" max="11042" width="3.7109375" style="9" customWidth="1"/>
    <col min="11043" max="11043" width="22.7109375" style="9" customWidth="1"/>
    <col min="11044" max="11044" width="11.28515625" style="9" customWidth="1"/>
    <col min="11045" max="11045" width="10.85546875" style="9" customWidth="1"/>
    <col min="11046" max="11046" width="13.5703125" style="9" customWidth="1"/>
    <col min="11047" max="11047" width="9.7109375" style="9" customWidth="1"/>
    <col min="11048" max="11048" width="12.5703125" style="9" customWidth="1"/>
    <col min="11049" max="11264" width="11.5703125" style="9"/>
    <col min="11265" max="11267" width="3.7109375" style="9" customWidth="1"/>
    <col min="11268" max="11268" width="4.28515625" style="9" customWidth="1"/>
    <col min="11269" max="11269" width="4" style="9" customWidth="1"/>
    <col min="11270" max="11285" width="3.7109375" style="9" customWidth="1"/>
    <col min="11286" max="11286" width="3" style="9" customWidth="1"/>
    <col min="11287" max="11298" width="3.7109375" style="9" customWidth="1"/>
    <col min="11299" max="11299" width="22.7109375" style="9" customWidth="1"/>
    <col min="11300" max="11300" width="11.28515625" style="9" customWidth="1"/>
    <col min="11301" max="11301" width="10.85546875" style="9" customWidth="1"/>
    <col min="11302" max="11302" width="13.5703125" style="9" customWidth="1"/>
    <col min="11303" max="11303" width="9.7109375" style="9" customWidth="1"/>
    <col min="11304" max="11304" width="12.5703125" style="9" customWidth="1"/>
    <col min="11305" max="11520" width="11.5703125" style="9"/>
    <col min="11521" max="11523" width="3.7109375" style="9" customWidth="1"/>
    <col min="11524" max="11524" width="4.28515625" style="9" customWidth="1"/>
    <col min="11525" max="11525" width="4" style="9" customWidth="1"/>
    <col min="11526" max="11541" width="3.7109375" style="9" customWidth="1"/>
    <col min="11542" max="11542" width="3" style="9" customWidth="1"/>
    <col min="11543" max="11554" width="3.7109375" style="9" customWidth="1"/>
    <col min="11555" max="11555" width="22.7109375" style="9" customWidth="1"/>
    <col min="11556" max="11556" width="11.28515625" style="9" customWidth="1"/>
    <col min="11557" max="11557" width="10.85546875" style="9" customWidth="1"/>
    <col min="11558" max="11558" width="13.5703125" style="9" customWidth="1"/>
    <col min="11559" max="11559" width="9.7109375" style="9" customWidth="1"/>
    <col min="11560" max="11560" width="12.5703125" style="9" customWidth="1"/>
    <col min="11561" max="11776" width="11.5703125" style="9"/>
    <col min="11777" max="11779" width="3.7109375" style="9" customWidth="1"/>
    <col min="11780" max="11780" width="4.28515625" style="9" customWidth="1"/>
    <col min="11781" max="11781" width="4" style="9" customWidth="1"/>
    <col min="11782" max="11797" width="3.7109375" style="9" customWidth="1"/>
    <col min="11798" max="11798" width="3" style="9" customWidth="1"/>
    <col min="11799" max="11810" width="3.7109375" style="9" customWidth="1"/>
    <col min="11811" max="11811" width="22.7109375" style="9" customWidth="1"/>
    <col min="11812" max="11812" width="11.28515625" style="9" customWidth="1"/>
    <col min="11813" max="11813" width="10.85546875" style="9" customWidth="1"/>
    <col min="11814" max="11814" width="13.5703125" style="9" customWidth="1"/>
    <col min="11815" max="11815" width="9.7109375" style="9" customWidth="1"/>
    <col min="11816" max="11816" width="12.5703125" style="9" customWidth="1"/>
    <col min="11817" max="12032" width="11.5703125" style="9"/>
    <col min="12033" max="12035" width="3.7109375" style="9" customWidth="1"/>
    <col min="12036" max="12036" width="4.28515625" style="9" customWidth="1"/>
    <col min="12037" max="12037" width="4" style="9" customWidth="1"/>
    <col min="12038" max="12053" width="3.7109375" style="9" customWidth="1"/>
    <col min="12054" max="12054" width="3" style="9" customWidth="1"/>
    <col min="12055" max="12066" width="3.7109375" style="9" customWidth="1"/>
    <col min="12067" max="12067" width="22.7109375" style="9" customWidth="1"/>
    <col min="12068" max="12068" width="11.28515625" style="9" customWidth="1"/>
    <col min="12069" max="12069" width="10.85546875" style="9" customWidth="1"/>
    <col min="12070" max="12070" width="13.5703125" style="9" customWidth="1"/>
    <col min="12071" max="12071" width="9.7109375" style="9" customWidth="1"/>
    <col min="12072" max="12072" width="12.5703125" style="9" customWidth="1"/>
    <col min="12073" max="12288" width="11.5703125" style="9"/>
    <col min="12289" max="12291" width="3.7109375" style="9" customWidth="1"/>
    <col min="12292" max="12292" width="4.28515625" style="9" customWidth="1"/>
    <col min="12293" max="12293" width="4" style="9" customWidth="1"/>
    <col min="12294" max="12309" width="3.7109375" style="9" customWidth="1"/>
    <col min="12310" max="12310" width="3" style="9" customWidth="1"/>
    <col min="12311" max="12322" width="3.7109375" style="9" customWidth="1"/>
    <col min="12323" max="12323" width="22.7109375" style="9" customWidth="1"/>
    <col min="12324" max="12324" width="11.28515625" style="9" customWidth="1"/>
    <col min="12325" max="12325" width="10.85546875" style="9" customWidth="1"/>
    <col min="12326" max="12326" width="13.5703125" style="9" customWidth="1"/>
    <col min="12327" max="12327" width="9.7109375" style="9" customWidth="1"/>
    <col min="12328" max="12328" width="12.5703125" style="9" customWidth="1"/>
    <col min="12329" max="12544" width="11.5703125" style="9"/>
    <col min="12545" max="12547" width="3.7109375" style="9" customWidth="1"/>
    <col min="12548" max="12548" width="4.28515625" style="9" customWidth="1"/>
    <col min="12549" max="12549" width="4" style="9" customWidth="1"/>
    <col min="12550" max="12565" width="3.7109375" style="9" customWidth="1"/>
    <col min="12566" max="12566" width="3" style="9" customWidth="1"/>
    <col min="12567" max="12578" width="3.7109375" style="9" customWidth="1"/>
    <col min="12579" max="12579" width="22.7109375" style="9" customWidth="1"/>
    <col min="12580" max="12580" width="11.28515625" style="9" customWidth="1"/>
    <col min="12581" max="12581" width="10.85546875" style="9" customWidth="1"/>
    <col min="12582" max="12582" width="13.5703125" style="9" customWidth="1"/>
    <col min="12583" max="12583" width="9.7109375" style="9" customWidth="1"/>
    <col min="12584" max="12584" width="12.5703125" style="9" customWidth="1"/>
    <col min="12585" max="12800" width="11.5703125" style="9"/>
    <col min="12801" max="12803" width="3.7109375" style="9" customWidth="1"/>
    <col min="12804" max="12804" width="4.28515625" style="9" customWidth="1"/>
    <col min="12805" max="12805" width="4" style="9" customWidth="1"/>
    <col min="12806" max="12821" width="3.7109375" style="9" customWidth="1"/>
    <col min="12822" max="12822" width="3" style="9" customWidth="1"/>
    <col min="12823" max="12834" width="3.7109375" style="9" customWidth="1"/>
    <col min="12835" max="12835" width="22.7109375" style="9" customWidth="1"/>
    <col min="12836" max="12836" width="11.28515625" style="9" customWidth="1"/>
    <col min="12837" max="12837" width="10.85546875" style="9" customWidth="1"/>
    <col min="12838" max="12838" width="13.5703125" style="9" customWidth="1"/>
    <col min="12839" max="12839" width="9.7109375" style="9" customWidth="1"/>
    <col min="12840" max="12840" width="12.5703125" style="9" customWidth="1"/>
    <col min="12841" max="13056" width="11.5703125" style="9"/>
    <col min="13057" max="13059" width="3.7109375" style="9" customWidth="1"/>
    <col min="13060" max="13060" width="4.28515625" style="9" customWidth="1"/>
    <col min="13061" max="13061" width="4" style="9" customWidth="1"/>
    <col min="13062" max="13077" width="3.7109375" style="9" customWidth="1"/>
    <col min="13078" max="13078" width="3" style="9" customWidth="1"/>
    <col min="13079" max="13090" width="3.7109375" style="9" customWidth="1"/>
    <col min="13091" max="13091" width="22.7109375" style="9" customWidth="1"/>
    <col min="13092" max="13092" width="11.28515625" style="9" customWidth="1"/>
    <col min="13093" max="13093" width="10.85546875" style="9" customWidth="1"/>
    <col min="13094" max="13094" width="13.5703125" style="9" customWidth="1"/>
    <col min="13095" max="13095" width="9.7109375" style="9" customWidth="1"/>
    <col min="13096" max="13096" width="12.5703125" style="9" customWidth="1"/>
    <col min="13097" max="13312" width="11.5703125" style="9"/>
    <col min="13313" max="13315" width="3.7109375" style="9" customWidth="1"/>
    <col min="13316" max="13316" width="4.28515625" style="9" customWidth="1"/>
    <col min="13317" max="13317" width="4" style="9" customWidth="1"/>
    <col min="13318" max="13333" width="3.7109375" style="9" customWidth="1"/>
    <col min="13334" max="13334" width="3" style="9" customWidth="1"/>
    <col min="13335" max="13346" width="3.7109375" style="9" customWidth="1"/>
    <col min="13347" max="13347" width="22.7109375" style="9" customWidth="1"/>
    <col min="13348" max="13348" width="11.28515625" style="9" customWidth="1"/>
    <col min="13349" max="13349" width="10.85546875" style="9" customWidth="1"/>
    <col min="13350" max="13350" width="13.5703125" style="9" customWidth="1"/>
    <col min="13351" max="13351" width="9.7109375" style="9" customWidth="1"/>
    <col min="13352" max="13352" width="12.5703125" style="9" customWidth="1"/>
    <col min="13353" max="13568" width="11.5703125" style="9"/>
    <col min="13569" max="13571" width="3.7109375" style="9" customWidth="1"/>
    <col min="13572" max="13572" width="4.28515625" style="9" customWidth="1"/>
    <col min="13573" max="13573" width="4" style="9" customWidth="1"/>
    <col min="13574" max="13589" width="3.7109375" style="9" customWidth="1"/>
    <col min="13590" max="13590" width="3" style="9" customWidth="1"/>
    <col min="13591" max="13602" width="3.7109375" style="9" customWidth="1"/>
    <col min="13603" max="13603" width="22.7109375" style="9" customWidth="1"/>
    <col min="13604" max="13604" width="11.28515625" style="9" customWidth="1"/>
    <col min="13605" max="13605" width="10.85546875" style="9" customWidth="1"/>
    <col min="13606" max="13606" width="13.5703125" style="9" customWidth="1"/>
    <col min="13607" max="13607" width="9.7109375" style="9" customWidth="1"/>
    <col min="13608" max="13608" width="12.5703125" style="9" customWidth="1"/>
    <col min="13609" max="13824" width="11.5703125" style="9"/>
    <col min="13825" max="13827" width="3.7109375" style="9" customWidth="1"/>
    <col min="13828" max="13828" width="4.28515625" style="9" customWidth="1"/>
    <col min="13829" max="13829" width="4" style="9" customWidth="1"/>
    <col min="13830" max="13845" width="3.7109375" style="9" customWidth="1"/>
    <col min="13846" max="13846" width="3" style="9" customWidth="1"/>
    <col min="13847" max="13858" width="3.7109375" style="9" customWidth="1"/>
    <col min="13859" max="13859" width="22.7109375" style="9" customWidth="1"/>
    <col min="13860" max="13860" width="11.28515625" style="9" customWidth="1"/>
    <col min="13861" max="13861" width="10.85546875" style="9" customWidth="1"/>
    <col min="13862" max="13862" width="13.5703125" style="9" customWidth="1"/>
    <col min="13863" max="13863" width="9.7109375" style="9" customWidth="1"/>
    <col min="13864" max="13864" width="12.5703125" style="9" customWidth="1"/>
    <col min="13865" max="14080" width="11.5703125" style="9"/>
    <col min="14081" max="14083" width="3.7109375" style="9" customWidth="1"/>
    <col min="14084" max="14084" width="4.28515625" style="9" customWidth="1"/>
    <col min="14085" max="14085" width="4" style="9" customWidth="1"/>
    <col min="14086" max="14101" width="3.7109375" style="9" customWidth="1"/>
    <col min="14102" max="14102" width="3" style="9" customWidth="1"/>
    <col min="14103" max="14114" width="3.7109375" style="9" customWidth="1"/>
    <col min="14115" max="14115" width="22.7109375" style="9" customWidth="1"/>
    <col min="14116" max="14116" width="11.28515625" style="9" customWidth="1"/>
    <col min="14117" max="14117" width="10.85546875" style="9" customWidth="1"/>
    <col min="14118" max="14118" width="13.5703125" style="9" customWidth="1"/>
    <col min="14119" max="14119" width="9.7109375" style="9" customWidth="1"/>
    <col min="14120" max="14120" width="12.5703125" style="9" customWidth="1"/>
    <col min="14121" max="14336" width="11.5703125" style="9"/>
    <col min="14337" max="14339" width="3.7109375" style="9" customWidth="1"/>
    <col min="14340" max="14340" width="4.28515625" style="9" customWidth="1"/>
    <col min="14341" max="14341" width="4" style="9" customWidth="1"/>
    <col min="14342" max="14357" width="3.7109375" style="9" customWidth="1"/>
    <col min="14358" max="14358" width="3" style="9" customWidth="1"/>
    <col min="14359" max="14370" width="3.7109375" style="9" customWidth="1"/>
    <col min="14371" max="14371" width="22.7109375" style="9" customWidth="1"/>
    <col min="14372" max="14372" width="11.28515625" style="9" customWidth="1"/>
    <col min="14373" max="14373" width="10.85546875" style="9" customWidth="1"/>
    <col min="14374" max="14374" width="13.5703125" style="9" customWidth="1"/>
    <col min="14375" max="14375" width="9.7109375" style="9" customWidth="1"/>
    <col min="14376" max="14376" width="12.5703125" style="9" customWidth="1"/>
    <col min="14377" max="14592" width="11.5703125" style="9"/>
    <col min="14593" max="14595" width="3.7109375" style="9" customWidth="1"/>
    <col min="14596" max="14596" width="4.28515625" style="9" customWidth="1"/>
    <col min="14597" max="14597" width="4" style="9" customWidth="1"/>
    <col min="14598" max="14613" width="3.7109375" style="9" customWidth="1"/>
    <col min="14614" max="14614" width="3" style="9" customWidth="1"/>
    <col min="14615" max="14626" width="3.7109375" style="9" customWidth="1"/>
    <col min="14627" max="14627" width="22.7109375" style="9" customWidth="1"/>
    <col min="14628" max="14628" width="11.28515625" style="9" customWidth="1"/>
    <col min="14629" max="14629" width="10.85546875" style="9" customWidth="1"/>
    <col min="14630" max="14630" width="13.5703125" style="9" customWidth="1"/>
    <col min="14631" max="14631" width="9.7109375" style="9" customWidth="1"/>
    <col min="14632" max="14632" width="12.5703125" style="9" customWidth="1"/>
    <col min="14633" max="14848" width="11.5703125" style="9"/>
    <col min="14849" max="14851" width="3.7109375" style="9" customWidth="1"/>
    <col min="14852" max="14852" width="4.28515625" style="9" customWidth="1"/>
    <col min="14853" max="14853" width="4" style="9" customWidth="1"/>
    <col min="14854" max="14869" width="3.7109375" style="9" customWidth="1"/>
    <col min="14870" max="14870" width="3" style="9" customWidth="1"/>
    <col min="14871" max="14882" width="3.7109375" style="9" customWidth="1"/>
    <col min="14883" max="14883" width="22.7109375" style="9" customWidth="1"/>
    <col min="14884" max="14884" width="11.28515625" style="9" customWidth="1"/>
    <col min="14885" max="14885" width="10.85546875" style="9" customWidth="1"/>
    <col min="14886" max="14886" width="13.5703125" style="9" customWidth="1"/>
    <col min="14887" max="14887" width="9.7109375" style="9" customWidth="1"/>
    <col min="14888" max="14888" width="12.5703125" style="9" customWidth="1"/>
    <col min="14889" max="15104" width="11.5703125" style="9"/>
    <col min="15105" max="15107" width="3.7109375" style="9" customWidth="1"/>
    <col min="15108" max="15108" width="4.28515625" style="9" customWidth="1"/>
    <col min="15109" max="15109" width="4" style="9" customWidth="1"/>
    <col min="15110" max="15125" width="3.7109375" style="9" customWidth="1"/>
    <col min="15126" max="15126" width="3" style="9" customWidth="1"/>
    <col min="15127" max="15138" width="3.7109375" style="9" customWidth="1"/>
    <col min="15139" max="15139" width="22.7109375" style="9" customWidth="1"/>
    <col min="15140" max="15140" width="11.28515625" style="9" customWidth="1"/>
    <col min="15141" max="15141" width="10.85546875" style="9" customWidth="1"/>
    <col min="15142" max="15142" width="13.5703125" style="9" customWidth="1"/>
    <col min="15143" max="15143" width="9.7109375" style="9" customWidth="1"/>
    <col min="15144" max="15144" width="12.5703125" style="9" customWidth="1"/>
    <col min="15145" max="15360" width="11.5703125" style="9"/>
    <col min="15361" max="15363" width="3.7109375" style="9" customWidth="1"/>
    <col min="15364" max="15364" width="4.28515625" style="9" customWidth="1"/>
    <col min="15365" max="15365" width="4" style="9" customWidth="1"/>
    <col min="15366" max="15381" width="3.7109375" style="9" customWidth="1"/>
    <col min="15382" max="15382" width="3" style="9" customWidth="1"/>
    <col min="15383" max="15394" width="3.7109375" style="9" customWidth="1"/>
    <col min="15395" max="15395" width="22.7109375" style="9" customWidth="1"/>
    <col min="15396" max="15396" width="11.28515625" style="9" customWidth="1"/>
    <col min="15397" max="15397" width="10.85546875" style="9" customWidth="1"/>
    <col min="15398" max="15398" width="13.5703125" style="9" customWidth="1"/>
    <col min="15399" max="15399" width="9.7109375" style="9" customWidth="1"/>
    <col min="15400" max="15400" width="12.5703125" style="9" customWidth="1"/>
    <col min="15401" max="15616" width="11.5703125" style="9"/>
    <col min="15617" max="15619" width="3.7109375" style="9" customWidth="1"/>
    <col min="15620" max="15620" width="4.28515625" style="9" customWidth="1"/>
    <col min="15621" max="15621" width="4" style="9" customWidth="1"/>
    <col min="15622" max="15637" width="3.7109375" style="9" customWidth="1"/>
    <col min="15638" max="15638" width="3" style="9" customWidth="1"/>
    <col min="15639" max="15650" width="3.7109375" style="9" customWidth="1"/>
    <col min="15651" max="15651" width="22.7109375" style="9" customWidth="1"/>
    <col min="15652" max="15652" width="11.28515625" style="9" customWidth="1"/>
    <col min="15653" max="15653" width="10.85546875" style="9" customWidth="1"/>
    <col min="15654" max="15654" width="13.5703125" style="9" customWidth="1"/>
    <col min="15655" max="15655" width="9.7109375" style="9" customWidth="1"/>
    <col min="15656" max="15656" width="12.5703125" style="9" customWidth="1"/>
    <col min="15657" max="15872" width="11.5703125" style="9"/>
    <col min="15873" max="15875" width="3.7109375" style="9" customWidth="1"/>
    <col min="15876" max="15876" width="4.28515625" style="9" customWidth="1"/>
    <col min="15877" max="15877" width="4" style="9" customWidth="1"/>
    <col min="15878" max="15893" width="3.7109375" style="9" customWidth="1"/>
    <col min="15894" max="15894" width="3" style="9" customWidth="1"/>
    <col min="15895" max="15906" width="3.7109375" style="9" customWidth="1"/>
    <col min="15907" max="15907" width="22.7109375" style="9" customWidth="1"/>
    <col min="15908" max="15908" width="11.28515625" style="9" customWidth="1"/>
    <col min="15909" max="15909" width="10.85546875" style="9" customWidth="1"/>
    <col min="15910" max="15910" width="13.5703125" style="9" customWidth="1"/>
    <col min="15911" max="15911" width="9.7109375" style="9" customWidth="1"/>
    <col min="15912" max="15912" width="12.5703125" style="9" customWidth="1"/>
    <col min="15913" max="16128" width="11.5703125" style="9"/>
    <col min="16129" max="16131" width="3.7109375" style="9" customWidth="1"/>
    <col min="16132" max="16132" width="4.28515625" style="9" customWidth="1"/>
    <col min="16133" max="16133" width="4" style="9" customWidth="1"/>
    <col min="16134" max="16149" width="3.7109375" style="9" customWidth="1"/>
    <col min="16150" max="16150" width="3" style="9" customWidth="1"/>
    <col min="16151" max="16162" width="3.7109375" style="9" customWidth="1"/>
    <col min="16163" max="16163" width="22.7109375" style="9" customWidth="1"/>
    <col min="16164" max="16164" width="11.28515625" style="9" customWidth="1"/>
    <col min="16165" max="16165" width="10.85546875" style="9" customWidth="1"/>
    <col min="16166" max="16166" width="13.5703125" style="9" customWidth="1"/>
    <col min="16167" max="16167" width="9.7109375" style="9" customWidth="1"/>
    <col min="16168" max="16168" width="12.5703125" style="9" customWidth="1"/>
    <col min="16169" max="16384" width="11.5703125" style="9"/>
  </cols>
  <sheetData>
    <row r="1" spans="1:40" customFormat="1" ht="43.5" customHeight="1" x14ac:dyDescent="0.2">
      <c r="A1" s="1095"/>
      <c r="B1" s="1095"/>
      <c r="C1" s="1095"/>
      <c r="D1" s="1095"/>
      <c r="E1" s="1095"/>
      <c r="F1" s="1095"/>
      <c r="G1" s="1095"/>
      <c r="H1" s="1095"/>
      <c r="I1" s="1096" t="s">
        <v>38</v>
      </c>
      <c r="J1" s="1097"/>
      <c r="K1" s="1097"/>
      <c r="L1" s="1097"/>
      <c r="M1" s="1097"/>
      <c r="N1" s="1097"/>
      <c r="O1" s="1097"/>
      <c r="P1" s="1097"/>
      <c r="Q1" s="1097"/>
      <c r="R1" s="1097"/>
      <c r="S1" s="1097"/>
      <c r="T1" s="1097"/>
      <c r="U1" s="1097"/>
      <c r="V1" s="1097"/>
      <c r="W1" s="1097"/>
      <c r="X1" s="1097"/>
      <c r="Y1" s="1097"/>
      <c r="Z1" s="1097"/>
      <c r="AA1" s="1097"/>
      <c r="AB1" s="1097"/>
      <c r="AC1" s="1097"/>
      <c r="AD1" s="1097"/>
      <c r="AE1" s="1097"/>
      <c r="AF1" s="1097"/>
      <c r="AG1" s="1097"/>
      <c r="AH1" s="1097"/>
      <c r="AI1" s="1097"/>
      <c r="AJ1" s="1097"/>
      <c r="AK1" s="1098"/>
      <c r="AL1" s="1102"/>
      <c r="AM1" s="1102"/>
      <c r="AN1" s="1102"/>
    </row>
    <row r="2" spans="1:40" customFormat="1" ht="15" customHeight="1" x14ac:dyDescent="0.2">
      <c r="A2" s="1095"/>
      <c r="B2" s="1095"/>
      <c r="C2" s="1095"/>
      <c r="D2" s="1095"/>
      <c r="E2" s="1095"/>
      <c r="F2" s="1095"/>
      <c r="G2" s="1095"/>
      <c r="H2" s="1095"/>
      <c r="I2" s="1099"/>
      <c r="J2" s="1100"/>
      <c r="K2" s="1100"/>
      <c r="L2" s="1100"/>
      <c r="M2" s="1100"/>
      <c r="N2" s="1100"/>
      <c r="O2" s="1100"/>
      <c r="P2" s="1100"/>
      <c r="Q2" s="1100"/>
      <c r="R2" s="1100"/>
      <c r="S2" s="1100"/>
      <c r="T2" s="1100"/>
      <c r="U2" s="1100"/>
      <c r="V2" s="1100"/>
      <c r="W2" s="1100"/>
      <c r="X2" s="1100"/>
      <c r="Y2" s="1100"/>
      <c r="Z2" s="1100"/>
      <c r="AA2" s="1100"/>
      <c r="AB2" s="1100"/>
      <c r="AC2" s="1100"/>
      <c r="AD2" s="1100"/>
      <c r="AE2" s="1100"/>
      <c r="AF2" s="1100"/>
      <c r="AG2" s="1100"/>
      <c r="AH2" s="1100"/>
      <c r="AI2" s="1100"/>
      <c r="AJ2" s="1100"/>
      <c r="AK2" s="1101"/>
      <c r="AL2" s="1102"/>
      <c r="AM2" s="1102"/>
      <c r="AN2" s="1102"/>
    </row>
    <row r="3" spans="1:40" customFormat="1" ht="15.75" x14ac:dyDescent="0.2">
      <c r="A3" s="1103" t="s">
        <v>39</v>
      </c>
      <c r="B3" s="1103"/>
      <c r="C3" s="1103"/>
      <c r="D3" s="1103"/>
      <c r="E3" s="1103"/>
      <c r="F3" s="1103"/>
      <c r="G3" s="1103"/>
      <c r="H3" s="1103"/>
      <c r="I3" s="1104" t="s">
        <v>40</v>
      </c>
      <c r="J3" s="1104"/>
      <c r="K3" s="1104"/>
      <c r="L3" s="1104"/>
      <c r="M3" s="1104"/>
      <c r="N3" s="1104"/>
      <c r="O3" s="1104"/>
      <c r="P3" s="1104"/>
      <c r="Q3" s="1104"/>
      <c r="R3" s="1104"/>
      <c r="S3" s="1104"/>
      <c r="T3" s="1104"/>
      <c r="U3" s="1103" t="s">
        <v>41</v>
      </c>
      <c r="V3" s="1103"/>
      <c r="W3" s="1103"/>
      <c r="X3" s="1103"/>
      <c r="Y3" s="1103"/>
      <c r="Z3" s="1103"/>
      <c r="AA3" s="1103"/>
      <c r="AB3" s="1103"/>
      <c r="AC3" s="1103"/>
      <c r="AD3" s="1103"/>
      <c r="AE3" s="1104" t="s">
        <v>42</v>
      </c>
      <c r="AF3" s="1104"/>
      <c r="AG3" s="1104"/>
      <c r="AH3" s="1104"/>
      <c r="AI3" s="1104"/>
      <c r="AJ3" s="1104"/>
      <c r="AK3" s="1104"/>
      <c r="AL3" s="1104"/>
      <c r="AM3" s="1104"/>
      <c r="AN3" s="1104"/>
    </row>
    <row r="4" spans="1:40" customFormat="1" ht="20.25" x14ac:dyDescent="0.3">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121"/>
      <c r="AN4" s="121"/>
    </row>
    <row r="5" spans="1:40" customFormat="1" ht="31.15" customHeight="1" x14ac:dyDescent="0.2">
      <c r="A5" s="1120" t="s">
        <v>43</v>
      </c>
      <c r="B5" s="1120"/>
      <c r="C5" s="1120"/>
      <c r="D5" s="1120"/>
      <c r="E5" s="1120"/>
      <c r="F5" s="1120"/>
      <c r="G5" s="1120"/>
      <c r="H5" s="1120"/>
      <c r="I5" s="1258" t="s">
        <v>125</v>
      </c>
      <c r="J5" s="1258"/>
      <c r="K5" s="1258"/>
      <c r="L5" s="1258"/>
      <c r="M5" s="1258"/>
      <c r="N5" s="1258"/>
      <c r="O5" s="1258"/>
      <c r="P5" s="1258"/>
      <c r="Q5" s="1258"/>
      <c r="R5" s="1258"/>
      <c r="S5" s="1258"/>
      <c r="T5" s="1258"/>
      <c r="U5" s="1258"/>
      <c r="V5" s="1258"/>
      <c r="W5" s="1258"/>
      <c r="X5" s="1258"/>
      <c r="Y5" s="1258"/>
      <c r="Z5" s="1258"/>
      <c r="AA5" s="1258"/>
      <c r="AB5" s="1258"/>
      <c r="AC5" s="1258"/>
      <c r="AD5" s="1258"/>
      <c r="AE5" s="1258"/>
      <c r="AF5" s="1258"/>
      <c r="AG5" s="1258"/>
      <c r="AH5" s="1258"/>
      <c r="AI5" s="1258"/>
      <c r="AJ5" s="1258"/>
      <c r="AK5" s="1258"/>
      <c r="AL5" s="1258"/>
      <c r="AM5" s="1258"/>
      <c r="AN5" s="1258"/>
    </row>
    <row r="6" spans="1:40" customFormat="1" ht="16.5" thickBot="1" x14ac:dyDescent="0.25">
      <c r="A6" s="122"/>
      <c r="B6" s="123"/>
      <c r="C6" s="123"/>
      <c r="D6" s="123"/>
      <c r="E6" s="123"/>
      <c r="F6" s="123"/>
      <c r="G6" s="123"/>
      <c r="H6" s="123"/>
      <c r="I6" s="123"/>
      <c r="J6" s="123"/>
      <c r="K6" s="123"/>
      <c r="L6" s="123"/>
      <c r="M6" s="123"/>
      <c r="N6" s="123"/>
      <c r="O6" s="123"/>
      <c r="P6" s="123"/>
      <c r="Q6" s="123"/>
      <c r="R6" s="123"/>
      <c r="S6" s="123"/>
      <c r="T6" s="123"/>
      <c r="U6" s="123"/>
      <c r="V6" s="123"/>
      <c r="W6" s="123"/>
      <c r="X6" s="123"/>
      <c r="Y6" s="123"/>
      <c r="Z6" s="123"/>
      <c r="AA6" s="123"/>
      <c r="AB6" s="123"/>
      <c r="AC6" s="123"/>
      <c r="AD6" s="123"/>
      <c r="AE6" s="123"/>
      <c r="AF6" s="123"/>
      <c r="AG6" s="123"/>
      <c r="AH6" s="123"/>
      <c r="AI6" s="124"/>
      <c r="AJ6" s="124"/>
      <c r="AK6" s="124"/>
      <c r="AL6" s="124"/>
      <c r="AM6" s="125"/>
      <c r="AN6" s="125"/>
    </row>
    <row r="7" spans="1:40" s="123" customFormat="1" ht="45" customHeight="1" thickBot="1" x14ac:dyDescent="0.25">
      <c r="A7" s="1121" t="s">
        <v>1</v>
      </c>
      <c r="B7" s="1122"/>
      <c r="C7" s="1122"/>
      <c r="D7" s="1122"/>
      <c r="E7" s="1122"/>
      <c r="F7" s="1122"/>
      <c r="G7" s="1122"/>
      <c r="H7" s="1077" t="str">
        <f>+VLOOKUP(AE7,PRESUPUESTO!$A$18:$E$36,3,FALSE)</f>
        <v>CUNETAS REVESTIDAS EN CONCRETO DE 21 MPA ( 3000 PSI) SIN REFUERZO (INCLUYE SELLO DE JUNTAS)</v>
      </c>
      <c r="I7" s="1077"/>
      <c r="J7" s="1077"/>
      <c r="K7" s="1077"/>
      <c r="L7" s="1077"/>
      <c r="M7" s="1077"/>
      <c r="N7" s="1077"/>
      <c r="O7" s="1077"/>
      <c r="P7" s="1077"/>
      <c r="Q7" s="1077"/>
      <c r="R7" s="1077"/>
      <c r="S7" s="1077"/>
      <c r="T7" s="1077"/>
      <c r="U7" s="1122" t="s">
        <v>45</v>
      </c>
      <c r="V7" s="1122"/>
      <c r="W7" s="1122"/>
      <c r="X7" s="1122"/>
      <c r="Y7" s="1122"/>
      <c r="Z7" s="1122"/>
      <c r="AA7" s="1122"/>
      <c r="AB7" s="1122"/>
      <c r="AC7" s="1122"/>
      <c r="AD7" s="1122"/>
      <c r="AE7" s="1123">
        <v>4.01</v>
      </c>
      <c r="AF7" s="1124"/>
      <c r="AG7" s="1124"/>
      <c r="AH7" s="1124"/>
      <c r="AI7" s="1125"/>
      <c r="AJ7" s="126" t="s">
        <v>46</v>
      </c>
      <c r="AK7" s="127" t="str">
        <f>+VLOOKUP(AE7,PRESUPUESTO!$A$18:$E$36,4,FALSE)</f>
        <v>Precios Gober.</v>
      </c>
      <c r="AL7" s="128" t="s">
        <v>47</v>
      </c>
      <c r="AM7" s="1126" t="s">
        <v>123</v>
      </c>
      <c r="AN7" s="1127"/>
    </row>
    <row r="8" spans="1:40" customFormat="1" ht="12.75" x14ac:dyDescent="0.2">
      <c r="A8" s="129"/>
      <c r="B8" s="130"/>
      <c r="C8" s="130"/>
      <c r="D8" s="130"/>
      <c r="E8" s="130"/>
      <c r="F8" s="130"/>
      <c r="G8" s="130"/>
      <c r="H8" s="130"/>
      <c r="I8" s="130"/>
      <c r="J8" s="130"/>
      <c r="K8" s="130"/>
      <c r="L8" s="130"/>
      <c r="M8" s="130"/>
      <c r="N8" s="130"/>
      <c r="O8" s="130"/>
      <c r="P8" s="130"/>
      <c r="Q8" s="130"/>
      <c r="R8" s="130"/>
      <c r="S8" s="130"/>
      <c r="T8" s="130"/>
      <c r="U8" s="130"/>
      <c r="V8" s="130"/>
      <c r="W8" s="130"/>
      <c r="X8" s="130"/>
      <c r="Y8" s="130"/>
      <c r="Z8" s="130"/>
      <c r="AA8" s="130"/>
      <c r="AB8" s="130"/>
      <c r="AC8" s="130"/>
      <c r="AD8" s="130"/>
      <c r="AE8" s="130"/>
      <c r="AF8" s="130"/>
      <c r="AG8" s="130"/>
      <c r="AH8" s="131"/>
      <c r="AI8" s="1170" t="s">
        <v>48</v>
      </c>
      <c r="AJ8" s="1171" t="s">
        <v>49</v>
      </c>
      <c r="AK8" s="1172"/>
      <c r="AL8" s="1172"/>
      <c r="AM8" s="1173" t="s">
        <v>50</v>
      </c>
      <c r="AN8" s="1174" t="s">
        <v>51</v>
      </c>
    </row>
    <row r="9" spans="1:40" customFormat="1" ht="16.5" customHeight="1" thickBot="1" x14ac:dyDescent="0.25">
      <c r="A9" s="132"/>
      <c r="B9" s="133"/>
      <c r="C9" s="133"/>
      <c r="D9" s="133"/>
      <c r="E9" s="133"/>
      <c r="F9" s="133"/>
      <c r="G9" s="133"/>
      <c r="H9" s="133"/>
      <c r="I9" s="133"/>
      <c r="J9" s="133"/>
      <c r="K9" s="133"/>
      <c r="L9" s="133"/>
      <c r="M9" s="133"/>
      <c r="N9" s="133"/>
      <c r="O9" s="133"/>
      <c r="P9" s="133"/>
      <c r="Q9" s="133"/>
      <c r="R9" s="133"/>
      <c r="S9" s="133"/>
      <c r="T9" s="133"/>
      <c r="U9" s="133"/>
      <c r="V9" s="133"/>
      <c r="W9" s="133"/>
      <c r="X9" s="133"/>
      <c r="Y9" s="133"/>
      <c r="Z9" s="133"/>
      <c r="AA9" s="133"/>
      <c r="AB9" s="133"/>
      <c r="AC9" s="133"/>
      <c r="AD9" s="133"/>
      <c r="AE9" s="133"/>
      <c r="AF9" s="133"/>
      <c r="AG9" s="133"/>
      <c r="AH9" s="134"/>
      <c r="AI9" s="1115"/>
      <c r="AJ9" s="135" t="s">
        <v>102</v>
      </c>
      <c r="AK9" s="135" t="s">
        <v>103</v>
      </c>
      <c r="AL9" s="135" t="s">
        <v>86</v>
      </c>
      <c r="AM9" s="1119"/>
      <c r="AN9" s="1108"/>
    </row>
    <row r="10" spans="1:40" customFormat="1" x14ac:dyDescent="0.2">
      <c r="A10" s="132"/>
      <c r="B10" s="133"/>
      <c r="C10" s="133"/>
      <c r="D10" s="136"/>
      <c r="E10" s="137"/>
      <c r="F10" s="138"/>
      <c r="G10" s="138"/>
      <c r="H10" s="137"/>
      <c r="I10" s="139"/>
      <c r="J10" s="140"/>
      <c r="K10" s="140"/>
      <c r="L10" s="140"/>
      <c r="M10" s="140"/>
      <c r="N10" s="140"/>
      <c r="O10" s="140"/>
      <c r="P10" s="140"/>
      <c r="Q10" s="140"/>
      <c r="R10" s="140"/>
      <c r="S10" s="140"/>
      <c r="T10" s="140"/>
      <c r="U10" s="140"/>
      <c r="V10" s="138"/>
      <c r="W10" s="138"/>
      <c r="X10" s="138"/>
      <c r="Y10" s="138"/>
      <c r="Z10" s="138"/>
      <c r="AA10" s="138"/>
      <c r="AB10" s="141"/>
      <c r="AC10" s="138"/>
      <c r="AD10" s="140"/>
      <c r="AE10" s="140"/>
      <c r="AF10" s="140"/>
      <c r="AG10" s="142"/>
      <c r="AH10" s="143"/>
      <c r="AI10" s="167" t="s">
        <v>104</v>
      </c>
      <c r="AJ10" s="168">
        <v>0.159</v>
      </c>
      <c r="AK10" s="169"/>
      <c r="AL10" s="190">
        <f>+'3,01'!AJ11</f>
        <v>146</v>
      </c>
      <c r="AM10" s="146">
        <v>2</v>
      </c>
      <c r="AN10" s="147">
        <f>+AJ10*AL10*AM10</f>
        <v>46.427999999999997</v>
      </c>
    </row>
    <row r="11" spans="1:40" customFormat="1" x14ac:dyDescent="0.2">
      <c r="A11" s="132"/>
      <c r="B11" s="133"/>
      <c r="C11" s="133"/>
      <c r="D11" s="133"/>
      <c r="E11" s="133"/>
      <c r="F11" s="133"/>
      <c r="G11" s="133"/>
      <c r="H11" s="133"/>
      <c r="I11" s="133"/>
      <c r="J11" s="133"/>
      <c r="K11" s="133"/>
      <c r="L11" s="133"/>
      <c r="M11" s="133"/>
      <c r="N11" s="148"/>
      <c r="O11" s="133"/>
      <c r="P11" s="133"/>
      <c r="Q11" s="133"/>
      <c r="R11" s="133"/>
      <c r="S11" s="133"/>
      <c r="T11" s="133"/>
      <c r="U11" s="133"/>
      <c r="V11" s="133"/>
      <c r="W11" s="133"/>
      <c r="X11" s="133"/>
      <c r="Y11" s="133"/>
      <c r="Z11" s="133"/>
      <c r="AA11" s="133"/>
      <c r="AB11" s="133"/>
      <c r="AC11" s="133"/>
      <c r="AD11" s="133"/>
      <c r="AE11" s="133"/>
      <c r="AF11" s="149"/>
      <c r="AG11" s="133"/>
      <c r="AH11" s="143"/>
      <c r="AI11" s="165"/>
      <c r="AJ11" s="169"/>
      <c r="AK11" s="169"/>
      <c r="AL11" s="191"/>
      <c r="AM11" s="146"/>
      <c r="AN11" s="147"/>
    </row>
    <row r="12" spans="1:40" customFormat="1" x14ac:dyDescent="0.2">
      <c r="A12" s="132"/>
      <c r="B12" s="133"/>
      <c r="C12" s="133"/>
      <c r="D12" s="133"/>
      <c r="E12" s="133"/>
      <c r="F12" s="133"/>
      <c r="G12" s="133"/>
      <c r="H12" s="133"/>
      <c r="I12" s="133"/>
      <c r="J12" s="133"/>
      <c r="K12" s="133"/>
      <c r="L12" s="133"/>
      <c r="M12" s="133"/>
      <c r="N12" s="148"/>
      <c r="O12" s="133"/>
      <c r="P12" s="133"/>
      <c r="Q12" s="133"/>
      <c r="R12" s="133"/>
      <c r="S12" s="133"/>
      <c r="T12" s="133"/>
      <c r="U12" s="133"/>
      <c r="V12" s="133"/>
      <c r="W12" s="133"/>
      <c r="X12" s="133"/>
      <c r="Y12" s="133"/>
      <c r="Z12" s="133"/>
      <c r="AA12" s="133"/>
      <c r="AB12" s="133"/>
      <c r="AC12" s="133"/>
      <c r="AD12" s="133"/>
      <c r="AE12" s="133"/>
      <c r="AF12" s="149"/>
      <c r="AG12" s="133"/>
      <c r="AH12" s="143"/>
      <c r="AI12" s="167"/>
      <c r="AJ12" s="161"/>
      <c r="AK12" s="161"/>
      <c r="AL12" s="161"/>
      <c r="AM12" s="162"/>
      <c r="AN12" s="163"/>
    </row>
    <row r="13" spans="1:40" customFormat="1" x14ac:dyDescent="0.2">
      <c r="A13" s="132"/>
      <c r="B13" s="133"/>
      <c r="C13" s="133"/>
      <c r="D13" s="133"/>
      <c r="E13" s="133"/>
      <c r="F13" s="133"/>
      <c r="G13" s="133"/>
      <c r="H13" s="133"/>
      <c r="I13" s="133"/>
      <c r="J13" s="133"/>
      <c r="K13" s="133"/>
      <c r="L13" s="133"/>
      <c r="M13" s="133"/>
      <c r="N13" s="148"/>
      <c r="O13" s="133"/>
      <c r="P13" s="133"/>
      <c r="Q13" s="133"/>
      <c r="R13" s="133"/>
      <c r="S13" s="133"/>
      <c r="T13" s="133"/>
      <c r="U13" s="133"/>
      <c r="V13" s="133"/>
      <c r="W13" s="133"/>
      <c r="X13" s="133"/>
      <c r="Y13" s="133"/>
      <c r="Z13" s="133"/>
      <c r="AA13" s="133"/>
      <c r="AB13" s="133"/>
      <c r="AC13" s="133"/>
      <c r="AD13" s="133"/>
      <c r="AE13" s="133"/>
      <c r="AF13" s="149"/>
      <c r="AG13" s="133"/>
      <c r="AH13" s="143"/>
      <c r="AI13" s="165"/>
      <c r="AJ13" s="169"/>
      <c r="AK13" s="169"/>
      <c r="AL13" s="191"/>
      <c r="AM13" s="146"/>
      <c r="AN13" s="147"/>
    </row>
    <row r="14" spans="1:40" customFormat="1" x14ac:dyDescent="0.2">
      <c r="A14" s="132"/>
      <c r="B14" s="133"/>
      <c r="C14" s="133"/>
      <c r="D14" s="133"/>
      <c r="E14" s="133"/>
      <c r="F14" s="133"/>
      <c r="G14" s="133"/>
      <c r="H14" s="133"/>
      <c r="I14" s="133"/>
      <c r="J14" s="133"/>
      <c r="K14" s="133"/>
      <c r="L14" s="133"/>
      <c r="M14" s="133"/>
      <c r="N14" s="148"/>
      <c r="O14" s="133"/>
      <c r="P14" s="133"/>
      <c r="Q14" s="133"/>
      <c r="R14" s="133"/>
      <c r="S14" s="133"/>
      <c r="T14" s="133"/>
      <c r="U14" s="133"/>
      <c r="V14" s="133"/>
      <c r="W14" s="133"/>
      <c r="X14" s="133"/>
      <c r="Y14" s="133"/>
      <c r="Z14" s="133"/>
      <c r="AA14" s="133"/>
      <c r="AB14" s="133"/>
      <c r="AC14" s="133"/>
      <c r="AD14" s="133"/>
      <c r="AE14" s="133"/>
      <c r="AF14" s="149"/>
      <c r="AG14" s="133"/>
      <c r="AH14" s="143"/>
      <c r="AI14" s="165"/>
      <c r="AJ14" s="169"/>
      <c r="AK14" s="169"/>
      <c r="AL14" s="191"/>
      <c r="AM14" s="146"/>
      <c r="AN14" s="147"/>
    </row>
    <row r="15" spans="1:40" customFormat="1" x14ac:dyDescent="0.2">
      <c r="A15" s="132"/>
      <c r="B15" s="133"/>
      <c r="C15" s="133"/>
      <c r="D15" s="133"/>
      <c r="E15" s="133"/>
      <c r="F15" s="133"/>
      <c r="G15" s="133"/>
      <c r="H15" s="133"/>
      <c r="I15" s="133"/>
      <c r="J15" s="133"/>
      <c r="K15" s="133"/>
      <c r="L15" s="133"/>
      <c r="M15" s="133"/>
      <c r="N15" s="148"/>
      <c r="O15" s="133"/>
      <c r="P15" s="133"/>
      <c r="Q15" s="133"/>
      <c r="R15" s="133"/>
      <c r="S15" s="133"/>
      <c r="T15" s="133"/>
      <c r="U15" s="133"/>
      <c r="V15" s="133"/>
      <c r="W15" s="133"/>
      <c r="X15" s="133"/>
      <c r="Y15" s="133"/>
      <c r="Z15" s="133"/>
      <c r="AA15" s="133"/>
      <c r="AB15" s="133"/>
      <c r="AC15" s="133"/>
      <c r="AD15" s="133"/>
      <c r="AE15" s="133"/>
      <c r="AF15" s="149"/>
      <c r="AG15" s="133"/>
      <c r="AH15" s="143"/>
      <c r="AI15" s="167" t="s">
        <v>81</v>
      </c>
      <c r="AJ15" s="161">
        <v>0.8</v>
      </c>
      <c r="AK15" s="161">
        <f>+'3,03'!AK10-'3,01'!AL19</f>
        <v>0.14999999999999997</v>
      </c>
      <c r="AL15" s="161">
        <f>+'3,01'!AL19</f>
        <v>0.2</v>
      </c>
      <c r="AM15" s="162">
        <f>+'3,03'!AM10*2</f>
        <v>98</v>
      </c>
      <c r="AN15" s="163">
        <f>+AJ15*AK15*AL15*AM15*-1</f>
        <v>-2.3519999999999999</v>
      </c>
    </row>
    <row r="16" spans="1:40" customFormat="1" x14ac:dyDescent="0.2">
      <c r="A16" s="132"/>
      <c r="B16" s="133"/>
      <c r="C16" s="133"/>
      <c r="D16" s="133"/>
      <c r="E16" s="133"/>
      <c r="F16" s="133"/>
      <c r="G16" s="133"/>
      <c r="H16" s="133"/>
      <c r="I16" s="133"/>
      <c r="J16" s="133"/>
      <c r="K16" s="133"/>
      <c r="L16" s="133"/>
      <c r="M16" s="133"/>
      <c r="N16" s="148"/>
      <c r="O16" s="133"/>
      <c r="P16" s="133"/>
      <c r="Q16" s="133"/>
      <c r="R16" s="133"/>
      <c r="S16" s="133"/>
      <c r="T16" s="133"/>
      <c r="U16" s="133"/>
      <c r="V16" s="133"/>
      <c r="W16" s="133"/>
      <c r="X16" s="133"/>
      <c r="Y16" s="133"/>
      <c r="Z16" s="133"/>
      <c r="AA16" s="133"/>
      <c r="AB16" s="133"/>
      <c r="AC16" s="133"/>
      <c r="AD16" s="133"/>
      <c r="AE16" s="133"/>
      <c r="AF16" s="149"/>
      <c r="AG16" s="133"/>
      <c r="AH16" s="143"/>
      <c r="AI16" s="165"/>
      <c r="AJ16" s="169"/>
      <c r="AK16" s="169"/>
      <c r="AL16" s="191"/>
      <c r="AM16" s="146"/>
      <c r="AN16" s="147"/>
    </row>
    <row r="17" spans="1:40" customFormat="1" x14ac:dyDescent="0.2">
      <c r="A17" s="132"/>
      <c r="B17" s="133"/>
      <c r="C17" s="133"/>
      <c r="D17" s="133"/>
      <c r="E17" s="133"/>
      <c r="F17" s="133"/>
      <c r="G17" s="133"/>
      <c r="H17" s="133"/>
      <c r="I17" s="133"/>
      <c r="J17" s="133"/>
      <c r="K17" s="133"/>
      <c r="L17" s="133"/>
      <c r="M17" s="133"/>
      <c r="N17" s="133"/>
      <c r="O17" s="133"/>
      <c r="P17" s="133"/>
      <c r="Q17" s="133"/>
      <c r="R17" s="133"/>
      <c r="S17" s="133"/>
      <c r="T17" s="133"/>
      <c r="U17" s="133"/>
      <c r="V17" s="133"/>
      <c r="W17" s="133"/>
      <c r="X17" s="133"/>
      <c r="Y17" s="133"/>
      <c r="Z17" s="133"/>
      <c r="AA17" s="133"/>
      <c r="AB17" s="133"/>
      <c r="AC17" s="133"/>
      <c r="AD17" s="133"/>
      <c r="AE17" s="133"/>
      <c r="AF17" s="149"/>
      <c r="AG17" s="133"/>
      <c r="AH17" s="143"/>
      <c r="AI17" s="165"/>
      <c r="AJ17" s="169"/>
      <c r="AK17" s="169"/>
      <c r="AL17" s="191"/>
      <c r="AM17" s="146"/>
      <c r="AN17" s="147"/>
    </row>
    <row r="18" spans="1:40" customFormat="1" x14ac:dyDescent="0.2">
      <c r="A18" s="132"/>
      <c r="B18" s="133"/>
      <c r="C18" s="133"/>
      <c r="D18" s="133"/>
      <c r="E18" s="133"/>
      <c r="F18" s="133"/>
      <c r="G18" s="133"/>
      <c r="H18" s="133"/>
      <c r="I18" s="133"/>
      <c r="J18" s="133"/>
      <c r="K18" s="133"/>
      <c r="L18" s="133"/>
      <c r="M18" s="133"/>
      <c r="N18" s="133"/>
      <c r="O18" s="133"/>
      <c r="P18" s="133"/>
      <c r="Q18" s="133"/>
      <c r="R18" s="133"/>
      <c r="S18" s="133"/>
      <c r="T18" s="133"/>
      <c r="U18" s="133"/>
      <c r="V18" s="133"/>
      <c r="W18" s="133"/>
      <c r="X18" s="133"/>
      <c r="Y18" s="133"/>
      <c r="Z18" s="133"/>
      <c r="AA18" s="133"/>
      <c r="AB18" s="133"/>
      <c r="AC18" s="133"/>
      <c r="AD18" s="133"/>
      <c r="AE18" s="133"/>
      <c r="AF18" s="149"/>
      <c r="AG18" s="133"/>
      <c r="AH18" s="143"/>
      <c r="AI18" s="165"/>
      <c r="AJ18" s="169"/>
      <c r="AK18" s="169"/>
      <c r="AL18" s="191"/>
      <c r="AM18" s="146"/>
      <c r="AN18" s="147"/>
    </row>
    <row r="19" spans="1:40" customFormat="1" x14ac:dyDescent="0.2">
      <c r="A19" s="132"/>
      <c r="B19" s="133"/>
      <c r="C19" s="133"/>
      <c r="D19" s="133"/>
      <c r="E19" s="133"/>
      <c r="F19" s="133"/>
      <c r="G19" s="133"/>
      <c r="H19" s="133"/>
      <c r="I19" s="133"/>
      <c r="J19" s="133"/>
      <c r="K19" s="133"/>
      <c r="L19" s="133"/>
      <c r="M19" s="133"/>
      <c r="N19" s="133"/>
      <c r="O19" s="133"/>
      <c r="P19" s="133"/>
      <c r="Q19" s="133"/>
      <c r="R19" s="133"/>
      <c r="S19" s="133"/>
      <c r="T19" s="133"/>
      <c r="U19" s="133"/>
      <c r="V19" s="133"/>
      <c r="W19" s="133"/>
      <c r="X19" s="133"/>
      <c r="Y19" s="133"/>
      <c r="Z19" s="133"/>
      <c r="AA19" s="133"/>
      <c r="AB19" s="133"/>
      <c r="AC19" s="133"/>
      <c r="AD19" s="133"/>
      <c r="AE19" s="133"/>
      <c r="AF19" s="149"/>
      <c r="AG19" s="133"/>
      <c r="AH19" s="143"/>
      <c r="AI19" s="165"/>
      <c r="AJ19" s="169"/>
      <c r="AK19" s="169"/>
      <c r="AL19" s="191"/>
      <c r="AM19" s="146"/>
      <c r="AN19" s="147"/>
    </row>
    <row r="20" spans="1:40" customFormat="1" x14ac:dyDescent="0.2">
      <c r="A20" s="132"/>
      <c r="B20" s="133"/>
      <c r="C20" s="133"/>
      <c r="D20" s="133"/>
      <c r="E20" s="133"/>
      <c r="F20" s="133"/>
      <c r="G20" s="133"/>
      <c r="H20" s="133"/>
      <c r="I20" s="133"/>
      <c r="J20" s="133"/>
      <c r="K20" s="133"/>
      <c r="L20" s="133"/>
      <c r="M20" s="133"/>
      <c r="N20" s="133"/>
      <c r="O20" s="133"/>
      <c r="P20" s="133"/>
      <c r="Q20" s="133"/>
      <c r="R20" s="133"/>
      <c r="S20" s="133"/>
      <c r="T20" s="133"/>
      <c r="U20" s="133"/>
      <c r="V20" s="133"/>
      <c r="W20" s="133"/>
      <c r="X20" s="133"/>
      <c r="Y20" s="133"/>
      <c r="Z20" s="133"/>
      <c r="AA20" s="133"/>
      <c r="AB20" s="133"/>
      <c r="AC20" s="133"/>
      <c r="AD20" s="133"/>
      <c r="AE20" s="133"/>
      <c r="AF20" s="149"/>
      <c r="AG20" s="133"/>
      <c r="AH20" s="143"/>
      <c r="AI20" s="165"/>
      <c r="AJ20" s="169"/>
      <c r="AK20" s="169"/>
      <c r="AL20" s="191"/>
      <c r="AM20" s="146"/>
      <c r="AN20" s="147"/>
    </row>
    <row r="21" spans="1:40" customFormat="1" x14ac:dyDescent="0.2">
      <c r="A21" s="132"/>
      <c r="B21" s="133"/>
      <c r="C21" s="133"/>
      <c r="D21" s="133"/>
      <c r="E21" s="133"/>
      <c r="F21" s="133"/>
      <c r="G21" s="133"/>
      <c r="H21" s="133"/>
      <c r="I21" s="133"/>
      <c r="J21" s="133"/>
      <c r="K21" s="133"/>
      <c r="L21" s="133"/>
      <c r="M21" s="133"/>
      <c r="N21" s="133"/>
      <c r="O21" s="133"/>
      <c r="P21" s="133"/>
      <c r="Q21" s="133"/>
      <c r="R21" s="133"/>
      <c r="S21" s="133"/>
      <c r="T21" s="133"/>
      <c r="U21" s="133"/>
      <c r="V21" s="133"/>
      <c r="W21" s="133"/>
      <c r="X21" s="133"/>
      <c r="Y21" s="133"/>
      <c r="Z21" s="133"/>
      <c r="AA21" s="133"/>
      <c r="AB21" s="133"/>
      <c r="AC21" s="133"/>
      <c r="AD21" s="133"/>
      <c r="AE21" s="133"/>
      <c r="AF21" s="149"/>
      <c r="AG21" s="133"/>
      <c r="AH21" s="143"/>
      <c r="AI21" s="165"/>
      <c r="AJ21" s="169"/>
      <c r="AK21" s="169"/>
      <c r="AL21" s="191"/>
      <c r="AM21" s="146"/>
      <c r="AN21" s="147"/>
    </row>
    <row r="22" spans="1:40" customFormat="1" x14ac:dyDescent="0.2">
      <c r="A22" s="132"/>
      <c r="B22" s="133"/>
      <c r="C22" s="133"/>
      <c r="D22" s="133"/>
      <c r="E22" s="133"/>
      <c r="F22" s="133"/>
      <c r="G22" s="133"/>
      <c r="H22" s="133"/>
      <c r="I22" s="133"/>
      <c r="J22" s="133"/>
      <c r="K22" s="133"/>
      <c r="L22" s="133"/>
      <c r="M22" s="133"/>
      <c r="N22" s="133"/>
      <c r="O22" s="133"/>
      <c r="P22" s="133"/>
      <c r="Q22" s="133"/>
      <c r="R22" s="133"/>
      <c r="S22" s="133"/>
      <c r="T22" s="133"/>
      <c r="U22" s="133"/>
      <c r="V22" s="133"/>
      <c r="W22" s="133"/>
      <c r="X22" s="133"/>
      <c r="Y22" s="133"/>
      <c r="Z22" s="133"/>
      <c r="AA22" s="133"/>
      <c r="AB22" s="133"/>
      <c r="AC22" s="133"/>
      <c r="AD22" s="133"/>
      <c r="AE22" s="133"/>
      <c r="AF22" s="149"/>
      <c r="AG22" s="133"/>
      <c r="AH22" s="143"/>
      <c r="AI22" s="165"/>
      <c r="AJ22" s="169"/>
      <c r="AK22" s="169"/>
      <c r="AL22" s="191"/>
      <c r="AM22" s="146"/>
      <c r="AN22" s="147"/>
    </row>
    <row r="23" spans="1:40" customFormat="1" x14ac:dyDescent="0.2">
      <c r="A23" s="132"/>
      <c r="B23" s="133"/>
      <c r="C23" s="133"/>
      <c r="D23" s="133"/>
      <c r="E23" s="133"/>
      <c r="F23" s="133"/>
      <c r="G23" s="133"/>
      <c r="H23" s="133"/>
      <c r="I23" s="133"/>
      <c r="J23" s="133"/>
      <c r="K23" s="133"/>
      <c r="L23" s="133"/>
      <c r="M23" s="133"/>
      <c r="N23" s="133"/>
      <c r="O23" s="133"/>
      <c r="P23" s="133"/>
      <c r="Q23" s="133"/>
      <c r="R23" s="133"/>
      <c r="S23" s="133"/>
      <c r="T23" s="133"/>
      <c r="U23" s="133"/>
      <c r="V23" s="133"/>
      <c r="W23" s="133"/>
      <c r="X23" s="133"/>
      <c r="Y23" s="133"/>
      <c r="Z23" s="133"/>
      <c r="AA23" s="133"/>
      <c r="AB23" s="133"/>
      <c r="AC23" s="133"/>
      <c r="AD23" s="133"/>
      <c r="AE23" s="133"/>
      <c r="AF23" s="149"/>
      <c r="AG23" s="133"/>
      <c r="AH23" s="143"/>
      <c r="AI23" s="165"/>
      <c r="AJ23" s="169"/>
      <c r="AK23" s="169"/>
      <c r="AL23" s="191"/>
      <c r="AM23" s="146"/>
      <c r="AN23" s="147"/>
    </row>
    <row r="24" spans="1:40" customFormat="1" x14ac:dyDescent="0.2">
      <c r="A24" s="132"/>
      <c r="B24" s="133"/>
      <c r="C24" s="133"/>
      <c r="D24" s="133"/>
      <c r="E24" s="133"/>
      <c r="F24" s="133"/>
      <c r="G24" s="133"/>
      <c r="H24" s="133"/>
      <c r="I24" s="133"/>
      <c r="J24" s="133"/>
      <c r="K24" s="133"/>
      <c r="L24" s="133"/>
      <c r="M24" s="133"/>
      <c r="N24" s="133"/>
      <c r="O24" s="133"/>
      <c r="P24" s="133"/>
      <c r="Q24" s="133"/>
      <c r="R24" s="133"/>
      <c r="S24" s="133"/>
      <c r="T24" s="133"/>
      <c r="U24" s="133"/>
      <c r="V24" s="133"/>
      <c r="W24" s="133"/>
      <c r="X24" s="133"/>
      <c r="Y24" s="133"/>
      <c r="Z24" s="133"/>
      <c r="AA24" s="133"/>
      <c r="AB24" s="133"/>
      <c r="AC24" s="133"/>
      <c r="AD24" s="133"/>
      <c r="AE24" s="133"/>
      <c r="AF24" s="149"/>
      <c r="AG24" s="133"/>
      <c r="AH24" s="143"/>
      <c r="AI24" s="165"/>
      <c r="AJ24" s="169"/>
      <c r="AK24" s="169"/>
      <c r="AL24" s="191"/>
      <c r="AM24" s="146"/>
      <c r="AN24" s="147"/>
    </row>
    <row r="25" spans="1:40" customFormat="1" x14ac:dyDescent="0.2">
      <c r="A25" s="132"/>
      <c r="B25" s="133"/>
      <c r="C25" s="133"/>
      <c r="D25" s="133"/>
      <c r="E25" s="133"/>
      <c r="F25" s="133"/>
      <c r="G25" s="133"/>
      <c r="H25" s="133"/>
      <c r="I25" s="133"/>
      <c r="J25" s="133"/>
      <c r="K25" s="133"/>
      <c r="L25" s="133"/>
      <c r="M25" s="133"/>
      <c r="N25" s="133"/>
      <c r="O25" s="133"/>
      <c r="P25" s="133"/>
      <c r="Q25" s="133"/>
      <c r="R25" s="133"/>
      <c r="S25" s="133"/>
      <c r="T25" s="133"/>
      <c r="U25" s="133"/>
      <c r="V25" s="133"/>
      <c r="W25" s="133"/>
      <c r="X25" s="133"/>
      <c r="Y25" s="133"/>
      <c r="Z25" s="133"/>
      <c r="AA25" s="133"/>
      <c r="AB25" s="133"/>
      <c r="AC25" s="133"/>
      <c r="AD25" s="133"/>
      <c r="AE25" s="133"/>
      <c r="AF25" s="149"/>
      <c r="AG25" s="133"/>
      <c r="AH25" s="143"/>
      <c r="AI25" s="165"/>
      <c r="AJ25" s="169"/>
      <c r="AK25" s="169"/>
      <c r="AL25" s="191"/>
      <c r="AM25" s="146"/>
      <c r="AN25" s="147"/>
    </row>
    <row r="26" spans="1:40" customFormat="1" x14ac:dyDescent="0.2">
      <c r="A26" s="132"/>
      <c r="B26" s="133"/>
      <c r="C26" s="133"/>
      <c r="D26" s="133"/>
      <c r="E26" s="133"/>
      <c r="F26" s="133"/>
      <c r="G26" s="133"/>
      <c r="H26" s="133"/>
      <c r="I26" s="133"/>
      <c r="J26" s="133"/>
      <c r="K26" s="133"/>
      <c r="L26" s="133"/>
      <c r="M26" s="133"/>
      <c r="N26" s="133"/>
      <c r="O26" s="133"/>
      <c r="P26" s="133"/>
      <c r="Q26" s="133"/>
      <c r="R26" s="133"/>
      <c r="S26" s="133"/>
      <c r="T26" s="133"/>
      <c r="U26" s="133"/>
      <c r="V26" s="133"/>
      <c r="W26" s="133"/>
      <c r="X26" s="133"/>
      <c r="Y26" s="133"/>
      <c r="Z26" s="133"/>
      <c r="AA26" s="133"/>
      <c r="AB26" s="133"/>
      <c r="AC26" s="133"/>
      <c r="AD26" s="133"/>
      <c r="AE26" s="133"/>
      <c r="AF26" s="149"/>
      <c r="AG26" s="133"/>
      <c r="AH26" s="143"/>
      <c r="AI26" s="165"/>
      <c r="AJ26" s="169"/>
      <c r="AK26" s="169"/>
      <c r="AL26" s="191"/>
      <c r="AM26" s="146"/>
      <c r="AN26" s="147"/>
    </row>
    <row r="27" spans="1:40" customFormat="1" x14ac:dyDescent="0.2">
      <c r="A27" s="132"/>
      <c r="B27" s="133"/>
      <c r="C27" s="133"/>
      <c r="D27" s="133"/>
      <c r="E27" s="133"/>
      <c r="F27" s="133"/>
      <c r="G27" s="133"/>
      <c r="H27" s="133"/>
      <c r="I27" s="133"/>
      <c r="J27" s="133"/>
      <c r="K27" s="133"/>
      <c r="L27" s="133"/>
      <c r="M27" s="133"/>
      <c r="N27" s="133"/>
      <c r="O27" s="133"/>
      <c r="P27" s="133"/>
      <c r="Q27" s="133"/>
      <c r="R27" s="133"/>
      <c r="S27" s="133"/>
      <c r="T27" s="133"/>
      <c r="U27" s="133"/>
      <c r="V27" s="133"/>
      <c r="W27" s="133"/>
      <c r="X27" s="133"/>
      <c r="Y27" s="133"/>
      <c r="Z27" s="133"/>
      <c r="AA27" s="133"/>
      <c r="AB27" s="133"/>
      <c r="AC27" s="133"/>
      <c r="AD27" s="133"/>
      <c r="AE27" s="133"/>
      <c r="AF27" s="149"/>
      <c r="AG27" s="133"/>
      <c r="AH27" s="143"/>
      <c r="AI27" s="165"/>
      <c r="AJ27" s="169"/>
      <c r="AK27" s="169"/>
      <c r="AL27" s="191"/>
      <c r="AM27" s="146"/>
      <c r="AN27" s="147"/>
    </row>
    <row r="28" spans="1:40" customFormat="1" x14ac:dyDescent="0.2">
      <c r="A28" s="132"/>
      <c r="B28" s="133"/>
      <c r="C28" s="133"/>
      <c r="D28" s="133"/>
      <c r="E28" s="133"/>
      <c r="F28" s="133"/>
      <c r="G28" s="133"/>
      <c r="H28" s="133"/>
      <c r="I28" s="133"/>
      <c r="J28" s="133"/>
      <c r="K28" s="133"/>
      <c r="L28" s="133"/>
      <c r="M28" s="133"/>
      <c r="N28" s="133"/>
      <c r="O28" s="133"/>
      <c r="P28" s="133"/>
      <c r="Q28" s="133"/>
      <c r="R28" s="133"/>
      <c r="S28" s="133"/>
      <c r="T28" s="133"/>
      <c r="U28" s="133"/>
      <c r="V28" s="133"/>
      <c r="W28" s="133"/>
      <c r="X28" s="133"/>
      <c r="Y28" s="133"/>
      <c r="Z28" s="133"/>
      <c r="AA28" s="133"/>
      <c r="AB28" s="133"/>
      <c r="AC28" s="133"/>
      <c r="AD28" s="133"/>
      <c r="AE28" s="133"/>
      <c r="AF28" s="149"/>
      <c r="AG28" s="133"/>
      <c r="AH28" s="143"/>
      <c r="AI28" s="165"/>
      <c r="AJ28" s="169"/>
      <c r="AK28" s="169"/>
      <c r="AL28" s="191"/>
      <c r="AM28" s="146"/>
      <c r="AN28" s="147"/>
    </row>
    <row r="29" spans="1:40" customFormat="1" x14ac:dyDescent="0.2">
      <c r="A29" s="132"/>
      <c r="B29" s="133"/>
      <c r="C29" s="133"/>
      <c r="D29" s="133"/>
      <c r="E29" s="133"/>
      <c r="F29" s="133"/>
      <c r="G29" s="133"/>
      <c r="H29" s="133"/>
      <c r="I29" s="133"/>
      <c r="J29" s="133"/>
      <c r="K29" s="133"/>
      <c r="L29" s="133"/>
      <c r="M29" s="133"/>
      <c r="N29" s="133"/>
      <c r="O29" s="133"/>
      <c r="P29" s="133"/>
      <c r="Q29" s="133"/>
      <c r="R29" s="133"/>
      <c r="S29" s="133"/>
      <c r="T29" s="133"/>
      <c r="U29" s="133"/>
      <c r="V29" s="133"/>
      <c r="W29" s="133"/>
      <c r="X29" s="133"/>
      <c r="Y29" s="133"/>
      <c r="Z29" s="133"/>
      <c r="AA29" s="133"/>
      <c r="AB29" s="133"/>
      <c r="AC29" s="133"/>
      <c r="AD29" s="133"/>
      <c r="AE29" s="133"/>
      <c r="AF29" s="149"/>
      <c r="AG29" s="133"/>
      <c r="AH29" s="143"/>
      <c r="AI29" s="165"/>
      <c r="AJ29" s="169"/>
      <c r="AK29" s="169"/>
      <c r="AL29" s="191"/>
      <c r="AM29" s="146"/>
      <c r="AN29" s="147"/>
    </row>
    <row r="30" spans="1:40" customFormat="1" x14ac:dyDescent="0.2">
      <c r="A30" s="132"/>
      <c r="B30" s="133"/>
      <c r="C30" s="133"/>
      <c r="D30" s="133"/>
      <c r="E30" s="133"/>
      <c r="F30" s="133"/>
      <c r="G30" s="133"/>
      <c r="H30" s="133"/>
      <c r="I30" s="133"/>
      <c r="J30" s="133"/>
      <c r="K30" s="133"/>
      <c r="L30" s="133"/>
      <c r="M30" s="133"/>
      <c r="N30" s="133"/>
      <c r="O30" s="133"/>
      <c r="P30" s="133"/>
      <c r="Q30" s="133"/>
      <c r="R30" s="133"/>
      <c r="S30" s="133"/>
      <c r="T30" s="133"/>
      <c r="U30" s="133"/>
      <c r="V30" s="133"/>
      <c r="W30" s="133"/>
      <c r="X30" s="133"/>
      <c r="Y30" s="133"/>
      <c r="Z30" s="133"/>
      <c r="AA30" s="133"/>
      <c r="AB30" s="133"/>
      <c r="AC30" s="133"/>
      <c r="AD30" s="133"/>
      <c r="AE30" s="133"/>
      <c r="AF30" s="149"/>
      <c r="AG30" s="133"/>
      <c r="AH30" s="143"/>
      <c r="AI30" s="165"/>
      <c r="AJ30" s="169"/>
      <c r="AK30" s="169"/>
      <c r="AL30" s="191"/>
      <c r="AM30" s="146"/>
      <c r="AN30" s="147"/>
    </row>
    <row r="31" spans="1:40" customFormat="1" x14ac:dyDescent="0.2">
      <c r="A31" s="132"/>
      <c r="B31" s="133"/>
      <c r="C31" s="133"/>
      <c r="D31" s="133"/>
      <c r="E31" s="133"/>
      <c r="F31" s="133"/>
      <c r="G31" s="133"/>
      <c r="H31" s="133"/>
      <c r="I31" s="133"/>
      <c r="J31" s="133"/>
      <c r="K31" s="133"/>
      <c r="L31" s="133"/>
      <c r="M31" s="133"/>
      <c r="N31" s="133"/>
      <c r="O31" s="133"/>
      <c r="P31" s="133"/>
      <c r="Q31" s="133"/>
      <c r="R31" s="133"/>
      <c r="S31" s="133"/>
      <c r="T31" s="133"/>
      <c r="U31" s="133"/>
      <c r="V31" s="133"/>
      <c r="W31" s="133"/>
      <c r="X31" s="133"/>
      <c r="Y31" s="133"/>
      <c r="Z31" s="133"/>
      <c r="AA31" s="133"/>
      <c r="AB31" s="133"/>
      <c r="AC31" s="133"/>
      <c r="AD31" s="133"/>
      <c r="AE31" s="133"/>
      <c r="AF31" s="149"/>
      <c r="AG31" s="133"/>
      <c r="AH31" s="143"/>
      <c r="AI31" s="165"/>
      <c r="AJ31" s="169"/>
      <c r="AK31" s="169"/>
      <c r="AL31" s="191"/>
      <c r="AM31" s="146"/>
      <c r="AN31" s="147"/>
    </row>
    <row r="32" spans="1:40" customFormat="1" x14ac:dyDescent="0.2">
      <c r="A32" s="132"/>
      <c r="B32" s="133"/>
      <c r="C32" s="133"/>
      <c r="D32" s="133"/>
      <c r="E32" s="133"/>
      <c r="F32" s="133"/>
      <c r="G32" s="133"/>
      <c r="H32" s="133"/>
      <c r="I32" s="133"/>
      <c r="J32" s="133"/>
      <c r="K32" s="133"/>
      <c r="L32" s="133"/>
      <c r="M32" s="133"/>
      <c r="N32" s="133"/>
      <c r="O32" s="133"/>
      <c r="P32" s="133"/>
      <c r="Q32" s="133"/>
      <c r="R32" s="133"/>
      <c r="S32" s="133"/>
      <c r="T32" s="133"/>
      <c r="U32" s="133"/>
      <c r="V32" s="133"/>
      <c r="W32" s="133"/>
      <c r="X32" s="133"/>
      <c r="Y32" s="133"/>
      <c r="Z32" s="133"/>
      <c r="AA32" s="133"/>
      <c r="AB32" s="133"/>
      <c r="AC32" s="133"/>
      <c r="AD32" s="133"/>
      <c r="AE32" s="133"/>
      <c r="AF32" s="149"/>
      <c r="AG32" s="133"/>
      <c r="AH32" s="143"/>
      <c r="AI32" s="165"/>
      <c r="AJ32" s="169"/>
      <c r="AK32" s="169"/>
      <c r="AL32" s="191"/>
      <c r="AM32" s="146"/>
      <c r="AN32" s="147"/>
    </row>
    <row r="33" spans="1:40" customFormat="1" x14ac:dyDescent="0.2">
      <c r="A33" s="132"/>
      <c r="B33" s="133"/>
      <c r="C33" s="133"/>
      <c r="D33" s="133"/>
      <c r="E33" s="133"/>
      <c r="F33" s="133"/>
      <c r="G33" s="133"/>
      <c r="H33" s="133"/>
      <c r="I33" s="133"/>
      <c r="J33" s="133"/>
      <c r="K33" s="133"/>
      <c r="L33" s="133"/>
      <c r="M33" s="133"/>
      <c r="N33" s="133"/>
      <c r="O33" s="133"/>
      <c r="P33" s="133"/>
      <c r="Q33" s="133"/>
      <c r="R33" s="133"/>
      <c r="S33" s="133"/>
      <c r="T33" s="133"/>
      <c r="U33" s="133"/>
      <c r="V33" s="133"/>
      <c r="W33" s="133"/>
      <c r="X33" s="133"/>
      <c r="Y33" s="133"/>
      <c r="Z33" s="133"/>
      <c r="AA33" s="133"/>
      <c r="AB33" s="133"/>
      <c r="AC33" s="133"/>
      <c r="AD33" s="133"/>
      <c r="AE33" s="133"/>
      <c r="AF33" s="149"/>
      <c r="AG33" s="133"/>
      <c r="AH33" s="143"/>
      <c r="AI33" s="165"/>
      <c r="AJ33" s="169"/>
      <c r="AK33" s="169"/>
      <c r="AL33" s="191"/>
      <c r="AM33" s="146"/>
      <c r="AN33" s="147"/>
    </row>
    <row r="34" spans="1:40" customFormat="1" x14ac:dyDescent="0.2">
      <c r="A34" s="132"/>
      <c r="B34" s="133"/>
      <c r="C34" s="133"/>
      <c r="D34" s="133"/>
      <c r="E34" s="133"/>
      <c r="F34" s="133"/>
      <c r="G34" s="133"/>
      <c r="H34" s="133"/>
      <c r="I34" s="133"/>
      <c r="J34" s="133"/>
      <c r="K34" s="133"/>
      <c r="L34" s="133"/>
      <c r="M34" s="133"/>
      <c r="N34" s="133"/>
      <c r="O34" s="133"/>
      <c r="P34" s="133"/>
      <c r="Q34" s="133"/>
      <c r="R34" s="133"/>
      <c r="S34" s="133"/>
      <c r="T34" s="133"/>
      <c r="U34" s="133"/>
      <c r="V34" s="133"/>
      <c r="W34" s="133"/>
      <c r="X34" s="133"/>
      <c r="Y34" s="133"/>
      <c r="Z34" s="133"/>
      <c r="AA34" s="133"/>
      <c r="AB34" s="133"/>
      <c r="AC34" s="133"/>
      <c r="AD34" s="133"/>
      <c r="AE34" s="133"/>
      <c r="AF34" s="133"/>
      <c r="AG34" s="133"/>
      <c r="AH34" s="143"/>
      <c r="AI34" s="165"/>
      <c r="AJ34" s="169"/>
      <c r="AK34" s="169"/>
      <c r="AL34" s="191"/>
      <c r="AM34" s="146"/>
      <c r="AN34" s="147"/>
    </row>
    <row r="35" spans="1:40" customFormat="1" x14ac:dyDescent="0.2">
      <c r="A35" s="132"/>
      <c r="B35" s="133"/>
      <c r="C35" s="133"/>
      <c r="D35" s="133"/>
      <c r="E35" s="133"/>
      <c r="F35" s="133"/>
      <c r="G35" s="133"/>
      <c r="H35" s="133"/>
      <c r="I35" s="133"/>
      <c r="J35" s="133"/>
      <c r="K35" s="133"/>
      <c r="L35" s="133"/>
      <c r="M35" s="133"/>
      <c r="N35" s="133"/>
      <c r="O35" s="133"/>
      <c r="P35" s="133"/>
      <c r="Q35" s="133"/>
      <c r="R35" s="133"/>
      <c r="S35" s="133"/>
      <c r="T35" s="133"/>
      <c r="U35" s="133"/>
      <c r="V35" s="133"/>
      <c r="W35" s="133"/>
      <c r="X35" s="133"/>
      <c r="Y35" s="133"/>
      <c r="Z35" s="133"/>
      <c r="AA35" s="133"/>
      <c r="AB35" s="133"/>
      <c r="AC35" s="133"/>
      <c r="AD35" s="133"/>
      <c r="AE35" s="133"/>
      <c r="AF35" s="133"/>
      <c r="AG35" s="133"/>
      <c r="AH35" s="143"/>
      <c r="AI35" s="144"/>
      <c r="AJ35" s="169"/>
      <c r="AK35" s="169"/>
      <c r="AL35" s="192"/>
      <c r="AM35" s="146"/>
      <c r="AN35" s="147"/>
    </row>
    <row r="36" spans="1:40" customFormat="1" x14ac:dyDescent="0.2">
      <c r="A36" s="132"/>
      <c r="B36" s="133"/>
      <c r="C36" s="133"/>
      <c r="D36" s="133"/>
      <c r="E36" s="133"/>
      <c r="F36" s="133"/>
      <c r="G36" s="133"/>
      <c r="H36" s="133"/>
      <c r="I36" s="133"/>
      <c r="J36" s="133"/>
      <c r="K36" s="133"/>
      <c r="L36" s="133"/>
      <c r="M36" s="133"/>
      <c r="N36" s="133"/>
      <c r="O36" s="133"/>
      <c r="P36" s="133"/>
      <c r="Q36" s="133"/>
      <c r="R36" s="133"/>
      <c r="S36" s="133"/>
      <c r="T36" s="133"/>
      <c r="U36" s="133"/>
      <c r="V36" s="133"/>
      <c r="W36" s="133"/>
      <c r="X36" s="133"/>
      <c r="Y36" s="133"/>
      <c r="Z36" s="133"/>
      <c r="AA36" s="133"/>
      <c r="AB36" s="133"/>
      <c r="AC36" s="133"/>
      <c r="AD36" s="133"/>
      <c r="AE36" s="133"/>
      <c r="AF36" s="133"/>
      <c r="AG36" s="133"/>
      <c r="AH36" s="143"/>
      <c r="AI36" s="144"/>
      <c r="AJ36" s="169"/>
      <c r="AK36" s="169"/>
      <c r="AL36" s="192"/>
      <c r="AM36" s="146"/>
      <c r="AN36" s="147"/>
    </row>
    <row r="37" spans="1:40" customFormat="1" x14ac:dyDescent="0.2">
      <c r="A37" s="132"/>
      <c r="B37" s="133"/>
      <c r="C37" s="133"/>
      <c r="D37" s="133"/>
      <c r="E37" s="133"/>
      <c r="F37" s="133"/>
      <c r="G37" s="133"/>
      <c r="H37" s="133"/>
      <c r="I37" s="133"/>
      <c r="J37" s="133"/>
      <c r="K37" s="133"/>
      <c r="L37" s="133"/>
      <c r="M37" s="133"/>
      <c r="N37" s="133"/>
      <c r="O37" s="133"/>
      <c r="P37" s="133"/>
      <c r="Q37" s="133"/>
      <c r="R37" s="133"/>
      <c r="S37" s="133"/>
      <c r="T37" s="133"/>
      <c r="U37" s="133"/>
      <c r="V37" s="133"/>
      <c r="W37" s="133"/>
      <c r="X37" s="133"/>
      <c r="Y37" s="133"/>
      <c r="Z37" s="133"/>
      <c r="AA37" s="133"/>
      <c r="AB37" s="133"/>
      <c r="AC37" s="133"/>
      <c r="AD37" s="133"/>
      <c r="AE37" s="133"/>
      <c r="AF37" s="133"/>
      <c r="AG37" s="133"/>
      <c r="AH37" s="143"/>
      <c r="AI37" s="144"/>
      <c r="AJ37" s="169"/>
      <c r="AK37" s="169"/>
      <c r="AL37" s="192"/>
      <c r="AM37" s="146"/>
      <c r="AN37" s="147"/>
    </row>
    <row r="38" spans="1:40" customFormat="1" ht="15.75" thickBot="1" x14ac:dyDescent="0.25">
      <c r="A38" s="153"/>
      <c r="B38" s="154"/>
      <c r="C38" s="154"/>
      <c r="D38" s="154"/>
      <c r="E38" s="154"/>
      <c r="F38" s="154"/>
      <c r="G38" s="154"/>
      <c r="H38" s="154"/>
      <c r="I38" s="154"/>
      <c r="J38" s="154"/>
      <c r="K38" s="154"/>
      <c r="L38" s="154"/>
      <c r="M38" s="154"/>
      <c r="N38" s="154"/>
      <c r="O38" s="154"/>
      <c r="P38" s="154"/>
      <c r="Q38" s="154"/>
      <c r="R38" s="154"/>
      <c r="S38" s="154"/>
      <c r="T38" s="154"/>
      <c r="U38" s="154"/>
      <c r="V38" s="154"/>
      <c r="W38" s="154"/>
      <c r="X38" s="154"/>
      <c r="Y38" s="154"/>
      <c r="Z38" s="154"/>
      <c r="AA38" s="154"/>
      <c r="AB38" s="154"/>
      <c r="AC38" s="154"/>
      <c r="AD38" s="154"/>
      <c r="AE38" s="154"/>
      <c r="AF38" s="154"/>
      <c r="AG38" s="154"/>
      <c r="AH38" s="155"/>
      <c r="AI38" s="193"/>
      <c r="AJ38" s="194"/>
      <c r="AK38" s="195"/>
      <c r="AL38" s="195"/>
      <c r="AM38" s="156"/>
      <c r="AN38" s="157"/>
    </row>
    <row r="39" spans="1:40" customFormat="1" ht="15.75" x14ac:dyDescent="0.25">
      <c r="A39" s="1128" t="s">
        <v>72</v>
      </c>
      <c r="B39" s="1129"/>
      <c r="C39" s="1129"/>
      <c r="D39" s="1129"/>
      <c r="E39" s="1129"/>
      <c r="F39" s="1129"/>
      <c r="G39" s="1129"/>
      <c r="H39" s="1129"/>
      <c r="I39" s="1129"/>
      <c r="J39" s="1129"/>
      <c r="K39" s="1129"/>
      <c r="L39" s="1129"/>
      <c r="M39" s="1129"/>
      <c r="N39" s="1129"/>
      <c r="O39" s="1129"/>
      <c r="P39" s="1129"/>
      <c r="Q39" s="1129"/>
      <c r="R39" s="1129"/>
      <c r="S39" s="1129"/>
      <c r="T39" s="1129"/>
      <c r="U39" s="1129"/>
      <c r="V39" s="1129"/>
      <c r="W39" s="1129"/>
      <c r="X39" s="1129"/>
      <c r="Y39" s="1129"/>
      <c r="Z39" s="1129"/>
      <c r="AA39" s="1129"/>
      <c r="AB39" s="1129"/>
      <c r="AC39" s="1129"/>
      <c r="AD39" s="1129"/>
      <c r="AE39" s="1129"/>
      <c r="AF39" s="1129"/>
      <c r="AG39" s="1129"/>
      <c r="AH39" s="1130"/>
      <c r="AI39" s="1134" t="s">
        <v>56</v>
      </c>
      <c r="AJ39" s="1135"/>
      <c r="AK39" s="1135"/>
      <c r="AL39" s="1135"/>
      <c r="AM39" s="1135"/>
      <c r="AN39" s="259">
        <f>SUM(AN10:AN38)</f>
        <v>44.076000000000001</v>
      </c>
    </row>
    <row r="40" spans="1:40" customFormat="1" x14ac:dyDescent="0.2">
      <c r="A40" s="1128"/>
      <c r="B40" s="1129"/>
      <c r="C40" s="1129"/>
      <c r="D40" s="1129"/>
      <c r="E40" s="1129"/>
      <c r="F40" s="1129"/>
      <c r="G40" s="1129"/>
      <c r="H40" s="1129"/>
      <c r="I40" s="1129"/>
      <c r="J40" s="1129"/>
      <c r="K40" s="1129"/>
      <c r="L40" s="1129"/>
      <c r="M40" s="1129"/>
      <c r="N40" s="1129"/>
      <c r="O40" s="1129"/>
      <c r="P40" s="1129"/>
      <c r="Q40" s="1129"/>
      <c r="R40" s="1129"/>
      <c r="S40" s="1129"/>
      <c r="T40" s="1129"/>
      <c r="U40" s="1129"/>
      <c r="V40" s="1129"/>
      <c r="W40" s="1129"/>
      <c r="X40" s="1129"/>
      <c r="Y40" s="1129"/>
      <c r="Z40" s="1129"/>
      <c r="AA40" s="1129"/>
      <c r="AB40" s="1129"/>
      <c r="AC40" s="1129"/>
      <c r="AD40" s="1129"/>
      <c r="AE40" s="1129"/>
      <c r="AF40" s="1129"/>
      <c r="AG40" s="1129"/>
      <c r="AH40" s="1130"/>
      <c r="AI40" s="1136" t="s">
        <v>57</v>
      </c>
      <c r="AJ40" s="1137"/>
      <c r="AK40" s="1137"/>
      <c r="AL40" s="1137"/>
      <c r="AM40" s="1137"/>
      <c r="AN40" s="147">
        <v>0</v>
      </c>
    </row>
    <row r="41" spans="1:40" customFormat="1" ht="18.75" thickBot="1" x14ac:dyDescent="0.3">
      <c r="A41" s="1131"/>
      <c r="B41" s="1132"/>
      <c r="C41" s="1132"/>
      <c r="D41" s="1132"/>
      <c r="E41" s="1132"/>
      <c r="F41" s="1132"/>
      <c r="G41" s="1132"/>
      <c r="H41" s="1132"/>
      <c r="I41" s="1132"/>
      <c r="J41" s="1132"/>
      <c r="K41" s="1132"/>
      <c r="L41" s="1132"/>
      <c r="M41" s="1132"/>
      <c r="N41" s="1132"/>
      <c r="O41" s="1132"/>
      <c r="P41" s="1132"/>
      <c r="Q41" s="1132"/>
      <c r="R41" s="1132"/>
      <c r="S41" s="1132"/>
      <c r="T41" s="1132"/>
      <c r="U41" s="1132"/>
      <c r="V41" s="1132"/>
      <c r="W41" s="1132"/>
      <c r="X41" s="1132"/>
      <c r="Y41" s="1132"/>
      <c r="Z41" s="1132"/>
      <c r="AA41" s="1132"/>
      <c r="AB41" s="1132"/>
      <c r="AC41" s="1132"/>
      <c r="AD41" s="1132"/>
      <c r="AE41" s="1132"/>
      <c r="AF41" s="1132"/>
      <c r="AG41" s="1132"/>
      <c r="AH41" s="1133"/>
      <c r="AI41" s="1138" t="s">
        <v>58</v>
      </c>
      <c r="AJ41" s="1139"/>
      <c r="AK41" s="1139"/>
      <c r="AL41" s="1139"/>
      <c r="AM41" s="1139"/>
      <c r="AN41" s="260">
        <f>ROUND(+AN39+AN40,2)</f>
        <v>44.08</v>
      </c>
    </row>
    <row r="42" spans="1:40" customFormat="1" ht="15.75" thickBot="1" x14ac:dyDescent="0.25">
      <c r="A42" s="211"/>
      <c r="B42" s="212" t="s">
        <v>59</v>
      </c>
      <c r="C42" s="213"/>
      <c r="D42" s="213"/>
      <c r="E42" s="213"/>
      <c r="F42" s="213"/>
      <c r="G42" s="213"/>
      <c r="H42" s="213"/>
      <c r="I42" s="213"/>
      <c r="J42" s="213"/>
      <c r="K42" s="213"/>
      <c r="L42" s="213"/>
      <c r="M42" s="213"/>
      <c r="N42" s="213"/>
      <c r="O42" s="213"/>
      <c r="P42" s="213"/>
      <c r="Q42" s="213"/>
      <c r="R42" s="213"/>
      <c r="S42" s="213"/>
      <c r="T42" s="214"/>
      <c r="U42" s="213"/>
      <c r="V42" s="213"/>
      <c r="W42" s="213"/>
      <c r="X42" s="213"/>
      <c r="Y42" s="213"/>
      <c r="Z42" s="213"/>
      <c r="AA42" s="213"/>
      <c r="AB42" s="213"/>
      <c r="AC42" s="213"/>
      <c r="AD42" s="213"/>
      <c r="AE42" s="213"/>
      <c r="AF42" s="213"/>
      <c r="AG42" s="213"/>
      <c r="AH42" s="215"/>
      <c r="AI42" s="213"/>
      <c r="AJ42" s="216"/>
      <c r="AK42" s="217"/>
      <c r="AL42" s="217"/>
      <c r="AM42" s="217"/>
      <c r="AN42" s="218"/>
    </row>
    <row r="43" spans="1:40" customFormat="1" ht="61.9" customHeight="1" x14ac:dyDescent="0.2">
      <c r="A43" s="261"/>
      <c r="B43" s="205"/>
      <c r="C43" s="708"/>
      <c r="D43" s="708"/>
      <c r="E43" s="708"/>
      <c r="F43" s="708"/>
      <c r="G43" s="708"/>
      <c r="H43" s="708"/>
      <c r="I43" s="708"/>
      <c r="J43" s="708"/>
      <c r="K43" s="708"/>
      <c r="L43" s="708"/>
      <c r="M43" s="206"/>
      <c r="N43" s="206"/>
      <c r="O43" s="206"/>
      <c r="P43" s="206"/>
      <c r="Q43" s="206"/>
      <c r="R43" s="206"/>
      <c r="S43" s="206"/>
      <c r="T43" s="708"/>
      <c r="U43" s="708"/>
      <c r="V43" s="708"/>
      <c r="W43" s="708"/>
      <c r="X43" s="708"/>
      <c r="Y43" s="708"/>
      <c r="Z43" s="708"/>
      <c r="AA43" s="708"/>
      <c r="AB43" s="708"/>
      <c r="AC43" s="708"/>
      <c r="AD43" s="708"/>
      <c r="AE43" s="708"/>
      <c r="AF43" s="708"/>
      <c r="AG43" s="708"/>
      <c r="AH43" s="708"/>
      <c r="AI43" s="708"/>
      <c r="AJ43" s="206"/>
      <c r="AK43" s="206"/>
      <c r="AL43" s="206"/>
      <c r="AM43" s="206"/>
      <c r="AN43" s="707"/>
    </row>
    <row r="44" spans="1:40" customFormat="1" ht="13.15" customHeight="1" thickBot="1" x14ac:dyDescent="0.25">
      <c r="A44" s="262"/>
      <c r="B44" s="263"/>
      <c r="C44" s="264" t="s">
        <v>334</v>
      </c>
      <c r="D44" s="264"/>
      <c r="E44" s="264"/>
      <c r="F44" s="264"/>
      <c r="G44" s="264"/>
      <c r="H44" s="264"/>
      <c r="I44" s="264"/>
      <c r="J44" s="264"/>
      <c r="K44" s="264"/>
      <c r="L44" s="264"/>
      <c r="M44" s="264"/>
      <c r="N44" s="264"/>
      <c r="O44" s="264"/>
      <c r="P44" s="264"/>
      <c r="Q44" s="264"/>
      <c r="R44" s="264"/>
      <c r="S44" s="264"/>
      <c r="T44" s="264" t="s">
        <v>332</v>
      </c>
      <c r="U44" s="264"/>
      <c r="V44" s="264"/>
      <c r="W44" s="264"/>
      <c r="X44" s="264"/>
      <c r="Y44" s="264"/>
      <c r="Z44" s="264"/>
      <c r="AA44" s="264"/>
      <c r="AB44" s="264"/>
      <c r="AC44" s="264"/>
      <c r="AD44" s="264"/>
      <c r="AE44" s="264"/>
      <c r="AF44" s="264"/>
      <c r="AG44" s="264"/>
      <c r="AH44" s="264"/>
      <c r="AI44" s="264"/>
      <c r="AJ44" s="264"/>
      <c r="AK44" s="264"/>
      <c r="AL44" s="264"/>
      <c r="AM44" s="264"/>
      <c r="AN44" s="706"/>
    </row>
    <row r="45" spans="1:40" ht="43.5" customHeight="1" x14ac:dyDescent="0.25">
      <c r="A45" s="1083"/>
      <c r="B45" s="1083"/>
      <c r="C45" s="1083"/>
      <c r="D45" s="1083"/>
      <c r="E45" s="1083"/>
      <c r="F45" s="1083"/>
      <c r="G45" s="1083"/>
      <c r="H45" s="1083"/>
      <c r="I45" s="1085" t="s">
        <v>38</v>
      </c>
      <c r="J45" s="1086"/>
      <c r="K45" s="1086"/>
      <c r="L45" s="1086"/>
      <c r="M45" s="1086"/>
      <c r="N45" s="1086"/>
      <c r="O45" s="1086"/>
      <c r="P45" s="1086"/>
      <c r="Q45" s="1086"/>
      <c r="R45" s="1086"/>
      <c r="S45" s="1086"/>
      <c r="T45" s="1086"/>
      <c r="U45" s="1086"/>
      <c r="V45" s="1086"/>
      <c r="W45" s="1086"/>
      <c r="X45" s="1086"/>
      <c r="Y45" s="1086"/>
      <c r="Z45" s="1086"/>
      <c r="AA45" s="1086"/>
      <c r="AB45" s="1086"/>
      <c r="AC45" s="1086"/>
      <c r="AD45" s="1086"/>
      <c r="AE45" s="1086"/>
      <c r="AF45" s="1086"/>
      <c r="AG45" s="1086"/>
      <c r="AH45" s="1086"/>
      <c r="AI45" s="1086"/>
      <c r="AJ45" s="1086"/>
      <c r="AK45" s="1087"/>
      <c r="AL45" s="1091"/>
      <c r="AM45" s="1091"/>
      <c r="AN45" s="1091"/>
    </row>
    <row r="46" spans="1:40" ht="15" customHeight="1" x14ac:dyDescent="0.25">
      <c r="A46" s="1084"/>
      <c r="B46" s="1084"/>
      <c r="C46" s="1084"/>
      <c r="D46" s="1084"/>
      <c r="E46" s="1084"/>
      <c r="F46" s="1084"/>
      <c r="G46" s="1084"/>
      <c r="H46" s="1084"/>
      <c r="I46" s="1088"/>
      <c r="J46" s="1089"/>
      <c r="K46" s="1089"/>
      <c r="L46" s="1089"/>
      <c r="M46" s="1089"/>
      <c r="N46" s="1089"/>
      <c r="O46" s="1089"/>
      <c r="P46" s="1089"/>
      <c r="Q46" s="1089"/>
      <c r="R46" s="1089"/>
      <c r="S46" s="1089"/>
      <c r="T46" s="1089"/>
      <c r="U46" s="1089"/>
      <c r="V46" s="1089"/>
      <c r="W46" s="1089"/>
      <c r="X46" s="1089"/>
      <c r="Y46" s="1089"/>
      <c r="Z46" s="1089"/>
      <c r="AA46" s="1089"/>
      <c r="AB46" s="1089"/>
      <c r="AC46" s="1089"/>
      <c r="AD46" s="1089"/>
      <c r="AE46" s="1089"/>
      <c r="AF46" s="1089"/>
      <c r="AG46" s="1089"/>
      <c r="AH46" s="1089"/>
      <c r="AI46" s="1089"/>
      <c r="AJ46" s="1089"/>
      <c r="AK46" s="1090"/>
      <c r="AL46" s="1092"/>
      <c r="AM46" s="1092"/>
      <c r="AN46" s="1092"/>
    </row>
    <row r="47" spans="1:40" ht="15.75" x14ac:dyDescent="0.25">
      <c r="A47" s="1093" t="s">
        <v>39</v>
      </c>
      <c r="B47" s="1093"/>
      <c r="C47" s="1093"/>
      <c r="D47" s="1093"/>
      <c r="E47" s="1093"/>
      <c r="F47" s="1093"/>
      <c r="G47" s="1093"/>
      <c r="H47" s="1093"/>
      <c r="I47" s="1094" t="s">
        <v>40</v>
      </c>
      <c r="J47" s="1094"/>
      <c r="K47" s="1094"/>
      <c r="L47" s="1094"/>
      <c r="M47" s="1094"/>
      <c r="N47" s="1094"/>
      <c r="O47" s="1094"/>
      <c r="P47" s="1094"/>
      <c r="Q47" s="1094"/>
      <c r="R47" s="1094"/>
      <c r="S47" s="1094"/>
      <c r="T47" s="1094"/>
      <c r="U47" s="1093" t="s">
        <v>41</v>
      </c>
      <c r="V47" s="1093"/>
      <c r="W47" s="1093"/>
      <c r="X47" s="1093"/>
      <c r="Y47" s="1093"/>
      <c r="Z47" s="1093"/>
      <c r="AA47" s="1093"/>
      <c r="AB47" s="1093"/>
      <c r="AC47" s="1093"/>
      <c r="AD47" s="1093"/>
      <c r="AE47" s="1094" t="s">
        <v>42</v>
      </c>
      <c r="AF47" s="1094"/>
      <c r="AG47" s="1094"/>
      <c r="AH47" s="1094"/>
      <c r="AI47" s="1094"/>
      <c r="AJ47" s="1094"/>
      <c r="AK47" s="1094"/>
      <c r="AL47" s="1094"/>
      <c r="AM47" s="1094"/>
      <c r="AN47" s="1094"/>
    </row>
    <row r="48" spans="1:40" ht="20.25" x14ac:dyDescent="0.3">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1"/>
      <c r="AN48" s="11"/>
    </row>
    <row r="49" spans="1:40" ht="37.9" customHeight="1" x14ac:dyDescent="0.25">
      <c r="A49" s="1073" t="s">
        <v>43</v>
      </c>
      <c r="B49" s="1073"/>
      <c r="C49" s="1073"/>
      <c r="D49" s="1073"/>
      <c r="E49" s="1073"/>
      <c r="F49" s="1073"/>
      <c r="G49" s="1073"/>
      <c r="H49" s="1073"/>
      <c r="I49" s="1277" t="s">
        <v>125</v>
      </c>
      <c r="J49" s="1165"/>
      <c r="K49" s="1165"/>
      <c r="L49" s="1165"/>
      <c r="M49" s="1165"/>
      <c r="N49" s="1165"/>
      <c r="O49" s="1165"/>
      <c r="P49" s="1165"/>
      <c r="Q49" s="1165"/>
      <c r="R49" s="1165"/>
      <c r="S49" s="1165"/>
      <c r="T49" s="1165"/>
      <c r="U49" s="1165"/>
      <c r="V49" s="1165"/>
      <c r="W49" s="1165"/>
      <c r="X49" s="1165"/>
      <c r="Y49" s="1165"/>
      <c r="Z49" s="1165"/>
      <c r="AA49" s="1165"/>
      <c r="AB49" s="1165"/>
      <c r="AC49" s="1165"/>
      <c r="AD49" s="1165"/>
      <c r="AE49" s="1165"/>
      <c r="AF49" s="1165"/>
      <c r="AG49" s="1165"/>
      <c r="AH49" s="1165"/>
      <c r="AI49" s="1165"/>
      <c r="AJ49" s="1165"/>
      <c r="AK49" s="1165"/>
      <c r="AL49" s="1165"/>
      <c r="AM49" s="1165"/>
      <c r="AN49" s="1165"/>
    </row>
    <row r="50" spans="1:40" ht="16.5" thickBot="1" x14ac:dyDescent="0.3">
      <c r="A50" s="12"/>
      <c r="B50" s="13"/>
      <c r="C50" s="13"/>
      <c r="D50" s="13"/>
      <c r="E50" s="13"/>
      <c r="F50" s="13"/>
      <c r="G50" s="13"/>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4"/>
      <c r="AJ50" s="14"/>
      <c r="AK50" s="14"/>
      <c r="AL50" s="14"/>
      <c r="AM50" s="15"/>
      <c r="AN50" s="15"/>
    </row>
    <row r="51" spans="1:40" s="13" customFormat="1" ht="45" customHeight="1" thickBot="1" x14ac:dyDescent="0.25">
      <c r="A51" s="1075" t="s">
        <v>1</v>
      </c>
      <c r="B51" s="1076"/>
      <c r="C51" s="1076"/>
      <c r="D51" s="1076"/>
      <c r="E51" s="1076"/>
      <c r="F51" s="1076"/>
      <c r="G51" s="1076"/>
      <c r="H51" s="1077" t="str">
        <f>+VLOOKUP(AE51,PRESUPUESTO!$A$18:$E$36,3,FALSE)</f>
        <v>CUNETAS REVESTIDAS EN CONCRETO DE 21 MPA ( 3000 PSI) SIN REFUERZO (INCLUYE SELLO DE JUNTAS)</v>
      </c>
      <c r="I51" s="1077"/>
      <c r="J51" s="1077"/>
      <c r="K51" s="1077"/>
      <c r="L51" s="1077"/>
      <c r="M51" s="1077"/>
      <c r="N51" s="1077"/>
      <c r="O51" s="1077"/>
      <c r="P51" s="1077"/>
      <c r="Q51" s="1077"/>
      <c r="R51" s="1077"/>
      <c r="S51" s="1077"/>
      <c r="T51" s="1077"/>
      <c r="U51" s="1076" t="s">
        <v>45</v>
      </c>
      <c r="V51" s="1076"/>
      <c r="W51" s="1076"/>
      <c r="X51" s="1076"/>
      <c r="Y51" s="1076"/>
      <c r="Z51" s="1076"/>
      <c r="AA51" s="1076"/>
      <c r="AB51" s="1076"/>
      <c r="AC51" s="1076"/>
      <c r="AD51" s="1076"/>
      <c r="AE51" s="1078">
        <v>4.01</v>
      </c>
      <c r="AF51" s="1079"/>
      <c r="AG51" s="1079"/>
      <c r="AH51" s="1079"/>
      <c r="AI51" s="1080"/>
      <c r="AJ51" s="16" t="s">
        <v>46</v>
      </c>
      <c r="AK51" s="127" t="str">
        <f>+VLOOKUP(AE51,PRESUPUESTO!$A$18:$E$36,4,FALSE)</f>
        <v>Precios Gober.</v>
      </c>
      <c r="AL51" s="18" t="s">
        <v>47</v>
      </c>
      <c r="AM51" s="1081" t="s">
        <v>124</v>
      </c>
      <c r="AN51" s="1082"/>
    </row>
    <row r="52" spans="1:40" x14ac:dyDescent="0.25">
      <c r="A52" s="19"/>
      <c r="B52" s="20"/>
      <c r="C52" s="20"/>
      <c r="D52" s="20"/>
      <c r="E52" s="20"/>
      <c r="F52" s="20"/>
      <c r="G52" s="20"/>
      <c r="H52" s="20"/>
      <c r="I52" s="20"/>
      <c r="J52" s="20"/>
      <c r="K52" s="20"/>
      <c r="L52" s="20"/>
      <c r="M52" s="20"/>
      <c r="N52" s="20"/>
      <c r="O52" s="20"/>
      <c r="P52" s="20"/>
      <c r="Q52" s="20"/>
      <c r="R52" s="20"/>
      <c r="S52" s="20"/>
      <c r="T52" s="20"/>
      <c r="U52" s="20"/>
      <c r="V52" s="20"/>
      <c r="W52" s="20"/>
      <c r="X52" s="20"/>
      <c r="Y52" s="20"/>
      <c r="Z52" s="20"/>
      <c r="AA52" s="20"/>
      <c r="AB52" s="20"/>
      <c r="AC52" s="20"/>
      <c r="AD52" s="20"/>
      <c r="AE52" s="20"/>
      <c r="AF52" s="20"/>
      <c r="AG52" s="20"/>
      <c r="AH52" s="21"/>
      <c r="AI52" s="1065" t="s">
        <v>48</v>
      </c>
      <c r="AJ52" s="1067" t="s">
        <v>49</v>
      </c>
      <c r="AK52" s="1068"/>
      <c r="AL52" s="1068"/>
      <c r="AM52" s="1069" t="s">
        <v>50</v>
      </c>
      <c r="AN52" s="1063" t="s">
        <v>51</v>
      </c>
    </row>
    <row r="53" spans="1:40" ht="16.5" customHeight="1" thickBot="1" x14ac:dyDescent="0.3">
      <c r="A53" s="22"/>
      <c r="B53" s="23"/>
      <c r="C53" s="23"/>
      <c r="D53" s="23"/>
      <c r="E53" s="23"/>
      <c r="F53" s="23"/>
      <c r="G53" s="23"/>
      <c r="H53" s="23"/>
      <c r="I53" s="23"/>
      <c r="J53" s="23"/>
      <c r="K53" s="23"/>
      <c r="L53" s="23"/>
      <c r="M53" s="23"/>
      <c r="N53" s="23"/>
      <c r="O53" s="23"/>
      <c r="P53" s="23"/>
      <c r="Q53" s="23"/>
      <c r="R53" s="23"/>
      <c r="S53" s="23"/>
      <c r="T53" s="23"/>
      <c r="U53" s="23"/>
      <c r="V53" s="23"/>
      <c r="W53" s="23"/>
      <c r="X53" s="23"/>
      <c r="Y53" s="23"/>
      <c r="Z53" s="23"/>
      <c r="AA53" s="23"/>
      <c r="AB53" s="23"/>
      <c r="AC53" s="23"/>
      <c r="AD53" s="23"/>
      <c r="AE53" s="23"/>
      <c r="AF53" s="23"/>
      <c r="AG53" s="23"/>
      <c r="AH53" s="24"/>
      <c r="AI53" s="1066"/>
      <c r="AJ53" s="25" t="s">
        <v>102</v>
      </c>
      <c r="AK53" s="25" t="s">
        <v>103</v>
      </c>
      <c r="AL53" s="25" t="s">
        <v>86</v>
      </c>
      <c r="AM53" s="1070"/>
      <c r="AN53" s="1064"/>
    </row>
    <row r="54" spans="1:40" ht="15.75" x14ac:dyDescent="0.25">
      <c r="A54" s="22"/>
      <c r="B54" s="23"/>
      <c r="C54" s="23"/>
      <c r="D54" s="26"/>
      <c r="E54" s="27"/>
      <c r="F54" s="28"/>
      <c r="G54" s="28"/>
      <c r="H54" s="27"/>
      <c r="I54" s="29"/>
      <c r="J54" s="30"/>
      <c r="K54" s="30"/>
      <c r="L54" s="30"/>
      <c r="M54" s="30"/>
      <c r="N54" s="30"/>
      <c r="O54" s="30"/>
      <c r="P54" s="30"/>
      <c r="Q54" s="30"/>
      <c r="R54" s="30"/>
      <c r="S54" s="30"/>
      <c r="T54" s="30"/>
      <c r="U54" s="30"/>
      <c r="V54" s="28"/>
      <c r="W54" s="28"/>
      <c r="X54" s="28"/>
      <c r="Y54" s="28"/>
      <c r="Z54" s="28"/>
      <c r="AA54" s="28"/>
      <c r="AB54" s="31"/>
      <c r="AC54" s="28"/>
      <c r="AD54" s="30"/>
      <c r="AE54" s="30"/>
      <c r="AF54" s="30"/>
      <c r="AG54" s="32"/>
      <c r="AH54" s="33"/>
      <c r="AI54" s="76" t="s">
        <v>104</v>
      </c>
      <c r="AJ54" s="78">
        <v>0.159</v>
      </c>
      <c r="AK54" s="79"/>
      <c r="AL54" s="110">
        <f>+'3,01'!AJ55</f>
        <v>90</v>
      </c>
      <c r="AM54" s="36">
        <v>2</v>
      </c>
      <c r="AN54" s="37">
        <f>+AJ54*AL54*AM54</f>
        <v>28.62</v>
      </c>
    </row>
    <row r="55" spans="1:40" ht="15.75" x14ac:dyDescent="0.25">
      <c r="A55" s="22"/>
      <c r="B55" s="23"/>
      <c r="C55" s="23"/>
      <c r="D55" s="23"/>
      <c r="E55" s="23"/>
      <c r="F55" s="23"/>
      <c r="G55" s="23"/>
      <c r="H55" s="23"/>
      <c r="I55" s="23"/>
      <c r="J55" s="23"/>
      <c r="K55" s="23"/>
      <c r="L55" s="23"/>
      <c r="M55" s="23"/>
      <c r="N55" s="38"/>
      <c r="O55" s="23"/>
      <c r="P55" s="23"/>
      <c r="Q55" s="23"/>
      <c r="R55" s="23"/>
      <c r="S55" s="23"/>
      <c r="T55" s="23"/>
      <c r="U55" s="23"/>
      <c r="V55" s="23"/>
      <c r="W55" s="23"/>
      <c r="X55" s="23"/>
      <c r="Y55" s="23"/>
      <c r="Z55" s="23"/>
      <c r="AA55" s="23"/>
      <c r="AB55" s="23"/>
      <c r="AC55" s="23"/>
      <c r="AD55" s="23"/>
      <c r="AE55" s="23"/>
      <c r="AF55" s="39"/>
      <c r="AG55" s="23"/>
      <c r="AH55" s="33"/>
      <c r="AI55" s="69"/>
      <c r="AJ55" s="79"/>
      <c r="AK55" s="79"/>
      <c r="AL55" s="35"/>
      <c r="AM55" s="36"/>
      <c r="AN55" s="37"/>
    </row>
    <row r="56" spans="1:40" x14ac:dyDescent="0.25">
      <c r="A56" s="22"/>
      <c r="B56" s="23"/>
      <c r="C56" s="23"/>
      <c r="D56" s="23"/>
      <c r="E56" s="23"/>
      <c r="F56" s="23"/>
      <c r="G56" s="23"/>
      <c r="H56" s="23"/>
      <c r="I56" s="23"/>
      <c r="J56" s="23"/>
      <c r="K56" s="23"/>
      <c r="L56" s="23"/>
      <c r="M56" s="23"/>
      <c r="N56" s="38"/>
      <c r="O56" s="23"/>
      <c r="P56" s="23"/>
      <c r="Q56" s="23"/>
      <c r="R56" s="23"/>
      <c r="S56" s="23"/>
      <c r="T56" s="23"/>
      <c r="U56" s="23"/>
      <c r="V56" s="23"/>
      <c r="W56" s="23"/>
      <c r="X56" s="23"/>
      <c r="Y56" s="23"/>
      <c r="Z56" s="23"/>
      <c r="AA56" s="23"/>
      <c r="AB56" s="23"/>
      <c r="AC56" s="23"/>
      <c r="AD56" s="23"/>
      <c r="AE56" s="23"/>
      <c r="AF56" s="39"/>
      <c r="AG56" s="23"/>
      <c r="AH56" s="33"/>
      <c r="AI56" s="76"/>
      <c r="AJ56" s="71"/>
      <c r="AK56" s="71"/>
      <c r="AL56" s="71"/>
      <c r="AM56" s="72"/>
      <c r="AN56" s="73"/>
    </row>
    <row r="57" spans="1:40" ht="15.75" x14ac:dyDescent="0.25">
      <c r="A57" s="22"/>
      <c r="B57" s="23"/>
      <c r="C57" s="23"/>
      <c r="D57" s="23"/>
      <c r="E57" s="23"/>
      <c r="F57" s="23"/>
      <c r="G57" s="23"/>
      <c r="H57" s="23"/>
      <c r="I57" s="23"/>
      <c r="J57" s="23"/>
      <c r="K57" s="23"/>
      <c r="L57" s="23"/>
      <c r="M57" s="23"/>
      <c r="N57" s="38"/>
      <c r="O57" s="23"/>
      <c r="P57" s="23"/>
      <c r="Q57" s="23"/>
      <c r="R57" s="23"/>
      <c r="S57" s="23"/>
      <c r="T57" s="23"/>
      <c r="U57" s="23"/>
      <c r="V57" s="23"/>
      <c r="W57" s="23"/>
      <c r="X57" s="23"/>
      <c r="Y57" s="23"/>
      <c r="Z57" s="23"/>
      <c r="AA57" s="23"/>
      <c r="AB57" s="23"/>
      <c r="AC57" s="23"/>
      <c r="AD57" s="23"/>
      <c r="AE57" s="23"/>
      <c r="AF57" s="39"/>
      <c r="AG57" s="23"/>
      <c r="AH57" s="33"/>
      <c r="AI57" s="69"/>
      <c r="AJ57" s="79"/>
      <c r="AK57" s="79"/>
      <c r="AL57" s="35"/>
      <c r="AM57" s="36"/>
      <c r="AN57" s="37"/>
    </row>
    <row r="58" spans="1:40" ht="15.75" x14ac:dyDescent="0.25">
      <c r="A58" s="22"/>
      <c r="B58" s="23"/>
      <c r="C58" s="23"/>
      <c r="D58" s="23"/>
      <c r="E58" s="23"/>
      <c r="F58" s="23"/>
      <c r="G58" s="23"/>
      <c r="H58" s="23"/>
      <c r="I58" s="23"/>
      <c r="J58" s="23"/>
      <c r="K58" s="23"/>
      <c r="L58" s="23"/>
      <c r="M58" s="23"/>
      <c r="N58" s="38"/>
      <c r="O58" s="23"/>
      <c r="P58" s="23"/>
      <c r="Q58" s="23"/>
      <c r="R58" s="23"/>
      <c r="S58" s="23"/>
      <c r="T58" s="23"/>
      <c r="U58" s="23"/>
      <c r="V58" s="23"/>
      <c r="W58" s="23"/>
      <c r="X58" s="23"/>
      <c r="Y58" s="23"/>
      <c r="Z58" s="23"/>
      <c r="AA58" s="23"/>
      <c r="AB58" s="23"/>
      <c r="AC58" s="23"/>
      <c r="AD58" s="23"/>
      <c r="AE58" s="23"/>
      <c r="AF58" s="39"/>
      <c r="AG58" s="23"/>
      <c r="AH58" s="33"/>
      <c r="AI58" s="69"/>
      <c r="AJ58" s="79"/>
      <c r="AK58" s="79"/>
      <c r="AL58" s="35"/>
      <c r="AM58" s="36"/>
      <c r="AN58" s="37"/>
    </row>
    <row r="59" spans="1:40" x14ac:dyDescent="0.25">
      <c r="A59" s="22"/>
      <c r="B59" s="23"/>
      <c r="C59" s="23"/>
      <c r="D59" s="23"/>
      <c r="E59" s="23"/>
      <c r="F59" s="23"/>
      <c r="G59" s="23"/>
      <c r="H59" s="23"/>
      <c r="I59" s="23"/>
      <c r="J59" s="23"/>
      <c r="K59" s="23"/>
      <c r="L59" s="23"/>
      <c r="M59" s="23"/>
      <c r="N59" s="38"/>
      <c r="O59" s="23"/>
      <c r="P59" s="23"/>
      <c r="Q59" s="23"/>
      <c r="R59" s="23"/>
      <c r="S59" s="23"/>
      <c r="T59" s="23"/>
      <c r="U59" s="23"/>
      <c r="V59" s="23"/>
      <c r="W59" s="23"/>
      <c r="X59" s="23"/>
      <c r="Y59" s="23"/>
      <c r="Z59" s="23"/>
      <c r="AA59" s="23"/>
      <c r="AB59" s="23"/>
      <c r="AC59" s="23"/>
      <c r="AD59" s="23"/>
      <c r="AE59" s="23"/>
      <c r="AF59" s="39"/>
      <c r="AG59" s="23"/>
      <c r="AH59" s="33"/>
      <c r="AI59" s="76" t="s">
        <v>81</v>
      </c>
      <c r="AJ59" s="71">
        <v>0.8</v>
      </c>
      <c r="AK59" s="71">
        <f>+'3,03'!AK50-'3,01'!AK55</f>
        <v>0.19999999999999998</v>
      </c>
      <c r="AL59" s="71">
        <f>+'3,03'!AL50</f>
        <v>0.2</v>
      </c>
      <c r="AM59" s="72">
        <f>+'3,03'!AM50*2</f>
        <v>60</v>
      </c>
      <c r="AN59" s="73">
        <f>+AJ59*AK59*AL59*AM59*-1</f>
        <v>-1.92</v>
      </c>
    </row>
    <row r="60" spans="1:40" ht="15.75" x14ac:dyDescent="0.25">
      <c r="A60" s="22"/>
      <c r="B60" s="23"/>
      <c r="C60" s="23"/>
      <c r="D60" s="23"/>
      <c r="E60" s="23"/>
      <c r="F60" s="23"/>
      <c r="G60" s="23"/>
      <c r="H60" s="23"/>
      <c r="I60" s="23"/>
      <c r="J60" s="23"/>
      <c r="K60" s="23"/>
      <c r="L60" s="23"/>
      <c r="M60" s="23"/>
      <c r="N60" s="38"/>
      <c r="O60" s="23"/>
      <c r="P60" s="23"/>
      <c r="Q60" s="23"/>
      <c r="R60" s="23"/>
      <c r="S60" s="23"/>
      <c r="T60" s="23"/>
      <c r="U60" s="23"/>
      <c r="V60" s="23"/>
      <c r="W60" s="23"/>
      <c r="X60" s="23"/>
      <c r="Y60" s="23"/>
      <c r="Z60" s="23"/>
      <c r="AA60" s="23"/>
      <c r="AB60" s="23"/>
      <c r="AC60" s="23"/>
      <c r="AD60" s="23"/>
      <c r="AE60" s="23"/>
      <c r="AF60" s="39"/>
      <c r="AG60" s="23"/>
      <c r="AH60" s="33"/>
      <c r="AI60" s="69"/>
      <c r="AJ60" s="79"/>
      <c r="AK60" s="79"/>
      <c r="AL60" s="35"/>
      <c r="AM60" s="36"/>
      <c r="AN60" s="37"/>
    </row>
    <row r="61" spans="1:40" ht="15.75" x14ac:dyDescent="0.25">
      <c r="A61" s="22"/>
      <c r="B61" s="23"/>
      <c r="C61" s="23"/>
      <c r="D61" s="23"/>
      <c r="E61" s="23"/>
      <c r="F61" s="23"/>
      <c r="G61" s="23"/>
      <c r="H61" s="23"/>
      <c r="I61" s="23"/>
      <c r="J61" s="23"/>
      <c r="K61" s="23"/>
      <c r="L61" s="23"/>
      <c r="M61" s="23"/>
      <c r="N61" s="23"/>
      <c r="O61" s="23"/>
      <c r="P61" s="23"/>
      <c r="Q61" s="23"/>
      <c r="R61" s="23"/>
      <c r="S61" s="23"/>
      <c r="T61" s="23"/>
      <c r="U61" s="23"/>
      <c r="V61" s="23"/>
      <c r="W61" s="23"/>
      <c r="X61" s="23"/>
      <c r="Y61" s="23"/>
      <c r="Z61" s="23"/>
      <c r="AA61" s="23"/>
      <c r="AB61" s="23"/>
      <c r="AC61" s="23"/>
      <c r="AD61" s="23"/>
      <c r="AE61" s="23"/>
      <c r="AF61" s="39"/>
      <c r="AG61" s="23"/>
      <c r="AH61" s="33"/>
      <c r="AI61" s="69"/>
      <c r="AJ61" s="79"/>
      <c r="AK61" s="79"/>
      <c r="AL61" s="35"/>
      <c r="AM61" s="36"/>
      <c r="AN61" s="37"/>
    </row>
    <row r="62" spans="1:40" ht="15.75" x14ac:dyDescent="0.25">
      <c r="A62" s="22"/>
      <c r="B62" s="23"/>
      <c r="C62" s="23"/>
      <c r="D62" s="23"/>
      <c r="E62" s="23"/>
      <c r="F62" s="23"/>
      <c r="G62" s="23"/>
      <c r="H62" s="23"/>
      <c r="I62" s="23"/>
      <c r="J62" s="23"/>
      <c r="K62" s="23"/>
      <c r="L62" s="23"/>
      <c r="M62" s="23"/>
      <c r="N62" s="23"/>
      <c r="O62" s="23"/>
      <c r="P62" s="23"/>
      <c r="Q62" s="23"/>
      <c r="R62" s="23"/>
      <c r="S62" s="23"/>
      <c r="T62" s="23"/>
      <c r="U62" s="23"/>
      <c r="V62" s="23"/>
      <c r="W62" s="23"/>
      <c r="X62" s="23"/>
      <c r="Y62" s="23"/>
      <c r="Z62" s="23"/>
      <c r="AA62" s="23"/>
      <c r="AB62" s="23"/>
      <c r="AC62" s="23"/>
      <c r="AD62" s="23"/>
      <c r="AE62" s="23"/>
      <c r="AF62" s="39"/>
      <c r="AG62" s="23"/>
      <c r="AH62" s="33"/>
      <c r="AI62" s="69"/>
      <c r="AJ62" s="79"/>
      <c r="AK62" s="79"/>
      <c r="AL62" s="35"/>
      <c r="AM62" s="36"/>
      <c r="AN62" s="37"/>
    </row>
    <row r="63" spans="1:40" ht="15.75" x14ac:dyDescent="0.25">
      <c r="A63" s="22"/>
      <c r="B63" s="23"/>
      <c r="C63" s="23"/>
      <c r="D63" s="23"/>
      <c r="E63" s="23"/>
      <c r="F63" s="23"/>
      <c r="G63" s="23"/>
      <c r="H63" s="23"/>
      <c r="I63" s="23"/>
      <c r="J63" s="23"/>
      <c r="K63" s="23"/>
      <c r="L63" s="23"/>
      <c r="M63" s="23"/>
      <c r="N63" s="23"/>
      <c r="O63" s="23"/>
      <c r="P63" s="23"/>
      <c r="Q63" s="23"/>
      <c r="R63" s="23"/>
      <c r="S63" s="23"/>
      <c r="T63" s="23"/>
      <c r="U63" s="23"/>
      <c r="V63" s="23"/>
      <c r="W63" s="23"/>
      <c r="X63" s="23"/>
      <c r="Y63" s="23"/>
      <c r="Z63" s="23"/>
      <c r="AA63" s="23"/>
      <c r="AB63" s="23"/>
      <c r="AC63" s="23"/>
      <c r="AD63" s="23"/>
      <c r="AE63" s="23"/>
      <c r="AF63" s="39"/>
      <c r="AG63" s="23"/>
      <c r="AH63" s="33"/>
      <c r="AI63" s="69"/>
      <c r="AJ63" s="79"/>
      <c r="AK63" s="79"/>
      <c r="AL63" s="35"/>
      <c r="AM63" s="36"/>
      <c r="AN63" s="37"/>
    </row>
    <row r="64" spans="1:40" ht="15.75" x14ac:dyDescent="0.25">
      <c r="A64" s="22"/>
      <c r="B64" s="23"/>
      <c r="C64" s="23"/>
      <c r="D64" s="23"/>
      <c r="E64" s="23"/>
      <c r="F64" s="23"/>
      <c r="G64" s="23"/>
      <c r="H64" s="23"/>
      <c r="I64" s="23"/>
      <c r="J64" s="23"/>
      <c r="K64" s="23"/>
      <c r="L64" s="23"/>
      <c r="M64" s="23"/>
      <c r="N64" s="23"/>
      <c r="O64" s="23"/>
      <c r="P64" s="23"/>
      <c r="Q64" s="23"/>
      <c r="R64" s="23"/>
      <c r="S64" s="23"/>
      <c r="T64" s="23"/>
      <c r="U64" s="23"/>
      <c r="V64" s="23"/>
      <c r="W64" s="23"/>
      <c r="X64" s="23"/>
      <c r="Y64" s="23"/>
      <c r="Z64" s="23"/>
      <c r="AA64" s="23"/>
      <c r="AB64" s="23"/>
      <c r="AC64" s="23"/>
      <c r="AD64" s="23"/>
      <c r="AE64" s="23"/>
      <c r="AF64" s="39"/>
      <c r="AG64" s="23"/>
      <c r="AH64" s="33"/>
      <c r="AI64" s="69"/>
      <c r="AJ64" s="79"/>
      <c r="AK64" s="79"/>
      <c r="AL64" s="35"/>
      <c r="AM64" s="36"/>
      <c r="AN64" s="37"/>
    </row>
    <row r="65" spans="1:40" ht="15.75" x14ac:dyDescent="0.25">
      <c r="A65" s="22"/>
      <c r="B65" s="23"/>
      <c r="C65" s="23"/>
      <c r="D65" s="23"/>
      <c r="E65" s="23"/>
      <c r="F65" s="23"/>
      <c r="G65" s="23"/>
      <c r="H65" s="23"/>
      <c r="I65" s="23"/>
      <c r="J65" s="23"/>
      <c r="K65" s="23"/>
      <c r="L65" s="23"/>
      <c r="M65" s="23"/>
      <c r="N65" s="23"/>
      <c r="O65" s="23"/>
      <c r="P65" s="23"/>
      <c r="Q65" s="23"/>
      <c r="R65" s="23"/>
      <c r="S65" s="23"/>
      <c r="T65" s="23"/>
      <c r="U65" s="23"/>
      <c r="V65" s="23"/>
      <c r="W65" s="23"/>
      <c r="X65" s="23"/>
      <c r="Y65" s="23"/>
      <c r="Z65" s="23"/>
      <c r="AA65" s="23"/>
      <c r="AB65" s="23"/>
      <c r="AC65" s="23"/>
      <c r="AD65" s="23"/>
      <c r="AE65" s="23"/>
      <c r="AF65" s="39"/>
      <c r="AG65" s="23"/>
      <c r="AH65" s="33"/>
      <c r="AI65" s="69"/>
      <c r="AJ65" s="79"/>
      <c r="AK65" s="79"/>
      <c r="AL65" s="35"/>
      <c r="AM65" s="36"/>
      <c r="AN65" s="37"/>
    </row>
    <row r="66" spans="1:40" ht="15.75" x14ac:dyDescent="0.25">
      <c r="A66" s="22"/>
      <c r="B66" s="23"/>
      <c r="C66" s="23"/>
      <c r="D66" s="23"/>
      <c r="E66" s="23"/>
      <c r="F66" s="23"/>
      <c r="G66" s="23"/>
      <c r="H66" s="23"/>
      <c r="I66" s="23"/>
      <c r="J66" s="23"/>
      <c r="K66" s="23"/>
      <c r="L66" s="23"/>
      <c r="M66" s="23"/>
      <c r="N66" s="23"/>
      <c r="O66" s="23"/>
      <c r="P66" s="23"/>
      <c r="Q66" s="23"/>
      <c r="R66" s="23"/>
      <c r="S66" s="23"/>
      <c r="T66" s="23"/>
      <c r="U66" s="23"/>
      <c r="V66" s="23"/>
      <c r="W66" s="23"/>
      <c r="X66" s="23"/>
      <c r="Y66" s="23"/>
      <c r="Z66" s="23"/>
      <c r="AA66" s="23"/>
      <c r="AB66" s="23"/>
      <c r="AC66" s="23"/>
      <c r="AD66" s="23"/>
      <c r="AE66" s="23"/>
      <c r="AF66" s="39"/>
      <c r="AG66" s="23"/>
      <c r="AH66" s="33"/>
      <c r="AI66" s="69"/>
      <c r="AJ66" s="79"/>
      <c r="AK66" s="79"/>
      <c r="AL66" s="35"/>
      <c r="AM66" s="36"/>
      <c r="AN66" s="37"/>
    </row>
    <row r="67" spans="1:40" ht="15.75" x14ac:dyDescent="0.25">
      <c r="A67" s="22"/>
      <c r="B67" s="23"/>
      <c r="C67" s="23"/>
      <c r="D67" s="23"/>
      <c r="E67" s="23"/>
      <c r="F67" s="23"/>
      <c r="G67" s="23"/>
      <c r="H67" s="23"/>
      <c r="I67" s="23"/>
      <c r="J67" s="23"/>
      <c r="K67" s="23"/>
      <c r="L67" s="23"/>
      <c r="M67" s="23"/>
      <c r="N67" s="23"/>
      <c r="O67" s="23"/>
      <c r="P67" s="23"/>
      <c r="Q67" s="23"/>
      <c r="R67" s="23"/>
      <c r="S67" s="23"/>
      <c r="T67" s="23"/>
      <c r="U67" s="23"/>
      <c r="V67" s="23"/>
      <c r="W67" s="23"/>
      <c r="X67" s="23"/>
      <c r="Y67" s="23"/>
      <c r="Z67" s="23"/>
      <c r="AA67" s="23"/>
      <c r="AB67" s="23"/>
      <c r="AC67" s="23"/>
      <c r="AD67" s="23"/>
      <c r="AE67" s="23"/>
      <c r="AF67" s="39"/>
      <c r="AG67" s="23"/>
      <c r="AH67" s="33"/>
      <c r="AI67" s="69"/>
      <c r="AJ67" s="79"/>
      <c r="AK67" s="79"/>
      <c r="AL67" s="35"/>
      <c r="AM67" s="36"/>
      <c r="AN67" s="37"/>
    </row>
    <row r="68" spans="1:40" ht="15.75" x14ac:dyDescent="0.25">
      <c r="A68" s="22"/>
      <c r="B68" s="23"/>
      <c r="C68" s="23"/>
      <c r="D68" s="23"/>
      <c r="E68" s="23"/>
      <c r="F68" s="23"/>
      <c r="G68" s="23"/>
      <c r="H68" s="23"/>
      <c r="I68" s="23"/>
      <c r="J68" s="23"/>
      <c r="K68" s="23"/>
      <c r="L68" s="23"/>
      <c r="M68" s="23"/>
      <c r="N68" s="23"/>
      <c r="O68" s="23"/>
      <c r="P68" s="23"/>
      <c r="Q68" s="23"/>
      <c r="R68" s="23"/>
      <c r="S68" s="23"/>
      <c r="T68" s="23"/>
      <c r="U68" s="23"/>
      <c r="V68" s="23"/>
      <c r="W68" s="23"/>
      <c r="X68" s="23"/>
      <c r="Y68" s="23"/>
      <c r="Z68" s="23"/>
      <c r="AA68" s="23"/>
      <c r="AB68" s="23"/>
      <c r="AC68" s="23"/>
      <c r="AD68" s="23"/>
      <c r="AE68" s="23"/>
      <c r="AF68" s="39"/>
      <c r="AG68" s="23"/>
      <c r="AH68" s="33"/>
      <c r="AI68" s="69"/>
      <c r="AJ68" s="79"/>
      <c r="AK68" s="79"/>
      <c r="AL68" s="35"/>
      <c r="AM68" s="36"/>
      <c r="AN68" s="37"/>
    </row>
    <row r="69" spans="1:40" ht="15.75" x14ac:dyDescent="0.25">
      <c r="A69" s="22"/>
      <c r="B69" s="23"/>
      <c r="C69" s="23"/>
      <c r="D69" s="23"/>
      <c r="E69" s="23"/>
      <c r="F69" s="23"/>
      <c r="G69" s="23"/>
      <c r="H69" s="23"/>
      <c r="I69" s="23"/>
      <c r="J69" s="23"/>
      <c r="K69" s="23"/>
      <c r="L69" s="23"/>
      <c r="M69" s="23"/>
      <c r="N69" s="23"/>
      <c r="O69" s="23"/>
      <c r="P69" s="23"/>
      <c r="Q69" s="23"/>
      <c r="R69" s="23"/>
      <c r="S69" s="23"/>
      <c r="T69" s="23"/>
      <c r="U69" s="23"/>
      <c r="V69" s="23"/>
      <c r="W69" s="23"/>
      <c r="X69" s="23"/>
      <c r="Y69" s="23"/>
      <c r="Z69" s="23"/>
      <c r="AA69" s="23"/>
      <c r="AB69" s="23"/>
      <c r="AC69" s="23"/>
      <c r="AD69" s="23"/>
      <c r="AE69" s="23"/>
      <c r="AF69" s="39"/>
      <c r="AG69" s="23"/>
      <c r="AH69" s="33"/>
      <c r="AI69" s="69"/>
      <c r="AJ69" s="79"/>
      <c r="AK69" s="79"/>
      <c r="AL69" s="35"/>
      <c r="AM69" s="36"/>
      <c r="AN69" s="37"/>
    </row>
    <row r="70" spans="1:40" ht="15.75" x14ac:dyDescent="0.25">
      <c r="A70" s="22"/>
      <c r="B70" s="23"/>
      <c r="C70" s="23"/>
      <c r="D70" s="23"/>
      <c r="E70" s="23"/>
      <c r="F70" s="23"/>
      <c r="G70" s="23"/>
      <c r="H70" s="23"/>
      <c r="I70" s="23"/>
      <c r="J70" s="23"/>
      <c r="K70" s="23"/>
      <c r="L70" s="23"/>
      <c r="M70" s="23"/>
      <c r="N70" s="23"/>
      <c r="O70" s="23"/>
      <c r="P70" s="23"/>
      <c r="Q70" s="23"/>
      <c r="R70" s="23"/>
      <c r="S70" s="23"/>
      <c r="T70" s="23"/>
      <c r="U70" s="23"/>
      <c r="V70" s="23"/>
      <c r="W70" s="23"/>
      <c r="X70" s="23"/>
      <c r="Y70" s="23"/>
      <c r="Z70" s="23"/>
      <c r="AA70" s="23"/>
      <c r="AB70" s="23"/>
      <c r="AC70" s="23"/>
      <c r="AD70" s="23"/>
      <c r="AE70" s="23"/>
      <c r="AF70" s="39"/>
      <c r="AG70" s="23"/>
      <c r="AH70" s="33"/>
      <c r="AI70" s="69"/>
      <c r="AJ70" s="79"/>
      <c r="AK70" s="79"/>
      <c r="AL70" s="35"/>
      <c r="AM70" s="36"/>
      <c r="AN70" s="37"/>
    </row>
    <row r="71" spans="1:40" ht="15.75" x14ac:dyDescent="0.25">
      <c r="A71" s="22"/>
      <c r="B71" s="23"/>
      <c r="C71" s="23"/>
      <c r="D71" s="23"/>
      <c r="E71" s="23"/>
      <c r="F71" s="23"/>
      <c r="G71" s="23"/>
      <c r="H71" s="23"/>
      <c r="I71" s="23"/>
      <c r="J71" s="23"/>
      <c r="K71" s="23"/>
      <c r="L71" s="23"/>
      <c r="M71" s="23"/>
      <c r="N71" s="23"/>
      <c r="O71" s="23"/>
      <c r="P71" s="23"/>
      <c r="Q71" s="23"/>
      <c r="R71" s="23"/>
      <c r="S71" s="23"/>
      <c r="T71" s="23"/>
      <c r="U71" s="23"/>
      <c r="V71" s="23"/>
      <c r="W71" s="23"/>
      <c r="X71" s="23"/>
      <c r="Y71" s="23"/>
      <c r="Z71" s="23"/>
      <c r="AA71" s="23"/>
      <c r="AB71" s="23"/>
      <c r="AC71" s="23"/>
      <c r="AD71" s="23"/>
      <c r="AE71" s="23"/>
      <c r="AF71" s="39"/>
      <c r="AG71" s="23"/>
      <c r="AH71" s="33"/>
      <c r="AI71" s="69"/>
      <c r="AJ71" s="79"/>
      <c r="AK71" s="79"/>
      <c r="AL71" s="35"/>
      <c r="AM71" s="36"/>
      <c r="AN71" s="37"/>
    </row>
    <row r="72" spans="1:40" ht="15.75" x14ac:dyDescent="0.25">
      <c r="A72" s="22"/>
      <c r="B72" s="23"/>
      <c r="C72" s="23"/>
      <c r="D72" s="23"/>
      <c r="E72" s="23"/>
      <c r="F72" s="23"/>
      <c r="G72" s="23"/>
      <c r="H72" s="23"/>
      <c r="I72" s="23"/>
      <c r="J72" s="23"/>
      <c r="K72" s="23"/>
      <c r="L72" s="23"/>
      <c r="M72" s="23"/>
      <c r="N72" s="23"/>
      <c r="O72" s="23"/>
      <c r="P72" s="23"/>
      <c r="Q72" s="23"/>
      <c r="R72" s="23"/>
      <c r="S72" s="23"/>
      <c r="T72" s="23"/>
      <c r="U72" s="23"/>
      <c r="V72" s="23"/>
      <c r="W72" s="23"/>
      <c r="X72" s="23"/>
      <c r="Y72" s="23"/>
      <c r="Z72" s="23"/>
      <c r="AA72" s="23"/>
      <c r="AB72" s="23"/>
      <c r="AC72" s="23"/>
      <c r="AD72" s="23"/>
      <c r="AE72" s="23"/>
      <c r="AF72" s="39"/>
      <c r="AG72" s="23"/>
      <c r="AH72" s="33"/>
      <c r="AI72" s="69"/>
      <c r="AJ72" s="79"/>
      <c r="AK72" s="79"/>
      <c r="AL72" s="35"/>
      <c r="AM72" s="36"/>
      <c r="AN72" s="37"/>
    </row>
    <row r="73" spans="1:40" ht="15.75" x14ac:dyDescent="0.25">
      <c r="A73" s="22"/>
      <c r="B73" s="23"/>
      <c r="C73" s="23"/>
      <c r="D73" s="23"/>
      <c r="E73" s="23"/>
      <c r="F73" s="23"/>
      <c r="G73" s="23"/>
      <c r="H73" s="23"/>
      <c r="I73" s="23"/>
      <c r="J73" s="23"/>
      <c r="K73" s="23"/>
      <c r="L73" s="23"/>
      <c r="M73" s="23"/>
      <c r="N73" s="23"/>
      <c r="O73" s="23"/>
      <c r="P73" s="23"/>
      <c r="Q73" s="23"/>
      <c r="R73" s="23"/>
      <c r="S73" s="23"/>
      <c r="T73" s="23"/>
      <c r="U73" s="23"/>
      <c r="V73" s="23"/>
      <c r="W73" s="23"/>
      <c r="X73" s="23"/>
      <c r="Y73" s="23"/>
      <c r="Z73" s="23"/>
      <c r="AA73" s="23"/>
      <c r="AB73" s="23"/>
      <c r="AC73" s="23"/>
      <c r="AD73" s="23"/>
      <c r="AE73" s="23"/>
      <c r="AF73" s="39"/>
      <c r="AG73" s="23"/>
      <c r="AH73" s="33"/>
      <c r="AI73" s="69"/>
      <c r="AJ73" s="79"/>
      <c r="AK73" s="79"/>
      <c r="AL73" s="35"/>
      <c r="AM73" s="36"/>
      <c r="AN73" s="37"/>
    </row>
    <row r="74" spans="1:40" ht="15.75" x14ac:dyDescent="0.25">
      <c r="A74" s="22"/>
      <c r="B74" s="23"/>
      <c r="C74" s="23"/>
      <c r="D74" s="23"/>
      <c r="E74" s="23"/>
      <c r="F74" s="23"/>
      <c r="G74" s="23"/>
      <c r="H74" s="23"/>
      <c r="I74" s="23"/>
      <c r="J74" s="23"/>
      <c r="K74" s="23"/>
      <c r="L74" s="23"/>
      <c r="M74" s="23"/>
      <c r="N74" s="23"/>
      <c r="O74" s="23"/>
      <c r="P74" s="23"/>
      <c r="Q74" s="23"/>
      <c r="R74" s="23"/>
      <c r="S74" s="23"/>
      <c r="T74" s="23"/>
      <c r="U74" s="23"/>
      <c r="V74" s="23"/>
      <c r="W74" s="23"/>
      <c r="X74" s="23"/>
      <c r="Y74" s="23"/>
      <c r="Z74" s="23"/>
      <c r="AA74" s="23"/>
      <c r="AB74" s="23"/>
      <c r="AC74" s="23"/>
      <c r="AD74" s="23"/>
      <c r="AE74" s="23"/>
      <c r="AF74" s="39"/>
      <c r="AG74" s="23"/>
      <c r="AH74" s="33"/>
      <c r="AI74" s="69"/>
      <c r="AJ74" s="79"/>
      <c r="AK74" s="79"/>
      <c r="AL74" s="35"/>
      <c r="AM74" s="36"/>
      <c r="AN74" s="37"/>
    </row>
    <row r="75" spans="1:40" ht="15.75" x14ac:dyDescent="0.25">
      <c r="A75" s="22"/>
      <c r="B75" s="23"/>
      <c r="C75" s="23"/>
      <c r="D75" s="23"/>
      <c r="E75" s="23"/>
      <c r="F75" s="23"/>
      <c r="G75" s="23"/>
      <c r="H75" s="23"/>
      <c r="I75" s="23"/>
      <c r="J75" s="23"/>
      <c r="K75" s="23"/>
      <c r="L75" s="23"/>
      <c r="M75" s="23"/>
      <c r="N75" s="23"/>
      <c r="O75" s="23"/>
      <c r="P75" s="23"/>
      <c r="Q75" s="23"/>
      <c r="R75" s="23"/>
      <c r="S75" s="23"/>
      <c r="T75" s="23"/>
      <c r="U75" s="23"/>
      <c r="V75" s="23"/>
      <c r="W75" s="23"/>
      <c r="X75" s="23"/>
      <c r="Y75" s="23"/>
      <c r="Z75" s="23"/>
      <c r="AA75" s="23"/>
      <c r="AB75" s="23"/>
      <c r="AC75" s="23"/>
      <c r="AD75" s="23"/>
      <c r="AE75" s="23"/>
      <c r="AF75" s="39"/>
      <c r="AG75" s="23"/>
      <c r="AH75" s="33"/>
      <c r="AI75" s="69"/>
      <c r="AJ75" s="79"/>
      <c r="AK75" s="79"/>
      <c r="AL75" s="35"/>
      <c r="AM75" s="36"/>
      <c r="AN75" s="37"/>
    </row>
    <row r="76" spans="1:40" ht="15.75" x14ac:dyDescent="0.25">
      <c r="A76" s="22"/>
      <c r="B76" s="23"/>
      <c r="C76" s="23"/>
      <c r="D76" s="23"/>
      <c r="E76" s="23"/>
      <c r="F76" s="23"/>
      <c r="G76" s="23"/>
      <c r="H76" s="23"/>
      <c r="I76" s="23"/>
      <c r="J76" s="23"/>
      <c r="K76" s="23"/>
      <c r="L76" s="23"/>
      <c r="M76" s="23"/>
      <c r="N76" s="23"/>
      <c r="O76" s="23"/>
      <c r="P76" s="23"/>
      <c r="Q76" s="23"/>
      <c r="R76" s="23"/>
      <c r="S76" s="23"/>
      <c r="T76" s="23"/>
      <c r="U76" s="23"/>
      <c r="V76" s="23"/>
      <c r="W76" s="23"/>
      <c r="X76" s="23"/>
      <c r="Y76" s="23"/>
      <c r="Z76" s="23"/>
      <c r="AA76" s="23"/>
      <c r="AB76" s="23"/>
      <c r="AC76" s="23"/>
      <c r="AD76" s="23"/>
      <c r="AE76" s="23"/>
      <c r="AF76" s="39"/>
      <c r="AG76" s="23"/>
      <c r="AH76" s="33"/>
      <c r="AI76" s="69"/>
      <c r="AJ76" s="79"/>
      <c r="AK76" s="79"/>
      <c r="AL76" s="35"/>
      <c r="AM76" s="36"/>
      <c r="AN76" s="37"/>
    </row>
    <row r="77" spans="1:40" ht="15.75" x14ac:dyDescent="0.25">
      <c r="A77" s="22"/>
      <c r="B77" s="23"/>
      <c r="C77" s="23"/>
      <c r="D77" s="23"/>
      <c r="E77" s="23"/>
      <c r="F77" s="23"/>
      <c r="G77" s="23"/>
      <c r="H77" s="23"/>
      <c r="I77" s="23"/>
      <c r="J77" s="23"/>
      <c r="K77" s="23"/>
      <c r="L77" s="23"/>
      <c r="M77" s="23"/>
      <c r="N77" s="23"/>
      <c r="O77" s="23"/>
      <c r="P77" s="23"/>
      <c r="Q77" s="23"/>
      <c r="R77" s="23"/>
      <c r="S77" s="23"/>
      <c r="T77" s="23"/>
      <c r="U77" s="23"/>
      <c r="V77" s="23"/>
      <c r="W77" s="23"/>
      <c r="X77" s="23"/>
      <c r="Y77" s="23"/>
      <c r="Z77" s="23"/>
      <c r="AA77" s="23"/>
      <c r="AB77" s="23"/>
      <c r="AC77" s="23"/>
      <c r="AD77" s="23"/>
      <c r="AE77" s="23"/>
      <c r="AF77" s="39"/>
      <c r="AG77" s="23"/>
      <c r="AH77" s="33"/>
      <c r="AI77" s="69"/>
      <c r="AJ77" s="79"/>
      <c r="AK77" s="79"/>
      <c r="AL77" s="35"/>
      <c r="AM77" s="36"/>
      <c r="AN77" s="37"/>
    </row>
    <row r="78" spans="1:40" ht="15.75" x14ac:dyDescent="0.25">
      <c r="A78" s="22"/>
      <c r="B78" s="23"/>
      <c r="C78" s="23"/>
      <c r="D78" s="23"/>
      <c r="E78" s="23"/>
      <c r="F78" s="23"/>
      <c r="G78" s="23"/>
      <c r="H78" s="23"/>
      <c r="I78" s="23"/>
      <c r="J78" s="23"/>
      <c r="K78" s="23"/>
      <c r="L78" s="23"/>
      <c r="M78" s="23"/>
      <c r="N78" s="23"/>
      <c r="O78" s="23"/>
      <c r="P78" s="23"/>
      <c r="Q78" s="23"/>
      <c r="R78" s="23"/>
      <c r="S78" s="23"/>
      <c r="T78" s="23"/>
      <c r="U78" s="23"/>
      <c r="V78" s="23"/>
      <c r="W78" s="23"/>
      <c r="X78" s="23"/>
      <c r="Y78" s="23"/>
      <c r="Z78" s="23"/>
      <c r="AA78" s="23"/>
      <c r="AB78" s="23"/>
      <c r="AC78" s="23"/>
      <c r="AD78" s="23"/>
      <c r="AE78" s="23"/>
      <c r="AF78" s="23"/>
      <c r="AG78" s="23"/>
      <c r="AH78" s="33"/>
      <c r="AI78" s="69"/>
      <c r="AJ78" s="79"/>
      <c r="AK78" s="79"/>
      <c r="AL78" s="35"/>
      <c r="AM78" s="36"/>
      <c r="AN78" s="37"/>
    </row>
    <row r="79" spans="1:40" ht="15.75" x14ac:dyDescent="0.25">
      <c r="A79" s="22"/>
      <c r="B79" s="23"/>
      <c r="C79" s="23"/>
      <c r="D79" s="23"/>
      <c r="E79" s="23"/>
      <c r="F79" s="23"/>
      <c r="G79" s="23"/>
      <c r="H79" s="23"/>
      <c r="I79" s="23"/>
      <c r="J79" s="23"/>
      <c r="K79" s="23"/>
      <c r="L79" s="23"/>
      <c r="M79" s="23"/>
      <c r="N79" s="23"/>
      <c r="O79" s="23"/>
      <c r="P79" s="23"/>
      <c r="Q79" s="23"/>
      <c r="R79" s="23"/>
      <c r="S79" s="23"/>
      <c r="T79" s="23"/>
      <c r="U79" s="23"/>
      <c r="V79" s="23"/>
      <c r="W79" s="23"/>
      <c r="X79" s="23"/>
      <c r="Y79" s="23"/>
      <c r="Z79" s="23"/>
      <c r="AA79" s="23"/>
      <c r="AB79" s="23"/>
      <c r="AC79" s="23"/>
      <c r="AD79" s="23"/>
      <c r="AE79" s="23"/>
      <c r="AF79" s="23"/>
      <c r="AG79" s="23"/>
      <c r="AH79" s="33"/>
      <c r="AI79" s="34"/>
      <c r="AJ79" s="79"/>
      <c r="AK79" s="79"/>
      <c r="AL79" s="111"/>
      <c r="AM79" s="36"/>
      <c r="AN79" s="37"/>
    </row>
    <row r="80" spans="1:40" ht="15.75" x14ac:dyDescent="0.25">
      <c r="A80" s="22"/>
      <c r="B80" s="23"/>
      <c r="C80" s="23"/>
      <c r="D80" s="23"/>
      <c r="E80" s="23"/>
      <c r="F80" s="23"/>
      <c r="G80" s="23"/>
      <c r="H80" s="23"/>
      <c r="I80" s="23"/>
      <c r="J80" s="23"/>
      <c r="K80" s="23"/>
      <c r="L80" s="23"/>
      <c r="M80" s="23"/>
      <c r="N80" s="23"/>
      <c r="O80" s="23"/>
      <c r="P80" s="23"/>
      <c r="Q80" s="23"/>
      <c r="R80" s="23"/>
      <c r="S80" s="23"/>
      <c r="T80" s="23"/>
      <c r="U80" s="23"/>
      <c r="V80" s="23"/>
      <c r="W80" s="23"/>
      <c r="X80" s="23"/>
      <c r="Y80" s="23"/>
      <c r="Z80" s="23"/>
      <c r="AA80" s="23"/>
      <c r="AB80" s="23"/>
      <c r="AC80" s="23"/>
      <c r="AD80" s="23"/>
      <c r="AE80" s="23"/>
      <c r="AF80" s="23"/>
      <c r="AG80" s="23"/>
      <c r="AH80" s="33"/>
      <c r="AI80" s="34"/>
      <c r="AJ80" s="79"/>
      <c r="AK80" s="79"/>
      <c r="AL80" s="111"/>
      <c r="AM80" s="36"/>
      <c r="AN80" s="37"/>
    </row>
    <row r="81" spans="1:40" ht="15.75" x14ac:dyDescent="0.25">
      <c r="A81" s="22"/>
      <c r="B81" s="23"/>
      <c r="C81" s="23"/>
      <c r="D81" s="23"/>
      <c r="E81" s="23"/>
      <c r="F81" s="23"/>
      <c r="G81" s="23"/>
      <c r="H81" s="23"/>
      <c r="I81" s="23"/>
      <c r="J81" s="23"/>
      <c r="K81" s="23"/>
      <c r="L81" s="23"/>
      <c r="M81" s="23"/>
      <c r="N81" s="23"/>
      <c r="O81" s="23"/>
      <c r="P81" s="23"/>
      <c r="Q81" s="23"/>
      <c r="R81" s="23"/>
      <c r="S81" s="23"/>
      <c r="T81" s="23"/>
      <c r="U81" s="23"/>
      <c r="V81" s="23"/>
      <c r="W81" s="23"/>
      <c r="X81" s="23"/>
      <c r="Y81" s="23"/>
      <c r="Z81" s="23"/>
      <c r="AA81" s="23"/>
      <c r="AB81" s="23"/>
      <c r="AC81" s="23"/>
      <c r="AD81" s="23"/>
      <c r="AE81" s="23"/>
      <c r="AF81" s="23"/>
      <c r="AG81" s="23"/>
      <c r="AH81" s="33"/>
      <c r="AI81" s="34"/>
      <c r="AJ81" s="79"/>
      <c r="AK81" s="79"/>
      <c r="AL81" s="111"/>
      <c r="AM81" s="36"/>
      <c r="AN81" s="37"/>
    </row>
    <row r="82" spans="1:40" ht="16.5" thickBot="1" x14ac:dyDescent="0.3">
      <c r="A82" s="44"/>
      <c r="B82" s="45"/>
      <c r="C82" s="45"/>
      <c r="D82" s="45"/>
      <c r="E82" s="45"/>
      <c r="F82" s="45"/>
      <c r="G82" s="45"/>
      <c r="H82" s="45"/>
      <c r="I82" s="45"/>
      <c r="J82" s="45"/>
      <c r="K82" s="45"/>
      <c r="L82" s="45"/>
      <c r="M82" s="45"/>
      <c r="N82" s="45"/>
      <c r="O82" s="45"/>
      <c r="P82" s="45"/>
      <c r="Q82" s="45"/>
      <c r="R82" s="45"/>
      <c r="S82" s="45"/>
      <c r="T82" s="45"/>
      <c r="U82" s="45"/>
      <c r="V82" s="45"/>
      <c r="W82" s="45"/>
      <c r="X82" s="45"/>
      <c r="Y82" s="45"/>
      <c r="Z82" s="45"/>
      <c r="AA82" s="45"/>
      <c r="AB82" s="45"/>
      <c r="AC82" s="45"/>
      <c r="AD82" s="45"/>
      <c r="AE82" s="45"/>
      <c r="AF82" s="45"/>
      <c r="AG82" s="45"/>
      <c r="AH82" s="46"/>
      <c r="AI82" s="112"/>
      <c r="AJ82" s="113"/>
      <c r="AK82" s="114"/>
      <c r="AL82" s="114"/>
      <c r="AM82" s="47"/>
      <c r="AN82" s="48"/>
    </row>
    <row r="83" spans="1:40" ht="15.75" x14ac:dyDescent="0.25">
      <c r="A83" s="1140" t="s">
        <v>72</v>
      </c>
      <c r="B83" s="1141"/>
      <c r="C83" s="1141"/>
      <c r="D83" s="1141"/>
      <c r="E83" s="1141"/>
      <c r="F83" s="1141"/>
      <c r="G83" s="1141"/>
      <c r="H83" s="1141"/>
      <c r="I83" s="1141"/>
      <c r="J83" s="1141"/>
      <c r="K83" s="1141"/>
      <c r="L83" s="1141"/>
      <c r="M83" s="1141"/>
      <c r="N83" s="1141"/>
      <c r="O83" s="1141"/>
      <c r="P83" s="1141"/>
      <c r="Q83" s="1141"/>
      <c r="R83" s="1141"/>
      <c r="S83" s="1141"/>
      <c r="T83" s="1141"/>
      <c r="U83" s="1141"/>
      <c r="V83" s="1141"/>
      <c r="W83" s="1141"/>
      <c r="X83" s="1141"/>
      <c r="Y83" s="1141"/>
      <c r="Z83" s="1141"/>
      <c r="AA83" s="1141"/>
      <c r="AB83" s="1141"/>
      <c r="AC83" s="1141"/>
      <c r="AD83" s="1141"/>
      <c r="AE83" s="1141"/>
      <c r="AF83" s="1141"/>
      <c r="AG83" s="1141"/>
      <c r="AH83" s="1142"/>
      <c r="AI83" s="1146" t="s">
        <v>56</v>
      </c>
      <c r="AJ83" s="1147"/>
      <c r="AK83" s="1147"/>
      <c r="AL83" s="1147"/>
      <c r="AM83" s="1147"/>
      <c r="AN83" s="49">
        <f>+SUM(AN54:AN82)</f>
        <v>26.700000000000003</v>
      </c>
    </row>
    <row r="84" spans="1:40" ht="15.75" x14ac:dyDescent="0.25">
      <c r="A84" s="1140"/>
      <c r="B84" s="1141"/>
      <c r="C84" s="1141"/>
      <c r="D84" s="1141"/>
      <c r="E84" s="1141"/>
      <c r="F84" s="1141"/>
      <c r="G84" s="1141"/>
      <c r="H84" s="1141"/>
      <c r="I84" s="1141"/>
      <c r="J84" s="1141"/>
      <c r="K84" s="1141"/>
      <c r="L84" s="1141"/>
      <c r="M84" s="1141"/>
      <c r="N84" s="1141"/>
      <c r="O84" s="1141"/>
      <c r="P84" s="1141"/>
      <c r="Q84" s="1141"/>
      <c r="R84" s="1141"/>
      <c r="S84" s="1141"/>
      <c r="T84" s="1141"/>
      <c r="U84" s="1141"/>
      <c r="V84" s="1141"/>
      <c r="W84" s="1141"/>
      <c r="X84" s="1141"/>
      <c r="Y84" s="1141"/>
      <c r="Z84" s="1141"/>
      <c r="AA84" s="1141"/>
      <c r="AB84" s="1141"/>
      <c r="AC84" s="1141"/>
      <c r="AD84" s="1141"/>
      <c r="AE84" s="1141"/>
      <c r="AF84" s="1141"/>
      <c r="AG84" s="1141"/>
      <c r="AH84" s="1142"/>
      <c r="AI84" s="1148" t="s">
        <v>57</v>
      </c>
      <c r="AJ84" s="1149"/>
      <c r="AK84" s="1149"/>
      <c r="AL84" s="1149"/>
      <c r="AM84" s="1149"/>
      <c r="AN84" s="50">
        <f>+AN41</f>
        <v>44.08</v>
      </c>
    </row>
    <row r="85" spans="1:40" ht="18.75" thickBot="1" x14ac:dyDescent="0.3">
      <c r="A85" s="1143"/>
      <c r="B85" s="1144"/>
      <c r="C85" s="1144"/>
      <c r="D85" s="1144"/>
      <c r="E85" s="1144"/>
      <c r="F85" s="1144"/>
      <c r="G85" s="1144"/>
      <c r="H85" s="1144"/>
      <c r="I85" s="1144"/>
      <c r="J85" s="1144"/>
      <c r="K85" s="1144"/>
      <c r="L85" s="1144"/>
      <c r="M85" s="1144"/>
      <c r="N85" s="1144"/>
      <c r="O85" s="1144"/>
      <c r="P85" s="1144"/>
      <c r="Q85" s="1144"/>
      <c r="R85" s="1144"/>
      <c r="S85" s="1144"/>
      <c r="T85" s="1144"/>
      <c r="U85" s="1144"/>
      <c r="V85" s="1144"/>
      <c r="W85" s="1144"/>
      <c r="X85" s="1144"/>
      <c r="Y85" s="1144"/>
      <c r="Z85" s="1144"/>
      <c r="AA85" s="1144"/>
      <c r="AB85" s="1144"/>
      <c r="AC85" s="1144"/>
      <c r="AD85" s="1144"/>
      <c r="AE85" s="1144"/>
      <c r="AF85" s="1144"/>
      <c r="AG85" s="1144"/>
      <c r="AH85" s="1145"/>
      <c r="AI85" s="1150" t="s">
        <v>58</v>
      </c>
      <c r="AJ85" s="1151"/>
      <c r="AK85" s="1151"/>
      <c r="AL85" s="1151"/>
      <c r="AM85" s="1151"/>
      <c r="AN85" s="158">
        <f>ROUND(+AN83+AN84,2)</f>
        <v>70.78</v>
      </c>
    </row>
    <row r="86" spans="1:40" customFormat="1" ht="15.75" thickBot="1" x14ac:dyDescent="0.25">
      <c r="A86" s="211"/>
      <c r="B86" s="212" t="s">
        <v>59</v>
      </c>
      <c r="C86" s="213"/>
      <c r="D86" s="213"/>
      <c r="E86" s="213"/>
      <c r="F86" s="213"/>
      <c r="G86" s="213"/>
      <c r="H86" s="213"/>
      <c r="I86" s="213"/>
      <c r="J86" s="213"/>
      <c r="K86" s="213"/>
      <c r="L86" s="213"/>
      <c r="M86" s="213"/>
      <c r="N86" s="213"/>
      <c r="O86" s="213"/>
      <c r="P86" s="213"/>
      <c r="Q86" s="213"/>
      <c r="R86" s="213"/>
      <c r="S86" s="213"/>
      <c r="T86" s="214"/>
      <c r="U86" s="213"/>
      <c r="V86" s="213"/>
      <c r="W86" s="213"/>
      <c r="X86" s="213"/>
      <c r="Y86" s="213"/>
      <c r="Z86" s="213"/>
      <c r="AA86" s="213"/>
      <c r="AB86" s="213"/>
      <c r="AC86" s="213"/>
      <c r="AD86" s="213"/>
      <c r="AE86" s="213"/>
      <c r="AF86" s="213"/>
      <c r="AG86" s="213"/>
      <c r="AH86" s="215"/>
      <c r="AI86" s="213"/>
      <c r="AJ86" s="216"/>
      <c r="AK86" s="217"/>
      <c r="AL86" s="217"/>
      <c r="AM86" s="217"/>
      <c r="AN86" s="218"/>
    </row>
    <row r="87" spans="1:40" customFormat="1" ht="61.9" customHeight="1" x14ac:dyDescent="0.2">
      <c r="A87" s="261"/>
      <c r="B87" s="205"/>
      <c r="C87" s="708"/>
      <c r="D87" s="708"/>
      <c r="E87" s="708"/>
      <c r="F87" s="708"/>
      <c r="G87" s="708"/>
      <c r="H87" s="708"/>
      <c r="I87" s="708"/>
      <c r="J87" s="708"/>
      <c r="K87" s="708"/>
      <c r="L87" s="708"/>
      <c r="M87" s="206"/>
      <c r="N87" s="206"/>
      <c r="O87" s="206"/>
      <c r="P87" s="206"/>
      <c r="Q87" s="206"/>
      <c r="R87" s="206"/>
      <c r="S87" s="206"/>
      <c r="T87" s="708"/>
      <c r="U87" s="708"/>
      <c r="V87" s="708"/>
      <c r="W87" s="708"/>
      <c r="X87" s="708"/>
      <c r="Y87" s="708"/>
      <c r="Z87" s="708"/>
      <c r="AA87" s="708"/>
      <c r="AB87" s="708"/>
      <c r="AC87" s="708"/>
      <c r="AD87" s="708"/>
      <c r="AE87" s="708"/>
      <c r="AF87" s="708"/>
      <c r="AG87" s="708"/>
      <c r="AH87" s="708"/>
      <c r="AI87" s="708"/>
      <c r="AJ87" s="206"/>
      <c r="AK87" s="206"/>
      <c r="AL87" s="206"/>
      <c r="AM87" s="206"/>
      <c r="AN87" s="707"/>
    </row>
    <row r="88" spans="1:40" customFormat="1" ht="13.15" customHeight="1" thickBot="1" x14ac:dyDescent="0.25">
      <c r="A88" s="262"/>
      <c r="B88" s="263"/>
      <c r="C88" s="264" t="s">
        <v>334</v>
      </c>
      <c r="D88" s="264"/>
      <c r="E88" s="264"/>
      <c r="F88" s="264"/>
      <c r="G88" s="264"/>
      <c r="H88" s="264"/>
      <c r="I88" s="264"/>
      <c r="J88" s="264"/>
      <c r="K88" s="264"/>
      <c r="L88" s="264"/>
      <c r="M88" s="264"/>
      <c r="N88" s="264"/>
      <c r="O88" s="264"/>
      <c r="P88" s="264"/>
      <c r="Q88" s="264"/>
      <c r="R88" s="264"/>
      <c r="S88" s="264"/>
      <c r="T88" s="264" t="s">
        <v>332</v>
      </c>
      <c r="U88" s="264"/>
      <c r="V88" s="264"/>
      <c r="W88" s="264"/>
      <c r="X88" s="264"/>
      <c r="Y88" s="264"/>
      <c r="Z88" s="264"/>
      <c r="AA88" s="264"/>
      <c r="AB88" s="264"/>
      <c r="AC88" s="264"/>
      <c r="AD88" s="264"/>
      <c r="AE88" s="264"/>
      <c r="AF88" s="264"/>
      <c r="AG88" s="264"/>
      <c r="AH88" s="264"/>
      <c r="AI88" s="264"/>
      <c r="AJ88" s="264"/>
      <c r="AK88" s="264"/>
      <c r="AL88" s="264"/>
      <c r="AM88" s="264"/>
      <c r="AN88" s="706"/>
    </row>
  </sheetData>
  <mergeCells count="44">
    <mergeCell ref="AI8:AI9"/>
    <mergeCell ref="AJ8:AL8"/>
    <mergeCell ref="AM8:AM9"/>
    <mergeCell ref="AN8:AN9"/>
    <mergeCell ref="A39:AH41"/>
    <mergeCell ref="AI39:AM39"/>
    <mergeCell ref="AI40:AM40"/>
    <mergeCell ref="AI41:AM41"/>
    <mergeCell ref="A5:H5"/>
    <mergeCell ref="I5:AN5"/>
    <mergeCell ref="A7:G7"/>
    <mergeCell ref="H7:T7"/>
    <mergeCell ref="U7:AD7"/>
    <mergeCell ref="AE7:AI7"/>
    <mergeCell ref="AM7:AN7"/>
    <mergeCell ref="A1:H2"/>
    <mergeCell ref="I1:AK2"/>
    <mergeCell ref="AL1:AN2"/>
    <mergeCell ref="A3:H3"/>
    <mergeCell ref="I3:T3"/>
    <mergeCell ref="U3:AD3"/>
    <mergeCell ref="AE3:AN3"/>
    <mergeCell ref="AI52:AI53"/>
    <mergeCell ref="AJ52:AL52"/>
    <mergeCell ref="AM52:AM53"/>
    <mergeCell ref="AN52:AN53"/>
    <mergeCell ref="A83:AH85"/>
    <mergeCell ref="AI83:AM83"/>
    <mergeCell ref="AI84:AM84"/>
    <mergeCell ref="AI85:AM85"/>
    <mergeCell ref="A49:H49"/>
    <mergeCell ref="I49:AN49"/>
    <mergeCell ref="A51:G51"/>
    <mergeCell ref="H51:T51"/>
    <mergeCell ref="U51:AD51"/>
    <mergeCell ref="AE51:AI51"/>
    <mergeCell ref="AM51:AN51"/>
    <mergeCell ref="A45:H46"/>
    <mergeCell ref="I45:AK46"/>
    <mergeCell ref="AL45:AN46"/>
    <mergeCell ref="A47:H47"/>
    <mergeCell ref="I47:T47"/>
    <mergeCell ref="U47:AD47"/>
    <mergeCell ref="AE47:AN47"/>
  </mergeCells>
  <printOptions horizontalCentered="1" verticalCentered="1"/>
  <pageMargins left="0.23622047244094491" right="0.23622047244094491" top="0.74803149606299213" bottom="0.74803149606299213" header="0.31496062992125984" footer="0.31496062992125984"/>
  <pageSetup paperSize="9" scale="61" orientation="landscape" r:id="rId1"/>
  <rowBreaks count="2" manualBreakCount="2">
    <brk id="44" max="39" man="1"/>
    <brk id="88" max="39" man="1"/>
  </row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6D4506-5C15-47F0-A4D4-EE49D5A20D0A}">
  <sheetPr>
    <tabColor rgb="FF92D050"/>
  </sheetPr>
  <dimension ref="A1:AU94"/>
  <sheetViews>
    <sheetView view="pageBreakPreview" topLeftCell="A52" zoomScale="70" zoomScaleNormal="70" zoomScaleSheetLayoutView="70" workbookViewId="0">
      <selection activeCell="AK71" sqref="AK71"/>
    </sheetView>
  </sheetViews>
  <sheetFormatPr baseColWidth="10" defaultRowHeight="12.75" x14ac:dyDescent="0.2"/>
  <cols>
    <col min="1" max="3" width="3.7109375" style="601" customWidth="1"/>
    <col min="4" max="4" width="4.28515625" style="601" customWidth="1"/>
    <col min="5" max="5" width="4" style="601" customWidth="1"/>
    <col min="6" max="21" width="3.7109375" style="601" customWidth="1"/>
    <col min="22" max="22" width="3" style="601" customWidth="1"/>
    <col min="23" max="33" width="3.7109375" style="601" customWidth="1"/>
    <col min="34" max="34" width="3.7109375" style="687" customWidth="1"/>
    <col min="35" max="35" width="6" style="687" customWidth="1"/>
    <col min="36" max="36" width="38.5703125" style="601" customWidth="1"/>
    <col min="37" max="37" width="11.28515625" style="601" customWidth="1"/>
    <col min="38" max="38" width="10.85546875" style="601" customWidth="1"/>
    <col min="39" max="39" width="13.5703125" style="601" customWidth="1"/>
    <col min="40" max="41" width="9.7109375" style="601" customWidth="1"/>
    <col min="42" max="42" width="12.5703125" style="688" customWidth="1"/>
    <col min="43" max="256" width="11.5703125" style="601"/>
    <col min="257" max="259" width="3.7109375" style="601" customWidth="1"/>
    <col min="260" max="260" width="4.28515625" style="601" customWidth="1"/>
    <col min="261" max="261" width="4" style="601" customWidth="1"/>
    <col min="262" max="277" width="3.7109375" style="601" customWidth="1"/>
    <col min="278" max="278" width="3" style="601" customWidth="1"/>
    <col min="279" max="290" width="3.7109375" style="601" customWidth="1"/>
    <col min="291" max="291" width="6" style="601" customWidth="1"/>
    <col min="292" max="292" width="38.5703125" style="601" customWidth="1"/>
    <col min="293" max="293" width="11.28515625" style="601" customWidth="1"/>
    <col min="294" max="294" width="10.85546875" style="601" customWidth="1"/>
    <col min="295" max="295" width="13.5703125" style="601" customWidth="1"/>
    <col min="296" max="297" width="9.7109375" style="601" customWidth="1"/>
    <col min="298" max="298" width="12.5703125" style="601" customWidth="1"/>
    <col min="299" max="512" width="11.5703125" style="601"/>
    <col min="513" max="515" width="3.7109375" style="601" customWidth="1"/>
    <col min="516" max="516" width="4.28515625" style="601" customWidth="1"/>
    <col min="517" max="517" width="4" style="601" customWidth="1"/>
    <col min="518" max="533" width="3.7109375" style="601" customWidth="1"/>
    <col min="534" max="534" width="3" style="601" customWidth="1"/>
    <col min="535" max="546" width="3.7109375" style="601" customWidth="1"/>
    <col min="547" max="547" width="6" style="601" customWidth="1"/>
    <col min="548" max="548" width="38.5703125" style="601" customWidth="1"/>
    <col min="549" max="549" width="11.28515625" style="601" customWidth="1"/>
    <col min="550" max="550" width="10.85546875" style="601" customWidth="1"/>
    <col min="551" max="551" width="13.5703125" style="601" customWidth="1"/>
    <col min="552" max="553" width="9.7109375" style="601" customWidth="1"/>
    <col min="554" max="554" width="12.5703125" style="601" customWidth="1"/>
    <col min="555" max="768" width="11.5703125" style="601"/>
    <col min="769" max="771" width="3.7109375" style="601" customWidth="1"/>
    <col min="772" max="772" width="4.28515625" style="601" customWidth="1"/>
    <col min="773" max="773" width="4" style="601" customWidth="1"/>
    <col min="774" max="789" width="3.7109375" style="601" customWidth="1"/>
    <col min="790" max="790" width="3" style="601" customWidth="1"/>
    <col min="791" max="802" width="3.7109375" style="601" customWidth="1"/>
    <col min="803" max="803" width="6" style="601" customWidth="1"/>
    <col min="804" max="804" width="38.5703125" style="601" customWidth="1"/>
    <col min="805" max="805" width="11.28515625" style="601" customWidth="1"/>
    <col min="806" max="806" width="10.85546875" style="601" customWidth="1"/>
    <col min="807" max="807" width="13.5703125" style="601" customWidth="1"/>
    <col min="808" max="809" width="9.7109375" style="601" customWidth="1"/>
    <col min="810" max="810" width="12.5703125" style="601" customWidth="1"/>
    <col min="811" max="1024" width="11.5703125" style="601"/>
    <col min="1025" max="1027" width="3.7109375" style="601" customWidth="1"/>
    <col min="1028" max="1028" width="4.28515625" style="601" customWidth="1"/>
    <col min="1029" max="1029" width="4" style="601" customWidth="1"/>
    <col min="1030" max="1045" width="3.7109375" style="601" customWidth="1"/>
    <col min="1046" max="1046" width="3" style="601" customWidth="1"/>
    <col min="1047" max="1058" width="3.7109375" style="601" customWidth="1"/>
    <col min="1059" max="1059" width="6" style="601" customWidth="1"/>
    <col min="1060" max="1060" width="38.5703125" style="601" customWidth="1"/>
    <col min="1061" max="1061" width="11.28515625" style="601" customWidth="1"/>
    <col min="1062" max="1062" width="10.85546875" style="601" customWidth="1"/>
    <col min="1063" max="1063" width="13.5703125" style="601" customWidth="1"/>
    <col min="1064" max="1065" width="9.7109375" style="601" customWidth="1"/>
    <col min="1066" max="1066" width="12.5703125" style="601" customWidth="1"/>
    <col min="1067" max="1280" width="11.5703125" style="601"/>
    <col min="1281" max="1283" width="3.7109375" style="601" customWidth="1"/>
    <col min="1284" max="1284" width="4.28515625" style="601" customWidth="1"/>
    <col min="1285" max="1285" width="4" style="601" customWidth="1"/>
    <col min="1286" max="1301" width="3.7109375" style="601" customWidth="1"/>
    <col min="1302" max="1302" width="3" style="601" customWidth="1"/>
    <col min="1303" max="1314" width="3.7109375" style="601" customWidth="1"/>
    <col min="1315" max="1315" width="6" style="601" customWidth="1"/>
    <col min="1316" max="1316" width="38.5703125" style="601" customWidth="1"/>
    <col min="1317" max="1317" width="11.28515625" style="601" customWidth="1"/>
    <col min="1318" max="1318" width="10.85546875" style="601" customWidth="1"/>
    <col min="1319" max="1319" width="13.5703125" style="601" customWidth="1"/>
    <col min="1320" max="1321" width="9.7109375" style="601" customWidth="1"/>
    <col min="1322" max="1322" width="12.5703125" style="601" customWidth="1"/>
    <col min="1323" max="1536" width="11.5703125" style="601"/>
    <col min="1537" max="1539" width="3.7109375" style="601" customWidth="1"/>
    <col min="1540" max="1540" width="4.28515625" style="601" customWidth="1"/>
    <col min="1541" max="1541" width="4" style="601" customWidth="1"/>
    <col min="1542" max="1557" width="3.7109375" style="601" customWidth="1"/>
    <col min="1558" max="1558" width="3" style="601" customWidth="1"/>
    <col min="1559" max="1570" width="3.7109375" style="601" customWidth="1"/>
    <col min="1571" max="1571" width="6" style="601" customWidth="1"/>
    <col min="1572" max="1572" width="38.5703125" style="601" customWidth="1"/>
    <col min="1573" max="1573" width="11.28515625" style="601" customWidth="1"/>
    <col min="1574" max="1574" width="10.85546875" style="601" customWidth="1"/>
    <col min="1575" max="1575" width="13.5703125" style="601" customWidth="1"/>
    <col min="1576" max="1577" width="9.7109375" style="601" customWidth="1"/>
    <col min="1578" max="1578" width="12.5703125" style="601" customWidth="1"/>
    <col min="1579" max="1792" width="11.5703125" style="601"/>
    <col min="1793" max="1795" width="3.7109375" style="601" customWidth="1"/>
    <col min="1796" max="1796" width="4.28515625" style="601" customWidth="1"/>
    <col min="1797" max="1797" width="4" style="601" customWidth="1"/>
    <col min="1798" max="1813" width="3.7109375" style="601" customWidth="1"/>
    <col min="1814" max="1814" width="3" style="601" customWidth="1"/>
    <col min="1815" max="1826" width="3.7109375" style="601" customWidth="1"/>
    <col min="1827" max="1827" width="6" style="601" customWidth="1"/>
    <col min="1828" max="1828" width="38.5703125" style="601" customWidth="1"/>
    <col min="1829" max="1829" width="11.28515625" style="601" customWidth="1"/>
    <col min="1830" max="1830" width="10.85546875" style="601" customWidth="1"/>
    <col min="1831" max="1831" width="13.5703125" style="601" customWidth="1"/>
    <col min="1832" max="1833" width="9.7109375" style="601" customWidth="1"/>
    <col min="1834" max="1834" width="12.5703125" style="601" customWidth="1"/>
    <col min="1835" max="2048" width="11.5703125" style="601"/>
    <col min="2049" max="2051" width="3.7109375" style="601" customWidth="1"/>
    <col min="2052" max="2052" width="4.28515625" style="601" customWidth="1"/>
    <col min="2053" max="2053" width="4" style="601" customWidth="1"/>
    <col min="2054" max="2069" width="3.7109375" style="601" customWidth="1"/>
    <col min="2070" max="2070" width="3" style="601" customWidth="1"/>
    <col min="2071" max="2082" width="3.7109375" style="601" customWidth="1"/>
    <col min="2083" max="2083" width="6" style="601" customWidth="1"/>
    <col min="2084" max="2084" width="38.5703125" style="601" customWidth="1"/>
    <col min="2085" max="2085" width="11.28515625" style="601" customWidth="1"/>
    <col min="2086" max="2086" width="10.85546875" style="601" customWidth="1"/>
    <col min="2087" max="2087" width="13.5703125" style="601" customWidth="1"/>
    <col min="2088" max="2089" width="9.7109375" style="601" customWidth="1"/>
    <col min="2090" max="2090" width="12.5703125" style="601" customWidth="1"/>
    <col min="2091" max="2304" width="11.5703125" style="601"/>
    <col min="2305" max="2307" width="3.7109375" style="601" customWidth="1"/>
    <col min="2308" max="2308" width="4.28515625" style="601" customWidth="1"/>
    <col min="2309" max="2309" width="4" style="601" customWidth="1"/>
    <col min="2310" max="2325" width="3.7109375" style="601" customWidth="1"/>
    <col min="2326" max="2326" width="3" style="601" customWidth="1"/>
    <col min="2327" max="2338" width="3.7109375" style="601" customWidth="1"/>
    <col min="2339" max="2339" width="6" style="601" customWidth="1"/>
    <col min="2340" max="2340" width="38.5703125" style="601" customWidth="1"/>
    <col min="2341" max="2341" width="11.28515625" style="601" customWidth="1"/>
    <col min="2342" max="2342" width="10.85546875" style="601" customWidth="1"/>
    <col min="2343" max="2343" width="13.5703125" style="601" customWidth="1"/>
    <col min="2344" max="2345" width="9.7109375" style="601" customWidth="1"/>
    <col min="2346" max="2346" width="12.5703125" style="601" customWidth="1"/>
    <col min="2347" max="2560" width="11.5703125" style="601"/>
    <col min="2561" max="2563" width="3.7109375" style="601" customWidth="1"/>
    <col min="2564" max="2564" width="4.28515625" style="601" customWidth="1"/>
    <col min="2565" max="2565" width="4" style="601" customWidth="1"/>
    <col min="2566" max="2581" width="3.7109375" style="601" customWidth="1"/>
    <col min="2582" max="2582" width="3" style="601" customWidth="1"/>
    <col min="2583" max="2594" width="3.7109375" style="601" customWidth="1"/>
    <col min="2595" max="2595" width="6" style="601" customWidth="1"/>
    <col min="2596" max="2596" width="38.5703125" style="601" customWidth="1"/>
    <col min="2597" max="2597" width="11.28515625" style="601" customWidth="1"/>
    <col min="2598" max="2598" width="10.85546875" style="601" customWidth="1"/>
    <col min="2599" max="2599" width="13.5703125" style="601" customWidth="1"/>
    <col min="2600" max="2601" width="9.7109375" style="601" customWidth="1"/>
    <col min="2602" max="2602" width="12.5703125" style="601" customWidth="1"/>
    <col min="2603" max="2816" width="11.5703125" style="601"/>
    <col min="2817" max="2819" width="3.7109375" style="601" customWidth="1"/>
    <col min="2820" max="2820" width="4.28515625" style="601" customWidth="1"/>
    <col min="2821" max="2821" width="4" style="601" customWidth="1"/>
    <col min="2822" max="2837" width="3.7109375" style="601" customWidth="1"/>
    <col min="2838" max="2838" width="3" style="601" customWidth="1"/>
    <col min="2839" max="2850" width="3.7109375" style="601" customWidth="1"/>
    <col min="2851" max="2851" width="6" style="601" customWidth="1"/>
    <col min="2852" max="2852" width="38.5703125" style="601" customWidth="1"/>
    <col min="2853" max="2853" width="11.28515625" style="601" customWidth="1"/>
    <col min="2854" max="2854" width="10.85546875" style="601" customWidth="1"/>
    <col min="2855" max="2855" width="13.5703125" style="601" customWidth="1"/>
    <col min="2856" max="2857" width="9.7109375" style="601" customWidth="1"/>
    <col min="2858" max="2858" width="12.5703125" style="601" customWidth="1"/>
    <col min="2859" max="3072" width="11.5703125" style="601"/>
    <col min="3073" max="3075" width="3.7109375" style="601" customWidth="1"/>
    <col min="3076" max="3076" width="4.28515625" style="601" customWidth="1"/>
    <col min="3077" max="3077" width="4" style="601" customWidth="1"/>
    <col min="3078" max="3093" width="3.7109375" style="601" customWidth="1"/>
    <col min="3094" max="3094" width="3" style="601" customWidth="1"/>
    <col min="3095" max="3106" width="3.7109375" style="601" customWidth="1"/>
    <col min="3107" max="3107" width="6" style="601" customWidth="1"/>
    <col min="3108" max="3108" width="38.5703125" style="601" customWidth="1"/>
    <col min="3109" max="3109" width="11.28515625" style="601" customWidth="1"/>
    <col min="3110" max="3110" width="10.85546875" style="601" customWidth="1"/>
    <col min="3111" max="3111" width="13.5703125" style="601" customWidth="1"/>
    <col min="3112" max="3113" width="9.7109375" style="601" customWidth="1"/>
    <col min="3114" max="3114" width="12.5703125" style="601" customWidth="1"/>
    <col min="3115" max="3328" width="11.5703125" style="601"/>
    <col min="3329" max="3331" width="3.7109375" style="601" customWidth="1"/>
    <col min="3332" max="3332" width="4.28515625" style="601" customWidth="1"/>
    <col min="3333" max="3333" width="4" style="601" customWidth="1"/>
    <col min="3334" max="3349" width="3.7109375" style="601" customWidth="1"/>
    <col min="3350" max="3350" width="3" style="601" customWidth="1"/>
    <col min="3351" max="3362" width="3.7109375" style="601" customWidth="1"/>
    <col min="3363" max="3363" width="6" style="601" customWidth="1"/>
    <col min="3364" max="3364" width="38.5703125" style="601" customWidth="1"/>
    <col min="3365" max="3365" width="11.28515625" style="601" customWidth="1"/>
    <col min="3366" max="3366" width="10.85546875" style="601" customWidth="1"/>
    <col min="3367" max="3367" width="13.5703125" style="601" customWidth="1"/>
    <col min="3368" max="3369" width="9.7109375" style="601" customWidth="1"/>
    <col min="3370" max="3370" width="12.5703125" style="601" customWidth="1"/>
    <col min="3371" max="3584" width="11.5703125" style="601"/>
    <col min="3585" max="3587" width="3.7109375" style="601" customWidth="1"/>
    <col min="3588" max="3588" width="4.28515625" style="601" customWidth="1"/>
    <col min="3589" max="3589" width="4" style="601" customWidth="1"/>
    <col min="3590" max="3605" width="3.7109375" style="601" customWidth="1"/>
    <col min="3606" max="3606" width="3" style="601" customWidth="1"/>
    <col min="3607" max="3618" width="3.7109375" style="601" customWidth="1"/>
    <col min="3619" max="3619" width="6" style="601" customWidth="1"/>
    <col min="3620" max="3620" width="38.5703125" style="601" customWidth="1"/>
    <col min="3621" max="3621" width="11.28515625" style="601" customWidth="1"/>
    <col min="3622" max="3622" width="10.85546875" style="601" customWidth="1"/>
    <col min="3623" max="3623" width="13.5703125" style="601" customWidth="1"/>
    <col min="3624" max="3625" width="9.7109375" style="601" customWidth="1"/>
    <col min="3626" max="3626" width="12.5703125" style="601" customWidth="1"/>
    <col min="3627" max="3840" width="11.5703125" style="601"/>
    <col min="3841" max="3843" width="3.7109375" style="601" customWidth="1"/>
    <col min="3844" max="3844" width="4.28515625" style="601" customWidth="1"/>
    <col min="3845" max="3845" width="4" style="601" customWidth="1"/>
    <col min="3846" max="3861" width="3.7109375" style="601" customWidth="1"/>
    <col min="3862" max="3862" width="3" style="601" customWidth="1"/>
    <col min="3863" max="3874" width="3.7109375" style="601" customWidth="1"/>
    <col min="3875" max="3875" width="6" style="601" customWidth="1"/>
    <col min="3876" max="3876" width="38.5703125" style="601" customWidth="1"/>
    <col min="3877" max="3877" width="11.28515625" style="601" customWidth="1"/>
    <col min="3878" max="3878" width="10.85546875" style="601" customWidth="1"/>
    <col min="3879" max="3879" width="13.5703125" style="601" customWidth="1"/>
    <col min="3880" max="3881" width="9.7109375" style="601" customWidth="1"/>
    <col min="3882" max="3882" width="12.5703125" style="601" customWidth="1"/>
    <col min="3883" max="4096" width="11.5703125" style="601"/>
    <col min="4097" max="4099" width="3.7109375" style="601" customWidth="1"/>
    <col min="4100" max="4100" width="4.28515625" style="601" customWidth="1"/>
    <col min="4101" max="4101" width="4" style="601" customWidth="1"/>
    <col min="4102" max="4117" width="3.7109375" style="601" customWidth="1"/>
    <col min="4118" max="4118" width="3" style="601" customWidth="1"/>
    <col min="4119" max="4130" width="3.7109375" style="601" customWidth="1"/>
    <col min="4131" max="4131" width="6" style="601" customWidth="1"/>
    <col min="4132" max="4132" width="38.5703125" style="601" customWidth="1"/>
    <col min="4133" max="4133" width="11.28515625" style="601" customWidth="1"/>
    <col min="4134" max="4134" width="10.85546875" style="601" customWidth="1"/>
    <col min="4135" max="4135" width="13.5703125" style="601" customWidth="1"/>
    <col min="4136" max="4137" width="9.7109375" style="601" customWidth="1"/>
    <col min="4138" max="4138" width="12.5703125" style="601" customWidth="1"/>
    <col min="4139" max="4352" width="11.5703125" style="601"/>
    <col min="4353" max="4355" width="3.7109375" style="601" customWidth="1"/>
    <col min="4356" max="4356" width="4.28515625" style="601" customWidth="1"/>
    <col min="4357" max="4357" width="4" style="601" customWidth="1"/>
    <col min="4358" max="4373" width="3.7109375" style="601" customWidth="1"/>
    <col min="4374" max="4374" width="3" style="601" customWidth="1"/>
    <col min="4375" max="4386" width="3.7109375" style="601" customWidth="1"/>
    <col min="4387" max="4387" width="6" style="601" customWidth="1"/>
    <col min="4388" max="4388" width="38.5703125" style="601" customWidth="1"/>
    <col min="4389" max="4389" width="11.28515625" style="601" customWidth="1"/>
    <col min="4390" max="4390" width="10.85546875" style="601" customWidth="1"/>
    <col min="4391" max="4391" width="13.5703125" style="601" customWidth="1"/>
    <col min="4392" max="4393" width="9.7109375" style="601" customWidth="1"/>
    <col min="4394" max="4394" width="12.5703125" style="601" customWidth="1"/>
    <col min="4395" max="4608" width="11.5703125" style="601"/>
    <col min="4609" max="4611" width="3.7109375" style="601" customWidth="1"/>
    <col min="4612" max="4612" width="4.28515625" style="601" customWidth="1"/>
    <col min="4613" max="4613" width="4" style="601" customWidth="1"/>
    <col min="4614" max="4629" width="3.7109375" style="601" customWidth="1"/>
    <col min="4630" max="4630" width="3" style="601" customWidth="1"/>
    <col min="4631" max="4642" width="3.7109375" style="601" customWidth="1"/>
    <col min="4643" max="4643" width="6" style="601" customWidth="1"/>
    <col min="4644" max="4644" width="38.5703125" style="601" customWidth="1"/>
    <col min="4645" max="4645" width="11.28515625" style="601" customWidth="1"/>
    <col min="4646" max="4646" width="10.85546875" style="601" customWidth="1"/>
    <col min="4647" max="4647" width="13.5703125" style="601" customWidth="1"/>
    <col min="4648" max="4649" width="9.7109375" style="601" customWidth="1"/>
    <col min="4650" max="4650" width="12.5703125" style="601" customWidth="1"/>
    <col min="4651" max="4864" width="11.5703125" style="601"/>
    <col min="4865" max="4867" width="3.7109375" style="601" customWidth="1"/>
    <col min="4868" max="4868" width="4.28515625" style="601" customWidth="1"/>
    <col min="4869" max="4869" width="4" style="601" customWidth="1"/>
    <col min="4870" max="4885" width="3.7109375" style="601" customWidth="1"/>
    <col min="4886" max="4886" width="3" style="601" customWidth="1"/>
    <col min="4887" max="4898" width="3.7109375" style="601" customWidth="1"/>
    <col min="4899" max="4899" width="6" style="601" customWidth="1"/>
    <col min="4900" max="4900" width="38.5703125" style="601" customWidth="1"/>
    <col min="4901" max="4901" width="11.28515625" style="601" customWidth="1"/>
    <col min="4902" max="4902" width="10.85546875" style="601" customWidth="1"/>
    <col min="4903" max="4903" width="13.5703125" style="601" customWidth="1"/>
    <col min="4904" max="4905" width="9.7109375" style="601" customWidth="1"/>
    <col min="4906" max="4906" width="12.5703125" style="601" customWidth="1"/>
    <col min="4907" max="5120" width="11.5703125" style="601"/>
    <col min="5121" max="5123" width="3.7109375" style="601" customWidth="1"/>
    <col min="5124" max="5124" width="4.28515625" style="601" customWidth="1"/>
    <col min="5125" max="5125" width="4" style="601" customWidth="1"/>
    <col min="5126" max="5141" width="3.7109375" style="601" customWidth="1"/>
    <col min="5142" max="5142" width="3" style="601" customWidth="1"/>
    <col min="5143" max="5154" width="3.7109375" style="601" customWidth="1"/>
    <col min="5155" max="5155" width="6" style="601" customWidth="1"/>
    <col min="5156" max="5156" width="38.5703125" style="601" customWidth="1"/>
    <col min="5157" max="5157" width="11.28515625" style="601" customWidth="1"/>
    <col min="5158" max="5158" width="10.85546875" style="601" customWidth="1"/>
    <col min="5159" max="5159" width="13.5703125" style="601" customWidth="1"/>
    <col min="5160" max="5161" width="9.7109375" style="601" customWidth="1"/>
    <col min="5162" max="5162" width="12.5703125" style="601" customWidth="1"/>
    <col min="5163" max="5376" width="11.5703125" style="601"/>
    <col min="5377" max="5379" width="3.7109375" style="601" customWidth="1"/>
    <col min="5380" max="5380" width="4.28515625" style="601" customWidth="1"/>
    <col min="5381" max="5381" width="4" style="601" customWidth="1"/>
    <col min="5382" max="5397" width="3.7109375" style="601" customWidth="1"/>
    <col min="5398" max="5398" width="3" style="601" customWidth="1"/>
    <col min="5399" max="5410" width="3.7109375" style="601" customWidth="1"/>
    <col min="5411" max="5411" width="6" style="601" customWidth="1"/>
    <col min="5412" max="5412" width="38.5703125" style="601" customWidth="1"/>
    <col min="5413" max="5413" width="11.28515625" style="601" customWidth="1"/>
    <col min="5414" max="5414" width="10.85546875" style="601" customWidth="1"/>
    <col min="5415" max="5415" width="13.5703125" style="601" customWidth="1"/>
    <col min="5416" max="5417" width="9.7109375" style="601" customWidth="1"/>
    <col min="5418" max="5418" width="12.5703125" style="601" customWidth="1"/>
    <col min="5419" max="5632" width="11.5703125" style="601"/>
    <col min="5633" max="5635" width="3.7109375" style="601" customWidth="1"/>
    <col min="5636" max="5636" width="4.28515625" style="601" customWidth="1"/>
    <col min="5637" max="5637" width="4" style="601" customWidth="1"/>
    <col min="5638" max="5653" width="3.7109375" style="601" customWidth="1"/>
    <col min="5654" max="5654" width="3" style="601" customWidth="1"/>
    <col min="5655" max="5666" width="3.7109375" style="601" customWidth="1"/>
    <col min="5667" max="5667" width="6" style="601" customWidth="1"/>
    <col min="5668" max="5668" width="38.5703125" style="601" customWidth="1"/>
    <col min="5669" max="5669" width="11.28515625" style="601" customWidth="1"/>
    <col min="5670" max="5670" width="10.85546875" style="601" customWidth="1"/>
    <col min="5671" max="5671" width="13.5703125" style="601" customWidth="1"/>
    <col min="5672" max="5673" width="9.7109375" style="601" customWidth="1"/>
    <col min="5674" max="5674" width="12.5703125" style="601" customWidth="1"/>
    <col min="5675" max="5888" width="11.5703125" style="601"/>
    <col min="5889" max="5891" width="3.7109375" style="601" customWidth="1"/>
    <col min="5892" max="5892" width="4.28515625" style="601" customWidth="1"/>
    <col min="5893" max="5893" width="4" style="601" customWidth="1"/>
    <col min="5894" max="5909" width="3.7109375" style="601" customWidth="1"/>
    <col min="5910" max="5910" width="3" style="601" customWidth="1"/>
    <col min="5911" max="5922" width="3.7109375" style="601" customWidth="1"/>
    <col min="5923" max="5923" width="6" style="601" customWidth="1"/>
    <col min="5924" max="5924" width="38.5703125" style="601" customWidth="1"/>
    <col min="5925" max="5925" width="11.28515625" style="601" customWidth="1"/>
    <col min="5926" max="5926" width="10.85546875" style="601" customWidth="1"/>
    <col min="5927" max="5927" width="13.5703125" style="601" customWidth="1"/>
    <col min="5928" max="5929" width="9.7109375" style="601" customWidth="1"/>
    <col min="5930" max="5930" width="12.5703125" style="601" customWidth="1"/>
    <col min="5931" max="6144" width="11.5703125" style="601"/>
    <col min="6145" max="6147" width="3.7109375" style="601" customWidth="1"/>
    <col min="6148" max="6148" width="4.28515625" style="601" customWidth="1"/>
    <col min="6149" max="6149" width="4" style="601" customWidth="1"/>
    <col min="6150" max="6165" width="3.7109375" style="601" customWidth="1"/>
    <col min="6166" max="6166" width="3" style="601" customWidth="1"/>
    <col min="6167" max="6178" width="3.7109375" style="601" customWidth="1"/>
    <col min="6179" max="6179" width="6" style="601" customWidth="1"/>
    <col min="6180" max="6180" width="38.5703125" style="601" customWidth="1"/>
    <col min="6181" max="6181" width="11.28515625" style="601" customWidth="1"/>
    <col min="6182" max="6182" width="10.85546875" style="601" customWidth="1"/>
    <col min="6183" max="6183" width="13.5703125" style="601" customWidth="1"/>
    <col min="6184" max="6185" width="9.7109375" style="601" customWidth="1"/>
    <col min="6186" max="6186" width="12.5703125" style="601" customWidth="1"/>
    <col min="6187" max="6400" width="11.5703125" style="601"/>
    <col min="6401" max="6403" width="3.7109375" style="601" customWidth="1"/>
    <col min="6404" max="6404" width="4.28515625" style="601" customWidth="1"/>
    <col min="6405" max="6405" width="4" style="601" customWidth="1"/>
    <col min="6406" max="6421" width="3.7109375" style="601" customWidth="1"/>
    <col min="6422" max="6422" width="3" style="601" customWidth="1"/>
    <col min="6423" max="6434" width="3.7109375" style="601" customWidth="1"/>
    <col min="6435" max="6435" width="6" style="601" customWidth="1"/>
    <col min="6436" max="6436" width="38.5703125" style="601" customWidth="1"/>
    <col min="6437" max="6437" width="11.28515625" style="601" customWidth="1"/>
    <col min="6438" max="6438" width="10.85546875" style="601" customWidth="1"/>
    <col min="6439" max="6439" width="13.5703125" style="601" customWidth="1"/>
    <col min="6440" max="6441" width="9.7109375" style="601" customWidth="1"/>
    <col min="6442" max="6442" width="12.5703125" style="601" customWidth="1"/>
    <col min="6443" max="6656" width="11.5703125" style="601"/>
    <col min="6657" max="6659" width="3.7109375" style="601" customWidth="1"/>
    <col min="6660" max="6660" width="4.28515625" style="601" customWidth="1"/>
    <col min="6661" max="6661" width="4" style="601" customWidth="1"/>
    <col min="6662" max="6677" width="3.7109375" style="601" customWidth="1"/>
    <col min="6678" max="6678" width="3" style="601" customWidth="1"/>
    <col min="6679" max="6690" width="3.7109375" style="601" customWidth="1"/>
    <col min="6691" max="6691" width="6" style="601" customWidth="1"/>
    <col min="6692" max="6692" width="38.5703125" style="601" customWidth="1"/>
    <col min="6693" max="6693" width="11.28515625" style="601" customWidth="1"/>
    <col min="6694" max="6694" width="10.85546875" style="601" customWidth="1"/>
    <col min="6695" max="6695" width="13.5703125" style="601" customWidth="1"/>
    <col min="6696" max="6697" width="9.7109375" style="601" customWidth="1"/>
    <col min="6698" max="6698" width="12.5703125" style="601" customWidth="1"/>
    <col min="6699" max="6912" width="11.5703125" style="601"/>
    <col min="6913" max="6915" width="3.7109375" style="601" customWidth="1"/>
    <col min="6916" max="6916" width="4.28515625" style="601" customWidth="1"/>
    <col min="6917" max="6917" width="4" style="601" customWidth="1"/>
    <col min="6918" max="6933" width="3.7109375" style="601" customWidth="1"/>
    <col min="6934" max="6934" width="3" style="601" customWidth="1"/>
    <col min="6935" max="6946" width="3.7109375" style="601" customWidth="1"/>
    <col min="6947" max="6947" width="6" style="601" customWidth="1"/>
    <col min="6948" max="6948" width="38.5703125" style="601" customWidth="1"/>
    <col min="6949" max="6949" width="11.28515625" style="601" customWidth="1"/>
    <col min="6950" max="6950" width="10.85546875" style="601" customWidth="1"/>
    <col min="6951" max="6951" width="13.5703125" style="601" customWidth="1"/>
    <col min="6952" max="6953" width="9.7109375" style="601" customWidth="1"/>
    <col min="6954" max="6954" width="12.5703125" style="601" customWidth="1"/>
    <col min="6955" max="7168" width="11.5703125" style="601"/>
    <col min="7169" max="7171" width="3.7109375" style="601" customWidth="1"/>
    <col min="7172" max="7172" width="4.28515625" style="601" customWidth="1"/>
    <col min="7173" max="7173" width="4" style="601" customWidth="1"/>
    <col min="7174" max="7189" width="3.7109375" style="601" customWidth="1"/>
    <col min="7190" max="7190" width="3" style="601" customWidth="1"/>
    <col min="7191" max="7202" width="3.7109375" style="601" customWidth="1"/>
    <col min="7203" max="7203" width="6" style="601" customWidth="1"/>
    <col min="7204" max="7204" width="38.5703125" style="601" customWidth="1"/>
    <col min="7205" max="7205" width="11.28515625" style="601" customWidth="1"/>
    <col min="7206" max="7206" width="10.85546875" style="601" customWidth="1"/>
    <col min="7207" max="7207" width="13.5703125" style="601" customWidth="1"/>
    <col min="7208" max="7209" width="9.7109375" style="601" customWidth="1"/>
    <col min="7210" max="7210" width="12.5703125" style="601" customWidth="1"/>
    <col min="7211" max="7424" width="11.5703125" style="601"/>
    <col min="7425" max="7427" width="3.7109375" style="601" customWidth="1"/>
    <col min="7428" max="7428" width="4.28515625" style="601" customWidth="1"/>
    <col min="7429" max="7429" width="4" style="601" customWidth="1"/>
    <col min="7430" max="7445" width="3.7109375" style="601" customWidth="1"/>
    <col min="7446" max="7446" width="3" style="601" customWidth="1"/>
    <col min="7447" max="7458" width="3.7109375" style="601" customWidth="1"/>
    <col min="7459" max="7459" width="6" style="601" customWidth="1"/>
    <col min="7460" max="7460" width="38.5703125" style="601" customWidth="1"/>
    <col min="7461" max="7461" width="11.28515625" style="601" customWidth="1"/>
    <col min="7462" max="7462" width="10.85546875" style="601" customWidth="1"/>
    <col min="7463" max="7463" width="13.5703125" style="601" customWidth="1"/>
    <col min="7464" max="7465" width="9.7109375" style="601" customWidth="1"/>
    <col min="7466" max="7466" width="12.5703125" style="601" customWidth="1"/>
    <col min="7467" max="7680" width="11.5703125" style="601"/>
    <col min="7681" max="7683" width="3.7109375" style="601" customWidth="1"/>
    <col min="7684" max="7684" width="4.28515625" style="601" customWidth="1"/>
    <col min="7685" max="7685" width="4" style="601" customWidth="1"/>
    <col min="7686" max="7701" width="3.7109375" style="601" customWidth="1"/>
    <col min="7702" max="7702" width="3" style="601" customWidth="1"/>
    <col min="7703" max="7714" width="3.7109375" style="601" customWidth="1"/>
    <col min="7715" max="7715" width="6" style="601" customWidth="1"/>
    <col min="7716" max="7716" width="38.5703125" style="601" customWidth="1"/>
    <col min="7717" max="7717" width="11.28515625" style="601" customWidth="1"/>
    <col min="7718" max="7718" width="10.85546875" style="601" customWidth="1"/>
    <col min="7719" max="7719" width="13.5703125" style="601" customWidth="1"/>
    <col min="7720" max="7721" width="9.7109375" style="601" customWidth="1"/>
    <col min="7722" max="7722" width="12.5703125" style="601" customWidth="1"/>
    <col min="7723" max="7936" width="11.5703125" style="601"/>
    <col min="7937" max="7939" width="3.7109375" style="601" customWidth="1"/>
    <col min="7940" max="7940" width="4.28515625" style="601" customWidth="1"/>
    <col min="7941" max="7941" width="4" style="601" customWidth="1"/>
    <col min="7942" max="7957" width="3.7109375" style="601" customWidth="1"/>
    <col min="7958" max="7958" width="3" style="601" customWidth="1"/>
    <col min="7959" max="7970" width="3.7109375" style="601" customWidth="1"/>
    <col min="7971" max="7971" width="6" style="601" customWidth="1"/>
    <col min="7972" max="7972" width="38.5703125" style="601" customWidth="1"/>
    <col min="7973" max="7973" width="11.28515625" style="601" customWidth="1"/>
    <col min="7974" max="7974" width="10.85546875" style="601" customWidth="1"/>
    <col min="7975" max="7975" width="13.5703125" style="601" customWidth="1"/>
    <col min="7976" max="7977" width="9.7109375" style="601" customWidth="1"/>
    <col min="7978" max="7978" width="12.5703125" style="601" customWidth="1"/>
    <col min="7979" max="8192" width="11.5703125" style="601"/>
    <col min="8193" max="8195" width="3.7109375" style="601" customWidth="1"/>
    <col min="8196" max="8196" width="4.28515625" style="601" customWidth="1"/>
    <col min="8197" max="8197" width="4" style="601" customWidth="1"/>
    <col min="8198" max="8213" width="3.7109375" style="601" customWidth="1"/>
    <col min="8214" max="8214" width="3" style="601" customWidth="1"/>
    <col min="8215" max="8226" width="3.7109375" style="601" customWidth="1"/>
    <col min="8227" max="8227" width="6" style="601" customWidth="1"/>
    <col min="8228" max="8228" width="38.5703125" style="601" customWidth="1"/>
    <col min="8229" max="8229" width="11.28515625" style="601" customWidth="1"/>
    <col min="8230" max="8230" width="10.85546875" style="601" customWidth="1"/>
    <col min="8231" max="8231" width="13.5703125" style="601" customWidth="1"/>
    <col min="8232" max="8233" width="9.7109375" style="601" customWidth="1"/>
    <col min="8234" max="8234" width="12.5703125" style="601" customWidth="1"/>
    <col min="8235" max="8448" width="11.5703125" style="601"/>
    <col min="8449" max="8451" width="3.7109375" style="601" customWidth="1"/>
    <col min="8452" max="8452" width="4.28515625" style="601" customWidth="1"/>
    <col min="8453" max="8453" width="4" style="601" customWidth="1"/>
    <col min="8454" max="8469" width="3.7109375" style="601" customWidth="1"/>
    <col min="8470" max="8470" width="3" style="601" customWidth="1"/>
    <col min="8471" max="8482" width="3.7109375" style="601" customWidth="1"/>
    <col min="8483" max="8483" width="6" style="601" customWidth="1"/>
    <col min="8484" max="8484" width="38.5703125" style="601" customWidth="1"/>
    <col min="8485" max="8485" width="11.28515625" style="601" customWidth="1"/>
    <col min="8486" max="8486" width="10.85546875" style="601" customWidth="1"/>
    <col min="8487" max="8487" width="13.5703125" style="601" customWidth="1"/>
    <col min="8488" max="8489" width="9.7109375" style="601" customWidth="1"/>
    <col min="8490" max="8490" width="12.5703125" style="601" customWidth="1"/>
    <col min="8491" max="8704" width="11.5703125" style="601"/>
    <col min="8705" max="8707" width="3.7109375" style="601" customWidth="1"/>
    <col min="8708" max="8708" width="4.28515625" style="601" customWidth="1"/>
    <col min="8709" max="8709" width="4" style="601" customWidth="1"/>
    <col min="8710" max="8725" width="3.7109375" style="601" customWidth="1"/>
    <col min="8726" max="8726" width="3" style="601" customWidth="1"/>
    <col min="8727" max="8738" width="3.7109375" style="601" customWidth="1"/>
    <col min="8739" max="8739" width="6" style="601" customWidth="1"/>
    <col min="8740" max="8740" width="38.5703125" style="601" customWidth="1"/>
    <col min="8741" max="8741" width="11.28515625" style="601" customWidth="1"/>
    <col min="8742" max="8742" width="10.85546875" style="601" customWidth="1"/>
    <col min="8743" max="8743" width="13.5703125" style="601" customWidth="1"/>
    <col min="8744" max="8745" width="9.7109375" style="601" customWidth="1"/>
    <col min="8746" max="8746" width="12.5703125" style="601" customWidth="1"/>
    <col min="8747" max="8960" width="11.5703125" style="601"/>
    <col min="8961" max="8963" width="3.7109375" style="601" customWidth="1"/>
    <col min="8964" max="8964" width="4.28515625" style="601" customWidth="1"/>
    <col min="8965" max="8965" width="4" style="601" customWidth="1"/>
    <col min="8966" max="8981" width="3.7109375" style="601" customWidth="1"/>
    <col min="8982" max="8982" width="3" style="601" customWidth="1"/>
    <col min="8983" max="8994" width="3.7109375" style="601" customWidth="1"/>
    <col min="8995" max="8995" width="6" style="601" customWidth="1"/>
    <col min="8996" max="8996" width="38.5703125" style="601" customWidth="1"/>
    <col min="8997" max="8997" width="11.28515625" style="601" customWidth="1"/>
    <col min="8998" max="8998" width="10.85546875" style="601" customWidth="1"/>
    <col min="8999" max="8999" width="13.5703125" style="601" customWidth="1"/>
    <col min="9000" max="9001" width="9.7109375" style="601" customWidth="1"/>
    <col min="9002" max="9002" width="12.5703125" style="601" customWidth="1"/>
    <col min="9003" max="9216" width="11.5703125" style="601"/>
    <col min="9217" max="9219" width="3.7109375" style="601" customWidth="1"/>
    <col min="9220" max="9220" width="4.28515625" style="601" customWidth="1"/>
    <col min="9221" max="9221" width="4" style="601" customWidth="1"/>
    <col min="9222" max="9237" width="3.7109375" style="601" customWidth="1"/>
    <col min="9238" max="9238" width="3" style="601" customWidth="1"/>
    <col min="9239" max="9250" width="3.7109375" style="601" customWidth="1"/>
    <col min="9251" max="9251" width="6" style="601" customWidth="1"/>
    <col min="9252" max="9252" width="38.5703125" style="601" customWidth="1"/>
    <col min="9253" max="9253" width="11.28515625" style="601" customWidth="1"/>
    <col min="9254" max="9254" width="10.85546875" style="601" customWidth="1"/>
    <col min="9255" max="9255" width="13.5703125" style="601" customWidth="1"/>
    <col min="9256" max="9257" width="9.7109375" style="601" customWidth="1"/>
    <col min="9258" max="9258" width="12.5703125" style="601" customWidth="1"/>
    <col min="9259" max="9472" width="11.5703125" style="601"/>
    <col min="9473" max="9475" width="3.7109375" style="601" customWidth="1"/>
    <col min="9476" max="9476" width="4.28515625" style="601" customWidth="1"/>
    <col min="9477" max="9477" width="4" style="601" customWidth="1"/>
    <col min="9478" max="9493" width="3.7109375" style="601" customWidth="1"/>
    <col min="9494" max="9494" width="3" style="601" customWidth="1"/>
    <col min="9495" max="9506" width="3.7109375" style="601" customWidth="1"/>
    <col min="9507" max="9507" width="6" style="601" customWidth="1"/>
    <col min="9508" max="9508" width="38.5703125" style="601" customWidth="1"/>
    <col min="9509" max="9509" width="11.28515625" style="601" customWidth="1"/>
    <col min="9510" max="9510" width="10.85546875" style="601" customWidth="1"/>
    <col min="9511" max="9511" width="13.5703125" style="601" customWidth="1"/>
    <col min="9512" max="9513" width="9.7109375" style="601" customWidth="1"/>
    <col min="9514" max="9514" width="12.5703125" style="601" customWidth="1"/>
    <col min="9515" max="9728" width="11.5703125" style="601"/>
    <col min="9729" max="9731" width="3.7109375" style="601" customWidth="1"/>
    <col min="9732" max="9732" width="4.28515625" style="601" customWidth="1"/>
    <col min="9733" max="9733" width="4" style="601" customWidth="1"/>
    <col min="9734" max="9749" width="3.7109375" style="601" customWidth="1"/>
    <col min="9750" max="9750" width="3" style="601" customWidth="1"/>
    <col min="9751" max="9762" width="3.7109375" style="601" customWidth="1"/>
    <col min="9763" max="9763" width="6" style="601" customWidth="1"/>
    <col min="9764" max="9764" width="38.5703125" style="601" customWidth="1"/>
    <col min="9765" max="9765" width="11.28515625" style="601" customWidth="1"/>
    <col min="9766" max="9766" width="10.85546875" style="601" customWidth="1"/>
    <col min="9767" max="9767" width="13.5703125" style="601" customWidth="1"/>
    <col min="9768" max="9769" width="9.7109375" style="601" customWidth="1"/>
    <col min="9770" max="9770" width="12.5703125" style="601" customWidth="1"/>
    <col min="9771" max="9984" width="11.5703125" style="601"/>
    <col min="9985" max="9987" width="3.7109375" style="601" customWidth="1"/>
    <col min="9988" max="9988" width="4.28515625" style="601" customWidth="1"/>
    <col min="9989" max="9989" width="4" style="601" customWidth="1"/>
    <col min="9990" max="10005" width="3.7109375" style="601" customWidth="1"/>
    <col min="10006" max="10006" width="3" style="601" customWidth="1"/>
    <col min="10007" max="10018" width="3.7109375" style="601" customWidth="1"/>
    <col min="10019" max="10019" width="6" style="601" customWidth="1"/>
    <col min="10020" max="10020" width="38.5703125" style="601" customWidth="1"/>
    <col min="10021" max="10021" width="11.28515625" style="601" customWidth="1"/>
    <col min="10022" max="10022" width="10.85546875" style="601" customWidth="1"/>
    <col min="10023" max="10023" width="13.5703125" style="601" customWidth="1"/>
    <col min="10024" max="10025" width="9.7109375" style="601" customWidth="1"/>
    <col min="10026" max="10026" width="12.5703125" style="601" customWidth="1"/>
    <col min="10027" max="10240" width="11.5703125" style="601"/>
    <col min="10241" max="10243" width="3.7109375" style="601" customWidth="1"/>
    <col min="10244" max="10244" width="4.28515625" style="601" customWidth="1"/>
    <col min="10245" max="10245" width="4" style="601" customWidth="1"/>
    <col min="10246" max="10261" width="3.7109375" style="601" customWidth="1"/>
    <col min="10262" max="10262" width="3" style="601" customWidth="1"/>
    <col min="10263" max="10274" width="3.7109375" style="601" customWidth="1"/>
    <col min="10275" max="10275" width="6" style="601" customWidth="1"/>
    <col min="10276" max="10276" width="38.5703125" style="601" customWidth="1"/>
    <col min="10277" max="10277" width="11.28515625" style="601" customWidth="1"/>
    <col min="10278" max="10278" width="10.85546875" style="601" customWidth="1"/>
    <col min="10279" max="10279" width="13.5703125" style="601" customWidth="1"/>
    <col min="10280" max="10281" width="9.7109375" style="601" customWidth="1"/>
    <col min="10282" max="10282" width="12.5703125" style="601" customWidth="1"/>
    <col min="10283" max="10496" width="11.5703125" style="601"/>
    <col min="10497" max="10499" width="3.7109375" style="601" customWidth="1"/>
    <col min="10500" max="10500" width="4.28515625" style="601" customWidth="1"/>
    <col min="10501" max="10501" width="4" style="601" customWidth="1"/>
    <col min="10502" max="10517" width="3.7109375" style="601" customWidth="1"/>
    <col min="10518" max="10518" width="3" style="601" customWidth="1"/>
    <col min="10519" max="10530" width="3.7109375" style="601" customWidth="1"/>
    <col min="10531" max="10531" width="6" style="601" customWidth="1"/>
    <col min="10532" max="10532" width="38.5703125" style="601" customWidth="1"/>
    <col min="10533" max="10533" width="11.28515625" style="601" customWidth="1"/>
    <col min="10534" max="10534" width="10.85546875" style="601" customWidth="1"/>
    <col min="10535" max="10535" width="13.5703125" style="601" customWidth="1"/>
    <col min="10536" max="10537" width="9.7109375" style="601" customWidth="1"/>
    <col min="10538" max="10538" width="12.5703125" style="601" customWidth="1"/>
    <col min="10539" max="10752" width="11.5703125" style="601"/>
    <col min="10753" max="10755" width="3.7109375" style="601" customWidth="1"/>
    <col min="10756" max="10756" width="4.28515625" style="601" customWidth="1"/>
    <col min="10757" max="10757" width="4" style="601" customWidth="1"/>
    <col min="10758" max="10773" width="3.7109375" style="601" customWidth="1"/>
    <col min="10774" max="10774" width="3" style="601" customWidth="1"/>
    <col min="10775" max="10786" width="3.7109375" style="601" customWidth="1"/>
    <col min="10787" max="10787" width="6" style="601" customWidth="1"/>
    <col min="10788" max="10788" width="38.5703125" style="601" customWidth="1"/>
    <col min="10789" max="10789" width="11.28515625" style="601" customWidth="1"/>
    <col min="10790" max="10790" width="10.85546875" style="601" customWidth="1"/>
    <col min="10791" max="10791" width="13.5703125" style="601" customWidth="1"/>
    <col min="10792" max="10793" width="9.7109375" style="601" customWidth="1"/>
    <col min="10794" max="10794" width="12.5703125" style="601" customWidth="1"/>
    <col min="10795" max="11008" width="11.5703125" style="601"/>
    <col min="11009" max="11011" width="3.7109375" style="601" customWidth="1"/>
    <col min="11012" max="11012" width="4.28515625" style="601" customWidth="1"/>
    <col min="11013" max="11013" width="4" style="601" customWidth="1"/>
    <col min="11014" max="11029" width="3.7109375" style="601" customWidth="1"/>
    <col min="11030" max="11030" width="3" style="601" customWidth="1"/>
    <col min="11031" max="11042" width="3.7109375" style="601" customWidth="1"/>
    <col min="11043" max="11043" width="6" style="601" customWidth="1"/>
    <col min="11044" max="11044" width="38.5703125" style="601" customWidth="1"/>
    <col min="11045" max="11045" width="11.28515625" style="601" customWidth="1"/>
    <col min="11046" max="11046" width="10.85546875" style="601" customWidth="1"/>
    <col min="11047" max="11047" width="13.5703125" style="601" customWidth="1"/>
    <col min="11048" max="11049" width="9.7109375" style="601" customWidth="1"/>
    <col min="11050" max="11050" width="12.5703125" style="601" customWidth="1"/>
    <col min="11051" max="11264" width="11.5703125" style="601"/>
    <col min="11265" max="11267" width="3.7109375" style="601" customWidth="1"/>
    <col min="11268" max="11268" width="4.28515625" style="601" customWidth="1"/>
    <col min="11269" max="11269" width="4" style="601" customWidth="1"/>
    <col min="11270" max="11285" width="3.7109375" style="601" customWidth="1"/>
    <col min="11286" max="11286" width="3" style="601" customWidth="1"/>
    <col min="11287" max="11298" width="3.7109375" style="601" customWidth="1"/>
    <col min="11299" max="11299" width="6" style="601" customWidth="1"/>
    <col min="11300" max="11300" width="38.5703125" style="601" customWidth="1"/>
    <col min="11301" max="11301" width="11.28515625" style="601" customWidth="1"/>
    <col min="11302" max="11302" width="10.85546875" style="601" customWidth="1"/>
    <col min="11303" max="11303" width="13.5703125" style="601" customWidth="1"/>
    <col min="11304" max="11305" width="9.7109375" style="601" customWidth="1"/>
    <col min="11306" max="11306" width="12.5703125" style="601" customWidth="1"/>
    <col min="11307" max="11520" width="11.5703125" style="601"/>
    <col min="11521" max="11523" width="3.7109375" style="601" customWidth="1"/>
    <col min="11524" max="11524" width="4.28515625" style="601" customWidth="1"/>
    <col min="11525" max="11525" width="4" style="601" customWidth="1"/>
    <col min="11526" max="11541" width="3.7109375" style="601" customWidth="1"/>
    <col min="11542" max="11542" width="3" style="601" customWidth="1"/>
    <col min="11543" max="11554" width="3.7109375" style="601" customWidth="1"/>
    <col min="11555" max="11555" width="6" style="601" customWidth="1"/>
    <col min="11556" max="11556" width="38.5703125" style="601" customWidth="1"/>
    <col min="11557" max="11557" width="11.28515625" style="601" customWidth="1"/>
    <col min="11558" max="11558" width="10.85546875" style="601" customWidth="1"/>
    <col min="11559" max="11559" width="13.5703125" style="601" customWidth="1"/>
    <col min="11560" max="11561" width="9.7109375" style="601" customWidth="1"/>
    <col min="11562" max="11562" width="12.5703125" style="601" customWidth="1"/>
    <col min="11563" max="11776" width="11.5703125" style="601"/>
    <col min="11777" max="11779" width="3.7109375" style="601" customWidth="1"/>
    <col min="11780" max="11780" width="4.28515625" style="601" customWidth="1"/>
    <col min="11781" max="11781" width="4" style="601" customWidth="1"/>
    <col min="11782" max="11797" width="3.7109375" style="601" customWidth="1"/>
    <col min="11798" max="11798" width="3" style="601" customWidth="1"/>
    <col min="11799" max="11810" width="3.7109375" style="601" customWidth="1"/>
    <col min="11811" max="11811" width="6" style="601" customWidth="1"/>
    <col min="11812" max="11812" width="38.5703125" style="601" customWidth="1"/>
    <col min="11813" max="11813" width="11.28515625" style="601" customWidth="1"/>
    <col min="11814" max="11814" width="10.85546875" style="601" customWidth="1"/>
    <col min="11815" max="11815" width="13.5703125" style="601" customWidth="1"/>
    <col min="11816" max="11817" width="9.7109375" style="601" customWidth="1"/>
    <col min="11818" max="11818" width="12.5703125" style="601" customWidth="1"/>
    <col min="11819" max="12032" width="11.5703125" style="601"/>
    <col min="12033" max="12035" width="3.7109375" style="601" customWidth="1"/>
    <col min="12036" max="12036" width="4.28515625" style="601" customWidth="1"/>
    <col min="12037" max="12037" width="4" style="601" customWidth="1"/>
    <col min="12038" max="12053" width="3.7109375" style="601" customWidth="1"/>
    <col min="12054" max="12054" width="3" style="601" customWidth="1"/>
    <col min="12055" max="12066" width="3.7109375" style="601" customWidth="1"/>
    <col min="12067" max="12067" width="6" style="601" customWidth="1"/>
    <col min="12068" max="12068" width="38.5703125" style="601" customWidth="1"/>
    <col min="12069" max="12069" width="11.28515625" style="601" customWidth="1"/>
    <col min="12070" max="12070" width="10.85546875" style="601" customWidth="1"/>
    <col min="12071" max="12071" width="13.5703125" style="601" customWidth="1"/>
    <col min="12072" max="12073" width="9.7109375" style="601" customWidth="1"/>
    <col min="12074" max="12074" width="12.5703125" style="601" customWidth="1"/>
    <col min="12075" max="12288" width="11.5703125" style="601"/>
    <col min="12289" max="12291" width="3.7109375" style="601" customWidth="1"/>
    <col min="12292" max="12292" width="4.28515625" style="601" customWidth="1"/>
    <col min="12293" max="12293" width="4" style="601" customWidth="1"/>
    <col min="12294" max="12309" width="3.7109375" style="601" customWidth="1"/>
    <col min="12310" max="12310" width="3" style="601" customWidth="1"/>
    <col min="12311" max="12322" width="3.7109375" style="601" customWidth="1"/>
    <col min="12323" max="12323" width="6" style="601" customWidth="1"/>
    <col min="12324" max="12324" width="38.5703125" style="601" customWidth="1"/>
    <col min="12325" max="12325" width="11.28515625" style="601" customWidth="1"/>
    <col min="12326" max="12326" width="10.85546875" style="601" customWidth="1"/>
    <col min="12327" max="12327" width="13.5703125" style="601" customWidth="1"/>
    <col min="12328" max="12329" width="9.7109375" style="601" customWidth="1"/>
    <col min="12330" max="12330" width="12.5703125" style="601" customWidth="1"/>
    <col min="12331" max="12544" width="11.5703125" style="601"/>
    <col min="12545" max="12547" width="3.7109375" style="601" customWidth="1"/>
    <col min="12548" max="12548" width="4.28515625" style="601" customWidth="1"/>
    <col min="12549" max="12549" width="4" style="601" customWidth="1"/>
    <col min="12550" max="12565" width="3.7109375" style="601" customWidth="1"/>
    <col min="12566" max="12566" width="3" style="601" customWidth="1"/>
    <col min="12567" max="12578" width="3.7109375" style="601" customWidth="1"/>
    <col min="12579" max="12579" width="6" style="601" customWidth="1"/>
    <col min="12580" max="12580" width="38.5703125" style="601" customWidth="1"/>
    <col min="12581" max="12581" width="11.28515625" style="601" customWidth="1"/>
    <col min="12582" max="12582" width="10.85546875" style="601" customWidth="1"/>
    <col min="12583" max="12583" width="13.5703125" style="601" customWidth="1"/>
    <col min="12584" max="12585" width="9.7109375" style="601" customWidth="1"/>
    <col min="12586" max="12586" width="12.5703125" style="601" customWidth="1"/>
    <col min="12587" max="12800" width="11.5703125" style="601"/>
    <col min="12801" max="12803" width="3.7109375" style="601" customWidth="1"/>
    <col min="12804" max="12804" width="4.28515625" style="601" customWidth="1"/>
    <col min="12805" max="12805" width="4" style="601" customWidth="1"/>
    <col min="12806" max="12821" width="3.7109375" style="601" customWidth="1"/>
    <col min="12822" max="12822" width="3" style="601" customWidth="1"/>
    <col min="12823" max="12834" width="3.7109375" style="601" customWidth="1"/>
    <col min="12835" max="12835" width="6" style="601" customWidth="1"/>
    <col min="12836" max="12836" width="38.5703125" style="601" customWidth="1"/>
    <col min="12837" max="12837" width="11.28515625" style="601" customWidth="1"/>
    <col min="12838" max="12838" width="10.85546875" style="601" customWidth="1"/>
    <col min="12839" max="12839" width="13.5703125" style="601" customWidth="1"/>
    <col min="12840" max="12841" width="9.7109375" style="601" customWidth="1"/>
    <col min="12842" max="12842" width="12.5703125" style="601" customWidth="1"/>
    <col min="12843" max="13056" width="11.5703125" style="601"/>
    <col min="13057" max="13059" width="3.7109375" style="601" customWidth="1"/>
    <col min="13060" max="13060" width="4.28515625" style="601" customWidth="1"/>
    <col min="13061" max="13061" width="4" style="601" customWidth="1"/>
    <col min="13062" max="13077" width="3.7109375" style="601" customWidth="1"/>
    <col min="13078" max="13078" width="3" style="601" customWidth="1"/>
    <col min="13079" max="13090" width="3.7109375" style="601" customWidth="1"/>
    <col min="13091" max="13091" width="6" style="601" customWidth="1"/>
    <col min="13092" max="13092" width="38.5703125" style="601" customWidth="1"/>
    <col min="13093" max="13093" width="11.28515625" style="601" customWidth="1"/>
    <col min="13094" max="13094" width="10.85546875" style="601" customWidth="1"/>
    <col min="13095" max="13095" width="13.5703125" style="601" customWidth="1"/>
    <col min="13096" max="13097" width="9.7109375" style="601" customWidth="1"/>
    <col min="13098" max="13098" width="12.5703125" style="601" customWidth="1"/>
    <col min="13099" max="13312" width="11.5703125" style="601"/>
    <col min="13313" max="13315" width="3.7109375" style="601" customWidth="1"/>
    <col min="13316" max="13316" width="4.28515625" style="601" customWidth="1"/>
    <col min="13317" max="13317" width="4" style="601" customWidth="1"/>
    <col min="13318" max="13333" width="3.7109375" style="601" customWidth="1"/>
    <col min="13334" max="13334" width="3" style="601" customWidth="1"/>
    <col min="13335" max="13346" width="3.7109375" style="601" customWidth="1"/>
    <col min="13347" max="13347" width="6" style="601" customWidth="1"/>
    <col min="13348" max="13348" width="38.5703125" style="601" customWidth="1"/>
    <col min="13349" max="13349" width="11.28515625" style="601" customWidth="1"/>
    <col min="13350" max="13350" width="10.85546875" style="601" customWidth="1"/>
    <col min="13351" max="13351" width="13.5703125" style="601" customWidth="1"/>
    <col min="13352" max="13353" width="9.7109375" style="601" customWidth="1"/>
    <col min="13354" max="13354" width="12.5703125" style="601" customWidth="1"/>
    <col min="13355" max="13568" width="11.5703125" style="601"/>
    <col min="13569" max="13571" width="3.7109375" style="601" customWidth="1"/>
    <col min="13572" max="13572" width="4.28515625" style="601" customWidth="1"/>
    <col min="13573" max="13573" width="4" style="601" customWidth="1"/>
    <col min="13574" max="13589" width="3.7109375" style="601" customWidth="1"/>
    <col min="13590" max="13590" width="3" style="601" customWidth="1"/>
    <col min="13591" max="13602" width="3.7109375" style="601" customWidth="1"/>
    <col min="13603" max="13603" width="6" style="601" customWidth="1"/>
    <col min="13604" max="13604" width="38.5703125" style="601" customWidth="1"/>
    <col min="13605" max="13605" width="11.28515625" style="601" customWidth="1"/>
    <col min="13606" max="13606" width="10.85546875" style="601" customWidth="1"/>
    <col min="13607" max="13607" width="13.5703125" style="601" customWidth="1"/>
    <col min="13608" max="13609" width="9.7109375" style="601" customWidth="1"/>
    <col min="13610" max="13610" width="12.5703125" style="601" customWidth="1"/>
    <col min="13611" max="13824" width="11.5703125" style="601"/>
    <col min="13825" max="13827" width="3.7109375" style="601" customWidth="1"/>
    <col min="13828" max="13828" width="4.28515625" style="601" customWidth="1"/>
    <col min="13829" max="13829" width="4" style="601" customWidth="1"/>
    <col min="13830" max="13845" width="3.7109375" style="601" customWidth="1"/>
    <col min="13846" max="13846" width="3" style="601" customWidth="1"/>
    <col min="13847" max="13858" width="3.7109375" style="601" customWidth="1"/>
    <col min="13859" max="13859" width="6" style="601" customWidth="1"/>
    <col min="13860" max="13860" width="38.5703125" style="601" customWidth="1"/>
    <col min="13861" max="13861" width="11.28515625" style="601" customWidth="1"/>
    <col min="13862" max="13862" width="10.85546875" style="601" customWidth="1"/>
    <col min="13863" max="13863" width="13.5703125" style="601" customWidth="1"/>
    <col min="13864" max="13865" width="9.7109375" style="601" customWidth="1"/>
    <col min="13866" max="13866" width="12.5703125" style="601" customWidth="1"/>
    <col min="13867" max="14080" width="11.5703125" style="601"/>
    <col min="14081" max="14083" width="3.7109375" style="601" customWidth="1"/>
    <col min="14084" max="14084" width="4.28515625" style="601" customWidth="1"/>
    <col min="14085" max="14085" width="4" style="601" customWidth="1"/>
    <col min="14086" max="14101" width="3.7109375" style="601" customWidth="1"/>
    <col min="14102" max="14102" width="3" style="601" customWidth="1"/>
    <col min="14103" max="14114" width="3.7109375" style="601" customWidth="1"/>
    <col min="14115" max="14115" width="6" style="601" customWidth="1"/>
    <col min="14116" max="14116" width="38.5703125" style="601" customWidth="1"/>
    <col min="14117" max="14117" width="11.28515625" style="601" customWidth="1"/>
    <col min="14118" max="14118" width="10.85546875" style="601" customWidth="1"/>
    <col min="14119" max="14119" width="13.5703125" style="601" customWidth="1"/>
    <col min="14120" max="14121" width="9.7109375" style="601" customWidth="1"/>
    <col min="14122" max="14122" width="12.5703125" style="601" customWidth="1"/>
    <col min="14123" max="14336" width="11.5703125" style="601"/>
    <col min="14337" max="14339" width="3.7109375" style="601" customWidth="1"/>
    <col min="14340" max="14340" width="4.28515625" style="601" customWidth="1"/>
    <col min="14341" max="14341" width="4" style="601" customWidth="1"/>
    <col min="14342" max="14357" width="3.7109375" style="601" customWidth="1"/>
    <col min="14358" max="14358" width="3" style="601" customWidth="1"/>
    <col min="14359" max="14370" width="3.7109375" style="601" customWidth="1"/>
    <col min="14371" max="14371" width="6" style="601" customWidth="1"/>
    <col min="14372" max="14372" width="38.5703125" style="601" customWidth="1"/>
    <col min="14373" max="14373" width="11.28515625" style="601" customWidth="1"/>
    <col min="14374" max="14374" width="10.85546875" style="601" customWidth="1"/>
    <col min="14375" max="14375" width="13.5703125" style="601" customWidth="1"/>
    <col min="14376" max="14377" width="9.7109375" style="601" customWidth="1"/>
    <col min="14378" max="14378" width="12.5703125" style="601" customWidth="1"/>
    <col min="14379" max="14592" width="11.5703125" style="601"/>
    <col min="14593" max="14595" width="3.7109375" style="601" customWidth="1"/>
    <col min="14596" max="14596" width="4.28515625" style="601" customWidth="1"/>
    <col min="14597" max="14597" width="4" style="601" customWidth="1"/>
    <col min="14598" max="14613" width="3.7109375" style="601" customWidth="1"/>
    <col min="14614" max="14614" width="3" style="601" customWidth="1"/>
    <col min="14615" max="14626" width="3.7109375" style="601" customWidth="1"/>
    <col min="14627" max="14627" width="6" style="601" customWidth="1"/>
    <col min="14628" max="14628" width="38.5703125" style="601" customWidth="1"/>
    <col min="14629" max="14629" width="11.28515625" style="601" customWidth="1"/>
    <col min="14630" max="14630" width="10.85546875" style="601" customWidth="1"/>
    <col min="14631" max="14631" width="13.5703125" style="601" customWidth="1"/>
    <col min="14632" max="14633" width="9.7109375" style="601" customWidth="1"/>
    <col min="14634" max="14634" width="12.5703125" style="601" customWidth="1"/>
    <col min="14635" max="14848" width="11.5703125" style="601"/>
    <col min="14849" max="14851" width="3.7109375" style="601" customWidth="1"/>
    <col min="14852" max="14852" width="4.28515625" style="601" customWidth="1"/>
    <col min="14853" max="14853" width="4" style="601" customWidth="1"/>
    <col min="14854" max="14869" width="3.7109375" style="601" customWidth="1"/>
    <col min="14870" max="14870" width="3" style="601" customWidth="1"/>
    <col min="14871" max="14882" width="3.7109375" style="601" customWidth="1"/>
    <col min="14883" max="14883" width="6" style="601" customWidth="1"/>
    <col min="14884" max="14884" width="38.5703125" style="601" customWidth="1"/>
    <col min="14885" max="14885" width="11.28515625" style="601" customWidth="1"/>
    <col min="14886" max="14886" width="10.85546875" style="601" customWidth="1"/>
    <col min="14887" max="14887" width="13.5703125" style="601" customWidth="1"/>
    <col min="14888" max="14889" width="9.7109375" style="601" customWidth="1"/>
    <col min="14890" max="14890" width="12.5703125" style="601" customWidth="1"/>
    <col min="14891" max="15104" width="11.5703125" style="601"/>
    <col min="15105" max="15107" width="3.7109375" style="601" customWidth="1"/>
    <col min="15108" max="15108" width="4.28515625" style="601" customWidth="1"/>
    <col min="15109" max="15109" width="4" style="601" customWidth="1"/>
    <col min="15110" max="15125" width="3.7109375" style="601" customWidth="1"/>
    <col min="15126" max="15126" width="3" style="601" customWidth="1"/>
    <col min="15127" max="15138" width="3.7109375" style="601" customWidth="1"/>
    <col min="15139" max="15139" width="6" style="601" customWidth="1"/>
    <col min="15140" max="15140" width="38.5703125" style="601" customWidth="1"/>
    <col min="15141" max="15141" width="11.28515625" style="601" customWidth="1"/>
    <col min="15142" max="15142" width="10.85546875" style="601" customWidth="1"/>
    <col min="15143" max="15143" width="13.5703125" style="601" customWidth="1"/>
    <col min="15144" max="15145" width="9.7109375" style="601" customWidth="1"/>
    <col min="15146" max="15146" width="12.5703125" style="601" customWidth="1"/>
    <col min="15147" max="15360" width="11.5703125" style="601"/>
    <col min="15361" max="15363" width="3.7109375" style="601" customWidth="1"/>
    <col min="15364" max="15364" width="4.28515625" style="601" customWidth="1"/>
    <col min="15365" max="15365" width="4" style="601" customWidth="1"/>
    <col min="15366" max="15381" width="3.7109375" style="601" customWidth="1"/>
    <col min="15382" max="15382" width="3" style="601" customWidth="1"/>
    <col min="15383" max="15394" width="3.7109375" style="601" customWidth="1"/>
    <col min="15395" max="15395" width="6" style="601" customWidth="1"/>
    <col min="15396" max="15396" width="38.5703125" style="601" customWidth="1"/>
    <col min="15397" max="15397" width="11.28515625" style="601" customWidth="1"/>
    <col min="15398" max="15398" width="10.85546875" style="601" customWidth="1"/>
    <col min="15399" max="15399" width="13.5703125" style="601" customWidth="1"/>
    <col min="15400" max="15401" width="9.7109375" style="601" customWidth="1"/>
    <col min="15402" max="15402" width="12.5703125" style="601" customWidth="1"/>
    <col min="15403" max="15616" width="11.5703125" style="601"/>
    <col min="15617" max="15619" width="3.7109375" style="601" customWidth="1"/>
    <col min="15620" max="15620" width="4.28515625" style="601" customWidth="1"/>
    <col min="15621" max="15621" width="4" style="601" customWidth="1"/>
    <col min="15622" max="15637" width="3.7109375" style="601" customWidth="1"/>
    <col min="15638" max="15638" width="3" style="601" customWidth="1"/>
    <col min="15639" max="15650" width="3.7109375" style="601" customWidth="1"/>
    <col min="15651" max="15651" width="6" style="601" customWidth="1"/>
    <col min="15652" max="15652" width="38.5703125" style="601" customWidth="1"/>
    <col min="15653" max="15653" width="11.28515625" style="601" customWidth="1"/>
    <col min="15654" max="15654" width="10.85546875" style="601" customWidth="1"/>
    <col min="15655" max="15655" width="13.5703125" style="601" customWidth="1"/>
    <col min="15656" max="15657" width="9.7109375" style="601" customWidth="1"/>
    <col min="15658" max="15658" width="12.5703125" style="601" customWidth="1"/>
    <col min="15659" max="15872" width="11.5703125" style="601"/>
    <col min="15873" max="15875" width="3.7109375" style="601" customWidth="1"/>
    <col min="15876" max="15876" width="4.28515625" style="601" customWidth="1"/>
    <col min="15877" max="15877" width="4" style="601" customWidth="1"/>
    <col min="15878" max="15893" width="3.7109375" style="601" customWidth="1"/>
    <col min="15894" max="15894" width="3" style="601" customWidth="1"/>
    <col min="15895" max="15906" width="3.7109375" style="601" customWidth="1"/>
    <col min="15907" max="15907" width="6" style="601" customWidth="1"/>
    <col min="15908" max="15908" width="38.5703125" style="601" customWidth="1"/>
    <col min="15909" max="15909" width="11.28515625" style="601" customWidth="1"/>
    <col min="15910" max="15910" width="10.85546875" style="601" customWidth="1"/>
    <col min="15911" max="15911" width="13.5703125" style="601" customWidth="1"/>
    <col min="15912" max="15913" width="9.7109375" style="601" customWidth="1"/>
    <col min="15914" max="15914" width="12.5703125" style="601" customWidth="1"/>
    <col min="15915" max="16128" width="11.5703125" style="601"/>
    <col min="16129" max="16131" width="3.7109375" style="601" customWidth="1"/>
    <col min="16132" max="16132" width="4.28515625" style="601" customWidth="1"/>
    <col min="16133" max="16133" width="4" style="601" customWidth="1"/>
    <col min="16134" max="16149" width="3.7109375" style="601" customWidth="1"/>
    <col min="16150" max="16150" width="3" style="601" customWidth="1"/>
    <col min="16151" max="16162" width="3.7109375" style="601" customWidth="1"/>
    <col min="16163" max="16163" width="6" style="601" customWidth="1"/>
    <col min="16164" max="16164" width="38.5703125" style="601" customWidth="1"/>
    <col min="16165" max="16165" width="11.28515625" style="601" customWidth="1"/>
    <col min="16166" max="16166" width="10.85546875" style="601" customWidth="1"/>
    <col min="16167" max="16167" width="13.5703125" style="601" customWidth="1"/>
    <col min="16168" max="16169" width="9.7109375" style="601" customWidth="1"/>
    <col min="16170" max="16170" width="12.5703125" style="601" customWidth="1"/>
    <col min="16171" max="16384" width="11.5703125" style="601"/>
  </cols>
  <sheetData>
    <row r="1" spans="1:42" s="594" customFormat="1" ht="43.5" customHeight="1" x14ac:dyDescent="0.25">
      <c r="A1" s="1329"/>
      <c r="B1" s="1329"/>
      <c r="C1" s="1329"/>
      <c r="D1" s="1329"/>
      <c r="E1" s="1329"/>
      <c r="F1" s="1329"/>
      <c r="G1" s="1329"/>
      <c r="H1" s="1329"/>
      <c r="I1" s="1318" t="s">
        <v>38</v>
      </c>
      <c r="J1" s="1318"/>
      <c r="K1" s="1318"/>
      <c r="L1" s="1318"/>
      <c r="M1" s="1318"/>
      <c r="N1" s="1318"/>
      <c r="O1" s="1318"/>
      <c r="P1" s="1318"/>
      <c r="Q1" s="1318"/>
      <c r="R1" s="1318"/>
      <c r="S1" s="1318"/>
      <c r="T1" s="1318"/>
      <c r="U1" s="1318"/>
      <c r="V1" s="1318"/>
      <c r="W1" s="1318"/>
      <c r="X1" s="1318"/>
      <c r="Y1" s="1318"/>
      <c r="Z1" s="1318"/>
      <c r="AA1" s="1318"/>
      <c r="AB1" s="1318"/>
      <c r="AC1" s="1318"/>
      <c r="AD1" s="1318"/>
      <c r="AE1" s="1318"/>
      <c r="AF1" s="1318"/>
      <c r="AG1" s="1318"/>
      <c r="AH1" s="1318"/>
      <c r="AI1" s="1318"/>
      <c r="AJ1" s="1318"/>
      <c r="AK1" s="1318"/>
      <c r="AL1" s="1318"/>
      <c r="AM1" s="1318"/>
      <c r="AN1" s="1332"/>
      <c r="AO1" s="1332"/>
      <c r="AP1" s="1332"/>
    </row>
    <row r="2" spans="1:42" s="594" customFormat="1" ht="15" customHeight="1" x14ac:dyDescent="0.25">
      <c r="A2" s="1329"/>
      <c r="B2" s="1329"/>
      <c r="C2" s="1329"/>
      <c r="D2" s="1329"/>
      <c r="E2" s="1329"/>
      <c r="F2" s="1329"/>
      <c r="G2" s="1329"/>
      <c r="H2" s="1329"/>
      <c r="I2" s="1318"/>
      <c r="J2" s="1318"/>
      <c r="K2" s="1318"/>
      <c r="L2" s="1318"/>
      <c r="M2" s="1318"/>
      <c r="N2" s="1318"/>
      <c r="O2" s="1318"/>
      <c r="P2" s="1318"/>
      <c r="Q2" s="1318"/>
      <c r="R2" s="1318"/>
      <c r="S2" s="1318"/>
      <c r="T2" s="1318"/>
      <c r="U2" s="1318"/>
      <c r="V2" s="1318"/>
      <c r="W2" s="1318"/>
      <c r="X2" s="1318"/>
      <c r="Y2" s="1318"/>
      <c r="Z2" s="1318"/>
      <c r="AA2" s="1318"/>
      <c r="AB2" s="1318"/>
      <c r="AC2" s="1318"/>
      <c r="AD2" s="1318"/>
      <c r="AE2" s="1318"/>
      <c r="AF2" s="1318"/>
      <c r="AG2" s="1318"/>
      <c r="AH2" s="1318"/>
      <c r="AI2" s="1318"/>
      <c r="AJ2" s="1318"/>
      <c r="AK2" s="1318"/>
      <c r="AL2" s="1318"/>
      <c r="AM2" s="1318"/>
      <c r="AN2" s="1332"/>
      <c r="AO2" s="1332"/>
      <c r="AP2" s="1332"/>
    </row>
    <row r="3" spans="1:42" s="594" customFormat="1" ht="15.75" x14ac:dyDescent="0.25">
      <c r="A3" s="1318" t="s">
        <v>39</v>
      </c>
      <c r="B3" s="1318"/>
      <c r="C3" s="1318"/>
      <c r="D3" s="1318"/>
      <c r="E3" s="1318"/>
      <c r="F3" s="1318"/>
      <c r="G3" s="1318"/>
      <c r="H3" s="1318"/>
      <c r="I3" s="1319" t="s">
        <v>40</v>
      </c>
      <c r="J3" s="1319"/>
      <c r="K3" s="1319"/>
      <c r="L3" s="1319"/>
      <c r="M3" s="1319"/>
      <c r="N3" s="1319"/>
      <c r="O3" s="1319"/>
      <c r="P3" s="1319"/>
      <c r="Q3" s="1319"/>
      <c r="R3" s="1319"/>
      <c r="S3" s="1319"/>
      <c r="T3" s="1319"/>
      <c r="U3" s="1318" t="s">
        <v>41</v>
      </c>
      <c r="V3" s="1318"/>
      <c r="W3" s="1318"/>
      <c r="X3" s="1318"/>
      <c r="Y3" s="1318"/>
      <c r="Z3" s="1318"/>
      <c r="AA3" s="1318"/>
      <c r="AB3" s="1318"/>
      <c r="AC3" s="1318"/>
      <c r="AD3" s="1318"/>
      <c r="AE3" s="1319" t="s">
        <v>42</v>
      </c>
      <c r="AF3" s="1319"/>
      <c r="AG3" s="1319"/>
      <c r="AH3" s="1319"/>
      <c r="AI3" s="1319"/>
      <c r="AJ3" s="1319"/>
      <c r="AK3" s="1319"/>
      <c r="AL3" s="1319"/>
      <c r="AM3" s="1319"/>
      <c r="AN3" s="1319"/>
      <c r="AO3" s="1319"/>
      <c r="AP3" s="1319"/>
    </row>
    <row r="4" spans="1:42" s="594" customFormat="1" ht="20.25" x14ac:dyDescent="0.3">
      <c r="A4" s="595"/>
      <c r="B4" s="595"/>
      <c r="C4" s="595"/>
      <c r="D4" s="595"/>
      <c r="E4" s="595"/>
      <c r="F4" s="595"/>
      <c r="G4" s="595"/>
      <c r="H4" s="595"/>
      <c r="I4" s="595"/>
      <c r="J4" s="595"/>
      <c r="K4" s="595"/>
      <c r="L4" s="595"/>
      <c r="M4" s="595"/>
      <c r="N4" s="595"/>
      <c r="O4" s="595"/>
      <c r="P4" s="595"/>
      <c r="Q4" s="595"/>
      <c r="R4" s="595"/>
      <c r="S4" s="595"/>
      <c r="T4" s="595"/>
      <c r="U4" s="595"/>
      <c r="V4" s="595"/>
      <c r="W4" s="595"/>
      <c r="X4" s="595"/>
      <c r="Y4" s="595"/>
      <c r="Z4" s="595"/>
      <c r="AA4" s="595"/>
      <c r="AB4" s="595"/>
      <c r="AC4" s="595"/>
      <c r="AD4" s="595"/>
      <c r="AE4" s="595"/>
      <c r="AF4" s="595"/>
      <c r="AG4" s="595"/>
      <c r="AH4" s="595"/>
      <c r="AI4" s="595"/>
      <c r="AJ4" s="595"/>
      <c r="AK4" s="595"/>
      <c r="AL4" s="595"/>
      <c r="AM4" s="596"/>
      <c r="AN4" s="596"/>
    </row>
    <row r="5" spans="1:42" s="594" customFormat="1" ht="28.15" customHeight="1" x14ac:dyDescent="0.25">
      <c r="A5" s="1337" t="s">
        <v>43</v>
      </c>
      <c r="B5" s="1337"/>
      <c r="C5" s="1337"/>
      <c r="D5" s="1337"/>
      <c r="E5" s="1337"/>
      <c r="F5" s="1337"/>
      <c r="G5" s="1337"/>
      <c r="H5" s="1337"/>
      <c r="I5" s="1338" t="s">
        <v>125</v>
      </c>
      <c r="J5" s="1339"/>
      <c r="K5" s="1339"/>
      <c r="L5" s="1339"/>
      <c r="M5" s="1339"/>
      <c r="N5" s="1339"/>
      <c r="O5" s="1339"/>
      <c r="P5" s="1339"/>
      <c r="Q5" s="1339"/>
      <c r="R5" s="1339"/>
      <c r="S5" s="1339"/>
      <c r="T5" s="1339"/>
      <c r="U5" s="1339"/>
      <c r="V5" s="1339"/>
      <c r="W5" s="1339"/>
      <c r="X5" s="1339"/>
      <c r="Y5" s="1339"/>
      <c r="Z5" s="1339"/>
      <c r="AA5" s="1339"/>
      <c r="AB5" s="1339"/>
      <c r="AC5" s="1339"/>
      <c r="AD5" s="1339"/>
      <c r="AE5" s="1339"/>
      <c r="AF5" s="1339"/>
      <c r="AG5" s="1339"/>
      <c r="AH5" s="1339"/>
      <c r="AI5" s="1339"/>
      <c r="AJ5" s="1339"/>
      <c r="AK5" s="1339"/>
      <c r="AL5" s="1339"/>
      <c r="AM5" s="1339"/>
      <c r="AN5" s="1339"/>
      <c r="AO5" s="1339"/>
      <c r="AP5" s="1339"/>
    </row>
    <row r="6" spans="1:42" ht="9.75" customHeight="1" x14ac:dyDescent="0.3">
      <c r="A6" s="597"/>
      <c r="B6" s="598"/>
      <c r="C6" s="598"/>
      <c r="D6" s="598"/>
      <c r="E6" s="598"/>
      <c r="F6" s="598"/>
      <c r="G6" s="598"/>
      <c r="H6" s="598"/>
      <c r="I6" s="599"/>
      <c r="J6" s="599"/>
      <c r="K6" s="599"/>
      <c r="L6" s="599"/>
      <c r="M6" s="599"/>
      <c r="N6" s="599"/>
      <c r="O6" s="599"/>
      <c r="P6" s="599"/>
      <c r="Q6" s="599"/>
      <c r="R6" s="599"/>
      <c r="S6" s="599"/>
      <c r="T6" s="599"/>
      <c r="U6" s="599"/>
      <c r="V6" s="599"/>
      <c r="W6" s="599"/>
      <c r="X6" s="599"/>
      <c r="Y6" s="599"/>
      <c r="Z6" s="599"/>
      <c r="AA6" s="599"/>
      <c r="AB6" s="599"/>
      <c r="AC6" s="599"/>
      <c r="AD6" s="599"/>
      <c r="AE6" s="598"/>
      <c r="AF6" s="598"/>
      <c r="AG6" s="598"/>
      <c r="AH6" s="598"/>
      <c r="AI6" s="599"/>
      <c r="AJ6" s="599"/>
      <c r="AK6" s="598"/>
      <c r="AL6" s="598"/>
      <c r="AM6" s="599"/>
      <c r="AN6" s="599"/>
      <c r="AO6" s="599"/>
      <c r="AP6" s="600"/>
    </row>
    <row r="7" spans="1:42" ht="15.75" x14ac:dyDescent="0.2">
      <c r="A7" s="1320" t="s">
        <v>284</v>
      </c>
      <c r="B7" s="1320"/>
      <c r="C7" s="1320"/>
      <c r="D7" s="1320"/>
      <c r="E7" s="1320"/>
      <c r="F7" s="1320"/>
      <c r="G7" s="1320"/>
      <c r="H7" s="1321" t="s">
        <v>285</v>
      </c>
      <c r="I7" s="1321"/>
      <c r="J7" s="1321"/>
      <c r="K7" s="1321"/>
      <c r="L7" s="1321"/>
      <c r="M7" s="1321"/>
      <c r="N7" s="1321"/>
      <c r="O7" s="1321"/>
      <c r="P7" s="1321"/>
      <c r="Q7" s="1321"/>
      <c r="R7" s="1321"/>
      <c r="S7" s="1321"/>
      <c r="T7" s="1321"/>
      <c r="U7" s="1321"/>
      <c r="V7" s="1321"/>
      <c r="W7" s="1321"/>
      <c r="X7" s="1321"/>
      <c r="Y7" s="1321"/>
      <c r="Z7" s="1321"/>
      <c r="AA7" s="1321"/>
      <c r="AB7" s="1321"/>
      <c r="AC7" s="1321"/>
      <c r="AD7" s="1321"/>
      <c r="AE7" s="1321"/>
      <c r="AF7" s="1321"/>
      <c r="AG7" s="1321"/>
      <c r="AH7" s="1321"/>
      <c r="AI7" s="1322"/>
      <c r="AJ7" s="1322"/>
      <c r="AK7" s="1322"/>
      <c r="AL7" s="1323" t="s">
        <v>47</v>
      </c>
      <c r="AM7" s="1323"/>
      <c r="AN7" s="1322" t="s">
        <v>123</v>
      </c>
      <c r="AO7" s="1322"/>
      <c r="AP7" s="1322"/>
    </row>
    <row r="8" spans="1:42" ht="12.75" customHeight="1" x14ac:dyDescent="0.2">
      <c r="A8" s="602"/>
      <c r="B8" s="603"/>
      <c r="C8" s="603"/>
      <c r="D8" s="603"/>
      <c r="E8" s="603"/>
      <c r="F8" s="603"/>
      <c r="G8" s="603"/>
      <c r="H8" s="603"/>
      <c r="I8" s="603"/>
      <c r="J8" s="603"/>
      <c r="K8" s="603"/>
      <c r="L8" s="603"/>
      <c r="M8" s="603"/>
      <c r="N8" s="603"/>
      <c r="O8" s="603"/>
      <c r="P8" s="603"/>
      <c r="Q8" s="603"/>
      <c r="R8" s="603"/>
      <c r="S8" s="603"/>
      <c r="T8" s="603"/>
      <c r="U8" s="603"/>
      <c r="V8" s="603"/>
      <c r="W8" s="603"/>
      <c r="X8" s="603"/>
      <c r="Y8" s="603"/>
      <c r="Z8" s="603"/>
      <c r="AA8" s="603"/>
      <c r="AB8" s="603"/>
      <c r="AC8" s="603"/>
      <c r="AD8" s="603"/>
      <c r="AE8" s="603"/>
      <c r="AF8" s="603"/>
      <c r="AG8" s="603"/>
      <c r="AH8" s="604"/>
      <c r="AI8" s="1303" t="s">
        <v>286</v>
      </c>
      <c r="AJ8" s="1304"/>
      <c r="AK8" s="1305" t="s">
        <v>49</v>
      </c>
      <c r="AL8" s="1306"/>
      <c r="AM8" s="1306"/>
      <c r="AN8" s="1304" t="s">
        <v>50</v>
      </c>
      <c r="AO8" s="1307" t="s">
        <v>51</v>
      </c>
      <c r="AP8" s="1308" t="s">
        <v>242</v>
      </c>
    </row>
    <row r="9" spans="1:42" ht="12.75" customHeight="1" x14ac:dyDescent="0.2">
      <c r="A9" s="605"/>
      <c r="AH9" s="606"/>
      <c r="AI9" s="1303"/>
      <c r="AJ9" s="1304"/>
      <c r="AK9" s="607" t="s">
        <v>287</v>
      </c>
      <c r="AL9" s="607" t="s">
        <v>86</v>
      </c>
      <c r="AM9" s="607" t="s">
        <v>288</v>
      </c>
      <c r="AN9" s="1304"/>
      <c r="AO9" s="1307"/>
      <c r="AP9" s="1308"/>
    </row>
    <row r="10" spans="1:42" ht="25.5" customHeight="1" x14ac:dyDescent="0.2">
      <c r="A10" s="605"/>
      <c r="AH10" s="606"/>
      <c r="AI10" s="1283" t="e">
        <f>+PRESUPUESTO!#REF!</f>
        <v>#REF!</v>
      </c>
      <c r="AJ10" s="1282"/>
      <c r="AK10" s="608"/>
      <c r="AL10" s="608"/>
      <c r="AM10" s="608"/>
      <c r="AN10" s="608"/>
      <c r="AO10" s="609">
        <f>SUM(AO11:AO16)</f>
        <v>57.335999999999999</v>
      </c>
      <c r="AP10" s="610" t="s">
        <v>289</v>
      </c>
    </row>
    <row r="11" spans="1:42" ht="25.5" customHeight="1" x14ac:dyDescent="0.2">
      <c r="A11" s="605"/>
      <c r="AH11" s="606"/>
      <c r="AI11" s="1286" t="s">
        <v>290</v>
      </c>
      <c r="AJ11" s="1287"/>
      <c r="AK11" s="611">
        <v>1.7</v>
      </c>
      <c r="AL11" s="611">
        <v>6</v>
      </c>
      <c r="AM11" s="611">
        <f>+C68+0.2-0.3</f>
        <v>1.65</v>
      </c>
      <c r="AN11" s="611">
        <v>2</v>
      </c>
      <c r="AO11" s="612">
        <f>+AK11*AL11*AM11*AN11</f>
        <v>33.659999999999997</v>
      </c>
      <c r="AP11" s="613" t="s">
        <v>291</v>
      </c>
    </row>
    <row r="12" spans="1:42" ht="25.5" customHeight="1" x14ac:dyDescent="0.2">
      <c r="A12" s="605"/>
      <c r="AH12" s="606"/>
      <c r="AI12" s="1286" t="s">
        <v>292</v>
      </c>
      <c r="AJ12" s="1287"/>
      <c r="AK12" s="611">
        <f>1.37+0.4</f>
        <v>1.77</v>
      </c>
      <c r="AL12" s="611">
        <f>1.7+0.4</f>
        <v>2.1</v>
      </c>
      <c r="AM12" s="611">
        <v>2</v>
      </c>
      <c r="AN12" s="611">
        <v>2</v>
      </c>
      <c r="AO12" s="612">
        <f t="shared" ref="AO12:AO16" si="0">+AK12*AL12*AM12*AN12</f>
        <v>14.868</v>
      </c>
      <c r="AP12" s="613" t="s">
        <v>291</v>
      </c>
    </row>
    <row r="13" spans="1:42" ht="25.5" customHeight="1" x14ac:dyDescent="0.2">
      <c r="A13" s="605"/>
      <c r="AH13" s="606"/>
      <c r="AI13" s="1286" t="s">
        <v>293</v>
      </c>
      <c r="AJ13" s="1287"/>
      <c r="AK13" s="611">
        <v>0.2</v>
      </c>
      <c r="AL13" s="611">
        <v>1.9</v>
      </c>
      <c r="AM13" s="611">
        <v>1.5</v>
      </c>
      <c r="AN13" s="611">
        <v>4</v>
      </c>
      <c r="AO13" s="612">
        <f t="shared" si="0"/>
        <v>2.2800000000000002</v>
      </c>
      <c r="AP13" s="613" t="s">
        <v>294</v>
      </c>
    </row>
    <row r="14" spans="1:42" ht="25.5" customHeight="1" x14ac:dyDescent="0.2">
      <c r="A14" s="605"/>
      <c r="AH14" s="606"/>
      <c r="AI14" s="1286" t="s">
        <v>295</v>
      </c>
      <c r="AJ14" s="1287"/>
      <c r="AK14" s="611">
        <f>+AK11</f>
        <v>1.7</v>
      </c>
      <c r="AL14" s="611">
        <f>+AL11</f>
        <v>6</v>
      </c>
      <c r="AM14" s="611">
        <v>0.3</v>
      </c>
      <c r="AN14" s="611">
        <v>2</v>
      </c>
      <c r="AO14" s="612">
        <f t="shared" si="0"/>
        <v>6.1199999999999992</v>
      </c>
      <c r="AP14" s="613" t="s">
        <v>294</v>
      </c>
    </row>
    <row r="15" spans="1:42" ht="25.5" customHeight="1" x14ac:dyDescent="0.2">
      <c r="A15" s="605"/>
      <c r="AH15" s="606"/>
      <c r="AI15" s="1286" t="s">
        <v>296</v>
      </c>
      <c r="AJ15" s="1287"/>
      <c r="AK15" s="611">
        <v>0.2</v>
      </c>
      <c r="AL15" s="611">
        <f>+AL12</f>
        <v>2.1</v>
      </c>
      <c r="AM15" s="611">
        <v>0.2</v>
      </c>
      <c r="AN15" s="611">
        <v>2</v>
      </c>
      <c r="AO15" s="612">
        <f t="shared" si="0"/>
        <v>0.16800000000000004</v>
      </c>
      <c r="AP15" s="613" t="s">
        <v>294</v>
      </c>
    </row>
    <row r="16" spans="1:42" ht="25.5" customHeight="1" x14ac:dyDescent="0.2">
      <c r="A16" s="605"/>
      <c r="AH16" s="606"/>
      <c r="AI16" s="1286" t="s">
        <v>296</v>
      </c>
      <c r="AJ16" s="1287"/>
      <c r="AK16" s="611">
        <v>0.2</v>
      </c>
      <c r="AL16" s="611">
        <v>3</v>
      </c>
      <c r="AM16" s="611">
        <v>0.2</v>
      </c>
      <c r="AN16" s="611">
        <v>2</v>
      </c>
      <c r="AO16" s="612">
        <f t="shared" si="0"/>
        <v>0.24000000000000005</v>
      </c>
      <c r="AP16" s="613" t="s">
        <v>294</v>
      </c>
    </row>
    <row r="17" spans="1:42" ht="33.75" customHeight="1" x14ac:dyDescent="0.2">
      <c r="A17" s="605"/>
      <c r="AH17" s="606"/>
      <c r="AI17" s="1340" t="e">
        <f>+PRESUPUESTO!#REF!</f>
        <v>#REF!</v>
      </c>
      <c r="AJ17" s="1341"/>
      <c r="AK17" s="608"/>
      <c r="AL17" s="608"/>
      <c r="AM17" s="608"/>
      <c r="AN17" s="608"/>
      <c r="AO17" s="609">
        <f>SUM(AO18)</f>
        <v>9.6000000000000014</v>
      </c>
      <c r="AP17" s="610" t="s">
        <v>289</v>
      </c>
    </row>
    <row r="18" spans="1:42" ht="25.5" customHeight="1" x14ac:dyDescent="0.2">
      <c r="A18" s="605"/>
      <c r="AH18" s="606"/>
      <c r="AI18" s="1286" t="s">
        <v>297</v>
      </c>
      <c r="AJ18" s="1287"/>
      <c r="AK18" s="611">
        <v>2</v>
      </c>
      <c r="AL18" s="611">
        <v>6</v>
      </c>
      <c r="AM18" s="611">
        <v>0.4</v>
      </c>
      <c r="AN18" s="611">
        <v>2</v>
      </c>
      <c r="AO18" s="612">
        <f>+AN18*AM18*AL18*AK18</f>
        <v>9.6000000000000014</v>
      </c>
      <c r="AP18" s="613"/>
    </row>
    <row r="19" spans="1:42" ht="25.5" customHeight="1" x14ac:dyDescent="0.2">
      <c r="A19" s="605"/>
      <c r="AH19" s="606"/>
      <c r="AI19" s="1335" t="e">
        <f>+PRESUPUESTO!#REF!</f>
        <v>#REF!</v>
      </c>
      <c r="AJ19" s="1336"/>
      <c r="AK19" s="611"/>
      <c r="AL19" s="611"/>
      <c r="AM19" s="611"/>
      <c r="AN19" s="611"/>
      <c r="AO19" s="609">
        <f>+AO20</f>
        <v>10.199999999999999</v>
      </c>
      <c r="AP19" s="610" t="s">
        <v>289</v>
      </c>
    </row>
    <row r="20" spans="1:42" ht="25.5" customHeight="1" x14ac:dyDescent="0.2">
      <c r="A20" s="605"/>
      <c r="AH20" s="606"/>
      <c r="AI20" s="1286" t="s">
        <v>290</v>
      </c>
      <c r="AJ20" s="1287"/>
      <c r="AK20" s="611">
        <f>+AK11</f>
        <v>1.7</v>
      </c>
      <c r="AL20" s="611">
        <f>+AL11</f>
        <v>6</v>
      </c>
      <c r="AM20" s="611">
        <v>0.5</v>
      </c>
      <c r="AN20" s="611">
        <v>2</v>
      </c>
      <c r="AO20" s="612">
        <f>+AN20*AM20*AL20*AK20</f>
        <v>10.199999999999999</v>
      </c>
      <c r="AP20" s="613" t="s">
        <v>291</v>
      </c>
    </row>
    <row r="21" spans="1:42" ht="25.5" customHeight="1" x14ac:dyDescent="0.2">
      <c r="A21" s="605"/>
      <c r="AH21" s="606"/>
      <c r="AI21" s="1286"/>
      <c r="AJ21" s="1287"/>
      <c r="AK21" s="611"/>
      <c r="AL21" s="611"/>
      <c r="AM21" s="611"/>
      <c r="AN21" s="614"/>
      <c r="AO21" s="612"/>
      <c r="AP21" s="613"/>
    </row>
    <row r="22" spans="1:42" ht="25.5" customHeight="1" x14ac:dyDescent="0.2">
      <c r="A22" s="605"/>
      <c r="AH22" s="606"/>
      <c r="AI22" s="1283" t="e">
        <f>+PRESUPUESTO!#REF!</f>
        <v>#REF!</v>
      </c>
      <c r="AJ22" s="1282"/>
      <c r="AK22" s="608"/>
      <c r="AL22" s="608"/>
      <c r="AM22" s="608"/>
      <c r="AN22" s="615"/>
      <c r="AO22" s="609">
        <f>SUM(AO23:AO24)</f>
        <v>20.120000000000037</v>
      </c>
      <c r="AP22" s="610" t="s">
        <v>289</v>
      </c>
    </row>
    <row r="23" spans="1:42" ht="25.5" customHeight="1" x14ac:dyDescent="0.2">
      <c r="A23" s="605"/>
      <c r="AH23" s="606"/>
      <c r="AI23" s="1286" t="s">
        <v>298</v>
      </c>
      <c r="AJ23" s="1287"/>
      <c r="AK23" s="611">
        <f>+AK11</f>
        <v>1.7</v>
      </c>
      <c r="AL23" s="611">
        <f>+AL11</f>
        <v>6</v>
      </c>
      <c r="AM23" s="611">
        <f>+AM11</f>
        <v>1.65</v>
      </c>
      <c r="AN23" s="611">
        <v>2</v>
      </c>
      <c r="AO23" s="612">
        <f>+AK23*AL23*AM23*AN23</f>
        <v>33.659999999999997</v>
      </c>
      <c r="AP23" s="613"/>
    </row>
    <row r="24" spans="1:42" ht="25.5" customHeight="1" x14ac:dyDescent="0.2">
      <c r="A24" s="605"/>
      <c r="AH24" s="606"/>
      <c r="AI24" s="1286" t="s">
        <v>299</v>
      </c>
      <c r="AJ24" s="1287"/>
      <c r="AK24" s="611"/>
      <c r="AL24" s="611">
        <v>6</v>
      </c>
      <c r="AM24" s="611">
        <v>-1.1283333333333301</v>
      </c>
      <c r="AN24" s="611">
        <v>2</v>
      </c>
      <c r="AO24" s="612">
        <f>+AL24*AM24*AN24</f>
        <v>-13.53999999999996</v>
      </c>
      <c r="AP24" s="613"/>
    </row>
    <row r="25" spans="1:42" ht="25.5" customHeight="1" x14ac:dyDescent="0.2">
      <c r="A25" s="605"/>
      <c r="AH25" s="606"/>
      <c r="AI25" s="1286"/>
      <c r="AJ25" s="1287"/>
      <c r="AK25" s="611"/>
      <c r="AL25" s="611"/>
      <c r="AM25" s="611"/>
      <c r="AN25" s="614"/>
      <c r="AO25" s="612"/>
      <c r="AP25" s="613"/>
    </row>
    <row r="26" spans="1:42" ht="25.5" customHeight="1" x14ac:dyDescent="0.2">
      <c r="A26" s="605"/>
      <c r="AH26" s="606"/>
      <c r="AI26" s="1286"/>
      <c r="AJ26" s="1287"/>
      <c r="AK26" s="611"/>
      <c r="AL26" s="611"/>
      <c r="AM26" s="611"/>
      <c r="AN26" s="614"/>
      <c r="AO26" s="612"/>
      <c r="AP26" s="613"/>
    </row>
    <row r="27" spans="1:42" ht="25.5" customHeight="1" x14ac:dyDescent="0.2">
      <c r="A27" s="605"/>
      <c r="AH27" s="606"/>
      <c r="AI27" s="1283" t="e">
        <f>+PRESUPUESTO!#REF!</f>
        <v>#REF!</v>
      </c>
      <c r="AJ27" s="1282"/>
      <c r="AK27" s="608"/>
      <c r="AL27" s="608"/>
      <c r="AM27" s="608"/>
      <c r="AN27" s="615"/>
      <c r="AO27" s="609">
        <f>SUM(AO28)</f>
        <v>12</v>
      </c>
      <c r="AP27" s="610" t="s">
        <v>300</v>
      </c>
    </row>
    <row r="28" spans="1:42" ht="25.5" customHeight="1" x14ac:dyDescent="0.2">
      <c r="A28" s="605"/>
      <c r="AH28" s="606"/>
      <c r="AI28" s="1286" t="s">
        <v>301</v>
      </c>
      <c r="AJ28" s="1287"/>
      <c r="AK28" s="611"/>
      <c r="AL28" s="611"/>
      <c r="AM28" s="611"/>
      <c r="AN28" s="611">
        <v>12</v>
      </c>
      <c r="AO28" s="612">
        <f>+AN28</f>
        <v>12</v>
      </c>
      <c r="AP28" s="613"/>
    </row>
    <row r="29" spans="1:42" ht="14.25" customHeight="1" x14ac:dyDescent="0.2">
      <c r="A29" s="605"/>
      <c r="AH29" s="606"/>
      <c r="AI29" s="1286"/>
      <c r="AJ29" s="1287"/>
      <c r="AK29" s="1305" t="s">
        <v>49</v>
      </c>
      <c r="AL29" s="1306"/>
      <c r="AM29" s="1306"/>
      <c r="AN29" s="1304" t="s">
        <v>50</v>
      </c>
      <c r="AO29" s="1307" t="s">
        <v>51</v>
      </c>
      <c r="AP29" s="1308" t="s">
        <v>242</v>
      </c>
    </row>
    <row r="30" spans="1:42" ht="14.25" customHeight="1" x14ac:dyDescent="0.2">
      <c r="A30" s="605"/>
      <c r="AH30" s="606"/>
      <c r="AI30" s="1286"/>
      <c r="AJ30" s="1287"/>
      <c r="AK30" s="607" t="s">
        <v>287</v>
      </c>
      <c r="AL30" s="607" t="s">
        <v>86</v>
      </c>
      <c r="AM30" s="607" t="s">
        <v>288</v>
      </c>
      <c r="AN30" s="1304"/>
      <c r="AO30" s="1307"/>
      <c r="AP30" s="1308"/>
    </row>
    <row r="31" spans="1:42" ht="25.5" customHeight="1" x14ac:dyDescent="0.2">
      <c r="A31" s="605"/>
      <c r="AH31" s="606"/>
      <c r="AI31" s="1283" t="e">
        <f>+PRESUPUESTO!#REF!</f>
        <v>#REF!</v>
      </c>
      <c r="AJ31" s="1282"/>
      <c r="AK31" s="616"/>
      <c r="AL31" s="616"/>
      <c r="AM31" s="616"/>
      <c r="AN31" s="611"/>
      <c r="AO31" s="609">
        <f>SUM(AO32:AO34)</f>
        <v>7.5335999999999999</v>
      </c>
      <c r="AP31" s="610" t="s">
        <v>289</v>
      </c>
    </row>
    <row r="32" spans="1:42" ht="25.5" customHeight="1" x14ac:dyDescent="0.2">
      <c r="A32" s="605"/>
      <c r="AH32" s="606"/>
      <c r="AI32" s="1286" t="s">
        <v>302</v>
      </c>
      <c r="AJ32" s="1287"/>
      <c r="AK32" s="611">
        <v>1.5</v>
      </c>
      <c r="AL32" s="611">
        <v>6</v>
      </c>
      <c r="AM32" s="611">
        <v>0.15</v>
      </c>
      <c r="AN32" s="611">
        <v>2</v>
      </c>
      <c r="AO32" s="612">
        <f>+AL32*AM32*AN32*AK32</f>
        <v>2.6999999999999997</v>
      </c>
      <c r="AP32" s="613" t="s">
        <v>291</v>
      </c>
    </row>
    <row r="33" spans="1:42" ht="25.5" customHeight="1" x14ac:dyDescent="0.2">
      <c r="A33" s="605"/>
      <c r="AH33" s="606"/>
      <c r="AI33" s="1286" t="s">
        <v>303</v>
      </c>
      <c r="AJ33" s="1287"/>
      <c r="AK33" s="611"/>
      <c r="AL33" s="611"/>
      <c r="AM33" s="611" t="s">
        <v>304</v>
      </c>
      <c r="AN33" s="611"/>
      <c r="AO33" s="612"/>
      <c r="AP33" s="613"/>
    </row>
    <row r="34" spans="1:42" ht="25.5" customHeight="1" x14ac:dyDescent="0.2">
      <c r="A34" s="605"/>
      <c r="AH34" s="606"/>
      <c r="AI34" s="1333" t="s">
        <v>305</v>
      </c>
      <c r="AJ34" s="1334"/>
      <c r="AK34" s="611"/>
      <c r="AL34" s="611">
        <f>+AL32</f>
        <v>6</v>
      </c>
      <c r="AM34" s="611">
        <v>0.40279999999999999</v>
      </c>
      <c r="AN34" s="611">
        <v>2</v>
      </c>
      <c r="AO34" s="612">
        <f>+AL34*AM34*AN34</f>
        <v>4.8335999999999997</v>
      </c>
      <c r="AP34" s="613"/>
    </row>
    <row r="35" spans="1:42" ht="25.5" customHeight="1" x14ac:dyDescent="0.2">
      <c r="A35" s="605"/>
      <c r="AH35" s="606"/>
      <c r="AI35" s="1293"/>
      <c r="AJ35" s="1294"/>
      <c r="AK35" s="611"/>
      <c r="AL35" s="611"/>
      <c r="AM35" s="611"/>
      <c r="AN35" s="611"/>
      <c r="AO35" s="612"/>
      <c r="AP35" s="613"/>
    </row>
    <row r="36" spans="1:42" ht="25.5" customHeight="1" x14ac:dyDescent="0.2">
      <c r="A36" s="605"/>
      <c r="AH36" s="606"/>
      <c r="AI36" s="1294"/>
      <c r="AJ36" s="1324"/>
      <c r="AK36" s="611"/>
      <c r="AL36" s="611"/>
      <c r="AM36" s="611"/>
      <c r="AN36" s="611"/>
      <c r="AO36" s="612"/>
      <c r="AP36" s="613"/>
    </row>
    <row r="37" spans="1:42" ht="25.5" customHeight="1" x14ac:dyDescent="0.2">
      <c r="A37" s="605"/>
      <c r="AH37" s="606"/>
      <c r="AI37" s="1294"/>
      <c r="AJ37" s="1324"/>
      <c r="AK37" s="611"/>
      <c r="AL37" s="611"/>
      <c r="AM37" s="611"/>
      <c r="AN37" s="611"/>
      <c r="AO37" s="612"/>
      <c r="AP37" s="613"/>
    </row>
    <row r="38" spans="1:42" ht="15" x14ac:dyDescent="0.2">
      <c r="A38" s="617"/>
      <c r="B38" s="618"/>
      <c r="C38" s="618"/>
      <c r="D38" s="618"/>
      <c r="E38" s="618"/>
      <c r="F38" s="618"/>
      <c r="G38" s="618"/>
      <c r="H38" s="618"/>
      <c r="I38" s="618"/>
      <c r="J38" s="618"/>
      <c r="K38" s="618"/>
      <c r="L38" s="618"/>
      <c r="M38" s="618"/>
      <c r="N38" s="618"/>
      <c r="O38" s="618"/>
      <c r="P38" s="618"/>
      <c r="Q38" s="618"/>
      <c r="R38" s="618"/>
      <c r="S38" s="618"/>
      <c r="T38" s="618"/>
      <c r="U38" s="618"/>
      <c r="V38" s="618"/>
      <c r="W38" s="618"/>
      <c r="X38" s="618"/>
      <c r="Y38" s="618"/>
      <c r="Z38" s="618"/>
      <c r="AA38" s="618"/>
      <c r="AB38" s="618"/>
      <c r="AC38" s="618"/>
      <c r="AD38" s="618"/>
      <c r="AE38" s="618"/>
      <c r="AF38" s="618"/>
      <c r="AG38" s="618"/>
      <c r="AH38" s="619"/>
      <c r="AI38" s="1325"/>
      <c r="AJ38" s="1326"/>
      <c r="AK38" s="1326"/>
      <c r="AL38" s="1326"/>
      <c r="AM38" s="1326"/>
      <c r="AN38" s="1327"/>
      <c r="AO38" s="609"/>
      <c r="AP38" s="610"/>
    </row>
    <row r="39" spans="1:42" x14ac:dyDescent="0.2">
      <c r="A39" s="1328" t="s">
        <v>306</v>
      </c>
      <c r="B39" s="1328"/>
      <c r="C39" s="1328"/>
      <c r="D39" s="1328"/>
      <c r="E39" s="1328"/>
      <c r="F39" s="1328"/>
      <c r="G39" s="1328"/>
      <c r="H39" s="1328"/>
      <c r="I39" s="1328"/>
      <c r="J39" s="1328"/>
      <c r="K39" s="1328"/>
      <c r="L39" s="1328"/>
      <c r="M39" s="1328"/>
      <c r="N39" s="1328"/>
      <c r="O39" s="1328"/>
      <c r="P39" s="1328"/>
      <c r="Q39" s="1328"/>
      <c r="R39" s="1328"/>
      <c r="S39" s="1328"/>
      <c r="T39" s="1328"/>
      <c r="U39" s="1328"/>
      <c r="V39" s="1328"/>
      <c r="W39" s="1328"/>
      <c r="X39" s="1328"/>
      <c r="Y39" s="1328"/>
      <c r="Z39" s="1328"/>
      <c r="AA39" s="1328"/>
      <c r="AB39" s="1328"/>
      <c r="AC39" s="1328"/>
      <c r="AD39" s="1328"/>
      <c r="AE39" s="1328"/>
      <c r="AF39" s="1328"/>
      <c r="AG39" s="1328"/>
      <c r="AH39" s="1328"/>
      <c r="AI39" s="1279"/>
      <c r="AJ39" s="1279"/>
      <c r="AK39" s="1279"/>
      <c r="AL39" s="1279"/>
      <c r="AM39" s="1279"/>
      <c r="AN39" s="1279"/>
      <c r="AO39" s="1279"/>
      <c r="AP39" s="1279"/>
    </row>
    <row r="40" spans="1:42" x14ac:dyDescent="0.2">
      <c r="A40" s="1279"/>
      <c r="B40" s="1279"/>
      <c r="C40" s="1279"/>
      <c r="D40" s="1279"/>
      <c r="E40" s="1279"/>
      <c r="F40" s="1279"/>
      <c r="G40" s="1279"/>
      <c r="H40" s="1279"/>
      <c r="I40" s="1279"/>
      <c r="J40" s="1279"/>
      <c r="K40" s="1279"/>
      <c r="L40" s="1279"/>
      <c r="M40" s="1279"/>
      <c r="N40" s="1279"/>
      <c r="O40" s="1279"/>
      <c r="P40" s="1279"/>
      <c r="Q40" s="1279"/>
      <c r="R40" s="1279"/>
      <c r="S40" s="1279"/>
      <c r="T40" s="1279"/>
      <c r="U40" s="1279"/>
      <c r="V40" s="1279"/>
      <c r="W40" s="1279"/>
      <c r="X40" s="1279"/>
      <c r="Y40" s="1279"/>
      <c r="Z40" s="1279"/>
      <c r="AA40" s="1279"/>
      <c r="AB40" s="1279"/>
      <c r="AC40" s="1279"/>
      <c r="AD40" s="1279"/>
      <c r="AE40" s="1279"/>
      <c r="AF40" s="1279"/>
      <c r="AG40" s="1279"/>
      <c r="AH40" s="1279"/>
      <c r="AI40" s="1279"/>
      <c r="AJ40" s="1279"/>
      <c r="AK40" s="1279"/>
      <c r="AL40" s="1279"/>
      <c r="AM40" s="1279"/>
      <c r="AN40" s="1279"/>
      <c r="AO40" s="1279"/>
      <c r="AP40" s="1279"/>
    </row>
    <row r="41" spans="1:42" x14ac:dyDescent="0.2">
      <c r="A41" s="1280"/>
      <c r="B41" s="1280"/>
      <c r="C41" s="1280"/>
      <c r="D41" s="1280"/>
      <c r="E41" s="1280"/>
      <c r="F41" s="1280"/>
      <c r="G41" s="1280"/>
      <c r="H41" s="1280"/>
      <c r="I41" s="1280"/>
      <c r="J41" s="1280"/>
      <c r="K41" s="1280"/>
      <c r="L41" s="1280"/>
      <c r="M41" s="1280"/>
      <c r="N41" s="1280"/>
      <c r="O41" s="1280"/>
      <c r="P41" s="1280"/>
      <c r="Q41" s="1280"/>
      <c r="R41" s="1280"/>
      <c r="S41" s="1280"/>
      <c r="T41" s="1280"/>
      <c r="U41" s="1280"/>
      <c r="V41" s="1280"/>
      <c r="W41" s="1280"/>
      <c r="X41" s="1280"/>
      <c r="Y41" s="1280"/>
      <c r="Z41" s="1280"/>
      <c r="AA41" s="1280"/>
      <c r="AB41" s="1280"/>
      <c r="AC41" s="1280"/>
      <c r="AD41" s="1280"/>
      <c r="AE41" s="1280"/>
      <c r="AF41" s="1280"/>
      <c r="AG41" s="1280"/>
      <c r="AH41" s="1280"/>
      <c r="AI41" s="1280"/>
      <c r="AJ41" s="1280"/>
      <c r="AK41" s="1280"/>
      <c r="AL41" s="1280"/>
      <c r="AM41" s="1280"/>
      <c r="AN41" s="1280"/>
      <c r="AO41" s="1280"/>
      <c r="AP41" s="1280"/>
    </row>
    <row r="42" spans="1:42" s="594" customFormat="1" ht="15.75" x14ac:dyDescent="0.25">
      <c r="A42" s="620"/>
      <c r="B42" s="621" t="s">
        <v>59</v>
      </c>
      <c r="C42" s="622"/>
      <c r="D42" s="622"/>
      <c r="E42" s="622"/>
      <c r="F42" s="622"/>
      <c r="G42" s="622"/>
      <c r="H42" s="622"/>
      <c r="I42" s="622"/>
      <c r="J42" s="622"/>
      <c r="K42" s="622"/>
      <c r="L42" s="622"/>
      <c r="M42" s="622"/>
      <c r="N42" s="622"/>
      <c r="O42" s="622"/>
      <c r="P42" s="622"/>
      <c r="Q42" s="622"/>
      <c r="R42" s="622"/>
      <c r="S42" s="622"/>
      <c r="T42" s="623"/>
      <c r="U42" s="622"/>
      <c r="V42" s="622"/>
      <c r="W42" s="622"/>
      <c r="X42" s="622"/>
      <c r="Y42" s="622"/>
      <c r="Z42" s="622"/>
      <c r="AA42" s="622"/>
      <c r="AB42" s="622"/>
      <c r="AC42" s="622"/>
      <c r="AD42" s="622"/>
      <c r="AE42" s="622"/>
      <c r="AF42" s="622"/>
      <c r="AG42" s="622"/>
      <c r="AH42" s="624"/>
      <c r="AI42" s="622"/>
      <c r="AJ42" s="625"/>
      <c r="AK42" s="626"/>
      <c r="AL42" s="626"/>
      <c r="AM42" s="626"/>
      <c r="AN42" s="627"/>
      <c r="AO42" s="626"/>
      <c r="AP42" s="628"/>
    </row>
    <row r="43" spans="1:42" s="594" customFormat="1" ht="34.5" customHeight="1" x14ac:dyDescent="0.25">
      <c r="A43" s="629"/>
      <c r="B43" s="630"/>
      <c r="C43" s="631"/>
      <c r="D43" s="631"/>
      <c r="E43" s="631"/>
      <c r="F43" s="631"/>
      <c r="G43" s="631"/>
      <c r="H43" s="631"/>
      <c r="I43" s="631"/>
      <c r="J43" s="631"/>
      <c r="K43" s="631"/>
      <c r="L43" s="631"/>
      <c r="M43" s="631"/>
      <c r="N43" s="631"/>
      <c r="O43" s="631"/>
      <c r="P43" s="631"/>
      <c r="Q43" s="631"/>
      <c r="R43" s="631"/>
      <c r="S43" s="631"/>
      <c r="T43" s="632"/>
      <c r="U43" s="631"/>
      <c r="V43" s="631"/>
      <c r="W43" s="631"/>
      <c r="X43" s="631"/>
      <c r="Y43" s="631"/>
      <c r="Z43" s="631"/>
      <c r="AA43" s="631"/>
      <c r="AB43" s="631"/>
      <c r="AC43" s="631"/>
      <c r="AD43" s="631"/>
      <c r="AE43" s="631"/>
      <c r="AF43" s="631"/>
      <c r="AG43" s="631"/>
      <c r="AH43" s="633"/>
      <c r="AI43" s="631"/>
      <c r="AJ43" s="632"/>
      <c r="AN43" s="634"/>
      <c r="AP43" s="635"/>
    </row>
    <row r="44" spans="1:42" s="594" customFormat="1" ht="8.25" customHeight="1" x14ac:dyDescent="0.25">
      <c r="A44" s="636"/>
      <c r="B44" s="637"/>
      <c r="C44" s="637"/>
      <c r="D44" s="637"/>
      <c r="E44" s="637"/>
      <c r="F44" s="637"/>
      <c r="G44" s="637"/>
      <c r="H44" s="637"/>
      <c r="I44" s="637"/>
      <c r="J44" s="637"/>
      <c r="K44" s="637"/>
      <c r="L44" s="637"/>
      <c r="M44" s="637"/>
      <c r="N44" s="637"/>
      <c r="O44" s="637"/>
      <c r="P44" s="637"/>
      <c r="Q44" s="637"/>
      <c r="R44" s="637"/>
      <c r="S44" s="637"/>
      <c r="T44" s="637"/>
      <c r="U44" s="637"/>
      <c r="V44" s="637"/>
      <c r="W44" s="637"/>
      <c r="X44" s="637"/>
      <c r="Y44" s="637"/>
      <c r="Z44" s="637"/>
      <c r="AA44" s="637"/>
      <c r="AB44" s="637"/>
      <c r="AC44" s="637"/>
      <c r="AD44" s="637"/>
      <c r="AE44" s="637"/>
      <c r="AF44" s="637"/>
      <c r="AG44" s="637"/>
      <c r="AH44" s="638"/>
      <c r="AI44" s="639"/>
      <c r="AJ44" s="637"/>
      <c r="AK44" s="640"/>
      <c r="AL44" s="640"/>
      <c r="AM44" s="640"/>
      <c r="AN44" s="641"/>
      <c r="AO44" s="642"/>
      <c r="AP44" s="643"/>
    </row>
    <row r="45" spans="1:42" s="594" customFormat="1" ht="43.5" customHeight="1" x14ac:dyDescent="0.25">
      <c r="A45" s="1329"/>
      <c r="B45" s="1329"/>
      <c r="C45" s="1329"/>
      <c r="D45" s="1329"/>
      <c r="E45" s="1329"/>
      <c r="F45" s="1329"/>
      <c r="G45" s="1329"/>
      <c r="H45" s="1329"/>
      <c r="I45" s="1330" t="s">
        <v>38</v>
      </c>
      <c r="J45" s="1330"/>
      <c r="K45" s="1330"/>
      <c r="L45" s="1330"/>
      <c r="M45" s="1330"/>
      <c r="N45" s="1330"/>
      <c r="O45" s="1330"/>
      <c r="P45" s="1330"/>
      <c r="Q45" s="1330"/>
      <c r="R45" s="1330"/>
      <c r="S45" s="1330"/>
      <c r="T45" s="1330"/>
      <c r="U45" s="1330"/>
      <c r="V45" s="1330"/>
      <c r="W45" s="1330"/>
      <c r="X45" s="1330"/>
      <c r="Y45" s="1330"/>
      <c r="Z45" s="1330"/>
      <c r="AA45" s="1330"/>
      <c r="AB45" s="1330"/>
      <c r="AC45" s="1330"/>
      <c r="AD45" s="1330"/>
      <c r="AE45" s="1330"/>
      <c r="AF45" s="1330"/>
      <c r="AG45" s="1330"/>
      <c r="AH45" s="1330"/>
      <c r="AI45" s="1330"/>
      <c r="AJ45" s="1330"/>
      <c r="AK45" s="1330"/>
      <c r="AL45" s="1330"/>
      <c r="AM45" s="1330"/>
      <c r="AN45" s="1331"/>
      <c r="AO45" s="1331"/>
      <c r="AP45" s="1331"/>
    </row>
    <row r="46" spans="1:42" s="594" customFormat="1" ht="15" customHeight="1" x14ac:dyDescent="0.25">
      <c r="A46" s="1329"/>
      <c r="B46" s="1329"/>
      <c r="C46" s="1329"/>
      <c r="D46" s="1329"/>
      <c r="E46" s="1329"/>
      <c r="F46" s="1329"/>
      <c r="G46" s="1329"/>
      <c r="H46" s="1329"/>
      <c r="I46" s="1318"/>
      <c r="J46" s="1318"/>
      <c r="K46" s="1318"/>
      <c r="L46" s="1318"/>
      <c r="M46" s="1318"/>
      <c r="N46" s="1318"/>
      <c r="O46" s="1318"/>
      <c r="P46" s="1318"/>
      <c r="Q46" s="1318"/>
      <c r="R46" s="1318"/>
      <c r="S46" s="1318"/>
      <c r="T46" s="1318"/>
      <c r="U46" s="1318"/>
      <c r="V46" s="1318"/>
      <c r="W46" s="1318"/>
      <c r="X46" s="1318"/>
      <c r="Y46" s="1318"/>
      <c r="Z46" s="1318"/>
      <c r="AA46" s="1318"/>
      <c r="AB46" s="1318"/>
      <c r="AC46" s="1318"/>
      <c r="AD46" s="1318"/>
      <c r="AE46" s="1318"/>
      <c r="AF46" s="1318"/>
      <c r="AG46" s="1318"/>
      <c r="AH46" s="1318"/>
      <c r="AI46" s="1318"/>
      <c r="AJ46" s="1318"/>
      <c r="AK46" s="1318"/>
      <c r="AL46" s="1318"/>
      <c r="AM46" s="1318"/>
      <c r="AN46" s="1332"/>
      <c r="AO46" s="1332"/>
      <c r="AP46" s="1332"/>
    </row>
    <row r="47" spans="1:42" s="594" customFormat="1" ht="15.75" x14ac:dyDescent="0.25">
      <c r="A47" s="1318" t="s">
        <v>39</v>
      </c>
      <c r="B47" s="1318"/>
      <c r="C47" s="1318"/>
      <c r="D47" s="1318"/>
      <c r="E47" s="1318"/>
      <c r="F47" s="1318"/>
      <c r="G47" s="1318"/>
      <c r="H47" s="1318"/>
      <c r="I47" s="1319" t="s">
        <v>40</v>
      </c>
      <c r="J47" s="1319"/>
      <c r="K47" s="1319"/>
      <c r="L47" s="1319"/>
      <c r="M47" s="1319"/>
      <c r="N47" s="1319"/>
      <c r="O47" s="1319"/>
      <c r="P47" s="1319"/>
      <c r="Q47" s="1319"/>
      <c r="R47" s="1319"/>
      <c r="S47" s="1319"/>
      <c r="T47" s="1319"/>
      <c r="U47" s="1318" t="s">
        <v>41</v>
      </c>
      <c r="V47" s="1318"/>
      <c r="W47" s="1318"/>
      <c r="X47" s="1318"/>
      <c r="Y47" s="1318"/>
      <c r="Z47" s="1318"/>
      <c r="AA47" s="1318"/>
      <c r="AB47" s="1318"/>
      <c r="AC47" s="1318"/>
      <c r="AD47" s="1318"/>
      <c r="AE47" s="1319" t="s">
        <v>42</v>
      </c>
      <c r="AF47" s="1319"/>
      <c r="AG47" s="1319"/>
      <c r="AH47" s="1319"/>
      <c r="AI47" s="1319"/>
      <c r="AJ47" s="1319"/>
      <c r="AK47" s="1319"/>
      <c r="AL47" s="1319"/>
      <c r="AM47" s="1319"/>
      <c r="AN47" s="1319"/>
      <c r="AO47" s="1319"/>
      <c r="AP47" s="1319"/>
    </row>
    <row r="48" spans="1:42" ht="9.75" customHeight="1" x14ac:dyDescent="0.3">
      <c r="A48" s="597"/>
      <c r="B48" s="598"/>
      <c r="C48" s="598"/>
      <c r="D48" s="598"/>
      <c r="E48" s="598"/>
      <c r="F48" s="598"/>
      <c r="G48" s="598"/>
      <c r="H48" s="598"/>
      <c r="I48" s="599"/>
      <c r="J48" s="599"/>
      <c r="K48" s="599"/>
      <c r="L48" s="599"/>
      <c r="M48" s="599"/>
      <c r="N48" s="599"/>
      <c r="O48" s="599"/>
      <c r="P48" s="599"/>
      <c r="Q48" s="599"/>
      <c r="R48" s="599"/>
      <c r="S48" s="599"/>
      <c r="T48" s="599"/>
      <c r="U48" s="599"/>
      <c r="V48" s="599"/>
      <c r="W48" s="599"/>
      <c r="X48" s="599"/>
      <c r="Y48" s="599"/>
      <c r="Z48" s="599"/>
      <c r="AA48" s="599"/>
      <c r="AB48" s="599"/>
      <c r="AC48" s="599"/>
      <c r="AD48" s="599"/>
      <c r="AE48" s="598"/>
      <c r="AF48" s="598"/>
      <c r="AG48" s="598"/>
      <c r="AH48" s="598"/>
      <c r="AI48" s="599"/>
      <c r="AJ48" s="599"/>
      <c r="AK48" s="598"/>
      <c r="AL48" s="598"/>
      <c r="AM48" s="599"/>
      <c r="AN48" s="599"/>
      <c r="AO48" s="599"/>
      <c r="AP48" s="600"/>
    </row>
    <row r="49" spans="1:47" ht="15.75" x14ac:dyDescent="0.2">
      <c r="A49" s="1320" t="s">
        <v>284</v>
      </c>
      <c r="B49" s="1320"/>
      <c r="C49" s="1320"/>
      <c r="D49" s="1320"/>
      <c r="E49" s="1320"/>
      <c r="F49" s="1320"/>
      <c r="G49" s="1320"/>
      <c r="H49" s="1321" t="str">
        <f>+H7</f>
        <v>ALCANTARILLA 36in</v>
      </c>
      <c r="I49" s="1321"/>
      <c r="J49" s="1321"/>
      <c r="K49" s="1321"/>
      <c r="L49" s="1321"/>
      <c r="M49" s="1321"/>
      <c r="N49" s="1321"/>
      <c r="O49" s="1321"/>
      <c r="P49" s="1321"/>
      <c r="Q49" s="1321"/>
      <c r="R49" s="1321"/>
      <c r="S49" s="1321"/>
      <c r="T49" s="1321"/>
      <c r="U49" s="1321"/>
      <c r="V49" s="1321"/>
      <c r="W49" s="1321"/>
      <c r="X49" s="1321"/>
      <c r="Y49" s="1321"/>
      <c r="Z49" s="1321"/>
      <c r="AA49" s="1321"/>
      <c r="AB49" s="1321"/>
      <c r="AC49" s="1321"/>
      <c r="AD49" s="1321"/>
      <c r="AE49" s="1321"/>
      <c r="AF49" s="1321"/>
      <c r="AG49" s="1321"/>
      <c r="AH49" s="1321"/>
      <c r="AI49" s="1322"/>
      <c r="AJ49" s="1322"/>
      <c r="AK49" s="1322"/>
      <c r="AL49" s="1323" t="s">
        <v>47</v>
      </c>
      <c r="AM49" s="1323"/>
      <c r="AN49" s="1322">
        <f>+'[115]1.1'!AM7:$AN$7</f>
        <v>0</v>
      </c>
      <c r="AO49" s="1322"/>
      <c r="AP49" s="1322"/>
    </row>
    <row r="50" spans="1:47" ht="12.75" customHeight="1" x14ac:dyDescent="0.2">
      <c r="A50" s="602"/>
      <c r="B50" s="603"/>
      <c r="C50" s="603"/>
      <c r="D50" s="603"/>
      <c r="E50" s="603"/>
      <c r="F50" s="603"/>
      <c r="G50" s="603"/>
      <c r="H50" s="603"/>
      <c r="I50" s="603"/>
      <c r="J50" s="603"/>
      <c r="K50" s="603"/>
      <c r="L50" s="603"/>
      <c r="M50" s="603"/>
      <c r="N50" s="603"/>
      <c r="O50" s="603"/>
      <c r="P50" s="603"/>
      <c r="Q50" s="603"/>
      <c r="R50" s="603"/>
      <c r="S50" s="603"/>
      <c r="T50" s="603"/>
      <c r="U50" s="603"/>
      <c r="V50" s="603"/>
      <c r="W50" s="603"/>
      <c r="X50" s="603"/>
      <c r="Y50" s="603"/>
      <c r="Z50" s="603"/>
      <c r="AA50" s="603"/>
      <c r="AB50" s="603"/>
      <c r="AC50" s="603"/>
      <c r="AD50" s="603"/>
      <c r="AE50" s="603"/>
      <c r="AF50" s="603"/>
      <c r="AG50" s="603"/>
      <c r="AH50" s="604"/>
      <c r="AI50" s="1303" t="s">
        <v>286</v>
      </c>
      <c r="AJ50" s="1304"/>
      <c r="AK50" s="1305" t="s">
        <v>49</v>
      </c>
      <c r="AL50" s="1306"/>
      <c r="AM50" s="1306"/>
      <c r="AN50" s="1304" t="s">
        <v>50</v>
      </c>
      <c r="AO50" s="1307" t="s">
        <v>51</v>
      </c>
      <c r="AP50" s="1308" t="s">
        <v>242</v>
      </c>
    </row>
    <row r="51" spans="1:47" ht="22.5" customHeight="1" x14ac:dyDescent="0.25">
      <c r="A51" s="605"/>
      <c r="B51" s="644"/>
      <c r="C51" s="1310" t="s">
        <v>307</v>
      </c>
      <c r="D51" s="1310"/>
      <c r="E51" s="1310"/>
      <c r="F51" s="1310"/>
      <c r="G51" s="1310"/>
      <c r="H51" s="1310"/>
      <c r="I51" s="1310"/>
      <c r="J51" s="1310"/>
      <c r="L51" s="645"/>
      <c r="M51" s="1310" t="s">
        <v>308</v>
      </c>
      <c r="N51" s="1310"/>
      <c r="O51" s="1310"/>
      <c r="P51" s="1310"/>
      <c r="Q51" s="1310"/>
      <c r="R51" s="1310"/>
      <c r="S51" s="1310"/>
      <c r="T51" s="1310"/>
      <c r="U51" s="1310"/>
      <c r="AB51" s="644"/>
      <c r="AC51" s="644"/>
      <c r="AD51" s="644"/>
      <c r="AE51" s="644"/>
      <c r="AF51" s="644"/>
      <c r="AG51" s="644"/>
      <c r="AH51" s="606"/>
      <c r="AI51" s="1303"/>
      <c r="AJ51" s="1304"/>
      <c r="AK51" s="607" t="s">
        <v>287</v>
      </c>
      <c r="AL51" s="607" t="s">
        <v>86</v>
      </c>
      <c r="AM51" s="607" t="s">
        <v>309</v>
      </c>
      <c r="AN51" s="1304"/>
      <c r="AO51" s="1307"/>
      <c r="AP51" s="1308"/>
    </row>
    <row r="52" spans="1:47" ht="25.5" customHeight="1" x14ac:dyDescent="0.2">
      <c r="A52" s="605"/>
      <c r="B52" s="646"/>
      <c r="C52" s="1297">
        <v>1.95</v>
      </c>
      <c r="D52" s="1297"/>
      <c r="E52" s="1297"/>
      <c r="F52" s="1297"/>
      <c r="G52" s="1297"/>
      <c r="H52" s="1297"/>
      <c r="I52" s="1297"/>
      <c r="J52" s="1297"/>
      <c r="L52" s="646"/>
      <c r="M52" s="1297">
        <v>1.7</v>
      </c>
      <c r="N52" s="1297"/>
      <c r="O52" s="1297"/>
      <c r="P52" s="1297"/>
      <c r="Q52" s="1297"/>
      <c r="R52" s="1297"/>
      <c r="S52" s="1297"/>
      <c r="T52" s="1297"/>
      <c r="U52" s="1297"/>
      <c r="AB52" s="646"/>
      <c r="AC52" s="646"/>
      <c r="AD52" s="646"/>
      <c r="AE52" s="646"/>
      <c r="AF52" s="646"/>
      <c r="AG52" s="646"/>
      <c r="AH52" s="647"/>
      <c r="AI52" s="1283" t="e">
        <f>+PRESUPUESTO!#REF!</f>
        <v>#REF!</v>
      </c>
      <c r="AJ52" s="1282"/>
      <c r="AK52" s="608"/>
      <c r="AL52" s="608"/>
      <c r="AM52" s="608"/>
      <c r="AN52" s="608" t="s">
        <v>310</v>
      </c>
      <c r="AO52" s="609">
        <f>SUM(AO53:AO54)</f>
        <v>10.574999999999999</v>
      </c>
      <c r="AP52" s="610" t="s">
        <v>289</v>
      </c>
      <c r="AT52" s="1317"/>
      <c r="AU52" s="1317"/>
    </row>
    <row r="53" spans="1:47" ht="25.5" customHeight="1" x14ac:dyDescent="0.2">
      <c r="A53" s="605"/>
      <c r="B53" s="1285">
        <v>2.5</v>
      </c>
      <c r="C53" s="648"/>
      <c r="D53" s="649"/>
      <c r="E53" s="649"/>
      <c r="F53" s="649"/>
      <c r="G53" s="649"/>
      <c r="H53" s="649"/>
      <c r="I53" s="649"/>
      <c r="J53" s="650"/>
      <c r="L53" s="1285">
        <v>2.08</v>
      </c>
      <c r="M53" s="648"/>
      <c r="N53" s="649"/>
      <c r="O53" s="649"/>
      <c r="P53" s="649"/>
      <c r="Q53" s="649"/>
      <c r="R53" s="649"/>
      <c r="S53" s="649"/>
      <c r="T53" s="649"/>
      <c r="U53" s="650"/>
      <c r="AB53" s="646"/>
      <c r="AC53" s="646"/>
      <c r="AD53" s="646"/>
      <c r="AE53" s="646"/>
      <c r="AF53" s="646"/>
      <c r="AG53" s="646"/>
      <c r="AH53" s="647"/>
      <c r="AI53" s="1286" t="s">
        <v>311</v>
      </c>
      <c r="AJ53" s="1287"/>
      <c r="AK53" s="611">
        <f>+C68</f>
        <v>1.75</v>
      </c>
      <c r="AL53" s="611">
        <f>+D67</f>
        <v>2.0499999999999998</v>
      </c>
      <c r="AM53" s="611"/>
      <c r="AN53" s="611">
        <v>2</v>
      </c>
      <c r="AO53" s="612">
        <f>+AK53*AL53*AN53</f>
        <v>7.1749999999999989</v>
      </c>
      <c r="AP53" s="613" t="s">
        <v>291</v>
      </c>
    </row>
    <row r="54" spans="1:47" ht="25.5" customHeight="1" x14ac:dyDescent="0.2">
      <c r="A54" s="605"/>
      <c r="B54" s="1285"/>
      <c r="C54" s="651"/>
      <c r="D54" s="652"/>
      <c r="E54" s="652"/>
      <c r="F54" s="652"/>
      <c r="G54" s="652"/>
      <c r="H54" s="652"/>
      <c r="I54" s="652"/>
      <c r="J54" s="653"/>
      <c r="L54" s="1285"/>
      <c r="M54" s="651"/>
      <c r="N54" s="652"/>
      <c r="O54" s="652"/>
      <c r="P54" s="652"/>
      <c r="Q54" s="652"/>
      <c r="R54" s="652"/>
      <c r="S54" s="652"/>
      <c r="T54" s="652"/>
      <c r="U54" s="653"/>
      <c r="AB54" s="646"/>
      <c r="AC54" s="646"/>
      <c r="AD54" s="646"/>
      <c r="AE54" s="646"/>
      <c r="AF54" s="646"/>
      <c r="AG54" s="646"/>
      <c r="AH54" s="647"/>
      <c r="AI54" s="1286" t="s">
        <v>312</v>
      </c>
      <c r="AJ54" s="1287"/>
      <c r="AK54" s="611">
        <f>+(X68+U76)/2</f>
        <v>1.7</v>
      </c>
      <c r="AL54" s="611">
        <f>+T68</f>
        <v>1</v>
      </c>
      <c r="AM54" s="611"/>
      <c r="AN54" s="611">
        <v>2</v>
      </c>
      <c r="AO54" s="612">
        <f>+AK54*AL54*AN54</f>
        <v>3.4</v>
      </c>
      <c r="AP54" s="613" t="s">
        <v>291</v>
      </c>
      <c r="AT54" s="1309"/>
      <c r="AU54" s="1309"/>
    </row>
    <row r="55" spans="1:47" ht="25.5" customHeight="1" x14ac:dyDescent="0.2">
      <c r="A55" s="605"/>
      <c r="B55" s="1285"/>
      <c r="C55" s="651"/>
      <c r="D55" s="652"/>
      <c r="E55" s="652"/>
      <c r="F55" s="652"/>
      <c r="G55" s="652"/>
      <c r="H55" s="652"/>
      <c r="I55" s="652"/>
      <c r="J55" s="653"/>
      <c r="L55" s="1285"/>
      <c r="M55" s="651"/>
      <c r="N55" s="652"/>
      <c r="O55" s="652"/>
      <c r="P55" s="652"/>
      <c r="Q55" s="652"/>
      <c r="R55" s="652"/>
      <c r="S55" s="652"/>
      <c r="T55" s="652"/>
      <c r="U55" s="653"/>
      <c r="AB55" s="646"/>
      <c r="AC55" s="646"/>
      <c r="AD55" s="646"/>
      <c r="AE55" s="646"/>
      <c r="AF55" s="646"/>
      <c r="AG55" s="646"/>
      <c r="AH55" s="647"/>
      <c r="AI55" s="1293"/>
      <c r="AJ55" s="1294"/>
      <c r="AK55" s="611"/>
      <c r="AL55" s="611"/>
      <c r="AM55" s="611"/>
      <c r="AN55" s="611"/>
      <c r="AO55" s="612"/>
      <c r="AP55" s="613"/>
      <c r="AT55" s="654"/>
      <c r="AU55" s="654"/>
    </row>
    <row r="56" spans="1:47" ht="25.5" customHeight="1" x14ac:dyDescent="0.2">
      <c r="A56" s="605"/>
      <c r="B56" s="1285"/>
      <c r="C56" s="651"/>
      <c r="D56" s="652"/>
      <c r="E56" s="652"/>
      <c r="F56" s="652"/>
      <c r="G56" s="652"/>
      <c r="H56" s="652"/>
      <c r="I56" s="652"/>
      <c r="J56" s="653"/>
      <c r="L56" s="1285"/>
      <c r="M56" s="651"/>
      <c r="N56" s="652"/>
      <c r="O56" s="652"/>
      <c r="P56" s="652"/>
      <c r="Q56" s="652"/>
      <c r="R56" s="652"/>
      <c r="S56" s="652"/>
      <c r="T56" s="652"/>
      <c r="U56" s="653"/>
      <c r="AB56" s="646"/>
      <c r="AC56" s="646"/>
      <c r="AD56" s="646"/>
      <c r="AE56" s="646"/>
      <c r="AF56" s="646"/>
      <c r="AG56" s="646"/>
      <c r="AH56" s="647"/>
      <c r="AI56" s="1311" t="e">
        <f>+PRESUPUESTO!#REF!</f>
        <v>#REF!</v>
      </c>
      <c r="AJ56" s="1312"/>
      <c r="AK56" s="611"/>
      <c r="AL56" s="611"/>
      <c r="AM56" s="611"/>
      <c r="AN56" s="655"/>
      <c r="AO56" s="609">
        <f>+AO57</f>
        <v>0.13600000000000001</v>
      </c>
      <c r="AP56" s="610" t="s">
        <v>289</v>
      </c>
      <c r="AT56" s="1309"/>
      <c r="AU56" s="1309"/>
    </row>
    <row r="57" spans="1:47" ht="25.5" customHeight="1" x14ac:dyDescent="0.2">
      <c r="A57" s="605"/>
      <c r="B57" s="1285"/>
      <c r="C57" s="651"/>
      <c r="D57" s="652"/>
      <c r="E57" s="652"/>
      <c r="F57" s="652"/>
      <c r="G57" s="652"/>
      <c r="H57" s="652"/>
      <c r="I57" s="652"/>
      <c r="J57" s="653"/>
      <c r="L57" s="1285"/>
      <c r="M57" s="651"/>
      <c r="N57" s="652"/>
      <c r="O57" s="652"/>
      <c r="P57" s="652"/>
      <c r="Q57" s="652"/>
      <c r="R57" s="652"/>
      <c r="S57" s="652"/>
      <c r="T57" s="652"/>
      <c r="U57" s="653"/>
      <c r="AB57" s="646"/>
      <c r="AC57" s="646"/>
      <c r="AD57" s="646"/>
      <c r="AE57" s="646"/>
      <c r="AF57" s="646"/>
      <c r="AG57" s="646"/>
      <c r="AH57" s="647"/>
      <c r="AI57" s="1313" t="s">
        <v>313</v>
      </c>
      <c r="AJ57" s="1314"/>
      <c r="AK57" s="656">
        <v>0.2</v>
      </c>
      <c r="AL57" s="656">
        <f>+U76</f>
        <v>1.7</v>
      </c>
      <c r="AM57" s="656">
        <v>0.2</v>
      </c>
      <c r="AN57" s="656">
        <v>2</v>
      </c>
      <c r="AO57" s="612">
        <f>+AN57*AM57*AL57*AK57</f>
        <v>0.13600000000000001</v>
      </c>
      <c r="AP57" s="613" t="s">
        <v>291</v>
      </c>
    </row>
    <row r="58" spans="1:47" ht="25.5" customHeight="1" x14ac:dyDescent="0.2">
      <c r="A58" s="605"/>
      <c r="B58" s="1285"/>
      <c r="C58" s="651"/>
      <c r="D58" s="652"/>
      <c r="E58" s="652"/>
      <c r="F58" s="652"/>
      <c r="G58" s="652"/>
      <c r="H58" s="652"/>
      <c r="I58" s="652"/>
      <c r="J58" s="653"/>
      <c r="L58" s="1285"/>
      <c r="M58" s="651"/>
      <c r="N58" s="652"/>
      <c r="O58" s="652"/>
      <c r="P58" s="652"/>
      <c r="Q58" s="652"/>
      <c r="R58" s="652"/>
      <c r="S58" s="652"/>
      <c r="T58" s="652"/>
      <c r="U58" s="653"/>
      <c r="AB58" s="646"/>
      <c r="AC58" s="646"/>
      <c r="AD58" s="646"/>
      <c r="AE58" s="646"/>
      <c r="AF58" s="646"/>
      <c r="AG58" s="646"/>
      <c r="AH58" s="647"/>
      <c r="AI58" s="1315"/>
      <c r="AJ58" s="1316"/>
      <c r="AK58" s="656"/>
      <c r="AL58" s="656"/>
      <c r="AM58" s="656"/>
      <c r="AN58" s="656"/>
      <c r="AO58" s="612"/>
      <c r="AP58" s="613"/>
    </row>
    <row r="59" spans="1:47" ht="25.5" customHeight="1" x14ac:dyDescent="0.2">
      <c r="A59" s="605"/>
      <c r="B59" s="1285"/>
      <c r="C59" s="651"/>
      <c r="D59" s="652"/>
      <c r="E59" s="652"/>
      <c r="F59" s="652"/>
      <c r="G59" s="652"/>
      <c r="H59" s="652"/>
      <c r="I59" s="652"/>
      <c r="J59" s="653"/>
      <c r="L59" s="1285"/>
      <c r="M59" s="651"/>
      <c r="N59" s="652"/>
      <c r="O59" s="652"/>
      <c r="P59" s="652"/>
      <c r="Q59" s="652"/>
      <c r="R59" s="652"/>
      <c r="S59" s="652"/>
      <c r="T59" s="652"/>
      <c r="U59" s="653"/>
      <c r="AB59" s="646"/>
      <c r="AC59" s="646"/>
      <c r="AD59" s="646"/>
      <c r="AE59" s="646"/>
      <c r="AF59" s="646"/>
      <c r="AG59" s="646"/>
      <c r="AH59" s="647"/>
      <c r="AI59" s="1283" t="e">
        <f>+PRESUPUESTO!#REF!</f>
        <v>#REF!</v>
      </c>
      <c r="AJ59" s="1282"/>
      <c r="AK59" s="611"/>
      <c r="AL59" s="611"/>
      <c r="AM59" s="611"/>
      <c r="AN59" s="611"/>
      <c r="AO59" s="609">
        <f>SUM(AO60:AO70)</f>
        <v>5.3399600000000005</v>
      </c>
      <c r="AP59" s="610" t="s">
        <v>289</v>
      </c>
      <c r="AQ59" s="657"/>
    </row>
    <row r="60" spans="1:47" ht="25.5" customHeight="1" x14ac:dyDescent="0.2">
      <c r="A60" s="605"/>
      <c r="B60" s="1285"/>
      <c r="C60" s="651"/>
      <c r="D60" s="652"/>
      <c r="E60" s="652"/>
      <c r="F60" s="652"/>
      <c r="G60" s="652"/>
      <c r="H60" s="652"/>
      <c r="I60" s="652"/>
      <c r="J60" s="653"/>
      <c r="L60" s="1285"/>
      <c r="M60" s="651"/>
      <c r="N60" s="652"/>
      <c r="O60" s="652"/>
      <c r="P60" s="652"/>
      <c r="Q60" s="652"/>
      <c r="R60" s="652"/>
      <c r="S60" s="652"/>
      <c r="T60" s="652"/>
      <c r="U60" s="653"/>
      <c r="AB60" s="646"/>
      <c r="AC60" s="646"/>
      <c r="AD60" s="646"/>
      <c r="AE60" s="646"/>
      <c r="AF60" s="646"/>
      <c r="AG60" s="646"/>
      <c r="AH60" s="647"/>
      <c r="AI60" s="1286" t="s">
        <v>314</v>
      </c>
      <c r="AJ60" s="1287"/>
      <c r="AK60" s="611">
        <f>+M52</f>
        <v>1.7</v>
      </c>
      <c r="AL60" s="656">
        <f>+L53</f>
        <v>2.08</v>
      </c>
      <c r="AM60" s="656">
        <v>0.2</v>
      </c>
      <c r="AN60" s="656">
        <v>2</v>
      </c>
      <c r="AO60" s="612">
        <f>+AK60*AL60*AM60*AN60</f>
        <v>1.4144000000000001</v>
      </c>
      <c r="AP60" s="613" t="s">
        <v>291</v>
      </c>
      <c r="AQ60" s="657"/>
    </row>
    <row r="61" spans="1:47" ht="25.5" customHeight="1" x14ac:dyDescent="0.2">
      <c r="A61" s="605"/>
      <c r="B61" s="1285"/>
      <c r="C61" s="651"/>
      <c r="D61" s="652"/>
      <c r="E61" s="652"/>
      <c r="F61" s="652"/>
      <c r="G61" s="652"/>
      <c r="H61" s="652"/>
      <c r="I61" s="652"/>
      <c r="J61" s="653"/>
      <c r="L61" s="1285"/>
      <c r="M61" s="651"/>
      <c r="N61" s="652"/>
      <c r="O61" s="652"/>
      <c r="P61" s="652"/>
      <c r="Q61" s="652"/>
      <c r="R61" s="652"/>
      <c r="S61" s="652"/>
      <c r="T61" s="652"/>
      <c r="U61" s="653"/>
      <c r="AB61" s="646"/>
      <c r="AC61" s="646"/>
      <c r="AD61" s="646"/>
      <c r="AE61" s="646"/>
      <c r="AF61" s="646"/>
      <c r="AG61" s="646"/>
      <c r="AH61" s="647"/>
      <c r="AI61" s="1286" t="s">
        <v>315</v>
      </c>
      <c r="AJ61" s="1287"/>
      <c r="AK61" s="611">
        <f>+C52</f>
        <v>1.95</v>
      </c>
      <c r="AL61" s="656">
        <f>+B53</f>
        <v>2.5</v>
      </c>
      <c r="AM61" s="656">
        <v>0.2</v>
      </c>
      <c r="AN61" s="656">
        <v>2</v>
      </c>
      <c r="AO61" s="612">
        <f>+AK61*AL61*AM61*AN61</f>
        <v>1.9500000000000002</v>
      </c>
      <c r="AP61" s="613" t="s">
        <v>291</v>
      </c>
    </row>
    <row r="62" spans="1:47" ht="14.25" x14ac:dyDescent="0.2">
      <c r="A62" s="605"/>
      <c r="B62" s="1285"/>
      <c r="C62" s="651"/>
      <c r="D62" s="652"/>
      <c r="E62" s="652"/>
      <c r="F62" s="652"/>
      <c r="G62" s="652"/>
      <c r="H62" s="652"/>
      <c r="I62" s="652"/>
      <c r="J62" s="653"/>
      <c r="L62" s="1285"/>
      <c r="M62" s="651"/>
      <c r="N62" s="652"/>
      <c r="O62" s="652"/>
      <c r="P62" s="652"/>
      <c r="Q62" s="652"/>
      <c r="R62" s="652"/>
      <c r="S62" s="652"/>
      <c r="T62" s="652"/>
      <c r="U62" s="653"/>
      <c r="AB62" s="646"/>
      <c r="AC62" s="646"/>
      <c r="AD62" s="646"/>
      <c r="AE62" s="646"/>
      <c r="AF62" s="646"/>
      <c r="AG62" s="646"/>
      <c r="AH62" s="647"/>
      <c r="AI62" s="1303" t="s">
        <v>286</v>
      </c>
      <c r="AJ62" s="1304"/>
      <c r="AK62" s="1305" t="s">
        <v>49</v>
      </c>
      <c r="AL62" s="1306"/>
      <c r="AM62" s="1306"/>
      <c r="AN62" s="1304" t="s">
        <v>50</v>
      </c>
      <c r="AO62" s="1307"/>
      <c r="AP62" s="1308" t="s">
        <v>242</v>
      </c>
    </row>
    <row r="63" spans="1:47" ht="25.5" customHeight="1" x14ac:dyDescent="0.2">
      <c r="A63" s="605"/>
      <c r="B63" s="1285"/>
      <c r="C63" s="651"/>
      <c r="D63" s="652"/>
      <c r="E63" s="652"/>
      <c r="F63" s="652"/>
      <c r="G63" s="652"/>
      <c r="H63" s="652"/>
      <c r="I63" s="652"/>
      <c r="J63" s="653"/>
      <c r="L63" s="1285"/>
      <c r="M63" s="651"/>
      <c r="N63" s="652"/>
      <c r="O63" s="652"/>
      <c r="P63" s="652"/>
      <c r="Q63" s="652"/>
      <c r="R63" s="652"/>
      <c r="S63" s="652"/>
      <c r="T63" s="652"/>
      <c r="U63" s="653"/>
      <c r="AB63" s="646"/>
      <c r="AC63" s="646"/>
      <c r="AD63" s="646"/>
      <c r="AE63" s="646"/>
      <c r="AF63" s="646"/>
      <c r="AG63" s="646"/>
      <c r="AH63" s="647"/>
      <c r="AI63" s="1303"/>
      <c r="AJ63" s="1304"/>
      <c r="AK63" s="607" t="s">
        <v>102</v>
      </c>
      <c r="AL63" s="607" t="s">
        <v>86</v>
      </c>
      <c r="AM63" s="607" t="s">
        <v>309</v>
      </c>
      <c r="AN63" s="1304"/>
      <c r="AO63" s="1307"/>
      <c r="AP63" s="1308"/>
    </row>
    <row r="64" spans="1:47" ht="25.5" customHeight="1" x14ac:dyDescent="0.2">
      <c r="A64" s="605"/>
      <c r="B64" s="1285"/>
      <c r="C64" s="658"/>
      <c r="D64" s="659"/>
      <c r="E64" s="659"/>
      <c r="F64" s="659"/>
      <c r="G64" s="659"/>
      <c r="H64" s="659"/>
      <c r="I64" s="659"/>
      <c r="J64" s="660"/>
      <c r="L64" s="1285"/>
      <c r="M64" s="658"/>
      <c r="N64" s="659"/>
      <c r="O64" s="659"/>
      <c r="P64" s="659"/>
      <c r="Q64" s="659"/>
      <c r="R64" s="659"/>
      <c r="S64" s="659"/>
      <c r="T64" s="659"/>
      <c r="U64" s="660"/>
      <c r="AB64" s="646"/>
      <c r="AC64" s="646"/>
      <c r="AD64" s="646"/>
      <c r="AE64" s="646"/>
      <c r="AF64" s="646"/>
      <c r="AG64" s="646"/>
      <c r="AH64" s="647"/>
      <c r="AI64" s="1286" t="s">
        <v>316</v>
      </c>
      <c r="AJ64" s="1287"/>
      <c r="AK64" s="611">
        <v>0.95030000000000003</v>
      </c>
      <c r="AL64" s="611"/>
      <c r="AM64" s="656">
        <v>0.2</v>
      </c>
      <c r="AN64" s="611">
        <v>4</v>
      </c>
      <c r="AO64" s="611">
        <f>+AK64*AM64*-AN64</f>
        <v>-0.76024000000000003</v>
      </c>
      <c r="AP64" s="613" t="s">
        <v>291</v>
      </c>
    </row>
    <row r="65" spans="1:44" ht="14.25" x14ac:dyDescent="0.2">
      <c r="A65" s="605"/>
      <c r="C65" s="646"/>
      <c r="D65" s="646"/>
      <c r="E65" s="646"/>
      <c r="F65" s="646"/>
      <c r="G65" s="646"/>
      <c r="H65" s="646"/>
      <c r="I65" s="646"/>
      <c r="J65" s="646"/>
      <c r="K65" s="646"/>
      <c r="L65" s="646"/>
      <c r="M65" s="646"/>
      <c r="N65" s="646"/>
      <c r="O65" s="646"/>
      <c r="P65" s="646"/>
      <c r="Q65" s="646"/>
      <c r="R65" s="646"/>
      <c r="S65" s="646"/>
      <c r="T65" s="646"/>
      <c r="U65" s="646"/>
      <c r="V65" s="646"/>
      <c r="W65" s="646"/>
      <c r="X65" s="646"/>
      <c r="Y65" s="646"/>
      <c r="Z65" s="646"/>
      <c r="AA65" s="646"/>
      <c r="AB65" s="646"/>
      <c r="AC65" s="646"/>
      <c r="AD65" s="646"/>
      <c r="AE65" s="646"/>
      <c r="AF65" s="646"/>
      <c r="AG65" s="646"/>
      <c r="AH65" s="647"/>
      <c r="AI65" s="1303" t="s">
        <v>286</v>
      </c>
      <c r="AJ65" s="1304"/>
      <c r="AK65" s="1305" t="s">
        <v>49</v>
      </c>
      <c r="AL65" s="1306"/>
      <c r="AM65" s="1306"/>
      <c r="AN65" s="1304" t="s">
        <v>50</v>
      </c>
      <c r="AO65" s="1307"/>
      <c r="AP65" s="1308" t="s">
        <v>242</v>
      </c>
    </row>
    <row r="66" spans="1:44" ht="25.5" customHeight="1" x14ac:dyDescent="0.2">
      <c r="A66" s="605"/>
      <c r="C66" s="646"/>
      <c r="D66" s="1290" t="s">
        <v>317</v>
      </c>
      <c r="E66" s="1290"/>
      <c r="F66" s="1290"/>
      <c r="G66" s="1290"/>
      <c r="H66" s="1290"/>
      <c r="I66" s="1290"/>
      <c r="J66" s="1290"/>
      <c r="K66" s="1290"/>
      <c r="L66" s="1290"/>
      <c r="M66" s="1290"/>
      <c r="N66" s="661"/>
      <c r="O66" s="661"/>
      <c r="P66" s="661"/>
      <c r="Q66" s="661"/>
      <c r="R66" s="661"/>
      <c r="S66" s="661"/>
      <c r="T66" s="661"/>
      <c r="U66" s="1290" t="s">
        <v>318</v>
      </c>
      <c r="V66" s="1290"/>
      <c r="W66" s="1290"/>
      <c r="X66" s="1290"/>
      <c r="Y66" s="1290"/>
      <c r="Z66" s="1290"/>
      <c r="AA66" s="1290"/>
      <c r="AB66" s="1290"/>
      <c r="AC66" s="1290"/>
      <c r="AD66" s="1290"/>
      <c r="AE66" s="1290"/>
      <c r="AF66" s="1290"/>
      <c r="AG66" s="646"/>
      <c r="AH66" s="647"/>
      <c r="AI66" s="1303"/>
      <c r="AJ66" s="1304"/>
      <c r="AK66" s="607" t="s">
        <v>287</v>
      </c>
      <c r="AL66" s="607" t="s">
        <v>86</v>
      </c>
      <c r="AM66" s="607" t="s">
        <v>309</v>
      </c>
      <c r="AN66" s="1304"/>
      <c r="AO66" s="1307"/>
      <c r="AP66" s="1308"/>
    </row>
    <row r="67" spans="1:44" ht="25.5" customHeight="1" x14ac:dyDescent="0.2">
      <c r="A67" s="605"/>
      <c r="C67" s="646"/>
      <c r="D67" s="1297">
        <f>+F69+0.4</f>
        <v>2.0499999999999998</v>
      </c>
      <c r="E67" s="1297"/>
      <c r="F67" s="1297"/>
      <c r="G67" s="1297"/>
      <c r="H67" s="1297"/>
      <c r="I67" s="1297"/>
      <c r="J67" s="1297"/>
      <c r="K67" s="1297"/>
      <c r="L67" s="1297"/>
      <c r="M67" s="1297"/>
      <c r="N67" s="646"/>
      <c r="O67" s="646"/>
      <c r="P67" s="646"/>
      <c r="Q67" s="646"/>
      <c r="R67" s="646"/>
      <c r="S67" s="646"/>
      <c r="T67" s="646"/>
      <c r="U67" s="646"/>
      <c r="V67" s="646"/>
      <c r="W67" s="646"/>
      <c r="X67" s="646"/>
      <c r="Y67" s="646"/>
      <c r="Z67" s="646"/>
      <c r="AA67" s="646"/>
      <c r="AB67" s="646"/>
      <c r="AC67" s="646"/>
      <c r="AD67" s="646"/>
      <c r="AE67" s="646"/>
      <c r="AF67" s="646"/>
      <c r="AG67" s="646"/>
      <c r="AH67" s="647"/>
      <c r="AI67" s="1286" t="s">
        <v>319</v>
      </c>
      <c r="AJ67" s="1287"/>
      <c r="AK67" s="611">
        <f>+B79</f>
        <v>1.31</v>
      </c>
      <c r="AL67" s="656">
        <f>+C84</f>
        <v>2.0499999999999998</v>
      </c>
      <c r="AM67" s="656">
        <v>0.2</v>
      </c>
      <c r="AN67" s="611">
        <v>4</v>
      </c>
      <c r="AO67" s="612">
        <f>+AN67*AM67*AL67*AK67</f>
        <v>2.1484000000000001</v>
      </c>
      <c r="AP67" s="613" t="s">
        <v>291</v>
      </c>
    </row>
    <row r="68" spans="1:44" ht="25.5" customHeight="1" x14ac:dyDescent="0.2">
      <c r="A68" s="605"/>
      <c r="C68" s="1285">
        <f>+E69+0.4</f>
        <v>1.75</v>
      </c>
      <c r="D68" s="648"/>
      <c r="E68" s="649"/>
      <c r="F68" s="649"/>
      <c r="G68" s="649"/>
      <c r="H68" s="649"/>
      <c r="I68" s="649"/>
      <c r="J68" s="649"/>
      <c r="K68" s="649"/>
      <c r="L68" s="649"/>
      <c r="M68" s="650"/>
      <c r="N68" s="646"/>
      <c r="O68" s="646"/>
      <c r="P68" s="646"/>
      <c r="Q68" s="646"/>
      <c r="R68" s="646"/>
      <c r="S68" s="646"/>
      <c r="T68" s="1298">
        <v>1</v>
      </c>
      <c r="U68" s="646"/>
      <c r="V68" s="646"/>
      <c r="W68" s="646"/>
      <c r="X68" s="1281">
        <v>1.7</v>
      </c>
      <c r="Y68" s="1281"/>
      <c r="Z68" s="1281"/>
      <c r="AA68" s="1281"/>
      <c r="AB68" s="1281"/>
      <c r="AC68" s="1281"/>
      <c r="AD68" s="1281"/>
      <c r="AE68" s="646"/>
      <c r="AF68" s="646"/>
      <c r="AG68" s="646"/>
      <c r="AH68" s="647"/>
      <c r="AI68" s="1292" t="s">
        <v>320</v>
      </c>
      <c r="AJ68" s="1299"/>
      <c r="AK68" s="611">
        <f>+N79</f>
        <v>1.31</v>
      </c>
      <c r="AL68" s="611">
        <f>+O84-0.2-0.2</f>
        <v>1.35</v>
      </c>
      <c r="AM68" s="656">
        <v>0.2</v>
      </c>
      <c r="AN68" s="611">
        <v>2</v>
      </c>
      <c r="AO68" s="612">
        <f>+AN68*AM68*AL68*AK68</f>
        <v>0.70740000000000003</v>
      </c>
      <c r="AP68" s="613" t="s">
        <v>291</v>
      </c>
    </row>
    <row r="69" spans="1:44" ht="25.5" customHeight="1" x14ac:dyDescent="0.2">
      <c r="A69" s="605"/>
      <c r="C69" s="1285"/>
      <c r="D69" s="651"/>
      <c r="E69" s="1300">
        <v>1.35</v>
      </c>
      <c r="F69" s="1281">
        <v>1.65</v>
      </c>
      <c r="G69" s="1281"/>
      <c r="H69" s="1281"/>
      <c r="I69" s="1281"/>
      <c r="J69" s="1281"/>
      <c r="K69" s="1281"/>
      <c r="L69" s="662"/>
      <c r="M69" s="653"/>
      <c r="N69" s="646"/>
      <c r="O69" s="646"/>
      <c r="P69" s="646"/>
      <c r="Q69" s="646"/>
      <c r="R69" s="646"/>
      <c r="S69" s="646"/>
      <c r="T69" s="1298"/>
      <c r="U69" s="646"/>
      <c r="V69" s="646"/>
      <c r="W69" s="646"/>
      <c r="X69" s="646"/>
      <c r="Y69" s="646"/>
      <c r="Z69" s="646"/>
      <c r="AA69" s="646"/>
      <c r="AB69" s="646"/>
      <c r="AC69" s="646"/>
      <c r="AD69" s="646"/>
      <c r="AE69" s="646"/>
      <c r="AF69" s="646"/>
      <c r="AG69" s="646"/>
      <c r="AH69" s="647"/>
      <c r="AI69" s="1291" t="s">
        <v>321</v>
      </c>
      <c r="AJ69" s="1292"/>
      <c r="AK69" s="611">
        <f>+AB86</f>
        <v>0</v>
      </c>
      <c r="AL69" s="611">
        <f>+(AA79+AH81)/2</f>
        <v>0</v>
      </c>
      <c r="AM69" s="611">
        <v>0.2</v>
      </c>
      <c r="AN69" s="611">
        <v>4</v>
      </c>
      <c r="AO69" s="612">
        <f>+AN69*AM69*AL69*AK69</f>
        <v>0</v>
      </c>
      <c r="AP69" s="613" t="s">
        <v>291</v>
      </c>
    </row>
    <row r="70" spans="1:44" ht="25.5" customHeight="1" x14ac:dyDescent="0.2">
      <c r="A70" s="605"/>
      <c r="C70" s="1285"/>
      <c r="D70" s="651"/>
      <c r="E70" s="1301"/>
      <c r="F70" s="646"/>
      <c r="G70" s="646"/>
      <c r="H70" s="646"/>
      <c r="I70" s="646"/>
      <c r="J70" s="646"/>
      <c r="K70" s="646"/>
      <c r="L70" s="663"/>
      <c r="M70" s="653"/>
      <c r="N70" s="646"/>
      <c r="O70" s="646"/>
      <c r="P70" s="646"/>
      <c r="Q70" s="646"/>
      <c r="R70" s="646"/>
      <c r="S70" s="646"/>
      <c r="T70" s="1298"/>
      <c r="U70" s="646"/>
      <c r="V70" s="646"/>
      <c r="W70" s="646"/>
      <c r="X70" s="646"/>
      <c r="Y70" s="646"/>
      <c r="Z70" s="646"/>
      <c r="AA70" s="646"/>
      <c r="AB70" s="646"/>
      <c r="AC70" s="646"/>
      <c r="AD70" s="646"/>
      <c r="AE70" s="646"/>
      <c r="AF70" s="646"/>
      <c r="AG70" s="646"/>
      <c r="AH70" s="647"/>
      <c r="AI70" s="1289" t="s">
        <v>322</v>
      </c>
      <c r="AJ70" s="1286"/>
      <c r="AK70" s="611">
        <v>0.2</v>
      </c>
      <c r="AL70" s="611">
        <v>0.7</v>
      </c>
      <c r="AM70" s="611">
        <v>-0.15</v>
      </c>
      <c r="AN70" s="611">
        <v>4</v>
      </c>
      <c r="AO70" s="611">
        <f>+AK70*AM70*AN70</f>
        <v>-0.12</v>
      </c>
      <c r="AP70" s="613" t="s">
        <v>294</v>
      </c>
    </row>
    <row r="71" spans="1:44" ht="25.5" customHeight="1" x14ac:dyDescent="0.2">
      <c r="A71" s="605"/>
      <c r="C71" s="1285"/>
      <c r="D71" s="651"/>
      <c r="E71" s="1301"/>
      <c r="F71" s="646"/>
      <c r="G71" s="646"/>
      <c r="H71" s="646"/>
      <c r="I71" s="646"/>
      <c r="J71" s="646"/>
      <c r="K71" s="646"/>
      <c r="L71" s="663"/>
      <c r="M71" s="653"/>
      <c r="N71" s="646"/>
      <c r="O71" s="646"/>
      <c r="P71" s="646"/>
      <c r="Q71" s="646"/>
      <c r="R71" s="646"/>
      <c r="S71" s="646"/>
      <c r="T71" s="1298"/>
      <c r="U71" s="646"/>
      <c r="V71" s="646"/>
      <c r="W71" s="646"/>
      <c r="X71" s="646"/>
      <c r="Y71" s="646"/>
      <c r="Z71" s="646"/>
      <c r="AA71" s="646"/>
      <c r="AB71" s="646"/>
      <c r="AC71" s="646"/>
      <c r="AD71" s="646"/>
      <c r="AE71" s="646"/>
      <c r="AF71" s="646"/>
      <c r="AG71" s="646"/>
      <c r="AH71" s="647"/>
      <c r="AI71" s="1293"/>
      <c r="AJ71" s="1294"/>
      <c r="AK71" s="611"/>
      <c r="AL71" s="611"/>
      <c r="AM71" s="611"/>
      <c r="AN71" s="611"/>
      <c r="AO71" s="611"/>
      <c r="AP71" s="613"/>
    </row>
    <row r="72" spans="1:44" ht="25.5" customHeight="1" x14ac:dyDescent="0.2">
      <c r="A72" s="605"/>
      <c r="C72" s="1285"/>
      <c r="D72" s="651"/>
      <c r="E72" s="1301"/>
      <c r="F72" s="646"/>
      <c r="G72" s="646"/>
      <c r="H72" s="646"/>
      <c r="I72" s="646"/>
      <c r="J72" s="646"/>
      <c r="K72" s="646"/>
      <c r="L72" s="663"/>
      <c r="M72" s="653"/>
      <c r="N72" s="646"/>
      <c r="O72" s="646"/>
      <c r="P72" s="646"/>
      <c r="Q72" s="646"/>
      <c r="R72" s="646"/>
      <c r="S72" s="646"/>
      <c r="T72" s="1298"/>
      <c r="U72" s="646"/>
      <c r="V72" s="646"/>
      <c r="W72" s="646"/>
      <c r="X72" s="646"/>
      <c r="Y72" s="646"/>
      <c r="Z72" s="646"/>
      <c r="AA72" s="646"/>
      <c r="AB72" s="646"/>
      <c r="AC72" s="646"/>
      <c r="AD72" s="646"/>
      <c r="AE72" s="646"/>
      <c r="AF72" s="646"/>
      <c r="AG72" s="646"/>
      <c r="AH72" s="647"/>
      <c r="AI72" s="1283" t="e">
        <f>+PRESUPUESTO!#REF!</f>
        <v>#REF!</v>
      </c>
      <c r="AJ72" s="1282"/>
      <c r="AK72" s="608"/>
      <c r="AL72" s="608"/>
      <c r="AM72" s="608"/>
      <c r="AN72" s="608"/>
      <c r="AO72" s="609">
        <f>SUM(AO74:AO76)</f>
        <v>407.68</v>
      </c>
      <c r="AP72" s="610" t="s">
        <v>323</v>
      </c>
    </row>
    <row r="73" spans="1:44" ht="25.5" customHeight="1" x14ac:dyDescent="0.2">
      <c r="A73" s="605"/>
      <c r="C73" s="1285"/>
      <c r="D73" s="651"/>
      <c r="E73" s="1301"/>
      <c r="F73" s="646"/>
      <c r="G73" s="646"/>
      <c r="H73" s="646"/>
      <c r="I73" s="646"/>
      <c r="J73" s="646"/>
      <c r="K73" s="646"/>
      <c r="L73" s="663"/>
      <c r="M73" s="653"/>
      <c r="N73" s="646"/>
      <c r="O73" s="646"/>
      <c r="P73" s="646"/>
      <c r="Q73" s="646"/>
      <c r="R73" s="646"/>
      <c r="S73" s="646"/>
      <c r="T73" s="1298"/>
      <c r="U73" s="646"/>
      <c r="V73" s="646"/>
      <c r="W73" s="646"/>
      <c r="X73" s="646"/>
      <c r="Y73" s="646"/>
      <c r="Z73" s="646"/>
      <c r="AA73" s="646"/>
      <c r="AB73" s="646"/>
      <c r="AC73" s="646"/>
      <c r="AD73" s="646"/>
      <c r="AE73" s="646"/>
      <c r="AF73" s="646"/>
      <c r="AG73" s="646"/>
      <c r="AH73" s="647"/>
      <c r="AI73" s="1295" t="s">
        <v>286</v>
      </c>
      <c r="AJ73" s="1296"/>
      <c r="AK73" s="664" t="s">
        <v>87</v>
      </c>
      <c r="AL73" s="665" t="s">
        <v>140</v>
      </c>
      <c r="AM73" s="665" t="s">
        <v>86</v>
      </c>
      <c r="AN73" s="665" t="s">
        <v>324</v>
      </c>
      <c r="AO73" s="666" t="s">
        <v>85</v>
      </c>
      <c r="AP73" s="666" t="s">
        <v>325</v>
      </c>
      <c r="AR73" s="667"/>
    </row>
    <row r="74" spans="1:44" ht="25.5" customHeight="1" x14ac:dyDescent="0.2">
      <c r="A74" s="605"/>
      <c r="C74" s="1285"/>
      <c r="D74" s="651"/>
      <c r="E74" s="1302"/>
      <c r="F74" s="668"/>
      <c r="G74" s="668"/>
      <c r="H74" s="668"/>
      <c r="I74" s="668"/>
      <c r="J74" s="668"/>
      <c r="K74" s="668"/>
      <c r="L74" s="669"/>
      <c r="M74" s="653"/>
      <c r="N74" s="646"/>
      <c r="O74" s="646"/>
      <c r="P74" s="646"/>
      <c r="Q74" s="646"/>
      <c r="R74" s="646"/>
      <c r="S74" s="646"/>
      <c r="T74" s="1298"/>
      <c r="U74" s="646"/>
      <c r="V74" s="646"/>
      <c r="W74" s="646"/>
      <c r="X74" s="646"/>
      <c r="Y74" s="646"/>
      <c r="Z74" s="646"/>
      <c r="AA74" s="646"/>
      <c r="AB74" s="646"/>
      <c r="AC74" s="646"/>
      <c r="AD74" s="646"/>
      <c r="AE74" s="646"/>
      <c r="AF74" s="646"/>
      <c r="AG74" s="646"/>
      <c r="AH74" s="647"/>
      <c r="AI74" s="1289" t="s">
        <v>326</v>
      </c>
      <c r="AJ74" s="1286"/>
      <c r="AK74" s="611">
        <v>3</v>
      </c>
      <c r="AL74" s="611">
        <f>28*2</f>
        <v>56</v>
      </c>
      <c r="AM74" s="611">
        <v>2.17</v>
      </c>
      <c r="AN74" s="611">
        <v>0.56000000000000005</v>
      </c>
      <c r="AO74" s="612">
        <f>+AL74*AM74*AN74</f>
        <v>68.051200000000009</v>
      </c>
      <c r="AP74" s="613" t="s">
        <v>323</v>
      </c>
    </row>
    <row r="75" spans="1:44" ht="25.5" customHeight="1" x14ac:dyDescent="0.2">
      <c r="A75" s="605"/>
      <c r="C75" s="1285"/>
      <c r="D75" s="658"/>
      <c r="E75" s="659"/>
      <c r="F75" s="659"/>
      <c r="G75" s="659"/>
      <c r="H75" s="659"/>
      <c r="I75" s="659"/>
      <c r="J75" s="659"/>
      <c r="K75" s="659"/>
      <c r="L75" s="659"/>
      <c r="M75" s="660"/>
      <c r="N75" s="646"/>
      <c r="O75" s="646"/>
      <c r="P75" s="646"/>
      <c r="Q75" s="646"/>
      <c r="R75" s="646"/>
      <c r="S75" s="646"/>
      <c r="T75" s="1298"/>
      <c r="U75" s="668"/>
      <c r="V75" s="668"/>
      <c r="W75" s="668"/>
      <c r="X75" s="668"/>
      <c r="Y75" s="668"/>
      <c r="Z75" s="668"/>
      <c r="AA75" s="668"/>
      <c r="AB75" s="668"/>
      <c r="AC75" s="668"/>
      <c r="AD75" s="668"/>
      <c r="AE75" s="668"/>
      <c r="AF75" s="668"/>
      <c r="AG75" s="646"/>
      <c r="AH75" s="647"/>
      <c r="AI75" s="1289" t="s">
        <v>327</v>
      </c>
      <c r="AJ75" s="1286"/>
      <c r="AK75" s="611">
        <v>4</v>
      </c>
      <c r="AL75" s="611">
        <f>58*2</f>
        <v>116</v>
      </c>
      <c r="AM75" s="611">
        <v>1.9773892773892772</v>
      </c>
      <c r="AN75" s="611">
        <v>0.99</v>
      </c>
      <c r="AO75" s="612">
        <f t="shared" ref="AO75:AO76" si="1">+AL75*AM75*AN75</f>
        <v>227.08338461538457</v>
      </c>
      <c r="AP75" s="613" t="s">
        <v>323</v>
      </c>
    </row>
    <row r="76" spans="1:44" ht="25.5" customHeight="1" x14ac:dyDescent="0.2">
      <c r="A76" s="605"/>
      <c r="C76" s="646"/>
      <c r="D76" s="646"/>
      <c r="E76" s="646"/>
      <c r="F76" s="646"/>
      <c r="G76" s="646"/>
      <c r="H76" s="646"/>
      <c r="I76" s="646"/>
      <c r="J76" s="646"/>
      <c r="K76" s="646"/>
      <c r="L76" s="646"/>
      <c r="M76" s="646"/>
      <c r="N76" s="646"/>
      <c r="O76" s="646"/>
      <c r="P76" s="646"/>
      <c r="Q76" s="646"/>
      <c r="R76" s="646"/>
      <c r="S76" s="646"/>
      <c r="T76" s="646"/>
      <c r="U76" s="1281">
        <v>1.7</v>
      </c>
      <c r="V76" s="1281"/>
      <c r="W76" s="1281"/>
      <c r="X76" s="1281"/>
      <c r="Y76" s="1281"/>
      <c r="Z76" s="1281"/>
      <c r="AA76" s="1281"/>
      <c r="AB76" s="1281"/>
      <c r="AC76" s="1281"/>
      <c r="AD76" s="1281"/>
      <c r="AE76" s="1281"/>
      <c r="AF76" s="1281"/>
      <c r="AG76" s="646"/>
      <c r="AH76" s="647"/>
      <c r="AI76" s="1289" t="s">
        <v>328</v>
      </c>
      <c r="AJ76" s="1286"/>
      <c r="AK76" s="611">
        <v>3</v>
      </c>
      <c r="AL76" s="611">
        <f>48*2</f>
        <v>96</v>
      </c>
      <c r="AM76" s="611">
        <v>2.093478708791209</v>
      </c>
      <c r="AN76" s="611">
        <v>0.56000000000000005</v>
      </c>
      <c r="AO76" s="612">
        <f t="shared" si="1"/>
        <v>112.54541538461541</v>
      </c>
      <c r="AP76" s="613" t="s">
        <v>323</v>
      </c>
    </row>
    <row r="77" spans="1:44" ht="25.5" customHeight="1" x14ac:dyDescent="0.2">
      <c r="A77" s="605"/>
      <c r="B77" s="1290" t="s">
        <v>329</v>
      </c>
      <c r="C77" s="1290"/>
      <c r="D77" s="1290"/>
      <c r="E77" s="1290"/>
      <c r="F77" s="1290"/>
      <c r="G77" s="1290"/>
      <c r="H77" s="1290"/>
      <c r="I77" s="1290"/>
      <c r="J77" s="1290"/>
      <c r="K77" s="1290"/>
      <c r="L77" s="1290"/>
      <c r="M77" s="661"/>
      <c r="N77" s="661"/>
      <c r="O77" s="1290" t="s">
        <v>330</v>
      </c>
      <c r="P77" s="1290"/>
      <c r="Q77" s="1290"/>
      <c r="R77" s="1290"/>
      <c r="S77" s="1290"/>
      <c r="T77" s="1290"/>
      <c r="U77" s="1290"/>
      <c r="V77" s="1290"/>
      <c r="W77" s="1290"/>
      <c r="X77" s="1290"/>
      <c r="Y77" s="661"/>
      <c r="Z77" s="661"/>
      <c r="AA77" s="661"/>
      <c r="AB77" s="1290" t="s">
        <v>331</v>
      </c>
      <c r="AC77" s="1290"/>
      <c r="AD77" s="1290"/>
      <c r="AE77" s="1290"/>
      <c r="AF77" s="1290"/>
      <c r="AG77" s="1290"/>
      <c r="AH77" s="647"/>
      <c r="AI77" s="1282"/>
      <c r="AJ77" s="1282"/>
      <c r="AK77" s="608"/>
      <c r="AL77" s="608"/>
      <c r="AM77" s="608"/>
      <c r="AN77" s="615"/>
      <c r="AO77" s="609"/>
      <c r="AP77" s="610"/>
    </row>
    <row r="78" spans="1:44" ht="25.5" customHeight="1" x14ac:dyDescent="0.2">
      <c r="A78" s="605"/>
      <c r="C78" s="646"/>
      <c r="D78" s="646"/>
      <c r="E78" s="646"/>
      <c r="F78" s="646"/>
      <c r="G78" s="646"/>
      <c r="H78" s="646"/>
      <c r="I78" s="646"/>
      <c r="J78" s="646"/>
      <c r="K78" s="646"/>
      <c r="L78" s="646"/>
      <c r="M78" s="646"/>
      <c r="N78" s="646"/>
      <c r="O78" s="646"/>
      <c r="P78" s="646"/>
      <c r="Q78" s="646"/>
      <c r="R78" s="646"/>
      <c r="S78" s="646"/>
      <c r="T78" s="646"/>
      <c r="U78" s="646"/>
      <c r="V78" s="646"/>
      <c r="W78" s="646"/>
      <c r="X78" s="646"/>
      <c r="Y78" s="646"/>
      <c r="Z78" s="646"/>
      <c r="AA78" s="646"/>
      <c r="AB78" s="646"/>
      <c r="AC78" s="646"/>
      <c r="AD78" s="646"/>
      <c r="AE78" s="646"/>
      <c r="AF78" s="646"/>
      <c r="AG78" s="646"/>
      <c r="AH78" s="647"/>
      <c r="AI78" s="1283"/>
      <c r="AJ78" s="1282"/>
      <c r="AK78" s="611"/>
      <c r="AL78" s="611"/>
      <c r="AM78" s="611"/>
      <c r="AN78" s="611"/>
      <c r="AO78" s="609"/>
      <c r="AP78" s="610"/>
    </row>
    <row r="79" spans="1:44" ht="25.5" customHeight="1" x14ac:dyDescent="0.2">
      <c r="A79" s="605"/>
      <c r="B79" s="1284">
        <v>1.31</v>
      </c>
      <c r="C79" s="648"/>
      <c r="D79" s="649"/>
      <c r="E79" s="649"/>
      <c r="F79" s="649"/>
      <c r="G79" s="649"/>
      <c r="H79" s="649"/>
      <c r="I79" s="649"/>
      <c r="J79" s="649"/>
      <c r="K79" s="650"/>
      <c r="L79" s="646"/>
      <c r="M79" s="646"/>
      <c r="N79" s="1285">
        <f>+B79</f>
        <v>1.31</v>
      </c>
      <c r="O79" s="648"/>
      <c r="P79" s="649"/>
      <c r="Q79" s="649"/>
      <c r="R79" s="649"/>
      <c r="S79" s="649"/>
      <c r="T79" s="649"/>
      <c r="U79" s="649"/>
      <c r="V79" s="649"/>
      <c r="W79" s="649"/>
      <c r="X79" s="650"/>
      <c r="Y79" s="646"/>
      <c r="Z79" s="646"/>
      <c r="AA79" s="1285"/>
      <c r="AB79" s="670"/>
      <c r="AC79" s="646"/>
      <c r="AD79" s="646"/>
      <c r="AE79" s="646"/>
      <c r="AF79" s="646"/>
      <c r="AG79" s="646"/>
      <c r="AH79" s="647"/>
      <c r="AI79" s="1286"/>
      <c r="AJ79" s="1287"/>
      <c r="AK79" s="611"/>
      <c r="AL79" s="611"/>
      <c r="AM79" s="611"/>
      <c r="AN79" s="611"/>
      <c r="AO79" s="612"/>
      <c r="AP79" s="613"/>
    </row>
    <row r="80" spans="1:44" ht="25.5" customHeight="1" x14ac:dyDescent="0.2">
      <c r="A80" s="605"/>
      <c r="B80" s="1284"/>
      <c r="C80" s="651"/>
      <c r="D80" s="652"/>
      <c r="E80" s="652"/>
      <c r="F80" s="652"/>
      <c r="G80" s="652"/>
      <c r="H80" s="652"/>
      <c r="I80" s="652"/>
      <c r="J80" s="652"/>
      <c r="K80" s="653"/>
      <c r="L80" s="646"/>
      <c r="M80" s="646"/>
      <c r="N80" s="1285"/>
      <c r="O80" s="651"/>
      <c r="P80" s="652"/>
      <c r="Q80" s="652"/>
      <c r="R80" s="652"/>
      <c r="S80" s="652"/>
      <c r="T80" s="652"/>
      <c r="U80" s="652"/>
      <c r="V80" s="652"/>
      <c r="W80" s="652"/>
      <c r="X80" s="653"/>
      <c r="Y80" s="646"/>
      <c r="Z80" s="646"/>
      <c r="AA80" s="1285"/>
      <c r="AB80" s="670"/>
      <c r="AC80" s="646"/>
      <c r="AD80" s="646"/>
      <c r="AE80" s="646"/>
      <c r="AF80" s="646"/>
      <c r="AG80" s="646"/>
      <c r="AH80" s="647"/>
      <c r="AI80" s="1282"/>
      <c r="AJ80" s="1282"/>
      <c r="AK80" s="616"/>
      <c r="AL80" s="616"/>
      <c r="AM80" s="616"/>
      <c r="AN80" s="611"/>
      <c r="AO80" s="609"/>
      <c r="AP80" s="610"/>
    </row>
    <row r="81" spans="1:44" ht="25.5" customHeight="1" x14ac:dyDescent="0.2">
      <c r="A81" s="605"/>
      <c r="B81" s="1284"/>
      <c r="C81" s="651"/>
      <c r="D81" s="652"/>
      <c r="E81" s="652"/>
      <c r="F81" s="652"/>
      <c r="G81" s="652"/>
      <c r="H81" s="652"/>
      <c r="I81" s="652"/>
      <c r="J81" s="652"/>
      <c r="K81" s="653"/>
      <c r="L81" s="646"/>
      <c r="M81" s="646"/>
      <c r="N81" s="1285"/>
      <c r="O81" s="651"/>
      <c r="P81" s="652"/>
      <c r="Q81" s="652"/>
      <c r="R81" s="652"/>
      <c r="S81" s="652"/>
      <c r="T81" s="652"/>
      <c r="U81" s="652"/>
      <c r="V81" s="652"/>
      <c r="W81" s="652"/>
      <c r="X81" s="653"/>
      <c r="Y81" s="646"/>
      <c r="Z81" s="646"/>
      <c r="AA81" s="1285"/>
      <c r="AB81" s="670"/>
      <c r="AC81" s="646"/>
      <c r="AD81" s="646"/>
      <c r="AE81" s="646"/>
      <c r="AF81" s="646"/>
      <c r="AG81" s="663"/>
      <c r="AH81" s="1288"/>
      <c r="AI81" s="1282"/>
      <c r="AJ81" s="1282"/>
      <c r="AK81" s="611"/>
      <c r="AL81" s="611"/>
      <c r="AM81" s="611"/>
      <c r="AN81" s="611"/>
      <c r="AO81" s="671"/>
      <c r="AP81" s="613"/>
    </row>
    <row r="82" spans="1:44" ht="25.5" customHeight="1" x14ac:dyDescent="0.2">
      <c r="A82" s="605"/>
      <c r="B82" s="1284"/>
      <c r="C82" s="651"/>
      <c r="D82" s="652"/>
      <c r="E82" s="652"/>
      <c r="F82" s="652"/>
      <c r="G82" s="652"/>
      <c r="H82" s="652"/>
      <c r="I82" s="652"/>
      <c r="J82" s="652"/>
      <c r="K82" s="653"/>
      <c r="L82" s="646"/>
      <c r="M82" s="646"/>
      <c r="N82" s="1285"/>
      <c r="O82" s="651"/>
      <c r="P82" s="652"/>
      <c r="Q82" s="652"/>
      <c r="R82" s="652"/>
      <c r="S82" s="652"/>
      <c r="T82" s="652"/>
      <c r="U82" s="652"/>
      <c r="V82" s="652"/>
      <c r="W82" s="652"/>
      <c r="X82" s="653"/>
      <c r="Y82" s="646"/>
      <c r="Z82" s="646"/>
      <c r="AA82" s="1285"/>
      <c r="AB82" s="670"/>
      <c r="AC82" s="646"/>
      <c r="AD82" s="646"/>
      <c r="AE82" s="646"/>
      <c r="AF82" s="646"/>
      <c r="AG82" s="663"/>
      <c r="AH82" s="1288"/>
      <c r="AI82" s="1282"/>
      <c r="AJ82" s="1282"/>
      <c r="AK82" s="611"/>
      <c r="AL82" s="611"/>
      <c r="AM82" s="611"/>
      <c r="AN82" s="611"/>
      <c r="AO82" s="612"/>
      <c r="AP82" s="613"/>
    </row>
    <row r="83" spans="1:44" ht="25.5" customHeight="1" x14ac:dyDescent="0.25">
      <c r="A83" s="605"/>
      <c r="B83" s="1284"/>
      <c r="C83" s="658"/>
      <c r="D83" s="659"/>
      <c r="E83" s="659"/>
      <c r="F83" s="659"/>
      <c r="G83" s="659"/>
      <c r="H83" s="659"/>
      <c r="I83" s="659"/>
      <c r="J83" s="659"/>
      <c r="K83" s="660"/>
      <c r="L83" s="646"/>
      <c r="M83" s="646"/>
      <c r="N83" s="1285"/>
      <c r="O83" s="658"/>
      <c r="P83" s="659"/>
      <c r="Q83" s="659"/>
      <c r="R83" s="659"/>
      <c r="S83" s="659"/>
      <c r="T83" s="659"/>
      <c r="U83" s="659"/>
      <c r="V83" s="659"/>
      <c r="W83" s="659"/>
      <c r="X83" s="660"/>
      <c r="Y83" s="646"/>
      <c r="Z83" s="646"/>
      <c r="AA83" s="1285"/>
      <c r="AB83" s="670"/>
      <c r="AC83" s="646"/>
      <c r="AD83" s="646"/>
      <c r="AE83" s="646"/>
      <c r="AF83" s="646"/>
      <c r="AG83" s="663"/>
      <c r="AH83" s="1288"/>
      <c r="AI83" s="1282"/>
      <c r="AJ83" s="1282"/>
      <c r="AK83" s="611"/>
      <c r="AL83" s="611"/>
      <c r="AM83" s="672"/>
      <c r="AN83" s="611"/>
      <c r="AO83" s="671"/>
      <c r="AP83" s="613"/>
      <c r="AR83" s="673"/>
    </row>
    <row r="84" spans="1:44" ht="25.5" customHeight="1" x14ac:dyDescent="0.2">
      <c r="A84" s="605"/>
      <c r="C84" s="1281">
        <f>+D67</f>
        <v>2.0499999999999998</v>
      </c>
      <c r="D84" s="1281"/>
      <c r="E84" s="1281"/>
      <c r="F84" s="1281"/>
      <c r="G84" s="1281"/>
      <c r="H84" s="1281"/>
      <c r="I84" s="1281"/>
      <c r="J84" s="1281"/>
      <c r="K84" s="1281"/>
      <c r="L84" s="646"/>
      <c r="M84" s="646"/>
      <c r="N84" s="646"/>
      <c r="O84" s="1281">
        <f>+C68</f>
        <v>1.75</v>
      </c>
      <c r="P84" s="1281"/>
      <c r="Q84" s="1281"/>
      <c r="R84" s="1281"/>
      <c r="S84" s="1281"/>
      <c r="T84" s="1281"/>
      <c r="U84" s="1281"/>
      <c r="V84" s="1281"/>
      <c r="W84" s="1281"/>
      <c r="X84" s="1281"/>
      <c r="Y84" s="646"/>
      <c r="Z84" s="646"/>
      <c r="AA84" s="1285"/>
      <c r="AB84" s="670"/>
      <c r="AC84" s="646"/>
      <c r="AD84" s="646"/>
      <c r="AE84" s="646"/>
      <c r="AF84" s="646"/>
      <c r="AG84" s="663"/>
      <c r="AH84" s="1288"/>
      <c r="AI84" s="1282"/>
      <c r="AJ84" s="1282"/>
      <c r="AK84" s="611"/>
      <c r="AL84" s="611"/>
      <c r="AM84" s="611"/>
      <c r="AN84" s="611"/>
      <c r="AO84" s="612"/>
      <c r="AP84" s="613"/>
    </row>
    <row r="85" spans="1:44" ht="25.5" customHeight="1" x14ac:dyDescent="0.2">
      <c r="A85" s="605"/>
      <c r="C85" s="646"/>
      <c r="D85" s="646"/>
      <c r="E85" s="646"/>
      <c r="F85" s="646"/>
      <c r="G85" s="646"/>
      <c r="H85" s="646"/>
      <c r="I85" s="646"/>
      <c r="J85" s="646"/>
      <c r="K85" s="646"/>
      <c r="L85" s="646"/>
      <c r="M85" s="646"/>
      <c r="N85" s="646"/>
      <c r="O85" s="646"/>
      <c r="P85" s="646"/>
      <c r="Q85" s="646"/>
      <c r="R85" s="646"/>
      <c r="S85" s="646"/>
      <c r="T85" s="646"/>
      <c r="U85" s="646"/>
      <c r="V85" s="646"/>
      <c r="W85" s="646"/>
      <c r="X85" s="646"/>
      <c r="Y85" s="646"/>
      <c r="Z85" s="646"/>
      <c r="AA85" s="1285"/>
      <c r="AB85" s="674"/>
      <c r="AC85" s="668"/>
      <c r="AD85" s="668"/>
      <c r="AE85" s="668"/>
      <c r="AF85" s="668"/>
      <c r="AG85" s="669"/>
      <c r="AH85" s="1288"/>
      <c r="AI85" s="1282"/>
      <c r="AJ85" s="1282"/>
      <c r="AK85" s="611"/>
      <c r="AL85" s="611"/>
      <c r="AM85" s="611"/>
      <c r="AN85" s="611"/>
      <c r="AO85" s="612"/>
      <c r="AP85" s="613"/>
    </row>
    <row r="86" spans="1:44" ht="25.5" customHeight="1" x14ac:dyDescent="0.2">
      <c r="A86" s="605"/>
      <c r="C86" s="646"/>
      <c r="D86" s="646"/>
      <c r="E86" s="646"/>
      <c r="F86" s="646"/>
      <c r="G86" s="646"/>
      <c r="H86" s="646"/>
      <c r="I86" s="646"/>
      <c r="J86" s="646"/>
      <c r="K86" s="646"/>
      <c r="L86" s="646"/>
      <c r="M86" s="646"/>
      <c r="N86" s="646"/>
      <c r="O86" s="646"/>
      <c r="P86" s="646"/>
      <c r="Q86" s="646"/>
      <c r="R86" s="646"/>
      <c r="S86" s="646"/>
      <c r="T86" s="646"/>
      <c r="U86" s="646"/>
      <c r="V86" s="646"/>
      <c r="W86" s="646"/>
      <c r="X86" s="646"/>
      <c r="Y86" s="646"/>
      <c r="Z86" s="646"/>
      <c r="AA86" s="675"/>
      <c r="AB86" s="1281">
        <v>0</v>
      </c>
      <c r="AC86" s="1281"/>
      <c r="AD86" s="1281"/>
      <c r="AE86" s="1281"/>
      <c r="AF86" s="1281"/>
      <c r="AG86" s="1281"/>
      <c r="AH86" s="676"/>
      <c r="AI86" s="1282"/>
      <c r="AJ86" s="1282"/>
      <c r="AK86" s="677"/>
      <c r="AL86" s="677"/>
      <c r="AM86" s="677"/>
      <c r="AN86" s="677"/>
      <c r="AO86" s="678"/>
      <c r="AP86" s="679"/>
    </row>
    <row r="87" spans="1:44" ht="25.5" customHeight="1" x14ac:dyDescent="0.2">
      <c r="A87" s="605"/>
      <c r="AB87" s="618"/>
      <c r="AC87" s="618"/>
      <c r="AD87" s="618"/>
      <c r="AE87" s="618"/>
      <c r="AF87" s="618"/>
      <c r="AG87" s="618"/>
      <c r="AH87" s="606"/>
      <c r="AI87" s="1278"/>
      <c r="AJ87" s="1278"/>
      <c r="AK87" s="677"/>
      <c r="AL87" s="677"/>
      <c r="AM87" s="677"/>
      <c r="AN87" s="677"/>
      <c r="AO87" s="678"/>
      <c r="AP87" s="679"/>
    </row>
    <row r="88" spans="1:44" x14ac:dyDescent="0.2">
      <c r="A88" s="1279" t="s">
        <v>306</v>
      </c>
      <c r="B88" s="1279"/>
      <c r="C88" s="1279"/>
      <c r="D88" s="1279"/>
      <c r="E88" s="1279"/>
      <c r="F88" s="1279"/>
      <c r="G88" s="1279"/>
      <c r="H88" s="1279"/>
      <c r="I88" s="1279"/>
      <c r="J88" s="1279"/>
      <c r="K88" s="1279"/>
      <c r="L88" s="1279"/>
      <c r="M88" s="1279"/>
      <c r="N88" s="1279"/>
      <c r="O88" s="1279"/>
      <c r="P88" s="1279"/>
      <c r="Q88" s="1279"/>
      <c r="R88" s="1279"/>
      <c r="S88" s="1279"/>
      <c r="T88" s="1279"/>
      <c r="U88" s="1279"/>
      <c r="V88" s="1279"/>
      <c r="W88" s="1279"/>
      <c r="X88" s="1279"/>
      <c r="Y88" s="1279"/>
      <c r="Z88" s="1279"/>
      <c r="AA88" s="1279"/>
      <c r="AB88" s="1279"/>
      <c r="AC88" s="1279"/>
      <c r="AD88" s="1279"/>
      <c r="AE88" s="1279"/>
      <c r="AF88" s="1279"/>
      <c r="AG88" s="1279"/>
      <c r="AH88" s="1279"/>
      <c r="AI88" s="1279"/>
      <c r="AJ88" s="1279"/>
      <c r="AK88" s="1279"/>
      <c r="AL88" s="1279"/>
      <c r="AM88" s="1279"/>
      <c r="AN88" s="1279"/>
      <c r="AO88" s="1279"/>
      <c r="AP88" s="1279"/>
    </row>
    <row r="89" spans="1:44" x14ac:dyDescent="0.2">
      <c r="A89" s="1279"/>
      <c r="B89" s="1279"/>
      <c r="C89" s="1279"/>
      <c r="D89" s="1279"/>
      <c r="E89" s="1279"/>
      <c r="F89" s="1279"/>
      <c r="G89" s="1279"/>
      <c r="H89" s="1279"/>
      <c r="I89" s="1279"/>
      <c r="J89" s="1279"/>
      <c r="K89" s="1279"/>
      <c r="L89" s="1279"/>
      <c r="M89" s="1279"/>
      <c r="N89" s="1279"/>
      <c r="O89" s="1279"/>
      <c r="P89" s="1279"/>
      <c r="Q89" s="1279"/>
      <c r="R89" s="1279"/>
      <c r="S89" s="1279"/>
      <c r="T89" s="1279"/>
      <c r="U89" s="1279"/>
      <c r="V89" s="1279"/>
      <c r="W89" s="1279"/>
      <c r="X89" s="1279"/>
      <c r="Y89" s="1279"/>
      <c r="Z89" s="1279"/>
      <c r="AA89" s="1279"/>
      <c r="AB89" s="1279"/>
      <c r="AC89" s="1279"/>
      <c r="AD89" s="1279"/>
      <c r="AE89" s="1279"/>
      <c r="AF89" s="1279"/>
      <c r="AG89" s="1279"/>
      <c r="AH89" s="1279"/>
      <c r="AI89" s="1279"/>
      <c r="AJ89" s="1279"/>
      <c r="AK89" s="1279"/>
      <c r="AL89" s="1279"/>
      <c r="AM89" s="1279"/>
      <c r="AN89" s="1279"/>
      <c r="AO89" s="1279"/>
      <c r="AP89" s="1279"/>
    </row>
    <row r="90" spans="1:44" x14ac:dyDescent="0.2">
      <c r="A90" s="1280"/>
      <c r="B90" s="1280"/>
      <c r="C90" s="1280"/>
      <c r="D90" s="1280"/>
      <c r="E90" s="1280"/>
      <c r="F90" s="1280"/>
      <c r="G90" s="1280"/>
      <c r="H90" s="1280"/>
      <c r="I90" s="1280"/>
      <c r="J90" s="1280"/>
      <c r="K90" s="1280"/>
      <c r="L90" s="1280"/>
      <c r="M90" s="1280"/>
      <c r="N90" s="1280"/>
      <c r="O90" s="1280"/>
      <c r="P90" s="1280"/>
      <c r="Q90" s="1280"/>
      <c r="R90" s="1280"/>
      <c r="S90" s="1280"/>
      <c r="T90" s="1280"/>
      <c r="U90" s="1280"/>
      <c r="V90" s="1280"/>
      <c r="W90" s="1280"/>
      <c r="X90" s="1280"/>
      <c r="Y90" s="1280"/>
      <c r="Z90" s="1280"/>
      <c r="AA90" s="1280"/>
      <c r="AB90" s="1280"/>
      <c r="AC90" s="1280"/>
      <c r="AD90" s="1280"/>
      <c r="AE90" s="1280"/>
      <c r="AF90" s="1280"/>
      <c r="AG90" s="1280"/>
      <c r="AH90" s="1280"/>
      <c r="AI90" s="1280"/>
      <c r="AJ90" s="1280"/>
      <c r="AK90" s="1280"/>
      <c r="AL90" s="1280"/>
      <c r="AM90" s="1280"/>
      <c r="AN90" s="1280"/>
      <c r="AO90" s="1280"/>
      <c r="AP90" s="1280"/>
    </row>
    <row r="91" spans="1:44" s="594" customFormat="1" ht="15.75" x14ac:dyDescent="0.25">
      <c r="A91" s="620"/>
      <c r="B91" s="621" t="s">
        <v>59</v>
      </c>
      <c r="C91" s="622"/>
      <c r="D91" s="622"/>
      <c r="E91" s="622"/>
      <c r="F91" s="622"/>
      <c r="G91" s="622"/>
      <c r="H91" s="622"/>
      <c r="I91" s="622"/>
      <c r="J91" s="622"/>
      <c r="K91" s="622"/>
      <c r="L91" s="622"/>
      <c r="M91" s="622"/>
      <c r="N91" s="622"/>
      <c r="O91" s="622"/>
      <c r="P91" s="622"/>
      <c r="Q91" s="622"/>
      <c r="R91" s="622"/>
      <c r="S91" s="622"/>
      <c r="T91" s="623"/>
      <c r="U91" s="622"/>
      <c r="V91" s="622"/>
      <c r="W91" s="622"/>
      <c r="X91" s="622"/>
      <c r="Y91" s="622"/>
      <c r="Z91" s="622"/>
      <c r="AA91" s="622"/>
      <c r="AB91" s="622"/>
      <c r="AC91" s="622"/>
      <c r="AD91" s="622"/>
      <c r="AE91" s="622"/>
      <c r="AF91" s="622"/>
      <c r="AG91" s="622"/>
      <c r="AH91" s="624"/>
      <c r="AI91" s="622"/>
      <c r="AJ91" s="625"/>
      <c r="AK91" s="626"/>
      <c r="AL91" s="626"/>
      <c r="AM91" s="626"/>
      <c r="AN91" s="627"/>
      <c r="AO91" s="626"/>
      <c r="AP91" s="628"/>
    </row>
    <row r="92" spans="1:44" s="594" customFormat="1" ht="34.5" customHeight="1" x14ac:dyDescent="0.25">
      <c r="A92" s="629"/>
      <c r="B92" s="630"/>
      <c r="C92" s="631"/>
      <c r="D92" s="631"/>
      <c r="E92" s="631"/>
      <c r="F92" s="631"/>
      <c r="G92" s="631"/>
      <c r="H92" s="631"/>
      <c r="I92" s="631"/>
      <c r="J92" s="631"/>
      <c r="K92" s="631"/>
      <c r="L92" s="631"/>
      <c r="M92" s="631"/>
      <c r="N92" s="631"/>
      <c r="O92" s="631"/>
      <c r="P92" s="631"/>
      <c r="Q92" s="631"/>
      <c r="R92" s="631"/>
      <c r="S92" s="631"/>
      <c r="T92" s="632"/>
      <c r="U92" s="631"/>
      <c r="V92" s="631"/>
      <c r="W92" s="631"/>
      <c r="X92" s="631"/>
      <c r="Y92" s="631"/>
      <c r="Z92" s="631"/>
      <c r="AA92" s="631"/>
      <c r="AB92" s="631"/>
      <c r="AC92" s="631"/>
      <c r="AD92" s="631"/>
      <c r="AE92" s="631"/>
      <c r="AF92" s="631"/>
      <c r="AG92" s="631"/>
      <c r="AH92" s="633"/>
      <c r="AI92" s="631"/>
      <c r="AJ92" s="632"/>
      <c r="AN92" s="634"/>
      <c r="AP92" s="635"/>
    </row>
    <row r="93" spans="1:44" s="594" customFormat="1" ht="8.25" customHeight="1" x14ac:dyDescent="0.25">
      <c r="A93" s="680" t="s">
        <v>60</v>
      </c>
      <c r="B93" s="632"/>
      <c r="C93" s="632"/>
      <c r="D93" s="632"/>
      <c r="E93" s="632"/>
      <c r="F93" s="632"/>
      <c r="G93" s="632"/>
      <c r="H93" s="632"/>
      <c r="I93" s="632"/>
      <c r="J93" s="632"/>
      <c r="K93" s="632"/>
      <c r="L93" s="632"/>
      <c r="M93" s="632"/>
      <c r="N93" s="632"/>
      <c r="O93" s="632"/>
      <c r="P93" s="632"/>
      <c r="Q93" s="632"/>
      <c r="R93" s="632"/>
      <c r="S93" s="632"/>
      <c r="T93" s="632"/>
      <c r="U93" s="632"/>
      <c r="V93" s="632"/>
      <c r="W93" s="632"/>
      <c r="X93" s="632"/>
      <c r="Y93" s="632"/>
      <c r="Z93" s="632"/>
      <c r="AA93" s="632"/>
      <c r="AB93" s="632"/>
      <c r="AC93" s="632"/>
      <c r="AD93" s="632"/>
      <c r="AE93" s="632"/>
      <c r="AF93" s="632"/>
      <c r="AG93" s="632"/>
      <c r="AH93" s="681"/>
      <c r="AI93" s="682"/>
      <c r="AJ93" s="632"/>
      <c r="AK93" s="683"/>
      <c r="AL93" s="683"/>
      <c r="AM93" s="683"/>
      <c r="AN93" s="684"/>
      <c r="AP93" s="635"/>
    </row>
    <row r="94" spans="1:44" x14ac:dyDescent="0.2">
      <c r="A94" s="617"/>
      <c r="B94" s="618"/>
      <c r="C94" s="618"/>
      <c r="D94" s="618"/>
      <c r="E94" s="618"/>
      <c r="F94" s="618"/>
      <c r="G94" s="618"/>
      <c r="H94" s="618"/>
      <c r="I94" s="618"/>
      <c r="J94" s="618"/>
      <c r="K94" s="618"/>
      <c r="L94" s="618"/>
      <c r="M94" s="618"/>
      <c r="N94" s="618"/>
      <c r="O94" s="618"/>
      <c r="P94" s="618"/>
      <c r="Q94" s="618"/>
      <c r="R94" s="618"/>
      <c r="S94" s="618"/>
      <c r="T94" s="618"/>
      <c r="U94" s="618"/>
      <c r="V94" s="618"/>
      <c r="W94" s="618"/>
      <c r="X94" s="618"/>
      <c r="Y94" s="618"/>
      <c r="Z94" s="618"/>
      <c r="AA94" s="618"/>
      <c r="AB94" s="618"/>
      <c r="AC94" s="618"/>
      <c r="AD94" s="618"/>
      <c r="AE94" s="618"/>
      <c r="AF94" s="618"/>
      <c r="AG94" s="618"/>
      <c r="AH94" s="685"/>
      <c r="AI94" s="685"/>
      <c r="AJ94" s="618"/>
      <c r="AK94" s="618"/>
      <c r="AL94" s="618"/>
      <c r="AM94" s="618"/>
      <c r="AN94" s="618"/>
      <c r="AO94" s="618"/>
      <c r="AP94" s="686"/>
    </row>
  </sheetData>
  <mergeCells count="139">
    <mergeCell ref="A1:H2"/>
    <mergeCell ref="I1:AM2"/>
    <mergeCell ref="AN1:AP2"/>
    <mergeCell ref="A3:H3"/>
    <mergeCell ref="I3:T3"/>
    <mergeCell ref="U3:AD3"/>
    <mergeCell ref="AE3:AP3"/>
    <mergeCell ref="AI8:AJ9"/>
    <mergeCell ref="AK8:AM8"/>
    <mergeCell ref="AN8:AN9"/>
    <mergeCell ref="AO8:AO9"/>
    <mergeCell ref="AP8:AP9"/>
    <mergeCell ref="AI10:AJ10"/>
    <mergeCell ref="A5:H5"/>
    <mergeCell ref="I5:AP5"/>
    <mergeCell ref="A7:G7"/>
    <mergeCell ref="H7:AK7"/>
    <mergeCell ref="AL7:AM7"/>
    <mergeCell ref="AN7:AP7"/>
    <mergeCell ref="AI17:AJ17"/>
    <mergeCell ref="AI18:AJ18"/>
    <mergeCell ref="AI19:AJ19"/>
    <mergeCell ref="AI20:AJ20"/>
    <mergeCell ref="AI21:AJ21"/>
    <mergeCell ref="AI22:AJ22"/>
    <mergeCell ref="AI11:AJ11"/>
    <mergeCell ref="AI12:AJ12"/>
    <mergeCell ref="AI13:AJ13"/>
    <mergeCell ref="AI14:AJ14"/>
    <mergeCell ref="AI15:AJ15"/>
    <mergeCell ref="AI16:AJ16"/>
    <mergeCell ref="AO29:AO30"/>
    <mergeCell ref="AP29:AP30"/>
    <mergeCell ref="AI30:AJ30"/>
    <mergeCell ref="AI23:AJ23"/>
    <mergeCell ref="AI24:AJ24"/>
    <mergeCell ref="AI25:AJ25"/>
    <mergeCell ref="AI26:AJ26"/>
    <mergeCell ref="AI27:AJ27"/>
    <mergeCell ref="AI28:AJ28"/>
    <mergeCell ref="AI31:AJ31"/>
    <mergeCell ref="AI32:AJ32"/>
    <mergeCell ref="AI33:AJ33"/>
    <mergeCell ref="AI34:AJ34"/>
    <mergeCell ref="AI35:AJ35"/>
    <mergeCell ref="AI36:AJ36"/>
    <mergeCell ref="AI29:AJ29"/>
    <mergeCell ref="AK29:AM29"/>
    <mergeCell ref="AN29:AN30"/>
    <mergeCell ref="A47:H47"/>
    <mergeCell ref="I47:T47"/>
    <mergeCell ref="U47:AD47"/>
    <mergeCell ref="AE47:AP47"/>
    <mergeCell ref="A49:G49"/>
    <mergeCell ref="H49:AK49"/>
    <mergeCell ref="AL49:AM49"/>
    <mergeCell ref="AN49:AP49"/>
    <mergeCell ref="AI37:AJ37"/>
    <mergeCell ref="AI38:AN38"/>
    <mergeCell ref="A39:AP41"/>
    <mergeCell ref="A45:H46"/>
    <mergeCell ref="I45:AM46"/>
    <mergeCell ref="AN45:AP46"/>
    <mergeCell ref="B53:B64"/>
    <mergeCell ref="L53:L64"/>
    <mergeCell ref="AI53:AJ53"/>
    <mergeCell ref="AI54:AJ54"/>
    <mergeCell ref="AT54:AU54"/>
    <mergeCell ref="AI55:AJ55"/>
    <mergeCell ref="AI50:AJ51"/>
    <mergeCell ref="AK50:AM50"/>
    <mergeCell ref="AN50:AN51"/>
    <mergeCell ref="AO50:AO51"/>
    <mergeCell ref="AP50:AP51"/>
    <mergeCell ref="C51:J51"/>
    <mergeCell ref="M51:U51"/>
    <mergeCell ref="AI56:AJ56"/>
    <mergeCell ref="AT56:AU56"/>
    <mergeCell ref="AI57:AJ57"/>
    <mergeCell ref="AI58:AJ58"/>
    <mergeCell ref="AI59:AJ59"/>
    <mergeCell ref="AI60:AJ60"/>
    <mergeCell ref="C52:J52"/>
    <mergeCell ref="M52:U52"/>
    <mergeCell ref="AI52:AJ52"/>
    <mergeCell ref="AT52:AU52"/>
    <mergeCell ref="AI64:AJ64"/>
    <mergeCell ref="AK65:AM65"/>
    <mergeCell ref="AN65:AN66"/>
    <mergeCell ref="AO65:AO66"/>
    <mergeCell ref="AP65:AP66"/>
    <mergeCell ref="AI61:AJ61"/>
    <mergeCell ref="AI62:AJ63"/>
    <mergeCell ref="AK62:AM62"/>
    <mergeCell ref="AN62:AN63"/>
    <mergeCell ref="AO62:AO63"/>
    <mergeCell ref="AP62:AP63"/>
    <mergeCell ref="D66:M66"/>
    <mergeCell ref="U66:AF66"/>
    <mergeCell ref="D67:M67"/>
    <mergeCell ref="AI67:AJ67"/>
    <mergeCell ref="C68:C75"/>
    <mergeCell ref="T68:T75"/>
    <mergeCell ref="X68:AD68"/>
    <mergeCell ref="AI68:AJ68"/>
    <mergeCell ref="E69:E74"/>
    <mergeCell ref="F69:K69"/>
    <mergeCell ref="AI75:AJ75"/>
    <mergeCell ref="AI65:AJ66"/>
    <mergeCell ref="U76:AF76"/>
    <mergeCell ref="AI76:AJ76"/>
    <mergeCell ref="B77:L77"/>
    <mergeCell ref="O77:X77"/>
    <mergeCell ref="AB77:AG77"/>
    <mergeCell ref="AI77:AJ77"/>
    <mergeCell ref="AI69:AJ69"/>
    <mergeCell ref="AI70:AJ70"/>
    <mergeCell ref="AI71:AJ71"/>
    <mergeCell ref="AI72:AJ72"/>
    <mergeCell ref="AI73:AJ73"/>
    <mergeCell ref="AI74:AJ74"/>
    <mergeCell ref="AI87:AJ87"/>
    <mergeCell ref="A88:AP90"/>
    <mergeCell ref="C84:K84"/>
    <mergeCell ref="O84:X84"/>
    <mergeCell ref="AI84:AJ84"/>
    <mergeCell ref="AI85:AJ85"/>
    <mergeCell ref="AB86:AG86"/>
    <mergeCell ref="AI86:AJ86"/>
    <mergeCell ref="AI78:AJ78"/>
    <mergeCell ref="B79:B83"/>
    <mergeCell ref="N79:N83"/>
    <mergeCell ref="AA79:AA85"/>
    <mergeCell ref="AI79:AJ79"/>
    <mergeCell ref="AI80:AJ80"/>
    <mergeCell ref="AH81:AH85"/>
    <mergeCell ref="AI81:AJ81"/>
    <mergeCell ref="AI82:AJ82"/>
    <mergeCell ref="AI83:AJ83"/>
  </mergeCells>
  <pageMargins left="0.7" right="0.7" top="0.75" bottom="0.75" header="0.3" footer="0.3"/>
  <pageSetup scale="37" orientation="landscape" r:id="rId1"/>
  <rowBreaks count="1" manualBreakCount="1">
    <brk id="44" max="41" man="1"/>
  </rowBreaks>
  <colBreaks count="1" manualBreakCount="1">
    <brk id="42" max="1048575" man="1"/>
  </col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4D83C1-0710-479D-A524-3658D9C7D9C9}">
  <sheetPr>
    <tabColor rgb="FF92D050"/>
  </sheetPr>
  <dimension ref="A1:AN82"/>
  <sheetViews>
    <sheetView view="pageBreakPreview" zoomScale="70" zoomScaleNormal="100" zoomScaleSheetLayoutView="70" workbookViewId="0">
      <selection activeCell="AG28" sqref="AG28"/>
    </sheetView>
  </sheetViews>
  <sheetFormatPr baseColWidth="10" defaultRowHeight="15" x14ac:dyDescent="0.25"/>
  <cols>
    <col min="1" max="3" width="3.7109375" style="9" customWidth="1"/>
    <col min="4" max="4" width="4.28515625" style="9" customWidth="1"/>
    <col min="5" max="5" width="4" style="9" customWidth="1"/>
    <col min="6" max="21" width="3.7109375" style="9" customWidth="1"/>
    <col min="22" max="22" width="3" style="9" customWidth="1"/>
    <col min="23" max="33" width="3.7109375" style="9" customWidth="1"/>
    <col min="34" max="34" width="3.7109375" style="67" customWidth="1"/>
    <col min="35" max="35" width="22.7109375" style="9" customWidth="1"/>
    <col min="36" max="36" width="11.28515625" style="9" customWidth="1"/>
    <col min="37" max="37" width="10.85546875" style="9" customWidth="1"/>
    <col min="38" max="38" width="13.5703125" style="9" customWidth="1"/>
    <col min="39" max="39" width="9.7109375" style="9" customWidth="1"/>
    <col min="40" max="40" width="12.5703125" style="43" customWidth="1"/>
    <col min="41" max="256" width="11.5703125" style="9"/>
    <col min="257" max="259" width="3.7109375" style="9" customWidth="1"/>
    <col min="260" max="260" width="4.28515625" style="9" customWidth="1"/>
    <col min="261" max="261" width="4" style="9" customWidth="1"/>
    <col min="262" max="277" width="3.7109375" style="9" customWidth="1"/>
    <col min="278" max="278" width="3" style="9" customWidth="1"/>
    <col min="279" max="290" width="3.7109375" style="9" customWidth="1"/>
    <col min="291" max="291" width="22.7109375" style="9" customWidth="1"/>
    <col min="292" max="292" width="11.28515625" style="9" customWidth="1"/>
    <col min="293" max="293" width="10.85546875" style="9" customWidth="1"/>
    <col min="294" max="294" width="13.5703125" style="9" customWidth="1"/>
    <col min="295" max="295" width="9.7109375" style="9" customWidth="1"/>
    <col min="296" max="296" width="12.5703125" style="9" customWidth="1"/>
    <col min="297" max="512" width="11.5703125" style="9"/>
    <col min="513" max="515" width="3.7109375" style="9" customWidth="1"/>
    <col min="516" max="516" width="4.28515625" style="9" customWidth="1"/>
    <col min="517" max="517" width="4" style="9" customWidth="1"/>
    <col min="518" max="533" width="3.7109375" style="9" customWidth="1"/>
    <col min="534" max="534" width="3" style="9" customWidth="1"/>
    <col min="535" max="546" width="3.7109375" style="9" customWidth="1"/>
    <col min="547" max="547" width="22.7109375" style="9" customWidth="1"/>
    <col min="548" max="548" width="11.28515625" style="9" customWidth="1"/>
    <col min="549" max="549" width="10.85546875" style="9" customWidth="1"/>
    <col min="550" max="550" width="13.5703125" style="9" customWidth="1"/>
    <col min="551" max="551" width="9.7109375" style="9" customWidth="1"/>
    <col min="552" max="552" width="12.5703125" style="9" customWidth="1"/>
    <col min="553" max="768" width="11.5703125" style="9"/>
    <col min="769" max="771" width="3.7109375" style="9" customWidth="1"/>
    <col min="772" max="772" width="4.28515625" style="9" customWidth="1"/>
    <col min="773" max="773" width="4" style="9" customWidth="1"/>
    <col min="774" max="789" width="3.7109375" style="9" customWidth="1"/>
    <col min="790" max="790" width="3" style="9" customWidth="1"/>
    <col min="791" max="802" width="3.7109375" style="9" customWidth="1"/>
    <col min="803" max="803" width="22.7109375" style="9" customWidth="1"/>
    <col min="804" max="804" width="11.28515625" style="9" customWidth="1"/>
    <col min="805" max="805" width="10.85546875" style="9" customWidth="1"/>
    <col min="806" max="806" width="13.5703125" style="9" customWidth="1"/>
    <col min="807" max="807" width="9.7109375" style="9" customWidth="1"/>
    <col min="808" max="808" width="12.5703125" style="9" customWidth="1"/>
    <col min="809" max="1024" width="11.5703125" style="9"/>
    <col min="1025" max="1027" width="3.7109375" style="9" customWidth="1"/>
    <col min="1028" max="1028" width="4.28515625" style="9" customWidth="1"/>
    <col min="1029" max="1029" width="4" style="9" customWidth="1"/>
    <col min="1030" max="1045" width="3.7109375" style="9" customWidth="1"/>
    <col min="1046" max="1046" width="3" style="9" customWidth="1"/>
    <col min="1047" max="1058" width="3.7109375" style="9" customWidth="1"/>
    <col min="1059" max="1059" width="22.7109375" style="9" customWidth="1"/>
    <col min="1060" max="1060" width="11.28515625" style="9" customWidth="1"/>
    <col min="1061" max="1061" width="10.85546875" style="9" customWidth="1"/>
    <col min="1062" max="1062" width="13.5703125" style="9" customWidth="1"/>
    <col min="1063" max="1063" width="9.7109375" style="9" customWidth="1"/>
    <col min="1064" max="1064" width="12.5703125" style="9" customWidth="1"/>
    <col min="1065" max="1280" width="11.5703125" style="9"/>
    <col min="1281" max="1283" width="3.7109375" style="9" customWidth="1"/>
    <col min="1284" max="1284" width="4.28515625" style="9" customWidth="1"/>
    <col min="1285" max="1285" width="4" style="9" customWidth="1"/>
    <col min="1286" max="1301" width="3.7109375" style="9" customWidth="1"/>
    <col min="1302" max="1302" width="3" style="9" customWidth="1"/>
    <col min="1303" max="1314" width="3.7109375" style="9" customWidth="1"/>
    <col min="1315" max="1315" width="22.7109375" style="9" customWidth="1"/>
    <col min="1316" max="1316" width="11.28515625" style="9" customWidth="1"/>
    <col min="1317" max="1317" width="10.85546875" style="9" customWidth="1"/>
    <col min="1318" max="1318" width="13.5703125" style="9" customWidth="1"/>
    <col min="1319" max="1319" width="9.7109375" style="9" customWidth="1"/>
    <col min="1320" max="1320" width="12.5703125" style="9" customWidth="1"/>
    <col min="1321" max="1536" width="11.5703125" style="9"/>
    <col min="1537" max="1539" width="3.7109375" style="9" customWidth="1"/>
    <col min="1540" max="1540" width="4.28515625" style="9" customWidth="1"/>
    <col min="1541" max="1541" width="4" style="9" customWidth="1"/>
    <col min="1542" max="1557" width="3.7109375" style="9" customWidth="1"/>
    <col min="1558" max="1558" width="3" style="9" customWidth="1"/>
    <col min="1559" max="1570" width="3.7109375" style="9" customWidth="1"/>
    <col min="1571" max="1571" width="22.7109375" style="9" customWidth="1"/>
    <col min="1572" max="1572" width="11.28515625" style="9" customWidth="1"/>
    <col min="1573" max="1573" width="10.85546875" style="9" customWidth="1"/>
    <col min="1574" max="1574" width="13.5703125" style="9" customWidth="1"/>
    <col min="1575" max="1575" width="9.7109375" style="9" customWidth="1"/>
    <col min="1576" max="1576" width="12.5703125" style="9" customWidth="1"/>
    <col min="1577" max="1792" width="11.5703125" style="9"/>
    <col min="1793" max="1795" width="3.7109375" style="9" customWidth="1"/>
    <col min="1796" max="1796" width="4.28515625" style="9" customWidth="1"/>
    <col min="1797" max="1797" width="4" style="9" customWidth="1"/>
    <col min="1798" max="1813" width="3.7109375" style="9" customWidth="1"/>
    <col min="1814" max="1814" width="3" style="9" customWidth="1"/>
    <col min="1815" max="1826" width="3.7109375" style="9" customWidth="1"/>
    <col min="1827" max="1827" width="22.7109375" style="9" customWidth="1"/>
    <col min="1828" max="1828" width="11.28515625" style="9" customWidth="1"/>
    <col min="1829" max="1829" width="10.85546875" style="9" customWidth="1"/>
    <col min="1830" max="1830" width="13.5703125" style="9" customWidth="1"/>
    <col min="1831" max="1831" width="9.7109375" style="9" customWidth="1"/>
    <col min="1832" max="1832" width="12.5703125" style="9" customWidth="1"/>
    <col min="1833" max="2048" width="11.5703125" style="9"/>
    <col min="2049" max="2051" width="3.7109375" style="9" customWidth="1"/>
    <col min="2052" max="2052" width="4.28515625" style="9" customWidth="1"/>
    <col min="2053" max="2053" width="4" style="9" customWidth="1"/>
    <col min="2054" max="2069" width="3.7109375" style="9" customWidth="1"/>
    <col min="2070" max="2070" width="3" style="9" customWidth="1"/>
    <col min="2071" max="2082" width="3.7109375" style="9" customWidth="1"/>
    <col min="2083" max="2083" width="22.7109375" style="9" customWidth="1"/>
    <col min="2084" max="2084" width="11.28515625" style="9" customWidth="1"/>
    <col min="2085" max="2085" width="10.85546875" style="9" customWidth="1"/>
    <col min="2086" max="2086" width="13.5703125" style="9" customWidth="1"/>
    <col min="2087" max="2087" width="9.7109375" style="9" customWidth="1"/>
    <col min="2088" max="2088" width="12.5703125" style="9" customWidth="1"/>
    <col min="2089" max="2304" width="11.5703125" style="9"/>
    <col min="2305" max="2307" width="3.7109375" style="9" customWidth="1"/>
    <col min="2308" max="2308" width="4.28515625" style="9" customWidth="1"/>
    <col min="2309" max="2309" width="4" style="9" customWidth="1"/>
    <col min="2310" max="2325" width="3.7109375" style="9" customWidth="1"/>
    <col min="2326" max="2326" width="3" style="9" customWidth="1"/>
    <col min="2327" max="2338" width="3.7109375" style="9" customWidth="1"/>
    <col min="2339" max="2339" width="22.7109375" style="9" customWidth="1"/>
    <col min="2340" max="2340" width="11.28515625" style="9" customWidth="1"/>
    <col min="2341" max="2341" width="10.85546875" style="9" customWidth="1"/>
    <col min="2342" max="2342" width="13.5703125" style="9" customWidth="1"/>
    <col min="2343" max="2343" width="9.7109375" style="9" customWidth="1"/>
    <col min="2344" max="2344" width="12.5703125" style="9" customWidth="1"/>
    <col min="2345" max="2560" width="11.5703125" style="9"/>
    <col min="2561" max="2563" width="3.7109375" style="9" customWidth="1"/>
    <col min="2564" max="2564" width="4.28515625" style="9" customWidth="1"/>
    <col min="2565" max="2565" width="4" style="9" customWidth="1"/>
    <col min="2566" max="2581" width="3.7109375" style="9" customWidth="1"/>
    <col min="2582" max="2582" width="3" style="9" customWidth="1"/>
    <col min="2583" max="2594" width="3.7109375" style="9" customWidth="1"/>
    <col min="2595" max="2595" width="22.7109375" style="9" customWidth="1"/>
    <col min="2596" max="2596" width="11.28515625" style="9" customWidth="1"/>
    <col min="2597" max="2597" width="10.85546875" style="9" customWidth="1"/>
    <col min="2598" max="2598" width="13.5703125" style="9" customWidth="1"/>
    <col min="2599" max="2599" width="9.7109375" style="9" customWidth="1"/>
    <col min="2600" max="2600" width="12.5703125" style="9" customWidth="1"/>
    <col min="2601" max="2816" width="11.5703125" style="9"/>
    <col min="2817" max="2819" width="3.7109375" style="9" customWidth="1"/>
    <col min="2820" max="2820" width="4.28515625" style="9" customWidth="1"/>
    <col min="2821" max="2821" width="4" style="9" customWidth="1"/>
    <col min="2822" max="2837" width="3.7109375" style="9" customWidth="1"/>
    <col min="2838" max="2838" width="3" style="9" customWidth="1"/>
    <col min="2839" max="2850" width="3.7109375" style="9" customWidth="1"/>
    <col min="2851" max="2851" width="22.7109375" style="9" customWidth="1"/>
    <col min="2852" max="2852" width="11.28515625" style="9" customWidth="1"/>
    <col min="2853" max="2853" width="10.85546875" style="9" customWidth="1"/>
    <col min="2854" max="2854" width="13.5703125" style="9" customWidth="1"/>
    <col min="2855" max="2855" width="9.7109375" style="9" customWidth="1"/>
    <col min="2856" max="2856" width="12.5703125" style="9" customWidth="1"/>
    <col min="2857" max="3072" width="11.5703125" style="9"/>
    <col min="3073" max="3075" width="3.7109375" style="9" customWidth="1"/>
    <col min="3076" max="3076" width="4.28515625" style="9" customWidth="1"/>
    <col min="3077" max="3077" width="4" style="9" customWidth="1"/>
    <col min="3078" max="3093" width="3.7109375" style="9" customWidth="1"/>
    <col min="3094" max="3094" width="3" style="9" customWidth="1"/>
    <col min="3095" max="3106" width="3.7109375" style="9" customWidth="1"/>
    <col min="3107" max="3107" width="22.7109375" style="9" customWidth="1"/>
    <col min="3108" max="3108" width="11.28515625" style="9" customWidth="1"/>
    <col min="3109" max="3109" width="10.85546875" style="9" customWidth="1"/>
    <col min="3110" max="3110" width="13.5703125" style="9" customWidth="1"/>
    <col min="3111" max="3111" width="9.7109375" style="9" customWidth="1"/>
    <col min="3112" max="3112" width="12.5703125" style="9" customWidth="1"/>
    <col min="3113" max="3328" width="11.5703125" style="9"/>
    <col min="3329" max="3331" width="3.7109375" style="9" customWidth="1"/>
    <col min="3332" max="3332" width="4.28515625" style="9" customWidth="1"/>
    <col min="3333" max="3333" width="4" style="9" customWidth="1"/>
    <col min="3334" max="3349" width="3.7109375" style="9" customWidth="1"/>
    <col min="3350" max="3350" width="3" style="9" customWidth="1"/>
    <col min="3351" max="3362" width="3.7109375" style="9" customWidth="1"/>
    <col min="3363" max="3363" width="22.7109375" style="9" customWidth="1"/>
    <col min="3364" max="3364" width="11.28515625" style="9" customWidth="1"/>
    <col min="3365" max="3365" width="10.85546875" style="9" customWidth="1"/>
    <col min="3366" max="3366" width="13.5703125" style="9" customWidth="1"/>
    <col min="3367" max="3367" width="9.7109375" style="9" customWidth="1"/>
    <col min="3368" max="3368" width="12.5703125" style="9" customWidth="1"/>
    <col min="3369" max="3584" width="11.5703125" style="9"/>
    <col min="3585" max="3587" width="3.7109375" style="9" customWidth="1"/>
    <col min="3588" max="3588" width="4.28515625" style="9" customWidth="1"/>
    <col min="3589" max="3589" width="4" style="9" customWidth="1"/>
    <col min="3590" max="3605" width="3.7109375" style="9" customWidth="1"/>
    <col min="3606" max="3606" width="3" style="9" customWidth="1"/>
    <col min="3607" max="3618" width="3.7109375" style="9" customWidth="1"/>
    <col min="3619" max="3619" width="22.7109375" style="9" customWidth="1"/>
    <col min="3620" max="3620" width="11.28515625" style="9" customWidth="1"/>
    <col min="3621" max="3621" width="10.85546875" style="9" customWidth="1"/>
    <col min="3622" max="3622" width="13.5703125" style="9" customWidth="1"/>
    <col min="3623" max="3623" width="9.7109375" style="9" customWidth="1"/>
    <col min="3624" max="3624" width="12.5703125" style="9" customWidth="1"/>
    <col min="3625" max="3840" width="11.5703125" style="9"/>
    <col min="3841" max="3843" width="3.7109375" style="9" customWidth="1"/>
    <col min="3844" max="3844" width="4.28515625" style="9" customWidth="1"/>
    <col min="3845" max="3845" width="4" style="9" customWidth="1"/>
    <col min="3846" max="3861" width="3.7109375" style="9" customWidth="1"/>
    <col min="3862" max="3862" width="3" style="9" customWidth="1"/>
    <col min="3863" max="3874" width="3.7109375" style="9" customWidth="1"/>
    <col min="3875" max="3875" width="22.7109375" style="9" customWidth="1"/>
    <col min="3876" max="3876" width="11.28515625" style="9" customWidth="1"/>
    <col min="3877" max="3877" width="10.85546875" style="9" customWidth="1"/>
    <col min="3878" max="3878" width="13.5703125" style="9" customWidth="1"/>
    <col min="3879" max="3879" width="9.7109375" style="9" customWidth="1"/>
    <col min="3880" max="3880" width="12.5703125" style="9" customWidth="1"/>
    <col min="3881" max="4096" width="11.5703125" style="9"/>
    <col min="4097" max="4099" width="3.7109375" style="9" customWidth="1"/>
    <col min="4100" max="4100" width="4.28515625" style="9" customWidth="1"/>
    <col min="4101" max="4101" width="4" style="9" customWidth="1"/>
    <col min="4102" max="4117" width="3.7109375" style="9" customWidth="1"/>
    <col min="4118" max="4118" width="3" style="9" customWidth="1"/>
    <col min="4119" max="4130" width="3.7109375" style="9" customWidth="1"/>
    <col min="4131" max="4131" width="22.7109375" style="9" customWidth="1"/>
    <col min="4132" max="4132" width="11.28515625" style="9" customWidth="1"/>
    <col min="4133" max="4133" width="10.85546875" style="9" customWidth="1"/>
    <col min="4134" max="4134" width="13.5703125" style="9" customWidth="1"/>
    <col min="4135" max="4135" width="9.7109375" style="9" customWidth="1"/>
    <col min="4136" max="4136" width="12.5703125" style="9" customWidth="1"/>
    <col min="4137" max="4352" width="11.5703125" style="9"/>
    <col min="4353" max="4355" width="3.7109375" style="9" customWidth="1"/>
    <col min="4356" max="4356" width="4.28515625" style="9" customWidth="1"/>
    <col min="4357" max="4357" width="4" style="9" customWidth="1"/>
    <col min="4358" max="4373" width="3.7109375" style="9" customWidth="1"/>
    <col min="4374" max="4374" width="3" style="9" customWidth="1"/>
    <col min="4375" max="4386" width="3.7109375" style="9" customWidth="1"/>
    <col min="4387" max="4387" width="22.7109375" style="9" customWidth="1"/>
    <col min="4388" max="4388" width="11.28515625" style="9" customWidth="1"/>
    <col min="4389" max="4389" width="10.85546875" style="9" customWidth="1"/>
    <col min="4390" max="4390" width="13.5703125" style="9" customWidth="1"/>
    <col min="4391" max="4391" width="9.7109375" style="9" customWidth="1"/>
    <col min="4392" max="4392" width="12.5703125" style="9" customWidth="1"/>
    <col min="4393" max="4608" width="11.5703125" style="9"/>
    <col min="4609" max="4611" width="3.7109375" style="9" customWidth="1"/>
    <col min="4612" max="4612" width="4.28515625" style="9" customWidth="1"/>
    <col min="4613" max="4613" width="4" style="9" customWidth="1"/>
    <col min="4614" max="4629" width="3.7109375" style="9" customWidth="1"/>
    <col min="4630" max="4630" width="3" style="9" customWidth="1"/>
    <col min="4631" max="4642" width="3.7109375" style="9" customWidth="1"/>
    <col min="4643" max="4643" width="22.7109375" style="9" customWidth="1"/>
    <col min="4644" max="4644" width="11.28515625" style="9" customWidth="1"/>
    <col min="4645" max="4645" width="10.85546875" style="9" customWidth="1"/>
    <col min="4646" max="4646" width="13.5703125" style="9" customWidth="1"/>
    <col min="4647" max="4647" width="9.7109375" style="9" customWidth="1"/>
    <col min="4648" max="4648" width="12.5703125" style="9" customWidth="1"/>
    <col min="4649" max="4864" width="11.5703125" style="9"/>
    <col min="4865" max="4867" width="3.7109375" style="9" customWidth="1"/>
    <col min="4868" max="4868" width="4.28515625" style="9" customWidth="1"/>
    <col min="4869" max="4869" width="4" style="9" customWidth="1"/>
    <col min="4870" max="4885" width="3.7109375" style="9" customWidth="1"/>
    <col min="4886" max="4886" width="3" style="9" customWidth="1"/>
    <col min="4887" max="4898" width="3.7109375" style="9" customWidth="1"/>
    <col min="4899" max="4899" width="22.7109375" style="9" customWidth="1"/>
    <col min="4900" max="4900" width="11.28515625" style="9" customWidth="1"/>
    <col min="4901" max="4901" width="10.85546875" style="9" customWidth="1"/>
    <col min="4902" max="4902" width="13.5703125" style="9" customWidth="1"/>
    <col min="4903" max="4903" width="9.7109375" style="9" customWidth="1"/>
    <col min="4904" max="4904" width="12.5703125" style="9" customWidth="1"/>
    <col min="4905" max="5120" width="11.5703125" style="9"/>
    <col min="5121" max="5123" width="3.7109375" style="9" customWidth="1"/>
    <col min="5124" max="5124" width="4.28515625" style="9" customWidth="1"/>
    <col min="5125" max="5125" width="4" style="9" customWidth="1"/>
    <col min="5126" max="5141" width="3.7109375" style="9" customWidth="1"/>
    <col min="5142" max="5142" width="3" style="9" customWidth="1"/>
    <col min="5143" max="5154" width="3.7109375" style="9" customWidth="1"/>
    <col min="5155" max="5155" width="22.7109375" style="9" customWidth="1"/>
    <col min="5156" max="5156" width="11.28515625" style="9" customWidth="1"/>
    <col min="5157" max="5157" width="10.85546875" style="9" customWidth="1"/>
    <col min="5158" max="5158" width="13.5703125" style="9" customWidth="1"/>
    <col min="5159" max="5159" width="9.7109375" style="9" customWidth="1"/>
    <col min="5160" max="5160" width="12.5703125" style="9" customWidth="1"/>
    <col min="5161" max="5376" width="11.5703125" style="9"/>
    <col min="5377" max="5379" width="3.7109375" style="9" customWidth="1"/>
    <col min="5380" max="5380" width="4.28515625" style="9" customWidth="1"/>
    <col min="5381" max="5381" width="4" style="9" customWidth="1"/>
    <col min="5382" max="5397" width="3.7109375" style="9" customWidth="1"/>
    <col min="5398" max="5398" width="3" style="9" customWidth="1"/>
    <col min="5399" max="5410" width="3.7109375" style="9" customWidth="1"/>
    <col min="5411" max="5411" width="22.7109375" style="9" customWidth="1"/>
    <col min="5412" max="5412" width="11.28515625" style="9" customWidth="1"/>
    <col min="5413" max="5413" width="10.85546875" style="9" customWidth="1"/>
    <col min="5414" max="5414" width="13.5703125" style="9" customWidth="1"/>
    <col min="5415" max="5415" width="9.7109375" style="9" customWidth="1"/>
    <col min="5416" max="5416" width="12.5703125" style="9" customWidth="1"/>
    <col min="5417" max="5632" width="11.5703125" style="9"/>
    <col min="5633" max="5635" width="3.7109375" style="9" customWidth="1"/>
    <col min="5636" max="5636" width="4.28515625" style="9" customWidth="1"/>
    <col min="5637" max="5637" width="4" style="9" customWidth="1"/>
    <col min="5638" max="5653" width="3.7109375" style="9" customWidth="1"/>
    <col min="5654" max="5654" width="3" style="9" customWidth="1"/>
    <col min="5655" max="5666" width="3.7109375" style="9" customWidth="1"/>
    <col min="5667" max="5667" width="22.7109375" style="9" customWidth="1"/>
    <col min="5668" max="5668" width="11.28515625" style="9" customWidth="1"/>
    <col min="5669" max="5669" width="10.85546875" style="9" customWidth="1"/>
    <col min="5670" max="5670" width="13.5703125" style="9" customWidth="1"/>
    <col min="5671" max="5671" width="9.7109375" style="9" customWidth="1"/>
    <col min="5672" max="5672" width="12.5703125" style="9" customWidth="1"/>
    <col min="5673" max="5888" width="11.5703125" style="9"/>
    <col min="5889" max="5891" width="3.7109375" style="9" customWidth="1"/>
    <col min="5892" max="5892" width="4.28515625" style="9" customWidth="1"/>
    <col min="5893" max="5893" width="4" style="9" customWidth="1"/>
    <col min="5894" max="5909" width="3.7109375" style="9" customWidth="1"/>
    <col min="5910" max="5910" width="3" style="9" customWidth="1"/>
    <col min="5911" max="5922" width="3.7109375" style="9" customWidth="1"/>
    <col min="5923" max="5923" width="22.7109375" style="9" customWidth="1"/>
    <col min="5924" max="5924" width="11.28515625" style="9" customWidth="1"/>
    <col min="5925" max="5925" width="10.85546875" style="9" customWidth="1"/>
    <col min="5926" max="5926" width="13.5703125" style="9" customWidth="1"/>
    <col min="5927" max="5927" width="9.7109375" style="9" customWidth="1"/>
    <col min="5928" max="5928" width="12.5703125" style="9" customWidth="1"/>
    <col min="5929" max="6144" width="11.5703125" style="9"/>
    <col min="6145" max="6147" width="3.7109375" style="9" customWidth="1"/>
    <col min="6148" max="6148" width="4.28515625" style="9" customWidth="1"/>
    <col min="6149" max="6149" width="4" style="9" customWidth="1"/>
    <col min="6150" max="6165" width="3.7109375" style="9" customWidth="1"/>
    <col min="6166" max="6166" width="3" style="9" customWidth="1"/>
    <col min="6167" max="6178" width="3.7109375" style="9" customWidth="1"/>
    <col min="6179" max="6179" width="22.7109375" style="9" customWidth="1"/>
    <col min="6180" max="6180" width="11.28515625" style="9" customWidth="1"/>
    <col min="6181" max="6181" width="10.85546875" style="9" customWidth="1"/>
    <col min="6182" max="6182" width="13.5703125" style="9" customWidth="1"/>
    <col min="6183" max="6183" width="9.7109375" style="9" customWidth="1"/>
    <col min="6184" max="6184" width="12.5703125" style="9" customWidth="1"/>
    <col min="6185" max="6400" width="11.5703125" style="9"/>
    <col min="6401" max="6403" width="3.7109375" style="9" customWidth="1"/>
    <col min="6404" max="6404" width="4.28515625" style="9" customWidth="1"/>
    <col min="6405" max="6405" width="4" style="9" customWidth="1"/>
    <col min="6406" max="6421" width="3.7109375" style="9" customWidth="1"/>
    <col min="6422" max="6422" width="3" style="9" customWidth="1"/>
    <col min="6423" max="6434" width="3.7109375" style="9" customWidth="1"/>
    <col min="6435" max="6435" width="22.7109375" style="9" customWidth="1"/>
    <col min="6436" max="6436" width="11.28515625" style="9" customWidth="1"/>
    <col min="6437" max="6437" width="10.85546875" style="9" customWidth="1"/>
    <col min="6438" max="6438" width="13.5703125" style="9" customWidth="1"/>
    <col min="6439" max="6439" width="9.7109375" style="9" customWidth="1"/>
    <col min="6440" max="6440" width="12.5703125" style="9" customWidth="1"/>
    <col min="6441" max="6656" width="11.5703125" style="9"/>
    <col min="6657" max="6659" width="3.7109375" style="9" customWidth="1"/>
    <col min="6660" max="6660" width="4.28515625" style="9" customWidth="1"/>
    <col min="6661" max="6661" width="4" style="9" customWidth="1"/>
    <col min="6662" max="6677" width="3.7109375" style="9" customWidth="1"/>
    <col min="6678" max="6678" width="3" style="9" customWidth="1"/>
    <col min="6679" max="6690" width="3.7109375" style="9" customWidth="1"/>
    <col min="6691" max="6691" width="22.7109375" style="9" customWidth="1"/>
    <col min="6692" max="6692" width="11.28515625" style="9" customWidth="1"/>
    <col min="6693" max="6693" width="10.85546875" style="9" customWidth="1"/>
    <col min="6694" max="6694" width="13.5703125" style="9" customWidth="1"/>
    <col min="6695" max="6695" width="9.7109375" style="9" customWidth="1"/>
    <col min="6696" max="6696" width="12.5703125" style="9" customWidth="1"/>
    <col min="6697" max="6912" width="11.5703125" style="9"/>
    <col min="6913" max="6915" width="3.7109375" style="9" customWidth="1"/>
    <col min="6916" max="6916" width="4.28515625" style="9" customWidth="1"/>
    <col min="6917" max="6917" width="4" style="9" customWidth="1"/>
    <col min="6918" max="6933" width="3.7109375" style="9" customWidth="1"/>
    <col min="6934" max="6934" width="3" style="9" customWidth="1"/>
    <col min="6935" max="6946" width="3.7109375" style="9" customWidth="1"/>
    <col min="6947" max="6947" width="22.7109375" style="9" customWidth="1"/>
    <col min="6948" max="6948" width="11.28515625" style="9" customWidth="1"/>
    <col min="6949" max="6949" width="10.85546875" style="9" customWidth="1"/>
    <col min="6950" max="6950" width="13.5703125" style="9" customWidth="1"/>
    <col min="6951" max="6951" width="9.7109375" style="9" customWidth="1"/>
    <col min="6952" max="6952" width="12.5703125" style="9" customWidth="1"/>
    <col min="6953" max="7168" width="11.5703125" style="9"/>
    <col min="7169" max="7171" width="3.7109375" style="9" customWidth="1"/>
    <col min="7172" max="7172" width="4.28515625" style="9" customWidth="1"/>
    <col min="7173" max="7173" width="4" style="9" customWidth="1"/>
    <col min="7174" max="7189" width="3.7109375" style="9" customWidth="1"/>
    <col min="7190" max="7190" width="3" style="9" customWidth="1"/>
    <col min="7191" max="7202" width="3.7109375" style="9" customWidth="1"/>
    <col min="7203" max="7203" width="22.7109375" style="9" customWidth="1"/>
    <col min="7204" max="7204" width="11.28515625" style="9" customWidth="1"/>
    <col min="7205" max="7205" width="10.85546875" style="9" customWidth="1"/>
    <col min="7206" max="7206" width="13.5703125" style="9" customWidth="1"/>
    <col min="7207" max="7207" width="9.7109375" style="9" customWidth="1"/>
    <col min="7208" max="7208" width="12.5703125" style="9" customWidth="1"/>
    <col min="7209" max="7424" width="11.5703125" style="9"/>
    <col min="7425" max="7427" width="3.7109375" style="9" customWidth="1"/>
    <col min="7428" max="7428" width="4.28515625" style="9" customWidth="1"/>
    <col min="7429" max="7429" width="4" style="9" customWidth="1"/>
    <col min="7430" max="7445" width="3.7109375" style="9" customWidth="1"/>
    <col min="7446" max="7446" width="3" style="9" customWidth="1"/>
    <col min="7447" max="7458" width="3.7109375" style="9" customWidth="1"/>
    <col min="7459" max="7459" width="22.7109375" style="9" customWidth="1"/>
    <col min="7460" max="7460" width="11.28515625" style="9" customWidth="1"/>
    <col min="7461" max="7461" width="10.85546875" style="9" customWidth="1"/>
    <col min="7462" max="7462" width="13.5703125" style="9" customWidth="1"/>
    <col min="7463" max="7463" width="9.7109375" style="9" customWidth="1"/>
    <col min="7464" max="7464" width="12.5703125" style="9" customWidth="1"/>
    <col min="7465" max="7680" width="11.5703125" style="9"/>
    <col min="7681" max="7683" width="3.7109375" style="9" customWidth="1"/>
    <col min="7684" max="7684" width="4.28515625" style="9" customWidth="1"/>
    <col min="7685" max="7685" width="4" style="9" customWidth="1"/>
    <col min="7686" max="7701" width="3.7109375" style="9" customWidth="1"/>
    <col min="7702" max="7702" width="3" style="9" customWidth="1"/>
    <col min="7703" max="7714" width="3.7109375" style="9" customWidth="1"/>
    <col min="7715" max="7715" width="22.7109375" style="9" customWidth="1"/>
    <col min="7716" max="7716" width="11.28515625" style="9" customWidth="1"/>
    <col min="7717" max="7717" width="10.85546875" style="9" customWidth="1"/>
    <col min="7718" max="7718" width="13.5703125" style="9" customWidth="1"/>
    <col min="7719" max="7719" width="9.7109375" style="9" customWidth="1"/>
    <col min="7720" max="7720" width="12.5703125" style="9" customWidth="1"/>
    <col min="7721" max="7936" width="11.5703125" style="9"/>
    <col min="7937" max="7939" width="3.7109375" style="9" customWidth="1"/>
    <col min="7940" max="7940" width="4.28515625" style="9" customWidth="1"/>
    <col min="7941" max="7941" width="4" style="9" customWidth="1"/>
    <col min="7942" max="7957" width="3.7109375" style="9" customWidth="1"/>
    <col min="7958" max="7958" width="3" style="9" customWidth="1"/>
    <col min="7959" max="7970" width="3.7109375" style="9" customWidth="1"/>
    <col min="7971" max="7971" width="22.7109375" style="9" customWidth="1"/>
    <col min="7972" max="7972" width="11.28515625" style="9" customWidth="1"/>
    <col min="7973" max="7973" width="10.85546875" style="9" customWidth="1"/>
    <col min="7974" max="7974" width="13.5703125" style="9" customWidth="1"/>
    <col min="7975" max="7975" width="9.7109375" style="9" customWidth="1"/>
    <col min="7976" max="7976" width="12.5703125" style="9" customWidth="1"/>
    <col min="7977" max="8192" width="11.5703125" style="9"/>
    <col min="8193" max="8195" width="3.7109375" style="9" customWidth="1"/>
    <col min="8196" max="8196" width="4.28515625" style="9" customWidth="1"/>
    <col min="8197" max="8197" width="4" style="9" customWidth="1"/>
    <col min="8198" max="8213" width="3.7109375" style="9" customWidth="1"/>
    <col min="8214" max="8214" width="3" style="9" customWidth="1"/>
    <col min="8215" max="8226" width="3.7109375" style="9" customWidth="1"/>
    <col min="8227" max="8227" width="22.7109375" style="9" customWidth="1"/>
    <col min="8228" max="8228" width="11.28515625" style="9" customWidth="1"/>
    <col min="8229" max="8229" width="10.85546875" style="9" customWidth="1"/>
    <col min="8230" max="8230" width="13.5703125" style="9" customWidth="1"/>
    <col min="8231" max="8231" width="9.7109375" style="9" customWidth="1"/>
    <col min="8232" max="8232" width="12.5703125" style="9" customWidth="1"/>
    <col min="8233" max="8448" width="11.5703125" style="9"/>
    <col min="8449" max="8451" width="3.7109375" style="9" customWidth="1"/>
    <col min="8452" max="8452" width="4.28515625" style="9" customWidth="1"/>
    <col min="8453" max="8453" width="4" style="9" customWidth="1"/>
    <col min="8454" max="8469" width="3.7109375" style="9" customWidth="1"/>
    <col min="8470" max="8470" width="3" style="9" customWidth="1"/>
    <col min="8471" max="8482" width="3.7109375" style="9" customWidth="1"/>
    <col min="8483" max="8483" width="22.7109375" style="9" customWidth="1"/>
    <col min="8484" max="8484" width="11.28515625" style="9" customWidth="1"/>
    <col min="8485" max="8485" width="10.85546875" style="9" customWidth="1"/>
    <col min="8486" max="8486" width="13.5703125" style="9" customWidth="1"/>
    <col min="8487" max="8487" width="9.7109375" style="9" customWidth="1"/>
    <col min="8488" max="8488" width="12.5703125" style="9" customWidth="1"/>
    <col min="8489" max="8704" width="11.5703125" style="9"/>
    <col min="8705" max="8707" width="3.7109375" style="9" customWidth="1"/>
    <col min="8708" max="8708" width="4.28515625" style="9" customWidth="1"/>
    <col min="8709" max="8709" width="4" style="9" customWidth="1"/>
    <col min="8710" max="8725" width="3.7109375" style="9" customWidth="1"/>
    <col min="8726" max="8726" width="3" style="9" customWidth="1"/>
    <col min="8727" max="8738" width="3.7109375" style="9" customWidth="1"/>
    <col min="8739" max="8739" width="22.7109375" style="9" customWidth="1"/>
    <col min="8740" max="8740" width="11.28515625" style="9" customWidth="1"/>
    <col min="8741" max="8741" width="10.85546875" style="9" customWidth="1"/>
    <col min="8742" max="8742" width="13.5703125" style="9" customWidth="1"/>
    <col min="8743" max="8743" width="9.7109375" style="9" customWidth="1"/>
    <col min="8744" max="8744" width="12.5703125" style="9" customWidth="1"/>
    <col min="8745" max="8960" width="11.5703125" style="9"/>
    <col min="8961" max="8963" width="3.7109375" style="9" customWidth="1"/>
    <col min="8964" max="8964" width="4.28515625" style="9" customWidth="1"/>
    <col min="8965" max="8965" width="4" style="9" customWidth="1"/>
    <col min="8966" max="8981" width="3.7109375" style="9" customWidth="1"/>
    <col min="8982" max="8982" width="3" style="9" customWidth="1"/>
    <col min="8983" max="8994" width="3.7109375" style="9" customWidth="1"/>
    <col min="8995" max="8995" width="22.7109375" style="9" customWidth="1"/>
    <col min="8996" max="8996" width="11.28515625" style="9" customWidth="1"/>
    <col min="8997" max="8997" width="10.85546875" style="9" customWidth="1"/>
    <col min="8998" max="8998" width="13.5703125" style="9" customWidth="1"/>
    <col min="8999" max="8999" width="9.7109375" style="9" customWidth="1"/>
    <col min="9000" max="9000" width="12.5703125" style="9" customWidth="1"/>
    <col min="9001" max="9216" width="11.5703125" style="9"/>
    <col min="9217" max="9219" width="3.7109375" style="9" customWidth="1"/>
    <col min="9220" max="9220" width="4.28515625" style="9" customWidth="1"/>
    <col min="9221" max="9221" width="4" style="9" customWidth="1"/>
    <col min="9222" max="9237" width="3.7109375" style="9" customWidth="1"/>
    <col min="9238" max="9238" width="3" style="9" customWidth="1"/>
    <col min="9239" max="9250" width="3.7109375" style="9" customWidth="1"/>
    <col min="9251" max="9251" width="22.7109375" style="9" customWidth="1"/>
    <col min="9252" max="9252" width="11.28515625" style="9" customWidth="1"/>
    <col min="9253" max="9253" width="10.85546875" style="9" customWidth="1"/>
    <col min="9254" max="9254" width="13.5703125" style="9" customWidth="1"/>
    <col min="9255" max="9255" width="9.7109375" style="9" customWidth="1"/>
    <col min="9256" max="9256" width="12.5703125" style="9" customWidth="1"/>
    <col min="9257" max="9472" width="11.5703125" style="9"/>
    <col min="9473" max="9475" width="3.7109375" style="9" customWidth="1"/>
    <col min="9476" max="9476" width="4.28515625" style="9" customWidth="1"/>
    <col min="9477" max="9477" width="4" style="9" customWidth="1"/>
    <col min="9478" max="9493" width="3.7109375" style="9" customWidth="1"/>
    <col min="9494" max="9494" width="3" style="9" customWidth="1"/>
    <col min="9495" max="9506" width="3.7109375" style="9" customWidth="1"/>
    <col min="9507" max="9507" width="22.7109375" style="9" customWidth="1"/>
    <col min="9508" max="9508" width="11.28515625" style="9" customWidth="1"/>
    <col min="9509" max="9509" width="10.85546875" style="9" customWidth="1"/>
    <col min="9510" max="9510" width="13.5703125" style="9" customWidth="1"/>
    <col min="9511" max="9511" width="9.7109375" style="9" customWidth="1"/>
    <col min="9512" max="9512" width="12.5703125" style="9" customWidth="1"/>
    <col min="9513" max="9728" width="11.5703125" style="9"/>
    <col min="9729" max="9731" width="3.7109375" style="9" customWidth="1"/>
    <col min="9732" max="9732" width="4.28515625" style="9" customWidth="1"/>
    <col min="9733" max="9733" width="4" style="9" customWidth="1"/>
    <col min="9734" max="9749" width="3.7109375" style="9" customWidth="1"/>
    <col min="9750" max="9750" width="3" style="9" customWidth="1"/>
    <col min="9751" max="9762" width="3.7109375" style="9" customWidth="1"/>
    <col min="9763" max="9763" width="22.7109375" style="9" customWidth="1"/>
    <col min="9764" max="9764" width="11.28515625" style="9" customWidth="1"/>
    <col min="9765" max="9765" width="10.85546875" style="9" customWidth="1"/>
    <col min="9766" max="9766" width="13.5703125" style="9" customWidth="1"/>
    <col min="9767" max="9767" width="9.7109375" style="9" customWidth="1"/>
    <col min="9768" max="9768" width="12.5703125" style="9" customWidth="1"/>
    <col min="9769" max="9984" width="11.5703125" style="9"/>
    <col min="9985" max="9987" width="3.7109375" style="9" customWidth="1"/>
    <col min="9988" max="9988" width="4.28515625" style="9" customWidth="1"/>
    <col min="9989" max="9989" width="4" style="9" customWidth="1"/>
    <col min="9990" max="10005" width="3.7109375" style="9" customWidth="1"/>
    <col min="10006" max="10006" width="3" style="9" customWidth="1"/>
    <col min="10007" max="10018" width="3.7109375" style="9" customWidth="1"/>
    <col min="10019" max="10019" width="22.7109375" style="9" customWidth="1"/>
    <col min="10020" max="10020" width="11.28515625" style="9" customWidth="1"/>
    <col min="10021" max="10021" width="10.85546875" style="9" customWidth="1"/>
    <col min="10022" max="10022" width="13.5703125" style="9" customWidth="1"/>
    <col min="10023" max="10023" width="9.7109375" style="9" customWidth="1"/>
    <col min="10024" max="10024" width="12.5703125" style="9" customWidth="1"/>
    <col min="10025" max="10240" width="11.5703125" style="9"/>
    <col min="10241" max="10243" width="3.7109375" style="9" customWidth="1"/>
    <col min="10244" max="10244" width="4.28515625" style="9" customWidth="1"/>
    <col min="10245" max="10245" width="4" style="9" customWidth="1"/>
    <col min="10246" max="10261" width="3.7109375" style="9" customWidth="1"/>
    <col min="10262" max="10262" width="3" style="9" customWidth="1"/>
    <col min="10263" max="10274" width="3.7109375" style="9" customWidth="1"/>
    <col min="10275" max="10275" width="22.7109375" style="9" customWidth="1"/>
    <col min="10276" max="10276" width="11.28515625" style="9" customWidth="1"/>
    <col min="10277" max="10277" width="10.85546875" style="9" customWidth="1"/>
    <col min="10278" max="10278" width="13.5703125" style="9" customWidth="1"/>
    <col min="10279" max="10279" width="9.7109375" style="9" customWidth="1"/>
    <col min="10280" max="10280" width="12.5703125" style="9" customWidth="1"/>
    <col min="10281" max="10496" width="11.5703125" style="9"/>
    <col min="10497" max="10499" width="3.7109375" style="9" customWidth="1"/>
    <col min="10500" max="10500" width="4.28515625" style="9" customWidth="1"/>
    <col min="10501" max="10501" width="4" style="9" customWidth="1"/>
    <col min="10502" max="10517" width="3.7109375" style="9" customWidth="1"/>
    <col min="10518" max="10518" width="3" style="9" customWidth="1"/>
    <col min="10519" max="10530" width="3.7109375" style="9" customWidth="1"/>
    <col min="10531" max="10531" width="22.7109375" style="9" customWidth="1"/>
    <col min="10532" max="10532" width="11.28515625" style="9" customWidth="1"/>
    <col min="10533" max="10533" width="10.85546875" style="9" customWidth="1"/>
    <col min="10534" max="10534" width="13.5703125" style="9" customWidth="1"/>
    <col min="10535" max="10535" width="9.7109375" style="9" customWidth="1"/>
    <col min="10536" max="10536" width="12.5703125" style="9" customWidth="1"/>
    <col min="10537" max="10752" width="11.5703125" style="9"/>
    <col min="10753" max="10755" width="3.7109375" style="9" customWidth="1"/>
    <col min="10756" max="10756" width="4.28515625" style="9" customWidth="1"/>
    <col min="10757" max="10757" width="4" style="9" customWidth="1"/>
    <col min="10758" max="10773" width="3.7109375" style="9" customWidth="1"/>
    <col min="10774" max="10774" width="3" style="9" customWidth="1"/>
    <col min="10775" max="10786" width="3.7109375" style="9" customWidth="1"/>
    <col min="10787" max="10787" width="22.7109375" style="9" customWidth="1"/>
    <col min="10788" max="10788" width="11.28515625" style="9" customWidth="1"/>
    <col min="10789" max="10789" width="10.85546875" style="9" customWidth="1"/>
    <col min="10790" max="10790" width="13.5703125" style="9" customWidth="1"/>
    <col min="10791" max="10791" width="9.7109375" style="9" customWidth="1"/>
    <col min="10792" max="10792" width="12.5703125" style="9" customWidth="1"/>
    <col min="10793" max="11008" width="11.5703125" style="9"/>
    <col min="11009" max="11011" width="3.7109375" style="9" customWidth="1"/>
    <col min="11012" max="11012" width="4.28515625" style="9" customWidth="1"/>
    <col min="11013" max="11013" width="4" style="9" customWidth="1"/>
    <col min="11014" max="11029" width="3.7109375" style="9" customWidth="1"/>
    <col min="11030" max="11030" width="3" style="9" customWidth="1"/>
    <col min="11031" max="11042" width="3.7109375" style="9" customWidth="1"/>
    <col min="11043" max="11043" width="22.7109375" style="9" customWidth="1"/>
    <col min="11044" max="11044" width="11.28515625" style="9" customWidth="1"/>
    <col min="11045" max="11045" width="10.85546875" style="9" customWidth="1"/>
    <col min="11046" max="11046" width="13.5703125" style="9" customWidth="1"/>
    <col min="11047" max="11047" width="9.7109375" style="9" customWidth="1"/>
    <col min="11048" max="11048" width="12.5703125" style="9" customWidth="1"/>
    <col min="11049" max="11264" width="11.5703125" style="9"/>
    <col min="11265" max="11267" width="3.7109375" style="9" customWidth="1"/>
    <col min="11268" max="11268" width="4.28515625" style="9" customWidth="1"/>
    <col min="11269" max="11269" width="4" style="9" customWidth="1"/>
    <col min="11270" max="11285" width="3.7109375" style="9" customWidth="1"/>
    <col min="11286" max="11286" width="3" style="9" customWidth="1"/>
    <col min="11287" max="11298" width="3.7109375" style="9" customWidth="1"/>
    <col min="11299" max="11299" width="22.7109375" style="9" customWidth="1"/>
    <col min="11300" max="11300" width="11.28515625" style="9" customWidth="1"/>
    <col min="11301" max="11301" width="10.85546875" style="9" customWidth="1"/>
    <col min="11302" max="11302" width="13.5703125" style="9" customWidth="1"/>
    <col min="11303" max="11303" width="9.7109375" style="9" customWidth="1"/>
    <col min="11304" max="11304" width="12.5703125" style="9" customWidth="1"/>
    <col min="11305" max="11520" width="11.5703125" style="9"/>
    <col min="11521" max="11523" width="3.7109375" style="9" customWidth="1"/>
    <col min="11524" max="11524" width="4.28515625" style="9" customWidth="1"/>
    <col min="11525" max="11525" width="4" style="9" customWidth="1"/>
    <col min="11526" max="11541" width="3.7109375" style="9" customWidth="1"/>
    <col min="11542" max="11542" width="3" style="9" customWidth="1"/>
    <col min="11543" max="11554" width="3.7109375" style="9" customWidth="1"/>
    <col min="11555" max="11555" width="22.7109375" style="9" customWidth="1"/>
    <col min="11556" max="11556" width="11.28515625" style="9" customWidth="1"/>
    <col min="11557" max="11557" width="10.85546875" style="9" customWidth="1"/>
    <col min="11558" max="11558" width="13.5703125" style="9" customWidth="1"/>
    <col min="11559" max="11559" width="9.7109375" style="9" customWidth="1"/>
    <col min="11560" max="11560" width="12.5703125" style="9" customWidth="1"/>
    <col min="11561" max="11776" width="11.5703125" style="9"/>
    <col min="11777" max="11779" width="3.7109375" style="9" customWidth="1"/>
    <col min="11780" max="11780" width="4.28515625" style="9" customWidth="1"/>
    <col min="11781" max="11781" width="4" style="9" customWidth="1"/>
    <col min="11782" max="11797" width="3.7109375" style="9" customWidth="1"/>
    <col min="11798" max="11798" width="3" style="9" customWidth="1"/>
    <col min="11799" max="11810" width="3.7109375" style="9" customWidth="1"/>
    <col min="11811" max="11811" width="22.7109375" style="9" customWidth="1"/>
    <col min="11812" max="11812" width="11.28515625" style="9" customWidth="1"/>
    <col min="11813" max="11813" width="10.85546875" style="9" customWidth="1"/>
    <col min="11814" max="11814" width="13.5703125" style="9" customWidth="1"/>
    <col min="11815" max="11815" width="9.7109375" style="9" customWidth="1"/>
    <col min="11816" max="11816" width="12.5703125" style="9" customWidth="1"/>
    <col min="11817" max="12032" width="11.5703125" style="9"/>
    <col min="12033" max="12035" width="3.7109375" style="9" customWidth="1"/>
    <col min="12036" max="12036" width="4.28515625" style="9" customWidth="1"/>
    <col min="12037" max="12037" width="4" style="9" customWidth="1"/>
    <col min="12038" max="12053" width="3.7109375" style="9" customWidth="1"/>
    <col min="12054" max="12054" width="3" style="9" customWidth="1"/>
    <col min="12055" max="12066" width="3.7109375" style="9" customWidth="1"/>
    <col min="12067" max="12067" width="22.7109375" style="9" customWidth="1"/>
    <col min="12068" max="12068" width="11.28515625" style="9" customWidth="1"/>
    <col min="12069" max="12069" width="10.85546875" style="9" customWidth="1"/>
    <col min="12070" max="12070" width="13.5703125" style="9" customWidth="1"/>
    <col min="12071" max="12071" width="9.7109375" style="9" customWidth="1"/>
    <col min="12072" max="12072" width="12.5703125" style="9" customWidth="1"/>
    <col min="12073" max="12288" width="11.5703125" style="9"/>
    <col min="12289" max="12291" width="3.7109375" style="9" customWidth="1"/>
    <col min="12292" max="12292" width="4.28515625" style="9" customWidth="1"/>
    <col min="12293" max="12293" width="4" style="9" customWidth="1"/>
    <col min="12294" max="12309" width="3.7109375" style="9" customWidth="1"/>
    <col min="12310" max="12310" width="3" style="9" customWidth="1"/>
    <col min="12311" max="12322" width="3.7109375" style="9" customWidth="1"/>
    <col min="12323" max="12323" width="22.7109375" style="9" customWidth="1"/>
    <col min="12324" max="12324" width="11.28515625" style="9" customWidth="1"/>
    <col min="12325" max="12325" width="10.85546875" style="9" customWidth="1"/>
    <col min="12326" max="12326" width="13.5703125" style="9" customWidth="1"/>
    <col min="12327" max="12327" width="9.7109375" style="9" customWidth="1"/>
    <col min="12328" max="12328" width="12.5703125" style="9" customWidth="1"/>
    <col min="12329" max="12544" width="11.5703125" style="9"/>
    <col min="12545" max="12547" width="3.7109375" style="9" customWidth="1"/>
    <col min="12548" max="12548" width="4.28515625" style="9" customWidth="1"/>
    <col min="12549" max="12549" width="4" style="9" customWidth="1"/>
    <col min="12550" max="12565" width="3.7109375" style="9" customWidth="1"/>
    <col min="12566" max="12566" width="3" style="9" customWidth="1"/>
    <col min="12567" max="12578" width="3.7109375" style="9" customWidth="1"/>
    <col min="12579" max="12579" width="22.7109375" style="9" customWidth="1"/>
    <col min="12580" max="12580" width="11.28515625" style="9" customWidth="1"/>
    <col min="12581" max="12581" width="10.85546875" style="9" customWidth="1"/>
    <col min="12582" max="12582" width="13.5703125" style="9" customWidth="1"/>
    <col min="12583" max="12583" width="9.7109375" style="9" customWidth="1"/>
    <col min="12584" max="12584" width="12.5703125" style="9" customWidth="1"/>
    <col min="12585" max="12800" width="11.5703125" style="9"/>
    <col min="12801" max="12803" width="3.7109375" style="9" customWidth="1"/>
    <col min="12804" max="12804" width="4.28515625" style="9" customWidth="1"/>
    <col min="12805" max="12805" width="4" style="9" customWidth="1"/>
    <col min="12806" max="12821" width="3.7109375" style="9" customWidth="1"/>
    <col min="12822" max="12822" width="3" style="9" customWidth="1"/>
    <col min="12823" max="12834" width="3.7109375" style="9" customWidth="1"/>
    <col min="12835" max="12835" width="22.7109375" style="9" customWidth="1"/>
    <col min="12836" max="12836" width="11.28515625" style="9" customWidth="1"/>
    <col min="12837" max="12837" width="10.85546875" style="9" customWidth="1"/>
    <col min="12838" max="12838" width="13.5703125" style="9" customWidth="1"/>
    <col min="12839" max="12839" width="9.7109375" style="9" customWidth="1"/>
    <col min="12840" max="12840" width="12.5703125" style="9" customWidth="1"/>
    <col min="12841" max="13056" width="11.5703125" style="9"/>
    <col min="13057" max="13059" width="3.7109375" style="9" customWidth="1"/>
    <col min="13060" max="13060" width="4.28515625" style="9" customWidth="1"/>
    <col min="13061" max="13061" width="4" style="9" customWidth="1"/>
    <col min="13062" max="13077" width="3.7109375" style="9" customWidth="1"/>
    <col min="13078" max="13078" width="3" style="9" customWidth="1"/>
    <col min="13079" max="13090" width="3.7109375" style="9" customWidth="1"/>
    <col min="13091" max="13091" width="22.7109375" style="9" customWidth="1"/>
    <col min="13092" max="13092" width="11.28515625" style="9" customWidth="1"/>
    <col min="13093" max="13093" width="10.85546875" style="9" customWidth="1"/>
    <col min="13094" max="13094" width="13.5703125" style="9" customWidth="1"/>
    <col min="13095" max="13095" width="9.7109375" style="9" customWidth="1"/>
    <col min="13096" max="13096" width="12.5703125" style="9" customWidth="1"/>
    <col min="13097" max="13312" width="11.5703125" style="9"/>
    <col min="13313" max="13315" width="3.7109375" style="9" customWidth="1"/>
    <col min="13316" max="13316" width="4.28515625" style="9" customWidth="1"/>
    <col min="13317" max="13317" width="4" style="9" customWidth="1"/>
    <col min="13318" max="13333" width="3.7109375" style="9" customWidth="1"/>
    <col min="13334" max="13334" width="3" style="9" customWidth="1"/>
    <col min="13335" max="13346" width="3.7109375" style="9" customWidth="1"/>
    <col min="13347" max="13347" width="22.7109375" style="9" customWidth="1"/>
    <col min="13348" max="13348" width="11.28515625" style="9" customWidth="1"/>
    <col min="13349" max="13349" width="10.85546875" style="9" customWidth="1"/>
    <col min="13350" max="13350" width="13.5703125" style="9" customWidth="1"/>
    <col min="13351" max="13351" width="9.7109375" style="9" customWidth="1"/>
    <col min="13352" max="13352" width="12.5703125" style="9" customWidth="1"/>
    <col min="13353" max="13568" width="11.5703125" style="9"/>
    <col min="13569" max="13571" width="3.7109375" style="9" customWidth="1"/>
    <col min="13572" max="13572" width="4.28515625" style="9" customWidth="1"/>
    <col min="13573" max="13573" width="4" style="9" customWidth="1"/>
    <col min="13574" max="13589" width="3.7109375" style="9" customWidth="1"/>
    <col min="13590" max="13590" width="3" style="9" customWidth="1"/>
    <col min="13591" max="13602" width="3.7109375" style="9" customWidth="1"/>
    <col min="13603" max="13603" width="22.7109375" style="9" customWidth="1"/>
    <col min="13604" max="13604" width="11.28515625" style="9" customWidth="1"/>
    <col min="13605" max="13605" width="10.85546875" style="9" customWidth="1"/>
    <col min="13606" max="13606" width="13.5703125" style="9" customWidth="1"/>
    <col min="13607" max="13607" width="9.7109375" style="9" customWidth="1"/>
    <col min="13608" max="13608" width="12.5703125" style="9" customWidth="1"/>
    <col min="13609" max="13824" width="11.5703125" style="9"/>
    <col min="13825" max="13827" width="3.7109375" style="9" customWidth="1"/>
    <col min="13828" max="13828" width="4.28515625" style="9" customWidth="1"/>
    <col min="13829" max="13829" width="4" style="9" customWidth="1"/>
    <col min="13830" max="13845" width="3.7109375" style="9" customWidth="1"/>
    <col min="13846" max="13846" width="3" style="9" customWidth="1"/>
    <col min="13847" max="13858" width="3.7109375" style="9" customWidth="1"/>
    <col min="13859" max="13859" width="22.7109375" style="9" customWidth="1"/>
    <col min="13860" max="13860" width="11.28515625" style="9" customWidth="1"/>
    <col min="13861" max="13861" width="10.85546875" style="9" customWidth="1"/>
    <col min="13862" max="13862" width="13.5703125" style="9" customWidth="1"/>
    <col min="13863" max="13863" width="9.7109375" style="9" customWidth="1"/>
    <col min="13864" max="13864" width="12.5703125" style="9" customWidth="1"/>
    <col min="13865" max="14080" width="11.5703125" style="9"/>
    <col min="14081" max="14083" width="3.7109375" style="9" customWidth="1"/>
    <col min="14084" max="14084" width="4.28515625" style="9" customWidth="1"/>
    <col min="14085" max="14085" width="4" style="9" customWidth="1"/>
    <col min="14086" max="14101" width="3.7109375" style="9" customWidth="1"/>
    <col min="14102" max="14102" width="3" style="9" customWidth="1"/>
    <col min="14103" max="14114" width="3.7109375" style="9" customWidth="1"/>
    <col min="14115" max="14115" width="22.7109375" style="9" customWidth="1"/>
    <col min="14116" max="14116" width="11.28515625" style="9" customWidth="1"/>
    <col min="14117" max="14117" width="10.85546875" style="9" customWidth="1"/>
    <col min="14118" max="14118" width="13.5703125" style="9" customWidth="1"/>
    <col min="14119" max="14119" width="9.7109375" style="9" customWidth="1"/>
    <col min="14120" max="14120" width="12.5703125" style="9" customWidth="1"/>
    <col min="14121" max="14336" width="11.5703125" style="9"/>
    <col min="14337" max="14339" width="3.7109375" style="9" customWidth="1"/>
    <col min="14340" max="14340" width="4.28515625" style="9" customWidth="1"/>
    <col min="14341" max="14341" width="4" style="9" customWidth="1"/>
    <col min="14342" max="14357" width="3.7109375" style="9" customWidth="1"/>
    <col min="14358" max="14358" width="3" style="9" customWidth="1"/>
    <col min="14359" max="14370" width="3.7109375" style="9" customWidth="1"/>
    <col min="14371" max="14371" width="22.7109375" style="9" customWidth="1"/>
    <col min="14372" max="14372" width="11.28515625" style="9" customWidth="1"/>
    <col min="14373" max="14373" width="10.85546875" style="9" customWidth="1"/>
    <col min="14374" max="14374" width="13.5703125" style="9" customWidth="1"/>
    <col min="14375" max="14375" width="9.7109375" style="9" customWidth="1"/>
    <col min="14376" max="14376" width="12.5703125" style="9" customWidth="1"/>
    <col min="14377" max="14592" width="11.5703125" style="9"/>
    <col min="14593" max="14595" width="3.7109375" style="9" customWidth="1"/>
    <col min="14596" max="14596" width="4.28515625" style="9" customWidth="1"/>
    <col min="14597" max="14597" width="4" style="9" customWidth="1"/>
    <col min="14598" max="14613" width="3.7109375" style="9" customWidth="1"/>
    <col min="14614" max="14614" width="3" style="9" customWidth="1"/>
    <col min="14615" max="14626" width="3.7109375" style="9" customWidth="1"/>
    <col min="14627" max="14627" width="22.7109375" style="9" customWidth="1"/>
    <col min="14628" max="14628" width="11.28515625" style="9" customWidth="1"/>
    <col min="14629" max="14629" width="10.85546875" style="9" customWidth="1"/>
    <col min="14630" max="14630" width="13.5703125" style="9" customWidth="1"/>
    <col min="14631" max="14631" width="9.7109375" style="9" customWidth="1"/>
    <col min="14632" max="14632" width="12.5703125" style="9" customWidth="1"/>
    <col min="14633" max="14848" width="11.5703125" style="9"/>
    <col min="14849" max="14851" width="3.7109375" style="9" customWidth="1"/>
    <col min="14852" max="14852" width="4.28515625" style="9" customWidth="1"/>
    <col min="14853" max="14853" width="4" style="9" customWidth="1"/>
    <col min="14854" max="14869" width="3.7109375" style="9" customWidth="1"/>
    <col min="14870" max="14870" width="3" style="9" customWidth="1"/>
    <col min="14871" max="14882" width="3.7109375" style="9" customWidth="1"/>
    <col min="14883" max="14883" width="22.7109375" style="9" customWidth="1"/>
    <col min="14884" max="14884" width="11.28515625" style="9" customWidth="1"/>
    <col min="14885" max="14885" width="10.85546875" style="9" customWidth="1"/>
    <col min="14886" max="14886" width="13.5703125" style="9" customWidth="1"/>
    <col min="14887" max="14887" width="9.7109375" style="9" customWidth="1"/>
    <col min="14888" max="14888" width="12.5703125" style="9" customWidth="1"/>
    <col min="14889" max="15104" width="11.5703125" style="9"/>
    <col min="15105" max="15107" width="3.7109375" style="9" customWidth="1"/>
    <col min="15108" max="15108" width="4.28515625" style="9" customWidth="1"/>
    <col min="15109" max="15109" width="4" style="9" customWidth="1"/>
    <col min="15110" max="15125" width="3.7109375" style="9" customWidth="1"/>
    <col min="15126" max="15126" width="3" style="9" customWidth="1"/>
    <col min="15127" max="15138" width="3.7109375" style="9" customWidth="1"/>
    <col min="15139" max="15139" width="22.7109375" style="9" customWidth="1"/>
    <col min="15140" max="15140" width="11.28515625" style="9" customWidth="1"/>
    <col min="15141" max="15141" width="10.85546875" style="9" customWidth="1"/>
    <col min="15142" max="15142" width="13.5703125" style="9" customWidth="1"/>
    <col min="15143" max="15143" width="9.7109375" style="9" customWidth="1"/>
    <col min="15144" max="15144" width="12.5703125" style="9" customWidth="1"/>
    <col min="15145" max="15360" width="11.5703125" style="9"/>
    <col min="15361" max="15363" width="3.7109375" style="9" customWidth="1"/>
    <col min="15364" max="15364" width="4.28515625" style="9" customWidth="1"/>
    <col min="15365" max="15365" width="4" style="9" customWidth="1"/>
    <col min="15366" max="15381" width="3.7109375" style="9" customWidth="1"/>
    <col min="15382" max="15382" width="3" style="9" customWidth="1"/>
    <col min="15383" max="15394" width="3.7109375" style="9" customWidth="1"/>
    <col min="15395" max="15395" width="22.7109375" style="9" customWidth="1"/>
    <col min="15396" max="15396" width="11.28515625" style="9" customWidth="1"/>
    <col min="15397" max="15397" width="10.85546875" style="9" customWidth="1"/>
    <col min="15398" max="15398" width="13.5703125" style="9" customWidth="1"/>
    <col min="15399" max="15399" width="9.7109375" style="9" customWidth="1"/>
    <col min="15400" max="15400" width="12.5703125" style="9" customWidth="1"/>
    <col min="15401" max="15616" width="11.5703125" style="9"/>
    <col min="15617" max="15619" width="3.7109375" style="9" customWidth="1"/>
    <col min="15620" max="15620" width="4.28515625" style="9" customWidth="1"/>
    <col min="15621" max="15621" width="4" style="9" customWidth="1"/>
    <col min="15622" max="15637" width="3.7109375" style="9" customWidth="1"/>
    <col min="15638" max="15638" width="3" style="9" customWidth="1"/>
    <col min="15639" max="15650" width="3.7109375" style="9" customWidth="1"/>
    <col min="15651" max="15651" width="22.7109375" style="9" customWidth="1"/>
    <col min="15652" max="15652" width="11.28515625" style="9" customWidth="1"/>
    <col min="15653" max="15653" width="10.85546875" style="9" customWidth="1"/>
    <col min="15654" max="15654" width="13.5703125" style="9" customWidth="1"/>
    <col min="15655" max="15655" width="9.7109375" style="9" customWidth="1"/>
    <col min="15656" max="15656" width="12.5703125" style="9" customWidth="1"/>
    <col min="15657" max="15872" width="11.5703125" style="9"/>
    <col min="15873" max="15875" width="3.7109375" style="9" customWidth="1"/>
    <col min="15876" max="15876" width="4.28515625" style="9" customWidth="1"/>
    <col min="15877" max="15877" width="4" style="9" customWidth="1"/>
    <col min="15878" max="15893" width="3.7109375" style="9" customWidth="1"/>
    <col min="15894" max="15894" width="3" style="9" customWidth="1"/>
    <col min="15895" max="15906" width="3.7109375" style="9" customWidth="1"/>
    <col min="15907" max="15907" width="22.7109375" style="9" customWidth="1"/>
    <col min="15908" max="15908" width="11.28515625" style="9" customWidth="1"/>
    <col min="15909" max="15909" width="10.85546875" style="9" customWidth="1"/>
    <col min="15910" max="15910" width="13.5703125" style="9" customWidth="1"/>
    <col min="15911" max="15911" width="9.7109375" style="9" customWidth="1"/>
    <col min="15912" max="15912" width="12.5703125" style="9" customWidth="1"/>
    <col min="15913" max="16128" width="11.5703125" style="9"/>
    <col min="16129" max="16131" width="3.7109375" style="9" customWidth="1"/>
    <col min="16132" max="16132" width="4.28515625" style="9" customWidth="1"/>
    <col min="16133" max="16133" width="4" style="9" customWidth="1"/>
    <col min="16134" max="16149" width="3.7109375" style="9" customWidth="1"/>
    <col min="16150" max="16150" width="3" style="9" customWidth="1"/>
    <col min="16151" max="16162" width="3.7109375" style="9" customWidth="1"/>
    <col min="16163" max="16163" width="22.7109375" style="9" customWidth="1"/>
    <col min="16164" max="16164" width="11.28515625" style="9" customWidth="1"/>
    <col min="16165" max="16165" width="10.85546875" style="9" customWidth="1"/>
    <col min="16166" max="16166" width="13.5703125" style="9" customWidth="1"/>
    <col min="16167" max="16167" width="9.7109375" style="9" customWidth="1"/>
    <col min="16168" max="16168" width="12.5703125" style="9" customWidth="1"/>
    <col min="16169" max="16384" width="11.5703125" style="9"/>
  </cols>
  <sheetData>
    <row r="1" spans="1:40" customFormat="1" ht="43.5" customHeight="1" x14ac:dyDescent="0.2">
      <c r="A1" s="1095"/>
      <c r="B1" s="1095"/>
      <c r="C1" s="1095"/>
      <c r="D1" s="1095"/>
      <c r="E1" s="1095"/>
      <c r="F1" s="1095"/>
      <c r="G1" s="1095"/>
      <c r="H1" s="1095"/>
      <c r="I1" s="1096" t="s">
        <v>38</v>
      </c>
      <c r="J1" s="1097"/>
      <c r="K1" s="1097"/>
      <c r="L1" s="1097"/>
      <c r="M1" s="1097"/>
      <c r="N1" s="1097"/>
      <c r="O1" s="1097"/>
      <c r="P1" s="1097"/>
      <c r="Q1" s="1097"/>
      <c r="R1" s="1097"/>
      <c r="S1" s="1097"/>
      <c r="T1" s="1097"/>
      <c r="U1" s="1097"/>
      <c r="V1" s="1097"/>
      <c r="W1" s="1097"/>
      <c r="X1" s="1097"/>
      <c r="Y1" s="1097"/>
      <c r="Z1" s="1097"/>
      <c r="AA1" s="1097"/>
      <c r="AB1" s="1097"/>
      <c r="AC1" s="1097"/>
      <c r="AD1" s="1097"/>
      <c r="AE1" s="1097"/>
      <c r="AF1" s="1097"/>
      <c r="AG1" s="1097"/>
      <c r="AH1" s="1097"/>
      <c r="AI1" s="1097"/>
      <c r="AJ1" s="1097"/>
      <c r="AK1" s="1098"/>
      <c r="AL1" s="1102"/>
      <c r="AM1" s="1102"/>
      <c r="AN1" s="1102"/>
    </row>
    <row r="2" spans="1:40" customFormat="1" ht="12.75" x14ac:dyDescent="0.2">
      <c r="A2" s="1095"/>
      <c r="B2" s="1095"/>
      <c r="C2" s="1095"/>
      <c r="D2" s="1095"/>
      <c r="E2" s="1095"/>
      <c r="F2" s="1095"/>
      <c r="G2" s="1095"/>
      <c r="H2" s="1095"/>
      <c r="I2" s="1099"/>
      <c r="J2" s="1100"/>
      <c r="K2" s="1100"/>
      <c r="L2" s="1100"/>
      <c r="M2" s="1100"/>
      <c r="N2" s="1100"/>
      <c r="O2" s="1100"/>
      <c r="P2" s="1100"/>
      <c r="Q2" s="1100"/>
      <c r="R2" s="1100"/>
      <c r="S2" s="1100"/>
      <c r="T2" s="1100"/>
      <c r="U2" s="1100"/>
      <c r="V2" s="1100"/>
      <c r="W2" s="1100"/>
      <c r="X2" s="1100"/>
      <c r="Y2" s="1100"/>
      <c r="Z2" s="1100"/>
      <c r="AA2" s="1100"/>
      <c r="AB2" s="1100"/>
      <c r="AC2" s="1100"/>
      <c r="AD2" s="1100"/>
      <c r="AE2" s="1100"/>
      <c r="AF2" s="1100"/>
      <c r="AG2" s="1100"/>
      <c r="AH2" s="1100"/>
      <c r="AI2" s="1100"/>
      <c r="AJ2" s="1100"/>
      <c r="AK2" s="1101"/>
      <c r="AL2" s="1102"/>
      <c r="AM2" s="1102"/>
      <c r="AN2" s="1102"/>
    </row>
    <row r="3" spans="1:40" customFormat="1" ht="15.75" x14ac:dyDescent="0.2">
      <c r="A3" s="1103" t="s">
        <v>39</v>
      </c>
      <c r="B3" s="1103"/>
      <c r="C3" s="1103"/>
      <c r="D3" s="1103"/>
      <c r="E3" s="1103"/>
      <c r="F3" s="1103"/>
      <c r="G3" s="1103"/>
      <c r="H3" s="1103"/>
      <c r="I3" s="1104" t="s">
        <v>40</v>
      </c>
      <c r="J3" s="1104"/>
      <c r="K3" s="1104"/>
      <c r="L3" s="1104"/>
      <c r="M3" s="1104"/>
      <c r="N3" s="1104"/>
      <c r="O3" s="1104"/>
      <c r="P3" s="1104"/>
      <c r="Q3" s="1104"/>
      <c r="R3" s="1104"/>
      <c r="S3" s="1104"/>
      <c r="T3" s="1104"/>
      <c r="U3" s="1103" t="s">
        <v>41</v>
      </c>
      <c r="V3" s="1103"/>
      <c r="W3" s="1103"/>
      <c r="X3" s="1103"/>
      <c r="Y3" s="1103"/>
      <c r="Z3" s="1103"/>
      <c r="AA3" s="1103"/>
      <c r="AB3" s="1103"/>
      <c r="AC3" s="1103"/>
      <c r="AD3" s="1103"/>
      <c r="AE3" s="1104" t="s">
        <v>42</v>
      </c>
      <c r="AF3" s="1104"/>
      <c r="AG3" s="1104"/>
      <c r="AH3" s="1104"/>
      <c r="AI3" s="1104"/>
      <c r="AJ3" s="1104"/>
      <c r="AK3" s="1104"/>
      <c r="AL3" s="1104"/>
      <c r="AM3" s="1104"/>
      <c r="AN3" s="1104"/>
    </row>
    <row r="4" spans="1:40" customFormat="1" ht="20.25" x14ac:dyDescent="0.3">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121"/>
      <c r="AN4" s="121"/>
    </row>
    <row r="5" spans="1:40" customFormat="1" ht="44.45" customHeight="1" x14ac:dyDescent="0.2">
      <c r="A5" s="1120" t="s">
        <v>43</v>
      </c>
      <c r="B5" s="1120"/>
      <c r="C5" s="1120"/>
      <c r="D5" s="1120"/>
      <c r="E5" s="1120"/>
      <c r="F5" s="1120"/>
      <c r="G5" s="1120"/>
      <c r="H5" s="1120"/>
      <c r="I5" s="1258" t="s">
        <v>125</v>
      </c>
      <c r="J5" s="1258"/>
      <c r="K5" s="1258"/>
      <c r="L5" s="1258"/>
      <c r="M5" s="1258"/>
      <c r="N5" s="1258"/>
      <c r="O5" s="1258"/>
      <c r="P5" s="1258"/>
      <c r="Q5" s="1258"/>
      <c r="R5" s="1258"/>
      <c r="S5" s="1258"/>
      <c r="T5" s="1258"/>
      <c r="U5" s="1258"/>
      <c r="V5" s="1258"/>
      <c r="W5" s="1258"/>
      <c r="X5" s="1258"/>
      <c r="Y5" s="1258"/>
      <c r="Z5" s="1258"/>
      <c r="AA5" s="1258"/>
      <c r="AB5" s="1258"/>
      <c r="AC5" s="1258"/>
      <c r="AD5" s="1258"/>
      <c r="AE5" s="1258"/>
      <c r="AF5" s="1258"/>
      <c r="AG5" s="1258"/>
      <c r="AH5" s="1258"/>
      <c r="AI5" s="1258"/>
      <c r="AJ5" s="1258"/>
      <c r="AK5" s="1258"/>
      <c r="AL5" s="1258"/>
      <c r="AM5" s="1258"/>
      <c r="AN5" s="1258"/>
    </row>
    <row r="6" spans="1:40" customFormat="1" ht="16.5" thickBot="1" x14ac:dyDescent="0.25">
      <c r="A6" s="122"/>
      <c r="B6" s="123"/>
      <c r="C6" s="123"/>
      <c r="D6" s="123"/>
      <c r="E6" s="123"/>
      <c r="F6" s="123"/>
      <c r="G6" s="123"/>
      <c r="H6" s="123"/>
      <c r="I6" s="123"/>
      <c r="J6" s="123"/>
      <c r="K6" s="123"/>
      <c r="L6" s="123"/>
      <c r="M6" s="123"/>
      <c r="N6" s="123"/>
      <c r="O6" s="123"/>
      <c r="P6" s="123"/>
      <c r="Q6" s="123"/>
      <c r="R6" s="123"/>
      <c r="S6" s="123"/>
      <c r="T6" s="123"/>
      <c r="U6" s="123"/>
      <c r="V6" s="123"/>
      <c r="W6" s="123"/>
      <c r="X6" s="123"/>
      <c r="Y6" s="123"/>
      <c r="Z6" s="123"/>
      <c r="AA6" s="123"/>
      <c r="AB6" s="123"/>
      <c r="AC6" s="123"/>
      <c r="AD6" s="123"/>
      <c r="AE6" s="123"/>
      <c r="AF6" s="123"/>
      <c r="AG6" s="123"/>
      <c r="AH6" s="123"/>
      <c r="AI6" s="124"/>
      <c r="AJ6" s="124"/>
      <c r="AK6" s="124"/>
      <c r="AL6" s="124"/>
      <c r="AM6" s="125"/>
      <c r="AN6" s="125"/>
    </row>
    <row r="7" spans="1:40" s="123" customFormat="1" ht="45" customHeight="1" thickBot="1" x14ac:dyDescent="0.25">
      <c r="A7" s="1121" t="s">
        <v>1</v>
      </c>
      <c r="B7" s="1122"/>
      <c r="C7" s="1122"/>
      <c r="D7" s="1122"/>
      <c r="E7" s="1122"/>
      <c r="F7" s="1122"/>
      <c r="G7" s="1122"/>
      <c r="H7" s="1077" t="str">
        <f>+VLOOKUP(AE7,PRESUPUESTO!$A$18:$E$36,3,FALSE)</f>
        <v>TRANSPORTE DE MATERIAL DE AFIRMADO Y/O GRANULAR SUELTO (MEDIDO EN BANCO) DESPUÉS DE 5 KM.</v>
      </c>
      <c r="I7" s="1077"/>
      <c r="J7" s="1077"/>
      <c r="K7" s="1077"/>
      <c r="L7" s="1077"/>
      <c r="M7" s="1077"/>
      <c r="N7" s="1077"/>
      <c r="O7" s="1077"/>
      <c r="P7" s="1077"/>
      <c r="Q7" s="1077"/>
      <c r="R7" s="1077"/>
      <c r="S7" s="1077"/>
      <c r="T7" s="1077"/>
      <c r="U7" s="1122" t="s">
        <v>45</v>
      </c>
      <c r="V7" s="1122"/>
      <c r="W7" s="1122"/>
      <c r="X7" s="1122"/>
      <c r="Y7" s="1122"/>
      <c r="Z7" s="1122"/>
      <c r="AA7" s="1122"/>
      <c r="AB7" s="1122"/>
      <c r="AC7" s="1122"/>
      <c r="AD7" s="1122"/>
      <c r="AE7" s="1123">
        <v>5.01</v>
      </c>
      <c r="AF7" s="1124"/>
      <c r="AG7" s="1124"/>
      <c r="AH7" s="1124"/>
      <c r="AI7" s="1125"/>
      <c r="AJ7" s="126" t="s">
        <v>46</v>
      </c>
      <c r="AK7" s="127" t="str">
        <f>+VLOOKUP(AE7,PRESUPUESTO!$A$18:$E$36,4,FALSE)</f>
        <v>Precios Gober.</v>
      </c>
      <c r="AL7" s="128" t="s">
        <v>47</v>
      </c>
      <c r="AM7" s="1126" t="s">
        <v>123</v>
      </c>
      <c r="AN7" s="1127"/>
    </row>
    <row r="8" spans="1:40" customFormat="1" ht="12.75" x14ac:dyDescent="0.2">
      <c r="A8" s="129"/>
      <c r="B8" s="130"/>
      <c r="C8" s="130"/>
      <c r="D8" s="130"/>
      <c r="E8" s="130"/>
      <c r="F8" s="130"/>
      <c r="G8" s="130"/>
      <c r="H8" s="130"/>
      <c r="I8" s="130"/>
      <c r="J8" s="130"/>
      <c r="K8" s="130"/>
      <c r="L8" s="130"/>
      <c r="M8" s="130"/>
      <c r="N8" s="130"/>
      <c r="O8" s="130"/>
      <c r="P8" s="130"/>
      <c r="Q8" s="130"/>
      <c r="R8" s="130"/>
      <c r="S8" s="130"/>
      <c r="T8" s="130"/>
      <c r="U8" s="130"/>
      <c r="V8" s="130"/>
      <c r="W8" s="130"/>
      <c r="X8" s="130"/>
      <c r="Y8" s="130"/>
      <c r="Z8" s="130"/>
      <c r="AA8" s="130"/>
      <c r="AB8" s="130"/>
      <c r="AC8" s="130"/>
      <c r="AD8" s="130"/>
      <c r="AE8" s="130"/>
      <c r="AF8" s="130"/>
      <c r="AG8" s="130"/>
      <c r="AH8" s="131"/>
      <c r="AI8" s="1170" t="s">
        <v>48</v>
      </c>
      <c r="AJ8" s="1171" t="s">
        <v>49</v>
      </c>
      <c r="AK8" s="1172"/>
      <c r="AL8" s="1172"/>
      <c r="AM8" s="1173" t="s">
        <v>50</v>
      </c>
      <c r="AN8" s="1174" t="s">
        <v>51</v>
      </c>
    </row>
    <row r="9" spans="1:40" customFormat="1" ht="16.5" customHeight="1" thickBot="1" x14ac:dyDescent="0.25">
      <c r="A9" s="132"/>
      <c r="B9" s="133"/>
      <c r="C9" s="133"/>
      <c r="D9" s="133"/>
      <c r="E9" s="133"/>
      <c r="F9" s="133"/>
      <c r="G9" s="133"/>
      <c r="H9" s="133"/>
      <c r="I9" s="133"/>
      <c r="J9" s="133"/>
      <c r="K9" s="133"/>
      <c r="L9" s="133"/>
      <c r="M9" s="133"/>
      <c r="N9" s="133"/>
      <c r="O9" s="133"/>
      <c r="P9" s="133"/>
      <c r="Q9" s="133"/>
      <c r="R9" s="133"/>
      <c r="S9" s="133"/>
      <c r="T9" s="133"/>
      <c r="U9" s="133"/>
      <c r="V9" s="133"/>
      <c r="W9" s="133"/>
      <c r="X9" s="133"/>
      <c r="Y9" s="133"/>
      <c r="Z9" s="133"/>
      <c r="AA9" s="133"/>
      <c r="AB9" s="133"/>
      <c r="AC9" s="133"/>
      <c r="AD9" s="133"/>
      <c r="AE9" s="133"/>
      <c r="AF9" s="133"/>
      <c r="AG9" s="133"/>
      <c r="AH9" s="134"/>
      <c r="AI9" s="1115"/>
      <c r="AJ9" s="135" t="s">
        <v>105</v>
      </c>
      <c r="AK9" s="135" t="s">
        <v>103</v>
      </c>
      <c r="AL9" s="135" t="s">
        <v>86</v>
      </c>
      <c r="AM9" s="1119"/>
      <c r="AN9" s="1108"/>
    </row>
    <row r="10" spans="1:40" customFormat="1" x14ac:dyDescent="0.2">
      <c r="A10" s="132"/>
      <c r="B10" s="133"/>
      <c r="C10" s="133"/>
      <c r="D10" s="136"/>
      <c r="E10" s="137"/>
      <c r="F10" s="138"/>
      <c r="G10" s="138"/>
      <c r="H10" s="137"/>
      <c r="I10" s="139"/>
      <c r="J10" s="140"/>
      <c r="K10" s="140"/>
      <c r="L10" s="140"/>
      <c r="M10" s="140"/>
      <c r="N10" s="140"/>
      <c r="O10" s="140"/>
      <c r="P10" s="140"/>
      <c r="Q10" s="140"/>
      <c r="R10" s="140"/>
      <c r="S10" s="140"/>
      <c r="T10" s="140"/>
      <c r="U10" s="140"/>
      <c r="V10" s="138"/>
      <c r="W10" s="138"/>
      <c r="X10" s="138"/>
      <c r="Y10" s="138"/>
      <c r="Z10" s="138"/>
      <c r="AA10" s="138"/>
      <c r="AB10" s="141"/>
      <c r="AC10" s="138"/>
      <c r="AD10" s="140"/>
      <c r="AE10" s="140"/>
      <c r="AF10" s="140"/>
      <c r="AG10" s="142"/>
      <c r="AH10" s="143"/>
      <c r="AI10" s="196"/>
      <c r="AJ10" s="197"/>
      <c r="AK10" s="198"/>
      <c r="AL10" s="256"/>
      <c r="AM10" s="199"/>
      <c r="AN10" s="163"/>
    </row>
    <row r="11" spans="1:40" customFormat="1" x14ac:dyDescent="0.2">
      <c r="A11" s="132"/>
      <c r="B11" s="133"/>
      <c r="C11" s="133"/>
      <c r="D11" s="133"/>
      <c r="E11" s="133"/>
      <c r="F11" s="133"/>
      <c r="G11" s="133"/>
      <c r="H11" s="133"/>
      <c r="I11" s="133"/>
      <c r="J11" s="133"/>
      <c r="K11" s="133"/>
      <c r="L11" s="133"/>
      <c r="M11" s="133"/>
      <c r="N11" s="148"/>
      <c r="O11" s="133"/>
      <c r="P11" s="133"/>
      <c r="Q11" s="133"/>
      <c r="R11" s="133"/>
      <c r="S11" s="133"/>
      <c r="T11" s="133"/>
      <c r="U11" s="133"/>
      <c r="V11" s="133"/>
      <c r="W11" s="133"/>
      <c r="X11" s="133"/>
      <c r="Y11" s="133"/>
      <c r="Z11" s="133"/>
      <c r="AA11" s="133"/>
      <c r="AB11" s="133"/>
      <c r="AC11" s="133"/>
      <c r="AD11" s="133"/>
      <c r="AE11" s="133"/>
      <c r="AF11" s="149"/>
      <c r="AG11" s="133"/>
      <c r="AH11" s="143"/>
      <c r="AI11" s="196" t="s">
        <v>106</v>
      </c>
      <c r="AJ11" s="197">
        <f>+'2,01'!AN39</f>
        <v>83.9</v>
      </c>
      <c r="AK11" s="198"/>
      <c r="AL11" s="256">
        <f>19.6-5</f>
        <v>14.600000000000001</v>
      </c>
      <c r="AM11" s="199">
        <v>1</v>
      </c>
      <c r="AN11" s="163">
        <f>+AJ11*AL11*AM11</f>
        <v>1224.9400000000003</v>
      </c>
    </row>
    <row r="12" spans="1:40" customFormat="1" x14ac:dyDescent="0.2">
      <c r="A12" s="132"/>
      <c r="B12" s="133"/>
      <c r="C12" s="133"/>
      <c r="D12" s="133"/>
      <c r="E12" s="133"/>
      <c r="F12" s="133"/>
      <c r="G12" s="133"/>
      <c r="H12" s="133"/>
      <c r="I12" s="133"/>
      <c r="J12" s="133"/>
      <c r="K12" s="133"/>
      <c r="L12" s="133"/>
      <c r="M12" s="133"/>
      <c r="N12" s="148"/>
      <c r="O12" s="133"/>
      <c r="P12" s="133"/>
      <c r="Q12" s="133"/>
      <c r="R12" s="133"/>
      <c r="S12" s="133"/>
      <c r="T12" s="133"/>
      <c r="U12" s="133"/>
      <c r="V12" s="133"/>
      <c r="W12" s="133"/>
      <c r="X12" s="133"/>
      <c r="Y12" s="133"/>
      <c r="Z12" s="133"/>
      <c r="AA12" s="133"/>
      <c r="AB12" s="133"/>
      <c r="AC12" s="133"/>
      <c r="AD12" s="133"/>
      <c r="AE12" s="133"/>
      <c r="AF12" s="149"/>
      <c r="AG12" s="133"/>
      <c r="AH12" s="143"/>
      <c r="AI12" s="196" t="s">
        <v>107</v>
      </c>
      <c r="AJ12" s="197">
        <f>+'2,02'!AN35</f>
        <v>120.63</v>
      </c>
      <c r="AK12" s="198"/>
      <c r="AL12" s="256">
        <f>19.6-5</f>
        <v>14.600000000000001</v>
      </c>
      <c r="AM12" s="199">
        <v>1</v>
      </c>
      <c r="AN12" s="163">
        <f>+AJ12*AL12*AM12</f>
        <v>1761.1980000000001</v>
      </c>
    </row>
    <row r="13" spans="1:40" customFormat="1" x14ac:dyDescent="0.2">
      <c r="A13" s="132"/>
      <c r="B13" s="133"/>
      <c r="C13" s="133"/>
      <c r="D13" s="133"/>
      <c r="E13" s="133"/>
      <c r="F13" s="133"/>
      <c r="G13" s="133"/>
      <c r="H13" s="133"/>
      <c r="I13" s="133"/>
      <c r="J13" s="133"/>
      <c r="K13" s="133"/>
      <c r="L13" s="133"/>
      <c r="M13" s="133"/>
      <c r="N13" s="148"/>
      <c r="O13" s="133"/>
      <c r="P13" s="133"/>
      <c r="Q13" s="133"/>
      <c r="R13" s="133"/>
      <c r="S13" s="133"/>
      <c r="T13" s="133"/>
      <c r="U13" s="133"/>
      <c r="V13" s="133"/>
      <c r="W13" s="133"/>
      <c r="X13" s="133"/>
      <c r="Y13" s="133"/>
      <c r="Z13" s="133"/>
      <c r="AA13" s="133"/>
      <c r="AB13" s="133"/>
      <c r="AC13" s="133"/>
      <c r="AD13" s="133"/>
      <c r="AE13" s="133"/>
      <c r="AF13" s="149"/>
      <c r="AG13" s="133"/>
      <c r="AH13" s="143"/>
      <c r="AI13" s="196"/>
      <c r="AJ13" s="197"/>
      <c r="AK13" s="198"/>
      <c r="AL13" s="256"/>
      <c r="AM13" s="199"/>
      <c r="AN13" s="163"/>
    </row>
    <row r="14" spans="1:40" customFormat="1" x14ac:dyDescent="0.2">
      <c r="A14" s="132"/>
      <c r="B14" s="133"/>
      <c r="C14" s="133"/>
      <c r="D14" s="133"/>
      <c r="E14" s="133"/>
      <c r="F14" s="133"/>
      <c r="G14" s="133"/>
      <c r="H14" s="133"/>
      <c r="I14" s="133"/>
      <c r="J14" s="133"/>
      <c r="K14" s="133"/>
      <c r="L14" s="133"/>
      <c r="M14" s="133"/>
      <c r="N14" s="133"/>
      <c r="O14" s="133"/>
      <c r="P14" s="133"/>
      <c r="Q14" s="133"/>
      <c r="R14" s="133"/>
      <c r="S14" s="133"/>
      <c r="T14" s="133"/>
      <c r="U14" s="133"/>
      <c r="V14" s="133"/>
      <c r="W14" s="133"/>
      <c r="X14" s="133"/>
      <c r="Y14" s="133"/>
      <c r="Z14" s="133"/>
      <c r="AA14" s="133"/>
      <c r="AB14" s="133"/>
      <c r="AC14" s="133"/>
      <c r="AD14" s="133"/>
      <c r="AE14" s="133"/>
      <c r="AF14" s="149"/>
      <c r="AG14" s="133"/>
      <c r="AH14" s="143"/>
      <c r="AI14" s="144"/>
      <c r="AJ14" s="168"/>
      <c r="AK14" s="169"/>
      <c r="AL14" s="164"/>
      <c r="AM14" s="146"/>
      <c r="AN14" s="147"/>
    </row>
    <row r="15" spans="1:40" customFormat="1" x14ac:dyDescent="0.2">
      <c r="A15" s="132"/>
      <c r="B15" s="133"/>
      <c r="C15" s="133"/>
      <c r="D15" s="133"/>
      <c r="E15" s="133"/>
      <c r="F15" s="133"/>
      <c r="G15" s="133"/>
      <c r="H15" s="133"/>
      <c r="I15" s="133"/>
      <c r="J15" s="133"/>
      <c r="K15" s="133"/>
      <c r="L15" s="133"/>
      <c r="M15" s="133"/>
      <c r="N15" s="133"/>
      <c r="O15" s="133"/>
      <c r="P15" s="133"/>
      <c r="Q15" s="133"/>
      <c r="R15" s="133"/>
      <c r="S15" s="133"/>
      <c r="T15" s="133"/>
      <c r="U15" s="133"/>
      <c r="V15" s="133"/>
      <c r="W15" s="133"/>
      <c r="X15" s="133"/>
      <c r="Y15" s="133"/>
      <c r="Z15" s="133"/>
      <c r="AA15" s="133"/>
      <c r="AB15" s="133"/>
      <c r="AC15" s="133"/>
      <c r="AD15" s="133"/>
      <c r="AE15" s="133"/>
      <c r="AF15" s="149"/>
      <c r="AG15" s="133"/>
      <c r="AH15" s="143"/>
      <c r="AI15" s="144"/>
      <c r="AJ15" s="168"/>
      <c r="AK15" s="169"/>
      <c r="AL15" s="164"/>
      <c r="AM15" s="146"/>
      <c r="AN15" s="147"/>
    </row>
    <row r="16" spans="1:40" customFormat="1" x14ac:dyDescent="0.2">
      <c r="A16" s="132"/>
      <c r="B16" s="133"/>
      <c r="C16" s="133"/>
      <c r="D16" s="133"/>
      <c r="E16" s="133"/>
      <c r="F16" s="133"/>
      <c r="G16" s="133"/>
      <c r="H16" s="133"/>
      <c r="I16" s="133"/>
      <c r="J16" s="133"/>
      <c r="K16" s="133"/>
      <c r="L16" s="133"/>
      <c r="M16" s="133"/>
      <c r="N16" s="133"/>
      <c r="O16" s="133"/>
      <c r="P16" s="133"/>
      <c r="Q16" s="133"/>
      <c r="R16" s="133"/>
      <c r="S16" s="133"/>
      <c r="T16" s="133"/>
      <c r="U16" s="133"/>
      <c r="V16" s="133"/>
      <c r="W16" s="133"/>
      <c r="X16" s="133"/>
      <c r="Y16" s="133"/>
      <c r="Z16" s="133"/>
      <c r="AA16" s="133"/>
      <c r="AB16" s="133"/>
      <c r="AC16" s="133"/>
      <c r="AD16" s="133"/>
      <c r="AE16" s="133"/>
      <c r="AF16" s="149"/>
      <c r="AG16" s="133"/>
      <c r="AH16" s="143"/>
      <c r="AI16" s="144"/>
      <c r="AJ16" s="168"/>
      <c r="AK16" s="169"/>
      <c r="AL16" s="164"/>
      <c r="AM16" s="146"/>
      <c r="AN16" s="147"/>
    </row>
    <row r="17" spans="1:40" customFormat="1" x14ac:dyDescent="0.2">
      <c r="A17" s="132"/>
      <c r="B17" s="133"/>
      <c r="C17" s="133"/>
      <c r="D17" s="133"/>
      <c r="E17" s="133"/>
      <c r="F17" s="133"/>
      <c r="G17" s="133"/>
      <c r="H17" s="133"/>
      <c r="I17" s="133"/>
      <c r="J17" s="133"/>
      <c r="K17" s="133"/>
      <c r="L17" s="133"/>
      <c r="M17" s="133"/>
      <c r="N17" s="133"/>
      <c r="O17" s="133"/>
      <c r="P17" s="133"/>
      <c r="Q17" s="133"/>
      <c r="R17" s="133"/>
      <c r="S17" s="133"/>
      <c r="T17" s="133"/>
      <c r="U17" s="133"/>
      <c r="V17" s="133"/>
      <c r="W17" s="133"/>
      <c r="X17" s="133"/>
      <c r="Y17" s="133"/>
      <c r="Z17" s="133"/>
      <c r="AA17" s="133"/>
      <c r="AB17" s="133"/>
      <c r="AC17" s="133"/>
      <c r="AD17" s="133"/>
      <c r="AE17" s="133"/>
      <c r="AF17" s="149"/>
      <c r="AG17" s="133"/>
      <c r="AH17" s="143"/>
      <c r="AI17" s="144"/>
      <c r="AJ17" s="168"/>
      <c r="AK17" s="169"/>
      <c r="AL17" s="164"/>
      <c r="AM17" s="146"/>
      <c r="AN17" s="147"/>
    </row>
    <row r="18" spans="1:40" customFormat="1" x14ac:dyDescent="0.2">
      <c r="A18" s="132"/>
      <c r="B18" s="133"/>
      <c r="C18" s="133"/>
      <c r="D18" s="133"/>
      <c r="E18" s="133"/>
      <c r="F18" s="133"/>
      <c r="G18" s="133"/>
      <c r="H18" s="133"/>
      <c r="I18" s="133"/>
      <c r="J18" s="133"/>
      <c r="K18" s="133"/>
      <c r="L18" s="133"/>
      <c r="M18" s="133"/>
      <c r="N18" s="133"/>
      <c r="O18" s="133"/>
      <c r="P18" s="133"/>
      <c r="Q18" s="133"/>
      <c r="R18" s="133"/>
      <c r="S18" s="133"/>
      <c r="T18" s="133"/>
      <c r="U18" s="133"/>
      <c r="V18" s="133"/>
      <c r="W18" s="133"/>
      <c r="X18" s="133"/>
      <c r="Y18" s="133"/>
      <c r="Z18" s="133"/>
      <c r="AA18" s="133"/>
      <c r="AB18" s="133"/>
      <c r="AC18" s="133"/>
      <c r="AD18" s="133"/>
      <c r="AE18" s="133"/>
      <c r="AF18" s="149"/>
      <c r="AG18" s="133"/>
      <c r="AH18" s="143"/>
      <c r="AI18" s="144"/>
      <c r="AJ18" s="168"/>
      <c r="AK18" s="169"/>
      <c r="AL18" s="164"/>
      <c r="AM18" s="146"/>
      <c r="AN18" s="147"/>
    </row>
    <row r="19" spans="1:40" customFormat="1" x14ac:dyDescent="0.2">
      <c r="A19" s="132"/>
      <c r="B19" s="133"/>
      <c r="C19" s="133"/>
      <c r="D19" s="133"/>
      <c r="E19" s="133"/>
      <c r="F19" s="133"/>
      <c r="G19" s="133"/>
      <c r="H19" s="133"/>
      <c r="I19" s="133"/>
      <c r="J19" s="133"/>
      <c r="K19" s="133"/>
      <c r="L19" s="133"/>
      <c r="M19" s="133"/>
      <c r="N19" s="133"/>
      <c r="O19" s="133"/>
      <c r="P19" s="133"/>
      <c r="Q19" s="133"/>
      <c r="R19" s="133"/>
      <c r="S19" s="133"/>
      <c r="T19" s="133"/>
      <c r="U19" s="133"/>
      <c r="V19" s="133"/>
      <c r="W19" s="133"/>
      <c r="X19" s="133"/>
      <c r="Y19" s="133"/>
      <c r="Z19" s="133"/>
      <c r="AA19" s="133"/>
      <c r="AB19" s="133"/>
      <c r="AC19" s="133"/>
      <c r="AD19" s="133"/>
      <c r="AE19" s="133"/>
      <c r="AF19" s="149"/>
      <c r="AG19" s="133"/>
      <c r="AH19" s="143"/>
      <c r="AI19" s="144"/>
      <c r="AJ19" s="168"/>
      <c r="AK19" s="169"/>
      <c r="AL19" s="164"/>
      <c r="AM19" s="146"/>
      <c r="AN19" s="147"/>
    </row>
    <row r="20" spans="1:40" customFormat="1" x14ac:dyDescent="0.2">
      <c r="A20" s="132"/>
      <c r="B20" s="133"/>
      <c r="C20" s="133"/>
      <c r="D20" s="133"/>
      <c r="E20" s="133"/>
      <c r="F20" s="133"/>
      <c r="G20" s="133"/>
      <c r="H20" s="133"/>
      <c r="I20" s="133"/>
      <c r="J20" s="133"/>
      <c r="K20" s="133"/>
      <c r="L20" s="133"/>
      <c r="M20" s="133"/>
      <c r="N20" s="133"/>
      <c r="O20" s="133"/>
      <c r="P20" s="133"/>
      <c r="Q20" s="133"/>
      <c r="R20" s="133"/>
      <c r="S20" s="133"/>
      <c r="T20" s="133"/>
      <c r="U20" s="133"/>
      <c r="V20" s="133"/>
      <c r="W20" s="133"/>
      <c r="X20" s="133"/>
      <c r="Y20" s="133"/>
      <c r="Z20" s="133"/>
      <c r="AA20" s="133"/>
      <c r="AB20" s="133"/>
      <c r="AC20" s="133"/>
      <c r="AD20" s="133"/>
      <c r="AE20" s="133"/>
      <c r="AF20" s="149"/>
      <c r="AG20" s="133"/>
      <c r="AH20" s="143"/>
      <c r="AI20" s="144"/>
      <c r="AJ20" s="168"/>
      <c r="AK20" s="169"/>
      <c r="AL20" s="164"/>
      <c r="AM20" s="146"/>
      <c r="AN20" s="147"/>
    </row>
    <row r="21" spans="1:40" customFormat="1" x14ac:dyDescent="0.2">
      <c r="A21" s="132"/>
      <c r="B21" s="133"/>
      <c r="C21" s="133"/>
      <c r="D21" s="133"/>
      <c r="E21" s="133"/>
      <c r="F21" s="133"/>
      <c r="G21" s="133"/>
      <c r="H21" s="133"/>
      <c r="I21" s="133"/>
      <c r="J21" s="133"/>
      <c r="K21" s="133"/>
      <c r="L21" s="133"/>
      <c r="M21" s="133"/>
      <c r="N21" s="133"/>
      <c r="O21" s="133"/>
      <c r="P21" s="133"/>
      <c r="Q21" s="133"/>
      <c r="R21" s="133"/>
      <c r="S21" s="133"/>
      <c r="T21" s="133"/>
      <c r="U21" s="133"/>
      <c r="V21" s="133"/>
      <c r="W21" s="133"/>
      <c r="X21" s="133"/>
      <c r="Y21" s="133"/>
      <c r="Z21" s="133"/>
      <c r="AA21" s="133"/>
      <c r="AB21" s="133"/>
      <c r="AC21" s="133"/>
      <c r="AD21" s="133"/>
      <c r="AE21" s="133"/>
      <c r="AF21" s="149"/>
      <c r="AG21" s="133"/>
      <c r="AH21" s="143"/>
      <c r="AI21" s="144"/>
      <c r="AJ21" s="168"/>
      <c r="AK21" s="169"/>
      <c r="AL21" s="164"/>
      <c r="AM21" s="146"/>
      <c r="AN21" s="147"/>
    </row>
    <row r="22" spans="1:40" customFormat="1" x14ac:dyDescent="0.2">
      <c r="A22" s="132"/>
      <c r="B22" s="133"/>
      <c r="C22" s="133"/>
      <c r="D22" s="133"/>
      <c r="E22" s="133"/>
      <c r="F22" s="133"/>
      <c r="G22" s="133"/>
      <c r="H22" s="133"/>
      <c r="I22" s="133"/>
      <c r="J22" s="133"/>
      <c r="K22" s="133"/>
      <c r="L22" s="133"/>
      <c r="M22" s="133"/>
      <c r="N22" s="133"/>
      <c r="O22" s="133"/>
      <c r="P22" s="133"/>
      <c r="Q22" s="133"/>
      <c r="R22" s="133"/>
      <c r="S22" s="133"/>
      <c r="T22" s="133"/>
      <c r="U22" s="133"/>
      <c r="V22" s="133"/>
      <c r="W22" s="133"/>
      <c r="X22" s="133"/>
      <c r="Y22" s="133"/>
      <c r="Z22" s="133"/>
      <c r="AA22" s="133"/>
      <c r="AB22" s="133"/>
      <c r="AC22" s="133"/>
      <c r="AD22" s="133"/>
      <c r="AE22" s="133"/>
      <c r="AF22" s="149"/>
      <c r="AG22" s="133"/>
      <c r="AH22" s="143"/>
      <c r="AI22" s="144"/>
      <c r="AJ22" s="168"/>
      <c r="AK22" s="169"/>
      <c r="AL22" s="164"/>
      <c r="AM22" s="146"/>
      <c r="AN22" s="147"/>
    </row>
    <row r="23" spans="1:40" customFormat="1" x14ac:dyDescent="0.2">
      <c r="A23" s="132"/>
      <c r="B23" s="133"/>
      <c r="C23" s="133"/>
      <c r="D23" s="133"/>
      <c r="E23" s="133"/>
      <c r="F23" s="133"/>
      <c r="G23" s="133"/>
      <c r="H23" s="133"/>
      <c r="I23" s="133"/>
      <c r="J23" s="133"/>
      <c r="K23" s="133"/>
      <c r="L23" s="133"/>
      <c r="M23" s="133"/>
      <c r="N23" s="133"/>
      <c r="O23" s="133"/>
      <c r="P23" s="133"/>
      <c r="Q23" s="133"/>
      <c r="R23" s="133"/>
      <c r="S23" s="133"/>
      <c r="T23" s="133"/>
      <c r="U23" s="133"/>
      <c r="V23" s="133"/>
      <c r="W23" s="133"/>
      <c r="X23" s="133"/>
      <c r="Y23" s="133"/>
      <c r="Z23" s="133"/>
      <c r="AA23" s="133"/>
      <c r="AB23" s="133"/>
      <c r="AC23" s="133"/>
      <c r="AD23" s="133"/>
      <c r="AE23" s="133"/>
      <c r="AF23" s="149"/>
      <c r="AG23" s="133"/>
      <c r="AH23" s="143"/>
      <c r="AI23" s="144"/>
      <c r="AJ23" s="168"/>
      <c r="AK23" s="169"/>
      <c r="AL23" s="164"/>
      <c r="AM23" s="146"/>
      <c r="AN23" s="147"/>
    </row>
    <row r="24" spans="1:40" customFormat="1" x14ac:dyDescent="0.2">
      <c r="A24" s="132"/>
      <c r="B24" s="133"/>
      <c r="C24" s="133"/>
      <c r="D24" s="133"/>
      <c r="E24" s="133"/>
      <c r="F24" s="133"/>
      <c r="G24" s="133"/>
      <c r="H24" s="133"/>
      <c r="I24" s="133"/>
      <c r="J24" s="133"/>
      <c r="K24" s="133"/>
      <c r="L24" s="133"/>
      <c r="M24" s="133"/>
      <c r="N24" s="133"/>
      <c r="O24" s="133"/>
      <c r="P24" s="133"/>
      <c r="Q24" s="133"/>
      <c r="R24" s="133"/>
      <c r="S24" s="133"/>
      <c r="T24" s="133"/>
      <c r="U24" s="133"/>
      <c r="V24" s="133"/>
      <c r="W24" s="133"/>
      <c r="X24" s="133"/>
      <c r="Y24" s="133"/>
      <c r="Z24" s="133"/>
      <c r="AA24" s="133"/>
      <c r="AB24" s="133"/>
      <c r="AC24" s="133"/>
      <c r="AD24" s="133"/>
      <c r="AE24" s="133"/>
      <c r="AF24" s="149"/>
      <c r="AG24" s="133"/>
      <c r="AH24" s="143"/>
      <c r="AI24" s="144"/>
      <c r="AJ24" s="168"/>
      <c r="AK24" s="169"/>
      <c r="AL24" s="164"/>
      <c r="AM24" s="146"/>
      <c r="AN24" s="147"/>
    </row>
    <row r="25" spans="1:40" customFormat="1" x14ac:dyDescent="0.2">
      <c r="A25" s="132"/>
      <c r="B25" s="133"/>
      <c r="C25" s="133"/>
      <c r="D25" s="133"/>
      <c r="E25" s="133"/>
      <c r="F25" s="133"/>
      <c r="G25" s="133"/>
      <c r="H25" s="133"/>
      <c r="I25" s="133"/>
      <c r="J25" s="133"/>
      <c r="K25" s="133"/>
      <c r="L25" s="133"/>
      <c r="M25" s="133"/>
      <c r="N25" s="133"/>
      <c r="O25" s="133"/>
      <c r="P25" s="133"/>
      <c r="Q25" s="133"/>
      <c r="R25" s="133"/>
      <c r="S25" s="133"/>
      <c r="T25" s="133"/>
      <c r="U25" s="133"/>
      <c r="V25" s="133"/>
      <c r="W25" s="133"/>
      <c r="X25" s="133"/>
      <c r="Y25" s="133"/>
      <c r="Z25" s="133"/>
      <c r="AA25" s="133"/>
      <c r="AB25" s="133"/>
      <c r="AC25" s="133"/>
      <c r="AD25" s="133"/>
      <c r="AE25" s="133"/>
      <c r="AF25" s="149"/>
      <c r="AG25" s="133"/>
      <c r="AH25" s="143"/>
      <c r="AI25" s="144"/>
      <c r="AJ25" s="168"/>
      <c r="AK25" s="169"/>
      <c r="AL25" s="164"/>
      <c r="AM25" s="146"/>
      <c r="AN25" s="147"/>
    </row>
    <row r="26" spans="1:40" customFormat="1" x14ac:dyDescent="0.2">
      <c r="A26" s="132"/>
      <c r="B26" s="133"/>
      <c r="C26" s="133"/>
      <c r="D26" s="133"/>
      <c r="E26" s="133"/>
      <c r="F26" s="133"/>
      <c r="G26" s="133"/>
      <c r="H26" s="133"/>
      <c r="I26" s="133"/>
      <c r="J26" s="133"/>
      <c r="K26" s="133"/>
      <c r="L26" s="133"/>
      <c r="M26" s="133"/>
      <c r="N26" s="133"/>
      <c r="O26" s="133"/>
      <c r="P26" s="133"/>
      <c r="Q26" s="133"/>
      <c r="R26" s="133"/>
      <c r="S26" s="133"/>
      <c r="T26" s="133"/>
      <c r="U26" s="133"/>
      <c r="V26" s="133"/>
      <c r="W26" s="133"/>
      <c r="X26" s="133"/>
      <c r="Y26" s="133"/>
      <c r="Z26" s="133"/>
      <c r="AA26" s="133"/>
      <c r="AB26" s="133"/>
      <c r="AC26" s="133"/>
      <c r="AD26" s="133"/>
      <c r="AE26" s="133"/>
      <c r="AF26" s="149"/>
      <c r="AG26" s="133"/>
      <c r="AH26" s="143"/>
      <c r="AI26" s="144"/>
      <c r="AJ26" s="168"/>
      <c r="AK26" s="169"/>
      <c r="AL26" s="164"/>
      <c r="AM26" s="146"/>
      <c r="AN26" s="147"/>
    </row>
    <row r="27" spans="1:40" customFormat="1" x14ac:dyDescent="0.2">
      <c r="A27" s="132"/>
      <c r="B27" s="133"/>
      <c r="C27" s="133"/>
      <c r="D27" s="133"/>
      <c r="E27" s="133"/>
      <c r="F27" s="133"/>
      <c r="G27" s="133"/>
      <c r="H27" s="133"/>
      <c r="I27" s="133"/>
      <c r="J27" s="133"/>
      <c r="K27" s="133"/>
      <c r="L27" s="133"/>
      <c r="M27" s="133"/>
      <c r="N27" s="133"/>
      <c r="O27" s="133"/>
      <c r="P27" s="133"/>
      <c r="Q27" s="133"/>
      <c r="R27" s="133"/>
      <c r="S27" s="133"/>
      <c r="T27" s="133"/>
      <c r="U27" s="133"/>
      <c r="V27" s="133"/>
      <c r="W27" s="133"/>
      <c r="X27" s="133"/>
      <c r="Y27" s="133"/>
      <c r="Z27" s="133"/>
      <c r="AA27" s="133"/>
      <c r="AB27" s="133"/>
      <c r="AC27" s="133"/>
      <c r="AD27" s="133"/>
      <c r="AE27" s="133"/>
      <c r="AF27" s="149"/>
      <c r="AG27" s="133"/>
      <c r="AH27" s="143"/>
      <c r="AI27" s="144"/>
      <c r="AJ27" s="168"/>
      <c r="AK27" s="169"/>
      <c r="AL27" s="164"/>
      <c r="AM27" s="146"/>
      <c r="AN27" s="147"/>
    </row>
    <row r="28" spans="1:40" customFormat="1" x14ac:dyDescent="0.2">
      <c r="A28" s="132"/>
      <c r="B28" s="133"/>
      <c r="C28" s="133"/>
      <c r="D28" s="133"/>
      <c r="E28" s="133"/>
      <c r="F28" s="133"/>
      <c r="G28" s="133"/>
      <c r="H28" s="133"/>
      <c r="I28" s="133"/>
      <c r="J28" s="133"/>
      <c r="K28" s="133"/>
      <c r="L28" s="133"/>
      <c r="M28" s="133"/>
      <c r="N28" s="133"/>
      <c r="O28" s="133"/>
      <c r="P28" s="133"/>
      <c r="Q28" s="133"/>
      <c r="R28" s="133"/>
      <c r="S28" s="133"/>
      <c r="T28" s="133"/>
      <c r="U28" s="133"/>
      <c r="V28" s="133"/>
      <c r="W28" s="133"/>
      <c r="X28" s="133"/>
      <c r="Y28" s="133"/>
      <c r="Z28" s="133"/>
      <c r="AA28" s="133"/>
      <c r="AB28" s="133"/>
      <c r="AC28" s="133"/>
      <c r="AD28" s="133"/>
      <c r="AE28" s="133"/>
      <c r="AF28" s="149"/>
      <c r="AG28" s="133"/>
      <c r="AH28" s="143"/>
      <c r="AI28" s="144"/>
      <c r="AJ28" s="168"/>
      <c r="AK28" s="169"/>
      <c r="AL28" s="164"/>
      <c r="AM28" s="146"/>
      <c r="AN28" s="147"/>
    </row>
    <row r="29" spans="1:40" customFormat="1" x14ac:dyDescent="0.2">
      <c r="A29" s="132"/>
      <c r="B29" s="133"/>
      <c r="C29" s="133"/>
      <c r="D29" s="133"/>
      <c r="E29" s="133"/>
      <c r="F29" s="133"/>
      <c r="G29" s="133"/>
      <c r="H29" s="133"/>
      <c r="I29" s="133"/>
      <c r="J29" s="133"/>
      <c r="K29" s="133"/>
      <c r="L29" s="133"/>
      <c r="M29" s="133"/>
      <c r="N29" s="133"/>
      <c r="O29" s="133"/>
      <c r="P29" s="133"/>
      <c r="Q29" s="133"/>
      <c r="R29" s="133"/>
      <c r="S29" s="133"/>
      <c r="T29" s="133"/>
      <c r="U29" s="133"/>
      <c r="V29" s="133"/>
      <c r="W29" s="133"/>
      <c r="X29" s="133"/>
      <c r="Y29" s="133"/>
      <c r="Z29" s="133"/>
      <c r="AA29" s="133"/>
      <c r="AB29" s="133"/>
      <c r="AC29" s="133"/>
      <c r="AD29" s="133"/>
      <c r="AE29" s="133"/>
      <c r="AF29" s="149"/>
      <c r="AG29" s="133"/>
      <c r="AH29" s="143"/>
      <c r="AI29" s="144"/>
      <c r="AJ29" s="168"/>
      <c r="AK29" s="169"/>
      <c r="AL29" s="164"/>
      <c r="AM29" s="146"/>
      <c r="AN29" s="147"/>
    </row>
    <row r="30" spans="1:40" customFormat="1" x14ac:dyDescent="0.2">
      <c r="A30" s="132"/>
      <c r="B30" s="133"/>
      <c r="C30" s="133"/>
      <c r="D30" s="133"/>
      <c r="E30" s="133"/>
      <c r="F30" s="133"/>
      <c r="G30" s="133"/>
      <c r="H30" s="133"/>
      <c r="I30" s="133"/>
      <c r="J30" s="133"/>
      <c r="K30" s="133"/>
      <c r="L30" s="133"/>
      <c r="M30" s="133"/>
      <c r="N30" s="133"/>
      <c r="O30" s="133"/>
      <c r="P30" s="133"/>
      <c r="Q30" s="133"/>
      <c r="R30" s="133"/>
      <c r="S30" s="133"/>
      <c r="T30" s="133"/>
      <c r="U30" s="133"/>
      <c r="V30" s="133"/>
      <c r="W30" s="133"/>
      <c r="X30" s="133"/>
      <c r="Y30" s="133"/>
      <c r="Z30" s="133"/>
      <c r="AA30" s="133"/>
      <c r="AB30" s="133"/>
      <c r="AC30" s="133"/>
      <c r="AD30" s="133"/>
      <c r="AE30" s="133"/>
      <c r="AF30" s="149"/>
      <c r="AG30" s="133"/>
      <c r="AH30" s="143"/>
      <c r="AI30" s="144"/>
      <c r="AJ30" s="168"/>
      <c r="AK30" s="169"/>
      <c r="AL30" s="164"/>
      <c r="AM30" s="146"/>
      <c r="AN30" s="147"/>
    </row>
    <row r="31" spans="1:40" customFormat="1" x14ac:dyDescent="0.2">
      <c r="A31" s="132"/>
      <c r="B31" s="133"/>
      <c r="C31" s="133"/>
      <c r="D31" s="133"/>
      <c r="E31" s="133"/>
      <c r="F31" s="133"/>
      <c r="G31" s="133"/>
      <c r="H31" s="133"/>
      <c r="I31" s="133"/>
      <c r="J31" s="133"/>
      <c r="K31" s="133"/>
      <c r="L31" s="133"/>
      <c r="M31" s="133"/>
      <c r="N31" s="133"/>
      <c r="O31" s="133"/>
      <c r="P31" s="133"/>
      <c r="Q31" s="133"/>
      <c r="R31" s="133"/>
      <c r="S31" s="133"/>
      <c r="T31" s="133"/>
      <c r="U31" s="133"/>
      <c r="V31" s="133"/>
      <c r="W31" s="133"/>
      <c r="X31" s="133"/>
      <c r="Y31" s="133"/>
      <c r="Z31" s="133"/>
      <c r="AA31" s="133"/>
      <c r="AB31" s="133"/>
      <c r="AC31" s="133"/>
      <c r="AD31" s="133"/>
      <c r="AE31" s="133"/>
      <c r="AF31" s="133"/>
      <c r="AG31" s="133"/>
      <c r="AH31" s="143"/>
      <c r="AI31" s="144"/>
      <c r="AJ31" s="169"/>
      <c r="AK31" s="169"/>
      <c r="AL31" s="164"/>
      <c r="AM31" s="146"/>
      <c r="AN31" s="147"/>
    </row>
    <row r="32" spans="1:40" customFormat="1" x14ac:dyDescent="0.2">
      <c r="A32" s="132"/>
      <c r="B32" s="133"/>
      <c r="C32" s="133"/>
      <c r="D32" s="133"/>
      <c r="E32" s="133"/>
      <c r="F32" s="133"/>
      <c r="G32" s="133"/>
      <c r="H32" s="133"/>
      <c r="I32" s="133"/>
      <c r="J32" s="133"/>
      <c r="K32" s="133"/>
      <c r="L32" s="133"/>
      <c r="M32" s="133"/>
      <c r="N32" s="133"/>
      <c r="O32" s="133"/>
      <c r="P32" s="133"/>
      <c r="Q32" s="133"/>
      <c r="R32" s="133"/>
      <c r="S32" s="133"/>
      <c r="T32" s="133"/>
      <c r="U32" s="133"/>
      <c r="V32" s="133"/>
      <c r="W32" s="133"/>
      <c r="X32" s="133"/>
      <c r="Y32" s="133"/>
      <c r="Z32" s="133"/>
      <c r="AA32" s="133"/>
      <c r="AB32" s="133"/>
      <c r="AC32" s="133"/>
      <c r="AD32" s="133"/>
      <c r="AE32" s="133"/>
      <c r="AF32" s="133"/>
      <c r="AG32" s="133"/>
      <c r="AH32" s="143"/>
      <c r="AI32" s="144"/>
      <c r="AJ32" s="169"/>
      <c r="AK32" s="169"/>
      <c r="AL32" s="192"/>
      <c r="AM32" s="146"/>
      <c r="AN32" s="147"/>
    </row>
    <row r="33" spans="1:40" customFormat="1" x14ac:dyDescent="0.2">
      <c r="A33" s="132"/>
      <c r="B33" s="133"/>
      <c r="C33" s="133"/>
      <c r="D33" s="133"/>
      <c r="E33" s="133"/>
      <c r="F33" s="133"/>
      <c r="G33" s="133"/>
      <c r="H33" s="133"/>
      <c r="I33" s="133"/>
      <c r="J33" s="133"/>
      <c r="K33" s="133"/>
      <c r="L33" s="133"/>
      <c r="M33" s="133"/>
      <c r="N33" s="133"/>
      <c r="O33" s="133"/>
      <c r="P33" s="133"/>
      <c r="Q33" s="133"/>
      <c r="R33" s="133"/>
      <c r="S33" s="133"/>
      <c r="T33" s="133"/>
      <c r="U33" s="133"/>
      <c r="V33" s="133"/>
      <c r="W33" s="133"/>
      <c r="X33" s="133"/>
      <c r="Y33" s="133"/>
      <c r="Z33" s="133"/>
      <c r="AA33" s="133"/>
      <c r="AB33" s="133"/>
      <c r="AC33" s="133"/>
      <c r="AD33" s="133"/>
      <c r="AE33" s="133"/>
      <c r="AF33" s="133"/>
      <c r="AG33" s="133"/>
      <c r="AH33" s="143"/>
      <c r="AI33" s="144"/>
      <c r="AJ33" s="169"/>
      <c r="AK33" s="169"/>
      <c r="AL33" s="192"/>
      <c r="AM33" s="146"/>
      <c r="AN33" s="147"/>
    </row>
    <row r="34" spans="1:40" customFormat="1" x14ac:dyDescent="0.2">
      <c r="A34" s="132"/>
      <c r="B34" s="133"/>
      <c r="C34" s="133"/>
      <c r="D34" s="133"/>
      <c r="E34" s="133"/>
      <c r="F34" s="133"/>
      <c r="G34" s="133"/>
      <c r="H34" s="133"/>
      <c r="I34" s="133"/>
      <c r="J34" s="133"/>
      <c r="K34" s="133"/>
      <c r="L34" s="133"/>
      <c r="M34" s="133"/>
      <c r="N34" s="133"/>
      <c r="O34" s="133"/>
      <c r="P34" s="133"/>
      <c r="Q34" s="133"/>
      <c r="R34" s="133"/>
      <c r="S34" s="133"/>
      <c r="T34" s="133"/>
      <c r="U34" s="133"/>
      <c r="V34" s="133"/>
      <c r="W34" s="133"/>
      <c r="X34" s="133"/>
      <c r="Y34" s="133"/>
      <c r="Z34" s="133"/>
      <c r="AA34" s="133"/>
      <c r="AB34" s="133"/>
      <c r="AC34" s="133"/>
      <c r="AD34" s="133"/>
      <c r="AE34" s="133"/>
      <c r="AF34" s="133"/>
      <c r="AG34" s="133"/>
      <c r="AH34" s="143"/>
      <c r="AI34" s="144"/>
      <c r="AJ34" s="169"/>
      <c r="AK34" s="169"/>
      <c r="AL34" s="192"/>
      <c r="AM34" s="146"/>
      <c r="AN34" s="147"/>
    </row>
    <row r="35" spans="1:40" customFormat="1" ht="15.75" thickBot="1" x14ac:dyDescent="0.25">
      <c r="A35" s="153"/>
      <c r="B35" s="154"/>
      <c r="C35" s="154"/>
      <c r="D35" s="154"/>
      <c r="E35" s="154"/>
      <c r="F35" s="154"/>
      <c r="G35" s="154"/>
      <c r="H35" s="154"/>
      <c r="I35" s="154"/>
      <c r="J35" s="154"/>
      <c r="K35" s="154"/>
      <c r="L35" s="154"/>
      <c r="M35" s="154"/>
      <c r="N35" s="154"/>
      <c r="O35" s="154"/>
      <c r="P35" s="154"/>
      <c r="Q35" s="154"/>
      <c r="R35" s="154"/>
      <c r="S35" s="154"/>
      <c r="T35" s="154"/>
      <c r="U35" s="154"/>
      <c r="V35" s="154"/>
      <c r="W35" s="154"/>
      <c r="X35" s="154"/>
      <c r="Y35" s="154"/>
      <c r="Z35" s="154"/>
      <c r="AA35" s="154"/>
      <c r="AB35" s="154"/>
      <c r="AC35" s="154"/>
      <c r="AD35" s="154"/>
      <c r="AE35" s="154"/>
      <c r="AF35" s="154"/>
      <c r="AG35" s="154"/>
      <c r="AH35" s="155"/>
      <c r="AI35" s="193"/>
      <c r="AJ35" s="194"/>
      <c r="AK35" s="195"/>
      <c r="AL35" s="195"/>
      <c r="AM35" s="156"/>
      <c r="AN35" s="157"/>
    </row>
    <row r="36" spans="1:40" customFormat="1" ht="15.75" x14ac:dyDescent="0.25">
      <c r="A36" s="1128" t="s">
        <v>72</v>
      </c>
      <c r="B36" s="1129"/>
      <c r="C36" s="1129"/>
      <c r="D36" s="1129"/>
      <c r="E36" s="1129"/>
      <c r="F36" s="1129"/>
      <c r="G36" s="1129"/>
      <c r="H36" s="1129"/>
      <c r="I36" s="1129"/>
      <c r="J36" s="1129"/>
      <c r="K36" s="1129"/>
      <c r="L36" s="1129"/>
      <c r="M36" s="1129"/>
      <c r="N36" s="1129"/>
      <c r="O36" s="1129"/>
      <c r="P36" s="1129"/>
      <c r="Q36" s="1129"/>
      <c r="R36" s="1129"/>
      <c r="S36" s="1129"/>
      <c r="T36" s="1129"/>
      <c r="U36" s="1129"/>
      <c r="V36" s="1129"/>
      <c r="W36" s="1129"/>
      <c r="X36" s="1129"/>
      <c r="Y36" s="1129"/>
      <c r="Z36" s="1129"/>
      <c r="AA36" s="1129"/>
      <c r="AB36" s="1129"/>
      <c r="AC36" s="1129"/>
      <c r="AD36" s="1129"/>
      <c r="AE36" s="1129"/>
      <c r="AF36" s="1129"/>
      <c r="AG36" s="1129"/>
      <c r="AH36" s="1130"/>
      <c r="AI36" s="1134" t="s">
        <v>56</v>
      </c>
      <c r="AJ36" s="1135"/>
      <c r="AK36" s="1135"/>
      <c r="AL36" s="1135"/>
      <c r="AM36" s="1135"/>
      <c r="AN36" s="259">
        <f>SUM(AN10:AN35)</f>
        <v>2986.1380000000004</v>
      </c>
    </row>
    <row r="37" spans="1:40" customFormat="1" x14ac:dyDescent="0.2">
      <c r="A37" s="1128"/>
      <c r="B37" s="1129"/>
      <c r="C37" s="1129"/>
      <c r="D37" s="1129"/>
      <c r="E37" s="1129"/>
      <c r="F37" s="1129"/>
      <c r="G37" s="1129"/>
      <c r="H37" s="1129"/>
      <c r="I37" s="1129"/>
      <c r="J37" s="1129"/>
      <c r="K37" s="1129"/>
      <c r="L37" s="1129"/>
      <c r="M37" s="1129"/>
      <c r="N37" s="1129"/>
      <c r="O37" s="1129"/>
      <c r="P37" s="1129"/>
      <c r="Q37" s="1129"/>
      <c r="R37" s="1129"/>
      <c r="S37" s="1129"/>
      <c r="T37" s="1129"/>
      <c r="U37" s="1129"/>
      <c r="V37" s="1129"/>
      <c r="W37" s="1129"/>
      <c r="X37" s="1129"/>
      <c r="Y37" s="1129"/>
      <c r="Z37" s="1129"/>
      <c r="AA37" s="1129"/>
      <c r="AB37" s="1129"/>
      <c r="AC37" s="1129"/>
      <c r="AD37" s="1129"/>
      <c r="AE37" s="1129"/>
      <c r="AF37" s="1129"/>
      <c r="AG37" s="1129"/>
      <c r="AH37" s="1130"/>
      <c r="AI37" s="1136" t="s">
        <v>57</v>
      </c>
      <c r="AJ37" s="1137"/>
      <c r="AK37" s="1137"/>
      <c r="AL37" s="1137"/>
      <c r="AM37" s="1137"/>
      <c r="AN37" s="147">
        <v>0</v>
      </c>
    </row>
    <row r="38" spans="1:40" customFormat="1" ht="18.75" thickBot="1" x14ac:dyDescent="0.3">
      <c r="A38" s="1131"/>
      <c r="B38" s="1132"/>
      <c r="C38" s="1132"/>
      <c r="D38" s="1132"/>
      <c r="E38" s="1132"/>
      <c r="F38" s="1132"/>
      <c r="G38" s="1132"/>
      <c r="H38" s="1132"/>
      <c r="I38" s="1132"/>
      <c r="J38" s="1132"/>
      <c r="K38" s="1132"/>
      <c r="L38" s="1132"/>
      <c r="M38" s="1132"/>
      <c r="N38" s="1132"/>
      <c r="O38" s="1132"/>
      <c r="P38" s="1132"/>
      <c r="Q38" s="1132"/>
      <c r="R38" s="1132"/>
      <c r="S38" s="1132"/>
      <c r="T38" s="1132"/>
      <c r="U38" s="1132"/>
      <c r="V38" s="1132"/>
      <c r="W38" s="1132"/>
      <c r="X38" s="1132"/>
      <c r="Y38" s="1132"/>
      <c r="Z38" s="1132"/>
      <c r="AA38" s="1132"/>
      <c r="AB38" s="1132"/>
      <c r="AC38" s="1132"/>
      <c r="AD38" s="1132"/>
      <c r="AE38" s="1132"/>
      <c r="AF38" s="1132"/>
      <c r="AG38" s="1132"/>
      <c r="AH38" s="1133"/>
      <c r="AI38" s="1138" t="s">
        <v>58</v>
      </c>
      <c r="AJ38" s="1139"/>
      <c r="AK38" s="1139"/>
      <c r="AL38" s="1139"/>
      <c r="AM38" s="1139"/>
      <c r="AN38" s="260">
        <f>ROUNDDOWN(+AN36+AN37,2)</f>
        <v>2986.13</v>
      </c>
    </row>
    <row r="39" spans="1:40" customFormat="1" ht="15.75" thickBot="1" x14ac:dyDescent="0.25">
      <c r="A39" s="211"/>
      <c r="B39" s="212" t="s">
        <v>59</v>
      </c>
      <c r="C39" s="213"/>
      <c r="D39" s="213"/>
      <c r="E39" s="213"/>
      <c r="F39" s="213"/>
      <c r="G39" s="213"/>
      <c r="H39" s="213"/>
      <c r="I39" s="213"/>
      <c r="J39" s="213"/>
      <c r="K39" s="213"/>
      <c r="L39" s="213"/>
      <c r="M39" s="213"/>
      <c r="N39" s="213"/>
      <c r="O39" s="213"/>
      <c r="P39" s="213"/>
      <c r="Q39" s="213"/>
      <c r="R39" s="213"/>
      <c r="S39" s="213"/>
      <c r="T39" s="214"/>
      <c r="U39" s="213"/>
      <c r="V39" s="213"/>
      <c r="W39" s="213"/>
      <c r="X39" s="213"/>
      <c r="Y39" s="213"/>
      <c r="Z39" s="213"/>
      <c r="AA39" s="213"/>
      <c r="AB39" s="213"/>
      <c r="AC39" s="213"/>
      <c r="AD39" s="213"/>
      <c r="AE39" s="213"/>
      <c r="AF39" s="213"/>
      <c r="AG39" s="213"/>
      <c r="AH39" s="215"/>
      <c r="AI39" s="213"/>
      <c r="AJ39" s="216"/>
      <c r="AK39" s="217"/>
      <c r="AL39" s="217"/>
      <c r="AM39" s="217"/>
      <c r="AN39" s="218"/>
    </row>
    <row r="40" spans="1:40" customFormat="1" ht="61.9" customHeight="1" x14ac:dyDescent="0.2">
      <c r="A40" s="261"/>
      <c r="B40" s="205"/>
      <c r="C40" s="708"/>
      <c r="D40" s="708"/>
      <c r="E40" s="708"/>
      <c r="F40" s="708"/>
      <c r="G40" s="708"/>
      <c r="H40" s="708"/>
      <c r="I40" s="708"/>
      <c r="J40" s="708"/>
      <c r="K40" s="708"/>
      <c r="L40" s="708"/>
      <c r="M40" s="206"/>
      <c r="N40" s="206"/>
      <c r="O40" s="206"/>
      <c r="P40" s="206"/>
      <c r="Q40" s="206"/>
      <c r="R40" s="206"/>
      <c r="S40" s="206"/>
      <c r="T40" s="708"/>
      <c r="U40" s="708"/>
      <c r="V40" s="708"/>
      <c r="W40" s="708"/>
      <c r="X40" s="708"/>
      <c r="Y40" s="708"/>
      <c r="Z40" s="708"/>
      <c r="AA40" s="708"/>
      <c r="AB40" s="708"/>
      <c r="AC40" s="708"/>
      <c r="AD40" s="708"/>
      <c r="AE40" s="708"/>
      <c r="AF40" s="708"/>
      <c r="AG40" s="708"/>
      <c r="AH40" s="708"/>
      <c r="AI40" s="708"/>
      <c r="AJ40" s="206"/>
      <c r="AK40" s="206"/>
      <c r="AL40" s="206"/>
      <c r="AM40" s="206"/>
      <c r="AN40" s="707"/>
    </row>
    <row r="41" spans="1:40" customFormat="1" ht="13.15" customHeight="1" thickBot="1" x14ac:dyDescent="0.25">
      <c r="A41" s="262"/>
      <c r="B41" s="263"/>
      <c r="C41" s="264" t="s">
        <v>334</v>
      </c>
      <c r="D41" s="264"/>
      <c r="E41" s="264"/>
      <c r="F41" s="264"/>
      <c r="G41" s="264"/>
      <c r="H41" s="264"/>
      <c r="I41" s="264"/>
      <c r="J41" s="264"/>
      <c r="K41" s="264"/>
      <c r="L41" s="264"/>
      <c r="M41" s="264"/>
      <c r="N41" s="264"/>
      <c r="O41" s="264"/>
      <c r="P41" s="264"/>
      <c r="Q41" s="264"/>
      <c r="R41" s="264"/>
      <c r="S41" s="264"/>
      <c r="T41" s="264" t="s">
        <v>332</v>
      </c>
      <c r="U41" s="264"/>
      <c r="V41" s="264"/>
      <c r="W41" s="264"/>
      <c r="X41" s="264"/>
      <c r="Y41" s="264"/>
      <c r="Z41" s="264"/>
      <c r="AA41" s="264"/>
      <c r="AB41" s="264"/>
      <c r="AC41" s="264"/>
      <c r="AD41" s="264"/>
      <c r="AE41" s="264"/>
      <c r="AF41" s="264"/>
      <c r="AG41" s="264"/>
      <c r="AH41" s="264"/>
      <c r="AI41" s="264"/>
      <c r="AJ41" s="264"/>
      <c r="AK41" s="264"/>
      <c r="AL41" s="264"/>
      <c r="AM41" s="264"/>
      <c r="AN41" s="706"/>
    </row>
    <row r="42" spans="1:40" ht="43.5" customHeight="1" x14ac:dyDescent="0.25">
      <c r="A42" s="1083"/>
      <c r="B42" s="1083"/>
      <c r="C42" s="1083"/>
      <c r="D42" s="1083"/>
      <c r="E42" s="1083"/>
      <c r="F42" s="1083"/>
      <c r="G42" s="1083"/>
      <c r="H42" s="1083"/>
      <c r="I42" s="1085" t="s">
        <v>38</v>
      </c>
      <c r="J42" s="1086"/>
      <c r="K42" s="1086"/>
      <c r="L42" s="1086"/>
      <c r="M42" s="1086"/>
      <c r="N42" s="1086"/>
      <c r="O42" s="1086"/>
      <c r="P42" s="1086"/>
      <c r="Q42" s="1086"/>
      <c r="R42" s="1086"/>
      <c r="S42" s="1086"/>
      <c r="T42" s="1086"/>
      <c r="U42" s="1086"/>
      <c r="V42" s="1086"/>
      <c r="W42" s="1086"/>
      <c r="X42" s="1086"/>
      <c r="Y42" s="1086"/>
      <c r="Z42" s="1086"/>
      <c r="AA42" s="1086"/>
      <c r="AB42" s="1086"/>
      <c r="AC42" s="1086"/>
      <c r="AD42" s="1086"/>
      <c r="AE42" s="1086"/>
      <c r="AF42" s="1086"/>
      <c r="AG42" s="1086"/>
      <c r="AH42" s="1086"/>
      <c r="AI42" s="1086"/>
      <c r="AJ42" s="1086"/>
      <c r="AK42" s="1087"/>
      <c r="AL42" s="1091"/>
      <c r="AM42" s="1091"/>
      <c r="AN42" s="1091"/>
    </row>
    <row r="43" spans="1:40" x14ac:dyDescent="0.25">
      <c r="A43" s="1084"/>
      <c r="B43" s="1084"/>
      <c r="C43" s="1084"/>
      <c r="D43" s="1084"/>
      <c r="E43" s="1084"/>
      <c r="F43" s="1084"/>
      <c r="G43" s="1084"/>
      <c r="H43" s="1084"/>
      <c r="I43" s="1088"/>
      <c r="J43" s="1089"/>
      <c r="K43" s="1089"/>
      <c r="L43" s="1089"/>
      <c r="M43" s="1089"/>
      <c r="N43" s="1089"/>
      <c r="O43" s="1089"/>
      <c r="P43" s="1089"/>
      <c r="Q43" s="1089"/>
      <c r="R43" s="1089"/>
      <c r="S43" s="1089"/>
      <c r="T43" s="1089"/>
      <c r="U43" s="1089"/>
      <c r="V43" s="1089"/>
      <c r="W43" s="1089"/>
      <c r="X43" s="1089"/>
      <c r="Y43" s="1089"/>
      <c r="Z43" s="1089"/>
      <c r="AA43" s="1089"/>
      <c r="AB43" s="1089"/>
      <c r="AC43" s="1089"/>
      <c r="AD43" s="1089"/>
      <c r="AE43" s="1089"/>
      <c r="AF43" s="1089"/>
      <c r="AG43" s="1089"/>
      <c r="AH43" s="1089"/>
      <c r="AI43" s="1089"/>
      <c r="AJ43" s="1089"/>
      <c r="AK43" s="1090"/>
      <c r="AL43" s="1092"/>
      <c r="AM43" s="1092"/>
      <c r="AN43" s="1092"/>
    </row>
    <row r="44" spans="1:40" ht="15.75" x14ac:dyDescent="0.25">
      <c r="A44" s="1093" t="s">
        <v>39</v>
      </c>
      <c r="B44" s="1093"/>
      <c r="C44" s="1093"/>
      <c r="D44" s="1093"/>
      <c r="E44" s="1093"/>
      <c r="F44" s="1093"/>
      <c r="G44" s="1093"/>
      <c r="H44" s="1093"/>
      <c r="I44" s="1094" t="s">
        <v>40</v>
      </c>
      <c r="J44" s="1094"/>
      <c r="K44" s="1094"/>
      <c r="L44" s="1094"/>
      <c r="M44" s="1094"/>
      <c r="N44" s="1094"/>
      <c r="O44" s="1094"/>
      <c r="P44" s="1094"/>
      <c r="Q44" s="1094"/>
      <c r="R44" s="1094"/>
      <c r="S44" s="1094"/>
      <c r="T44" s="1094"/>
      <c r="U44" s="1093" t="s">
        <v>41</v>
      </c>
      <c r="V44" s="1093"/>
      <c r="W44" s="1093"/>
      <c r="X44" s="1093"/>
      <c r="Y44" s="1093"/>
      <c r="Z44" s="1093"/>
      <c r="AA44" s="1093"/>
      <c r="AB44" s="1093"/>
      <c r="AC44" s="1093"/>
      <c r="AD44" s="1093"/>
      <c r="AE44" s="1094" t="s">
        <v>42</v>
      </c>
      <c r="AF44" s="1094"/>
      <c r="AG44" s="1094"/>
      <c r="AH44" s="1094"/>
      <c r="AI44" s="1094"/>
      <c r="AJ44" s="1094"/>
      <c r="AK44" s="1094"/>
      <c r="AL44" s="1094"/>
      <c r="AM44" s="1094"/>
      <c r="AN44" s="1094"/>
    </row>
    <row r="45" spans="1:40" ht="20.25" x14ac:dyDescent="0.3">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1"/>
      <c r="AN45" s="11"/>
    </row>
    <row r="46" spans="1:40" ht="37.9" customHeight="1" x14ac:dyDescent="0.25">
      <c r="A46" s="1073" t="s">
        <v>43</v>
      </c>
      <c r="B46" s="1073"/>
      <c r="C46" s="1073"/>
      <c r="D46" s="1073"/>
      <c r="E46" s="1073"/>
      <c r="F46" s="1073"/>
      <c r="G46" s="1073"/>
      <c r="H46" s="1073"/>
      <c r="I46" s="1277" t="s">
        <v>125</v>
      </c>
      <c r="J46" s="1165"/>
      <c r="K46" s="1165"/>
      <c r="L46" s="1165"/>
      <c r="M46" s="1165"/>
      <c r="N46" s="1165"/>
      <c r="O46" s="1165"/>
      <c r="P46" s="1165"/>
      <c r="Q46" s="1165"/>
      <c r="R46" s="1165"/>
      <c r="S46" s="1165"/>
      <c r="T46" s="1165"/>
      <c r="U46" s="1165"/>
      <c r="V46" s="1165"/>
      <c r="W46" s="1165"/>
      <c r="X46" s="1165"/>
      <c r="Y46" s="1165"/>
      <c r="Z46" s="1165"/>
      <c r="AA46" s="1165"/>
      <c r="AB46" s="1165"/>
      <c r="AC46" s="1165"/>
      <c r="AD46" s="1165"/>
      <c r="AE46" s="1165"/>
      <c r="AF46" s="1165"/>
      <c r="AG46" s="1165"/>
      <c r="AH46" s="1165"/>
      <c r="AI46" s="1165"/>
      <c r="AJ46" s="1165"/>
      <c r="AK46" s="1165"/>
      <c r="AL46" s="1165"/>
      <c r="AM46" s="1165"/>
      <c r="AN46" s="1165"/>
    </row>
    <row r="47" spans="1:40" ht="16.5" thickBot="1" x14ac:dyDescent="0.3">
      <c r="A47" s="12"/>
      <c r="B47" s="13"/>
      <c r="C47" s="13"/>
      <c r="D47" s="13"/>
      <c r="E47" s="13"/>
      <c r="F47" s="13"/>
      <c r="G47" s="13"/>
      <c r="H47" s="13"/>
      <c r="I47" s="13"/>
      <c r="J47" s="13"/>
      <c r="K47" s="13"/>
      <c r="L47" s="13"/>
      <c r="M47" s="13"/>
      <c r="N47" s="13"/>
      <c r="O47" s="13"/>
      <c r="P47" s="13"/>
      <c r="Q47" s="13"/>
      <c r="R47" s="13"/>
      <c r="S47" s="13"/>
      <c r="T47" s="13"/>
      <c r="U47" s="13"/>
      <c r="V47" s="13"/>
      <c r="W47" s="13"/>
      <c r="X47" s="13"/>
      <c r="Y47" s="13"/>
      <c r="Z47" s="13"/>
      <c r="AA47" s="13"/>
      <c r="AB47" s="13"/>
      <c r="AC47" s="13"/>
      <c r="AD47" s="13"/>
      <c r="AE47" s="13"/>
      <c r="AF47" s="13"/>
      <c r="AG47" s="13"/>
      <c r="AH47" s="13"/>
      <c r="AI47" s="14"/>
      <c r="AJ47" s="14"/>
      <c r="AK47" s="14"/>
      <c r="AL47" s="14"/>
      <c r="AM47" s="15"/>
      <c r="AN47" s="15"/>
    </row>
    <row r="48" spans="1:40" s="13" customFormat="1" ht="45" customHeight="1" thickBot="1" x14ac:dyDescent="0.25">
      <c r="A48" s="1075" t="s">
        <v>1</v>
      </c>
      <c r="B48" s="1076"/>
      <c r="C48" s="1076"/>
      <c r="D48" s="1076"/>
      <c r="E48" s="1076"/>
      <c r="F48" s="1076"/>
      <c r="G48" s="1076"/>
      <c r="H48" s="1077" t="str">
        <f>+VLOOKUP(AE48,PRESUPUESTO!$A$18:$E$36,3,FALSE)</f>
        <v>TRANSPORTE DE MATERIAL DE AFIRMADO Y/O GRANULAR SUELTO (MEDIDO EN BANCO) DESPUÉS DE 5 KM.</v>
      </c>
      <c r="I48" s="1077"/>
      <c r="J48" s="1077"/>
      <c r="K48" s="1077"/>
      <c r="L48" s="1077"/>
      <c r="M48" s="1077"/>
      <c r="N48" s="1077"/>
      <c r="O48" s="1077"/>
      <c r="P48" s="1077"/>
      <c r="Q48" s="1077"/>
      <c r="R48" s="1077"/>
      <c r="S48" s="1077"/>
      <c r="T48" s="1077"/>
      <c r="U48" s="1076" t="s">
        <v>45</v>
      </c>
      <c r="V48" s="1076"/>
      <c r="W48" s="1076"/>
      <c r="X48" s="1076"/>
      <c r="Y48" s="1076"/>
      <c r="Z48" s="1076"/>
      <c r="AA48" s="1076"/>
      <c r="AB48" s="1076"/>
      <c r="AC48" s="1076"/>
      <c r="AD48" s="1076"/>
      <c r="AE48" s="1078">
        <v>5.01</v>
      </c>
      <c r="AF48" s="1079"/>
      <c r="AG48" s="1079"/>
      <c r="AH48" s="1079"/>
      <c r="AI48" s="1080"/>
      <c r="AJ48" s="16" t="s">
        <v>46</v>
      </c>
      <c r="AK48" s="127" t="str">
        <f>+VLOOKUP(AE48,PRESUPUESTO!$A$18:$E$36,4,FALSE)</f>
        <v>Precios Gober.</v>
      </c>
      <c r="AL48" s="18" t="s">
        <v>47</v>
      </c>
      <c r="AM48" s="1081" t="s">
        <v>124</v>
      </c>
      <c r="AN48" s="1082"/>
    </row>
    <row r="49" spans="1:40" x14ac:dyDescent="0.25">
      <c r="A49" s="19"/>
      <c r="B49" s="20"/>
      <c r="C49" s="20"/>
      <c r="D49" s="20"/>
      <c r="E49" s="20"/>
      <c r="F49" s="20"/>
      <c r="G49" s="20"/>
      <c r="H49" s="20"/>
      <c r="I49" s="20"/>
      <c r="J49" s="20"/>
      <c r="K49" s="20"/>
      <c r="L49" s="20"/>
      <c r="M49" s="20"/>
      <c r="N49" s="20"/>
      <c r="O49" s="20"/>
      <c r="P49" s="20"/>
      <c r="Q49" s="20"/>
      <c r="R49" s="20"/>
      <c r="S49" s="20"/>
      <c r="T49" s="20"/>
      <c r="U49" s="20"/>
      <c r="V49" s="20"/>
      <c r="W49" s="20"/>
      <c r="X49" s="20"/>
      <c r="Y49" s="20"/>
      <c r="Z49" s="20"/>
      <c r="AA49" s="20"/>
      <c r="AB49" s="20"/>
      <c r="AC49" s="20"/>
      <c r="AD49" s="20"/>
      <c r="AE49" s="20"/>
      <c r="AF49" s="20"/>
      <c r="AG49" s="20"/>
      <c r="AH49" s="21"/>
      <c r="AI49" s="1065" t="s">
        <v>48</v>
      </c>
      <c r="AJ49" s="1067" t="s">
        <v>49</v>
      </c>
      <c r="AK49" s="1068"/>
      <c r="AL49" s="1068"/>
      <c r="AM49" s="1069" t="s">
        <v>50</v>
      </c>
      <c r="AN49" s="1063" t="s">
        <v>51</v>
      </c>
    </row>
    <row r="50" spans="1:40" ht="16.5" customHeight="1" thickBot="1" x14ac:dyDescent="0.3">
      <c r="A50" s="22"/>
      <c r="B50" s="23"/>
      <c r="C50" s="23"/>
      <c r="D50" s="23"/>
      <c r="E50" s="23"/>
      <c r="F50" s="23"/>
      <c r="G50" s="23"/>
      <c r="H50" s="23"/>
      <c r="I50" s="23"/>
      <c r="J50" s="23"/>
      <c r="K50" s="23"/>
      <c r="L50" s="23"/>
      <c r="M50" s="23"/>
      <c r="N50" s="23"/>
      <c r="O50" s="23"/>
      <c r="P50" s="23"/>
      <c r="Q50" s="23"/>
      <c r="R50" s="23"/>
      <c r="S50" s="23"/>
      <c r="T50" s="23"/>
      <c r="U50" s="23"/>
      <c r="V50" s="23"/>
      <c r="W50" s="23"/>
      <c r="X50" s="23"/>
      <c r="Y50" s="23"/>
      <c r="Z50" s="23"/>
      <c r="AA50" s="23"/>
      <c r="AB50" s="23"/>
      <c r="AC50" s="23"/>
      <c r="AD50" s="23"/>
      <c r="AE50" s="23"/>
      <c r="AF50" s="23"/>
      <c r="AG50" s="23"/>
      <c r="AH50" s="24"/>
      <c r="AI50" s="1066"/>
      <c r="AJ50" s="25" t="s">
        <v>105</v>
      </c>
      <c r="AK50" s="25" t="s">
        <v>103</v>
      </c>
      <c r="AL50" s="25" t="s">
        <v>86</v>
      </c>
      <c r="AM50" s="1070"/>
      <c r="AN50" s="1064"/>
    </row>
    <row r="51" spans="1:40" ht="15.75" x14ac:dyDescent="0.25">
      <c r="A51" s="22"/>
      <c r="B51" s="23"/>
      <c r="C51" s="23"/>
      <c r="D51" s="26"/>
      <c r="E51" s="27"/>
      <c r="F51" s="28"/>
      <c r="G51" s="28"/>
      <c r="H51" s="27"/>
      <c r="I51" s="29"/>
      <c r="J51" s="30"/>
      <c r="K51" s="30"/>
      <c r="L51" s="30"/>
      <c r="M51" s="30"/>
      <c r="N51" s="30"/>
      <c r="O51" s="30"/>
      <c r="P51" s="30"/>
      <c r="Q51" s="30"/>
      <c r="R51" s="30"/>
      <c r="S51" s="30"/>
      <c r="T51" s="30"/>
      <c r="U51" s="30"/>
      <c r="V51" s="28"/>
      <c r="W51" s="28"/>
      <c r="X51" s="28"/>
      <c r="Y51" s="28"/>
      <c r="Z51" s="28"/>
      <c r="AA51" s="28"/>
      <c r="AB51" s="31"/>
      <c r="AC51" s="28"/>
      <c r="AD51" s="30"/>
      <c r="AE51" s="30"/>
      <c r="AF51" s="30"/>
      <c r="AG51" s="32"/>
      <c r="AH51" s="33"/>
      <c r="AI51" s="196" t="s">
        <v>106</v>
      </c>
      <c r="AJ51" s="197">
        <f>+'2,01'!AN63</f>
        <v>49.14</v>
      </c>
      <c r="AK51" s="198"/>
      <c r="AL51" s="118">
        <f>14.4-5</f>
        <v>9.4</v>
      </c>
      <c r="AM51" s="199">
        <v>1</v>
      </c>
      <c r="AN51" s="163">
        <f>+AJ51*AL51*AM51</f>
        <v>461.916</v>
      </c>
    </row>
    <row r="52" spans="1:40" ht="15.75" x14ac:dyDescent="0.25">
      <c r="A52" s="22"/>
      <c r="B52" s="23"/>
      <c r="C52" s="23"/>
      <c r="D52" s="23"/>
      <c r="E52" s="23"/>
      <c r="F52" s="23"/>
      <c r="G52" s="23"/>
      <c r="H52" s="23"/>
      <c r="I52" s="23"/>
      <c r="J52" s="23"/>
      <c r="K52" s="23"/>
      <c r="L52" s="23"/>
      <c r="M52" s="23"/>
      <c r="N52" s="38"/>
      <c r="O52" s="23"/>
      <c r="P52" s="23"/>
      <c r="Q52" s="23"/>
      <c r="R52" s="23"/>
      <c r="S52" s="23"/>
      <c r="T52" s="23"/>
      <c r="U52" s="23"/>
      <c r="V52" s="23"/>
      <c r="W52" s="23"/>
      <c r="X52" s="23"/>
      <c r="Y52" s="23"/>
      <c r="Z52" s="23"/>
      <c r="AA52" s="23"/>
      <c r="AB52" s="23"/>
      <c r="AC52" s="23"/>
      <c r="AD52" s="23"/>
      <c r="AE52" s="23"/>
      <c r="AF52" s="39"/>
      <c r="AG52" s="23"/>
      <c r="AH52" s="33"/>
      <c r="AI52" s="115" t="s">
        <v>107</v>
      </c>
      <c r="AJ52" s="116">
        <f>+'2,02'!AN75</f>
        <v>70.06</v>
      </c>
      <c r="AK52" s="117"/>
      <c r="AL52" s="118">
        <f>14.4-5</f>
        <v>9.4</v>
      </c>
      <c r="AM52" s="119">
        <v>1</v>
      </c>
      <c r="AN52" s="73">
        <f>+AJ52*AL52*AM52</f>
        <v>658.56400000000008</v>
      </c>
    </row>
    <row r="53" spans="1:40" ht="15.75" x14ac:dyDescent="0.25">
      <c r="A53" s="22"/>
      <c r="B53" s="23"/>
      <c r="C53" s="23"/>
      <c r="D53" s="23"/>
      <c r="E53" s="23"/>
      <c r="F53" s="23"/>
      <c r="G53" s="23"/>
      <c r="H53" s="23"/>
      <c r="I53" s="23"/>
      <c r="J53" s="23"/>
      <c r="K53" s="23"/>
      <c r="L53" s="23"/>
      <c r="M53" s="23"/>
      <c r="N53" s="38"/>
      <c r="O53" s="23"/>
      <c r="P53" s="23"/>
      <c r="Q53" s="23"/>
      <c r="R53" s="23"/>
      <c r="S53" s="23"/>
      <c r="T53" s="23"/>
      <c r="U53" s="23"/>
      <c r="V53" s="23"/>
      <c r="W53" s="23"/>
      <c r="X53" s="23"/>
      <c r="Y53" s="23"/>
      <c r="Z53" s="23"/>
      <c r="AA53" s="23"/>
      <c r="AB53" s="23"/>
      <c r="AC53" s="23"/>
      <c r="AD53" s="23"/>
      <c r="AE53" s="23"/>
      <c r="AF53" s="39"/>
      <c r="AG53" s="23"/>
      <c r="AH53" s="33"/>
      <c r="AI53" s="115"/>
      <c r="AJ53" s="116"/>
      <c r="AK53" s="117"/>
      <c r="AL53" s="118"/>
      <c r="AM53" s="119"/>
      <c r="AN53" s="73"/>
    </row>
    <row r="54" spans="1:40" ht="15.75" x14ac:dyDescent="0.25">
      <c r="A54" s="22"/>
      <c r="B54" s="23"/>
      <c r="C54" s="23"/>
      <c r="D54" s="23"/>
      <c r="E54" s="23"/>
      <c r="F54" s="23"/>
      <c r="G54" s="23"/>
      <c r="H54" s="23"/>
      <c r="I54" s="23"/>
      <c r="J54" s="23"/>
      <c r="K54" s="23"/>
      <c r="L54" s="23"/>
      <c r="M54" s="23"/>
      <c r="N54" s="38"/>
      <c r="O54" s="23"/>
      <c r="P54" s="23"/>
      <c r="Q54" s="23"/>
      <c r="R54" s="23"/>
      <c r="S54" s="23"/>
      <c r="T54" s="23"/>
      <c r="U54" s="23"/>
      <c r="V54" s="23"/>
      <c r="W54" s="23"/>
      <c r="X54" s="23"/>
      <c r="Y54" s="23"/>
      <c r="Z54" s="23"/>
      <c r="AA54" s="23"/>
      <c r="AB54" s="23"/>
      <c r="AC54" s="23"/>
      <c r="AD54" s="23"/>
      <c r="AE54" s="23"/>
      <c r="AF54" s="39"/>
      <c r="AG54" s="23"/>
      <c r="AH54" s="33"/>
      <c r="AI54" s="115"/>
      <c r="AJ54" s="116"/>
      <c r="AK54" s="117"/>
      <c r="AL54" s="118"/>
      <c r="AM54" s="119"/>
      <c r="AN54" s="73"/>
    </row>
    <row r="55" spans="1:40" ht="15.75" x14ac:dyDescent="0.25">
      <c r="A55" s="22"/>
      <c r="B55" s="23"/>
      <c r="C55" s="23"/>
      <c r="D55" s="23"/>
      <c r="E55" s="23"/>
      <c r="F55" s="23"/>
      <c r="G55" s="23"/>
      <c r="H55" s="23"/>
      <c r="I55" s="23"/>
      <c r="J55" s="23"/>
      <c r="K55" s="23"/>
      <c r="L55" s="23"/>
      <c r="M55" s="23"/>
      <c r="N55" s="23"/>
      <c r="O55" s="23"/>
      <c r="P55" s="23"/>
      <c r="Q55" s="23"/>
      <c r="R55" s="23"/>
      <c r="S55" s="23"/>
      <c r="T55" s="23"/>
      <c r="U55" s="23"/>
      <c r="V55" s="23"/>
      <c r="W55" s="23"/>
      <c r="X55" s="23"/>
      <c r="Y55" s="23"/>
      <c r="Z55" s="23"/>
      <c r="AA55" s="23"/>
      <c r="AB55" s="23"/>
      <c r="AC55" s="23"/>
      <c r="AD55" s="23"/>
      <c r="AE55" s="23"/>
      <c r="AF55" s="39"/>
      <c r="AG55" s="23"/>
      <c r="AH55" s="33"/>
      <c r="AI55" s="34"/>
      <c r="AJ55" s="78"/>
      <c r="AK55" s="79"/>
      <c r="AL55" s="74"/>
      <c r="AM55" s="36"/>
      <c r="AN55" s="37"/>
    </row>
    <row r="56" spans="1:40" ht="15.75" x14ac:dyDescent="0.25">
      <c r="A56" s="22"/>
      <c r="B56" s="23"/>
      <c r="C56" s="23"/>
      <c r="D56" s="23"/>
      <c r="E56" s="23"/>
      <c r="F56" s="23"/>
      <c r="G56" s="23"/>
      <c r="H56" s="23"/>
      <c r="I56" s="23"/>
      <c r="J56" s="23"/>
      <c r="K56" s="23"/>
      <c r="L56" s="23"/>
      <c r="M56" s="23"/>
      <c r="N56" s="23"/>
      <c r="O56" s="23"/>
      <c r="P56" s="23"/>
      <c r="Q56" s="23"/>
      <c r="R56" s="23"/>
      <c r="S56" s="23"/>
      <c r="T56" s="23"/>
      <c r="U56" s="23"/>
      <c r="V56" s="23"/>
      <c r="W56" s="23"/>
      <c r="X56" s="23"/>
      <c r="Y56" s="23"/>
      <c r="Z56" s="23"/>
      <c r="AA56" s="23"/>
      <c r="AB56" s="23"/>
      <c r="AC56" s="23"/>
      <c r="AD56" s="23"/>
      <c r="AE56" s="23"/>
      <c r="AF56" s="39"/>
      <c r="AG56" s="23"/>
      <c r="AH56" s="33"/>
      <c r="AI56" s="34"/>
      <c r="AJ56" s="78"/>
      <c r="AK56" s="79"/>
      <c r="AL56" s="74"/>
      <c r="AM56" s="36"/>
      <c r="AN56" s="37"/>
    </row>
    <row r="57" spans="1:40" ht="15.75" x14ac:dyDescent="0.25">
      <c r="A57" s="22"/>
      <c r="B57" s="23"/>
      <c r="C57" s="23"/>
      <c r="D57" s="23"/>
      <c r="E57" s="23"/>
      <c r="F57" s="23"/>
      <c r="G57" s="23"/>
      <c r="H57" s="23"/>
      <c r="I57" s="23"/>
      <c r="J57" s="23"/>
      <c r="K57" s="23"/>
      <c r="L57" s="23"/>
      <c r="M57" s="23"/>
      <c r="N57" s="23"/>
      <c r="O57" s="23"/>
      <c r="P57" s="23"/>
      <c r="Q57" s="23"/>
      <c r="R57" s="23"/>
      <c r="S57" s="23"/>
      <c r="T57" s="23"/>
      <c r="U57" s="23"/>
      <c r="V57" s="23"/>
      <c r="W57" s="23"/>
      <c r="X57" s="23"/>
      <c r="Y57" s="23"/>
      <c r="Z57" s="23"/>
      <c r="AA57" s="23"/>
      <c r="AB57" s="23"/>
      <c r="AC57" s="23"/>
      <c r="AD57" s="23"/>
      <c r="AE57" s="23"/>
      <c r="AF57" s="39"/>
      <c r="AG57" s="23"/>
      <c r="AH57" s="33"/>
      <c r="AI57" s="34"/>
      <c r="AJ57" s="78"/>
      <c r="AK57" s="79"/>
      <c r="AL57" s="74"/>
      <c r="AM57" s="36"/>
      <c r="AN57" s="37"/>
    </row>
    <row r="58" spans="1:40" ht="15.75" x14ac:dyDescent="0.25">
      <c r="A58" s="22"/>
      <c r="B58" s="23"/>
      <c r="C58" s="23"/>
      <c r="D58" s="23"/>
      <c r="E58" s="23"/>
      <c r="F58" s="23"/>
      <c r="G58" s="23"/>
      <c r="H58" s="23"/>
      <c r="I58" s="23"/>
      <c r="J58" s="23"/>
      <c r="K58" s="23"/>
      <c r="L58" s="23"/>
      <c r="M58" s="23"/>
      <c r="N58" s="23"/>
      <c r="O58" s="23"/>
      <c r="P58" s="23"/>
      <c r="Q58" s="23"/>
      <c r="R58" s="23"/>
      <c r="S58" s="23"/>
      <c r="T58" s="23"/>
      <c r="U58" s="23"/>
      <c r="V58" s="23"/>
      <c r="W58" s="23"/>
      <c r="X58" s="23"/>
      <c r="Y58" s="23"/>
      <c r="Z58" s="23"/>
      <c r="AA58" s="23"/>
      <c r="AB58" s="23"/>
      <c r="AC58" s="23"/>
      <c r="AD58" s="23"/>
      <c r="AE58" s="23"/>
      <c r="AF58" s="39"/>
      <c r="AG58" s="23"/>
      <c r="AH58" s="33"/>
      <c r="AI58" s="34"/>
      <c r="AJ58" s="78"/>
      <c r="AK58" s="79"/>
      <c r="AL58" s="74"/>
      <c r="AM58" s="36"/>
      <c r="AN58" s="37"/>
    </row>
    <row r="59" spans="1:40" ht="15.75" x14ac:dyDescent="0.25">
      <c r="A59" s="22"/>
      <c r="B59" s="23"/>
      <c r="C59" s="23"/>
      <c r="D59" s="23"/>
      <c r="E59" s="23"/>
      <c r="F59" s="23"/>
      <c r="G59" s="23"/>
      <c r="H59" s="23"/>
      <c r="I59" s="23"/>
      <c r="J59" s="23"/>
      <c r="K59" s="23"/>
      <c r="L59" s="23"/>
      <c r="M59" s="23"/>
      <c r="N59" s="23"/>
      <c r="O59" s="23"/>
      <c r="P59" s="23"/>
      <c r="Q59" s="23"/>
      <c r="R59" s="23"/>
      <c r="S59" s="23"/>
      <c r="T59" s="23"/>
      <c r="U59" s="23"/>
      <c r="V59" s="23"/>
      <c r="W59" s="23"/>
      <c r="X59" s="23"/>
      <c r="Y59" s="23"/>
      <c r="Z59" s="23"/>
      <c r="AA59" s="23"/>
      <c r="AB59" s="23"/>
      <c r="AC59" s="23"/>
      <c r="AD59" s="23"/>
      <c r="AE59" s="23"/>
      <c r="AF59" s="39"/>
      <c r="AG59" s="23"/>
      <c r="AH59" s="33"/>
      <c r="AI59" s="34"/>
      <c r="AJ59" s="78"/>
      <c r="AK59" s="79"/>
      <c r="AL59" s="74"/>
      <c r="AM59" s="36"/>
      <c r="AN59" s="37"/>
    </row>
    <row r="60" spans="1:40" ht="15.75" x14ac:dyDescent="0.25">
      <c r="A60" s="22"/>
      <c r="B60" s="23"/>
      <c r="C60" s="23"/>
      <c r="D60" s="23"/>
      <c r="E60" s="23"/>
      <c r="F60" s="23"/>
      <c r="G60" s="23"/>
      <c r="H60" s="23"/>
      <c r="I60" s="23"/>
      <c r="J60" s="23"/>
      <c r="K60" s="23"/>
      <c r="L60" s="23"/>
      <c r="M60" s="23"/>
      <c r="N60" s="23"/>
      <c r="O60" s="23"/>
      <c r="P60" s="23"/>
      <c r="Q60" s="23"/>
      <c r="R60" s="23"/>
      <c r="S60" s="23"/>
      <c r="T60" s="23"/>
      <c r="U60" s="23"/>
      <c r="V60" s="23"/>
      <c r="W60" s="23"/>
      <c r="X60" s="23"/>
      <c r="Y60" s="23"/>
      <c r="Z60" s="23"/>
      <c r="AA60" s="23"/>
      <c r="AB60" s="23"/>
      <c r="AC60" s="23"/>
      <c r="AD60" s="23"/>
      <c r="AE60" s="23"/>
      <c r="AF60" s="39"/>
      <c r="AG60" s="23"/>
      <c r="AH60" s="33"/>
      <c r="AI60" s="34"/>
      <c r="AJ60" s="78"/>
      <c r="AK60" s="79"/>
      <c r="AL60" s="74"/>
      <c r="AM60" s="36"/>
      <c r="AN60" s="37"/>
    </row>
    <row r="61" spans="1:40" ht="15.75" x14ac:dyDescent="0.25">
      <c r="A61" s="22"/>
      <c r="B61" s="23"/>
      <c r="C61" s="23"/>
      <c r="D61" s="23"/>
      <c r="E61" s="23"/>
      <c r="F61" s="23"/>
      <c r="G61" s="23"/>
      <c r="H61" s="23"/>
      <c r="I61" s="23"/>
      <c r="J61" s="23"/>
      <c r="K61" s="23"/>
      <c r="L61" s="23"/>
      <c r="M61" s="23"/>
      <c r="N61" s="23"/>
      <c r="O61" s="23"/>
      <c r="P61" s="23"/>
      <c r="Q61" s="23"/>
      <c r="R61" s="23"/>
      <c r="S61" s="23"/>
      <c r="T61" s="23"/>
      <c r="U61" s="23"/>
      <c r="V61" s="23"/>
      <c r="W61" s="23"/>
      <c r="X61" s="23"/>
      <c r="Y61" s="23"/>
      <c r="Z61" s="23"/>
      <c r="AA61" s="23"/>
      <c r="AB61" s="23"/>
      <c r="AC61" s="23"/>
      <c r="AD61" s="23"/>
      <c r="AE61" s="23"/>
      <c r="AF61" s="39"/>
      <c r="AG61" s="23"/>
      <c r="AH61" s="33"/>
      <c r="AI61" s="34"/>
      <c r="AJ61" s="78"/>
      <c r="AK61" s="79"/>
      <c r="AL61" s="74"/>
      <c r="AM61" s="36"/>
      <c r="AN61" s="37"/>
    </row>
    <row r="62" spans="1:40" ht="15.75" x14ac:dyDescent="0.25">
      <c r="A62" s="22"/>
      <c r="B62" s="23"/>
      <c r="C62" s="23"/>
      <c r="D62" s="23"/>
      <c r="E62" s="23"/>
      <c r="F62" s="23"/>
      <c r="G62" s="23"/>
      <c r="H62" s="23"/>
      <c r="I62" s="23"/>
      <c r="J62" s="23"/>
      <c r="K62" s="23"/>
      <c r="L62" s="23"/>
      <c r="M62" s="23"/>
      <c r="N62" s="23"/>
      <c r="O62" s="23"/>
      <c r="P62" s="23"/>
      <c r="Q62" s="23"/>
      <c r="R62" s="23"/>
      <c r="S62" s="23"/>
      <c r="T62" s="23"/>
      <c r="U62" s="23"/>
      <c r="V62" s="23"/>
      <c r="W62" s="23"/>
      <c r="X62" s="23"/>
      <c r="Y62" s="23"/>
      <c r="Z62" s="23"/>
      <c r="AA62" s="23"/>
      <c r="AB62" s="23"/>
      <c r="AC62" s="23"/>
      <c r="AD62" s="23"/>
      <c r="AE62" s="23"/>
      <c r="AF62" s="39"/>
      <c r="AG62" s="23"/>
      <c r="AH62" s="33"/>
      <c r="AI62" s="34"/>
      <c r="AJ62" s="78"/>
      <c r="AK62" s="79"/>
      <c r="AL62" s="74"/>
      <c r="AM62" s="36"/>
      <c r="AN62" s="37"/>
    </row>
    <row r="63" spans="1:40" ht="15.75" x14ac:dyDescent="0.25">
      <c r="A63" s="22"/>
      <c r="B63" s="23"/>
      <c r="C63" s="23"/>
      <c r="D63" s="23"/>
      <c r="E63" s="23"/>
      <c r="F63" s="23"/>
      <c r="G63" s="23"/>
      <c r="H63" s="23"/>
      <c r="I63" s="23"/>
      <c r="J63" s="23"/>
      <c r="K63" s="23"/>
      <c r="L63" s="23"/>
      <c r="M63" s="23"/>
      <c r="N63" s="23"/>
      <c r="O63" s="23"/>
      <c r="P63" s="23"/>
      <c r="Q63" s="23"/>
      <c r="R63" s="23"/>
      <c r="S63" s="23"/>
      <c r="T63" s="23"/>
      <c r="U63" s="23"/>
      <c r="V63" s="23"/>
      <c r="W63" s="23"/>
      <c r="X63" s="23"/>
      <c r="Y63" s="23"/>
      <c r="Z63" s="23"/>
      <c r="AA63" s="23"/>
      <c r="AB63" s="23"/>
      <c r="AC63" s="23"/>
      <c r="AD63" s="23"/>
      <c r="AE63" s="23"/>
      <c r="AF63" s="39"/>
      <c r="AG63" s="23"/>
      <c r="AH63" s="33"/>
      <c r="AI63" s="34"/>
      <c r="AJ63" s="78"/>
      <c r="AK63" s="79"/>
      <c r="AL63" s="74"/>
      <c r="AM63" s="36"/>
      <c r="AN63" s="37"/>
    </row>
    <row r="64" spans="1:40" ht="15.75" x14ac:dyDescent="0.25">
      <c r="A64" s="22"/>
      <c r="B64" s="23"/>
      <c r="C64" s="23"/>
      <c r="D64" s="23"/>
      <c r="E64" s="23"/>
      <c r="F64" s="23"/>
      <c r="G64" s="23"/>
      <c r="H64" s="23"/>
      <c r="I64" s="23"/>
      <c r="J64" s="23"/>
      <c r="K64" s="23"/>
      <c r="L64" s="23"/>
      <c r="M64" s="23"/>
      <c r="N64" s="23"/>
      <c r="O64" s="23"/>
      <c r="P64" s="23"/>
      <c r="Q64" s="23"/>
      <c r="R64" s="23"/>
      <c r="S64" s="23"/>
      <c r="T64" s="23"/>
      <c r="U64" s="23"/>
      <c r="V64" s="23"/>
      <c r="W64" s="23"/>
      <c r="X64" s="23"/>
      <c r="Y64" s="23"/>
      <c r="Z64" s="23"/>
      <c r="AA64" s="23"/>
      <c r="AB64" s="23"/>
      <c r="AC64" s="23"/>
      <c r="AD64" s="23"/>
      <c r="AE64" s="23"/>
      <c r="AF64" s="39"/>
      <c r="AG64" s="23"/>
      <c r="AH64" s="33"/>
      <c r="AI64" s="34"/>
      <c r="AJ64" s="78"/>
      <c r="AK64" s="79"/>
      <c r="AL64" s="74"/>
      <c r="AM64" s="36"/>
      <c r="AN64" s="37"/>
    </row>
    <row r="65" spans="1:40" ht="15.75" x14ac:dyDescent="0.25">
      <c r="A65" s="22"/>
      <c r="B65" s="23"/>
      <c r="C65" s="23"/>
      <c r="D65" s="23"/>
      <c r="E65" s="23"/>
      <c r="F65" s="23"/>
      <c r="G65" s="23"/>
      <c r="H65" s="23"/>
      <c r="I65" s="23"/>
      <c r="J65" s="23"/>
      <c r="K65" s="23"/>
      <c r="L65" s="23"/>
      <c r="M65" s="23"/>
      <c r="N65" s="23"/>
      <c r="O65" s="23"/>
      <c r="P65" s="23"/>
      <c r="Q65" s="23"/>
      <c r="R65" s="23"/>
      <c r="S65" s="23"/>
      <c r="T65" s="23"/>
      <c r="U65" s="23"/>
      <c r="V65" s="23"/>
      <c r="W65" s="23"/>
      <c r="X65" s="23"/>
      <c r="Y65" s="23"/>
      <c r="Z65" s="23"/>
      <c r="AA65" s="23"/>
      <c r="AB65" s="23"/>
      <c r="AC65" s="23"/>
      <c r="AD65" s="23"/>
      <c r="AE65" s="23"/>
      <c r="AF65" s="39"/>
      <c r="AG65" s="23"/>
      <c r="AH65" s="33"/>
      <c r="AI65" s="34"/>
      <c r="AJ65" s="78"/>
      <c r="AK65" s="79"/>
      <c r="AL65" s="74"/>
      <c r="AM65" s="36"/>
      <c r="AN65" s="37"/>
    </row>
    <row r="66" spans="1:40" ht="15.75" x14ac:dyDescent="0.25">
      <c r="A66" s="22"/>
      <c r="B66" s="23"/>
      <c r="C66" s="23"/>
      <c r="D66" s="23"/>
      <c r="E66" s="23"/>
      <c r="F66" s="23"/>
      <c r="G66" s="23"/>
      <c r="H66" s="23"/>
      <c r="I66" s="23"/>
      <c r="J66" s="23"/>
      <c r="K66" s="23"/>
      <c r="L66" s="23"/>
      <c r="M66" s="23"/>
      <c r="N66" s="23"/>
      <c r="O66" s="23"/>
      <c r="P66" s="23"/>
      <c r="Q66" s="23"/>
      <c r="R66" s="23"/>
      <c r="S66" s="23"/>
      <c r="T66" s="23"/>
      <c r="U66" s="23"/>
      <c r="V66" s="23"/>
      <c r="W66" s="23"/>
      <c r="X66" s="23"/>
      <c r="Y66" s="23"/>
      <c r="Z66" s="23"/>
      <c r="AA66" s="23"/>
      <c r="AB66" s="23"/>
      <c r="AC66" s="23"/>
      <c r="AD66" s="23"/>
      <c r="AE66" s="23"/>
      <c r="AF66" s="39"/>
      <c r="AG66" s="23"/>
      <c r="AH66" s="33"/>
      <c r="AI66" s="34"/>
      <c r="AJ66" s="78"/>
      <c r="AK66" s="79"/>
      <c r="AL66" s="74"/>
      <c r="AM66" s="36"/>
      <c r="AN66" s="37"/>
    </row>
    <row r="67" spans="1:40" ht="15.75" x14ac:dyDescent="0.25">
      <c r="A67" s="22"/>
      <c r="B67" s="23"/>
      <c r="C67" s="23"/>
      <c r="D67" s="23"/>
      <c r="E67" s="23"/>
      <c r="F67" s="23"/>
      <c r="G67" s="23"/>
      <c r="H67" s="23"/>
      <c r="I67" s="23"/>
      <c r="J67" s="23"/>
      <c r="K67" s="23"/>
      <c r="L67" s="23"/>
      <c r="M67" s="23"/>
      <c r="N67" s="23"/>
      <c r="O67" s="23"/>
      <c r="P67" s="23"/>
      <c r="Q67" s="23"/>
      <c r="R67" s="23"/>
      <c r="S67" s="23"/>
      <c r="T67" s="23"/>
      <c r="U67" s="23"/>
      <c r="V67" s="23"/>
      <c r="W67" s="23"/>
      <c r="X67" s="23"/>
      <c r="Y67" s="23"/>
      <c r="Z67" s="23"/>
      <c r="AA67" s="23"/>
      <c r="AB67" s="23"/>
      <c r="AC67" s="23"/>
      <c r="AD67" s="23"/>
      <c r="AE67" s="23"/>
      <c r="AF67" s="39"/>
      <c r="AG67" s="23"/>
      <c r="AH67" s="33"/>
      <c r="AI67" s="34"/>
      <c r="AJ67" s="78"/>
      <c r="AK67" s="79"/>
      <c r="AL67" s="74"/>
      <c r="AM67" s="36"/>
      <c r="AN67" s="37"/>
    </row>
    <row r="68" spans="1:40" ht="15.75" x14ac:dyDescent="0.25">
      <c r="A68" s="22"/>
      <c r="B68" s="23"/>
      <c r="C68" s="23"/>
      <c r="D68" s="23"/>
      <c r="E68" s="23"/>
      <c r="F68" s="23"/>
      <c r="G68" s="23"/>
      <c r="H68" s="23"/>
      <c r="I68" s="23"/>
      <c r="J68" s="23"/>
      <c r="K68" s="23"/>
      <c r="L68" s="23"/>
      <c r="M68" s="23"/>
      <c r="N68" s="23"/>
      <c r="O68" s="23"/>
      <c r="P68" s="23"/>
      <c r="Q68" s="23"/>
      <c r="R68" s="23"/>
      <c r="S68" s="23"/>
      <c r="T68" s="23"/>
      <c r="U68" s="23"/>
      <c r="V68" s="23"/>
      <c r="W68" s="23"/>
      <c r="X68" s="23"/>
      <c r="Y68" s="23"/>
      <c r="Z68" s="23"/>
      <c r="AA68" s="23"/>
      <c r="AB68" s="23"/>
      <c r="AC68" s="23"/>
      <c r="AD68" s="23"/>
      <c r="AE68" s="23"/>
      <c r="AF68" s="39"/>
      <c r="AG68" s="23"/>
      <c r="AH68" s="33"/>
      <c r="AI68" s="34"/>
      <c r="AJ68" s="78"/>
      <c r="AK68" s="79"/>
      <c r="AL68" s="74"/>
      <c r="AM68" s="36"/>
      <c r="AN68" s="37"/>
    </row>
    <row r="69" spans="1:40" ht="15.75" x14ac:dyDescent="0.25">
      <c r="A69" s="22"/>
      <c r="B69" s="23"/>
      <c r="C69" s="23"/>
      <c r="D69" s="23"/>
      <c r="E69" s="23"/>
      <c r="F69" s="23"/>
      <c r="G69" s="23"/>
      <c r="H69" s="23"/>
      <c r="I69" s="23"/>
      <c r="J69" s="23"/>
      <c r="K69" s="23"/>
      <c r="L69" s="23"/>
      <c r="M69" s="23"/>
      <c r="N69" s="23"/>
      <c r="O69" s="23"/>
      <c r="P69" s="23"/>
      <c r="Q69" s="23"/>
      <c r="R69" s="23"/>
      <c r="S69" s="23"/>
      <c r="T69" s="23"/>
      <c r="U69" s="23"/>
      <c r="V69" s="23"/>
      <c r="W69" s="23"/>
      <c r="X69" s="23"/>
      <c r="Y69" s="23"/>
      <c r="Z69" s="23"/>
      <c r="AA69" s="23"/>
      <c r="AB69" s="23"/>
      <c r="AC69" s="23"/>
      <c r="AD69" s="23"/>
      <c r="AE69" s="23"/>
      <c r="AF69" s="39"/>
      <c r="AG69" s="23"/>
      <c r="AH69" s="33"/>
      <c r="AI69" s="34"/>
      <c r="AJ69" s="78"/>
      <c r="AK69" s="79"/>
      <c r="AL69" s="74"/>
      <c r="AM69" s="36"/>
      <c r="AN69" s="37"/>
    </row>
    <row r="70" spans="1:40" ht="15.75" x14ac:dyDescent="0.25">
      <c r="A70" s="22"/>
      <c r="B70" s="23"/>
      <c r="C70" s="23"/>
      <c r="D70" s="23"/>
      <c r="E70" s="23"/>
      <c r="F70" s="23"/>
      <c r="G70" s="23"/>
      <c r="H70" s="23"/>
      <c r="I70" s="23"/>
      <c r="J70" s="23"/>
      <c r="K70" s="23"/>
      <c r="L70" s="23"/>
      <c r="M70" s="23"/>
      <c r="N70" s="23"/>
      <c r="O70" s="23"/>
      <c r="P70" s="23"/>
      <c r="Q70" s="23"/>
      <c r="R70" s="23"/>
      <c r="S70" s="23"/>
      <c r="T70" s="23"/>
      <c r="U70" s="23"/>
      <c r="V70" s="23"/>
      <c r="W70" s="23"/>
      <c r="X70" s="23"/>
      <c r="Y70" s="23"/>
      <c r="Z70" s="23"/>
      <c r="AA70" s="23"/>
      <c r="AB70" s="23"/>
      <c r="AC70" s="23"/>
      <c r="AD70" s="23"/>
      <c r="AE70" s="23"/>
      <c r="AF70" s="39"/>
      <c r="AG70" s="23"/>
      <c r="AH70" s="33"/>
      <c r="AI70" s="34"/>
      <c r="AJ70" s="78"/>
      <c r="AK70" s="79"/>
      <c r="AL70" s="74"/>
      <c r="AM70" s="36"/>
      <c r="AN70" s="37"/>
    </row>
    <row r="71" spans="1:40" ht="15.75" x14ac:dyDescent="0.25">
      <c r="A71" s="22"/>
      <c r="B71" s="23"/>
      <c r="C71" s="23"/>
      <c r="D71" s="23"/>
      <c r="E71" s="23"/>
      <c r="F71" s="23"/>
      <c r="G71" s="23"/>
      <c r="H71" s="23"/>
      <c r="I71" s="23"/>
      <c r="J71" s="23"/>
      <c r="K71" s="23"/>
      <c r="L71" s="23"/>
      <c r="M71" s="23"/>
      <c r="N71" s="23"/>
      <c r="O71" s="23"/>
      <c r="P71" s="23"/>
      <c r="Q71" s="23"/>
      <c r="R71" s="23"/>
      <c r="S71" s="23"/>
      <c r="T71" s="23"/>
      <c r="U71" s="23"/>
      <c r="V71" s="23"/>
      <c r="W71" s="23"/>
      <c r="X71" s="23"/>
      <c r="Y71" s="23"/>
      <c r="Z71" s="23"/>
      <c r="AA71" s="23"/>
      <c r="AB71" s="23"/>
      <c r="AC71" s="23"/>
      <c r="AD71" s="23"/>
      <c r="AE71" s="23"/>
      <c r="AF71" s="39"/>
      <c r="AG71" s="23"/>
      <c r="AH71" s="33"/>
      <c r="AI71" s="34"/>
      <c r="AJ71" s="78"/>
      <c r="AK71" s="79"/>
      <c r="AL71" s="74"/>
      <c r="AM71" s="36"/>
      <c r="AN71" s="37"/>
    </row>
    <row r="72" spans="1:40" ht="15.75" x14ac:dyDescent="0.25">
      <c r="A72" s="22"/>
      <c r="B72" s="23"/>
      <c r="C72" s="23"/>
      <c r="D72" s="23"/>
      <c r="E72" s="23"/>
      <c r="F72" s="23"/>
      <c r="G72" s="23"/>
      <c r="H72" s="23"/>
      <c r="I72" s="23"/>
      <c r="J72" s="23"/>
      <c r="K72" s="23"/>
      <c r="L72" s="23"/>
      <c r="M72" s="23"/>
      <c r="N72" s="23"/>
      <c r="O72" s="23"/>
      <c r="P72" s="23"/>
      <c r="Q72" s="23"/>
      <c r="R72" s="23"/>
      <c r="S72" s="23"/>
      <c r="T72" s="23"/>
      <c r="U72" s="23"/>
      <c r="V72" s="23"/>
      <c r="W72" s="23"/>
      <c r="X72" s="23"/>
      <c r="Y72" s="23"/>
      <c r="Z72" s="23"/>
      <c r="AA72" s="23"/>
      <c r="AB72" s="23"/>
      <c r="AC72" s="23"/>
      <c r="AD72" s="23"/>
      <c r="AE72" s="23"/>
      <c r="AF72" s="23"/>
      <c r="AG72" s="23"/>
      <c r="AH72" s="33"/>
      <c r="AI72" s="34"/>
      <c r="AJ72" s="79"/>
      <c r="AK72" s="79"/>
      <c r="AL72" s="74"/>
      <c r="AM72" s="36"/>
      <c r="AN72" s="37"/>
    </row>
    <row r="73" spans="1:40" ht="15.75" x14ac:dyDescent="0.25">
      <c r="A73" s="22"/>
      <c r="B73" s="23"/>
      <c r="C73" s="23"/>
      <c r="D73" s="23"/>
      <c r="E73" s="23"/>
      <c r="F73" s="23"/>
      <c r="G73" s="23"/>
      <c r="H73" s="23"/>
      <c r="I73" s="23"/>
      <c r="J73" s="23"/>
      <c r="K73" s="23"/>
      <c r="L73" s="23"/>
      <c r="M73" s="23"/>
      <c r="N73" s="23"/>
      <c r="O73" s="23"/>
      <c r="P73" s="23"/>
      <c r="Q73" s="23"/>
      <c r="R73" s="23"/>
      <c r="S73" s="23"/>
      <c r="T73" s="23"/>
      <c r="U73" s="23"/>
      <c r="V73" s="23"/>
      <c r="W73" s="23"/>
      <c r="X73" s="23"/>
      <c r="Y73" s="23"/>
      <c r="Z73" s="23"/>
      <c r="AA73" s="23"/>
      <c r="AB73" s="23"/>
      <c r="AC73" s="23"/>
      <c r="AD73" s="23"/>
      <c r="AE73" s="23"/>
      <c r="AF73" s="23"/>
      <c r="AG73" s="23"/>
      <c r="AH73" s="33"/>
      <c r="AI73" s="34"/>
      <c r="AJ73" s="79"/>
      <c r="AK73" s="79"/>
      <c r="AL73" s="111"/>
      <c r="AM73" s="36"/>
      <c r="AN73" s="37"/>
    </row>
    <row r="74" spans="1:40" ht="15.75" x14ac:dyDescent="0.25">
      <c r="A74" s="22"/>
      <c r="B74" s="23"/>
      <c r="C74" s="23"/>
      <c r="D74" s="23"/>
      <c r="E74" s="23"/>
      <c r="F74" s="23"/>
      <c r="G74" s="23"/>
      <c r="H74" s="23"/>
      <c r="I74" s="23"/>
      <c r="J74" s="23"/>
      <c r="K74" s="23"/>
      <c r="L74" s="23"/>
      <c r="M74" s="23"/>
      <c r="N74" s="23"/>
      <c r="O74" s="23"/>
      <c r="P74" s="23"/>
      <c r="Q74" s="23"/>
      <c r="R74" s="23"/>
      <c r="S74" s="23"/>
      <c r="T74" s="23"/>
      <c r="U74" s="23"/>
      <c r="V74" s="23"/>
      <c r="W74" s="23"/>
      <c r="X74" s="23"/>
      <c r="Y74" s="23"/>
      <c r="Z74" s="23"/>
      <c r="AA74" s="23"/>
      <c r="AB74" s="23"/>
      <c r="AC74" s="23"/>
      <c r="AD74" s="23"/>
      <c r="AE74" s="23"/>
      <c r="AF74" s="23"/>
      <c r="AG74" s="23"/>
      <c r="AH74" s="33"/>
      <c r="AI74" s="34"/>
      <c r="AJ74" s="79"/>
      <c r="AK74" s="79"/>
      <c r="AL74" s="111"/>
      <c r="AM74" s="36"/>
      <c r="AN74" s="37"/>
    </row>
    <row r="75" spans="1:40" ht="15.75" x14ac:dyDescent="0.25">
      <c r="A75" s="22"/>
      <c r="B75" s="23"/>
      <c r="C75" s="23"/>
      <c r="D75" s="23"/>
      <c r="E75" s="23"/>
      <c r="F75" s="23"/>
      <c r="G75" s="23"/>
      <c r="H75" s="23"/>
      <c r="I75" s="23"/>
      <c r="J75" s="23"/>
      <c r="K75" s="23"/>
      <c r="L75" s="23"/>
      <c r="M75" s="23"/>
      <c r="N75" s="23"/>
      <c r="O75" s="23"/>
      <c r="P75" s="23"/>
      <c r="Q75" s="23"/>
      <c r="R75" s="23"/>
      <c r="S75" s="23"/>
      <c r="T75" s="23"/>
      <c r="U75" s="23"/>
      <c r="V75" s="23"/>
      <c r="W75" s="23"/>
      <c r="X75" s="23"/>
      <c r="Y75" s="23"/>
      <c r="Z75" s="23"/>
      <c r="AA75" s="23"/>
      <c r="AB75" s="23"/>
      <c r="AC75" s="23"/>
      <c r="AD75" s="23"/>
      <c r="AE75" s="23"/>
      <c r="AF75" s="23"/>
      <c r="AG75" s="23"/>
      <c r="AH75" s="33"/>
      <c r="AI75" s="34"/>
      <c r="AJ75" s="79"/>
      <c r="AK75" s="79"/>
      <c r="AL75" s="111"/>
      <c r="AM75" s="36"/>
      <c r="AN75" s="37"/>
    </row>
    <row r="76" spans="1:40" ht="16.5" thickBot="1" x14ac:dyDescent="0.3">
      <c r="A76" s="44"/>
      <c r="B76" s="45"/>
      <c r="C76" s="45"/>
      <c r="D76" s="45"/>
      <c r="E76" s="45"/>
      <c r="F76" s="45"/>
      <c r="G76" s="45"/>
      <c r="H76" s="45"/>
      <c r="I76" s="45"/>
      <c r="J76" s="45"/>
      <c r="K76" s="45"/>
      <c r="L76" s="45"/>
      <c r="M76" s="45"/>
      <c r="N76" s="45"/>
      <c r="O76" s="45"/>
      <c r="P76" s="45"/>
      <c r="Q76" s="45"/>
      <c r="R76" s="45"/>
      <c r="S76" s="45"/>
      <c r="T76" s="45"/>
      <c r="U76" s="45"/>
      <c r="V76" s="45"/>
      <c r="W76" s="45"/>
      <c r="X76" s="45"/>
      <c r="Y76" s="45"/>
      <c r="Z76" s="45"/>
      <c r="AA76" s="45"/>
      <c r="AB76" s="45"/>
      <c r="AC76" s="45"/>
      <c r="AD76" s="45"/>
      <c r="AE76" s="45"/>
      <c r="AF76" s="45"/>
      <c r="AG76" s="45"/>
      <c r="AH76" s="46"/>
      <c r="AI76" s="112"/>
      <c r="AJ76" s="113"/>
      <c r="AK76" s="114"/>
      <c r="AL76" s="114"/>
      <c r="AM76" s="47"/>
      <c r="AN76" s="48"/>
    </row>
    <row r="77" spans="1:40" ht="15.75" x14ac:dyDescent="0.25">
      <c r="A77" s="1140" t="s">
        <v>72</v>
      </c>
      <c r="B77" s="1141"/>
      <c r="C77" s="1141"/>
      <c r="D77" s="1141"/>
      <c r="E77" s="1141"/>
      <c r="F77" s="1141"/>
      <c r="G77" s="1141"/>
      <c r="H77" s="1141"/>
      <c r="I77" s="1141"/>
      <c r="J77" s="1141"/>
      <c r="K77" s="1141"/>
      <c r="L77" s="1141"/>
      <c r="M77" s="1141"/>
      <c r="N77" s="1141"/>
      <c r="O77" s="1141"/>
      <c r="P77" s="1141"/>
      <c r="Q77" s="1141"/>
      <c r="R77" s="1141"/>
      <c r="S77" s="1141"/>
      <c r="T77" s="1141"/>
      <c r="U77" s="1141"/>
      <c r="V77" s="1141"/>
      <c r="W77" s="1141"/>
      <c r="X77" s="1141"/>
      <c r="Y77" s="1141"/>
      <c r="Z77" s="1141"/>
      <c r="AA77" s="1141"/>
      <c r="AB77" s="1141"/>
      <c r="AC77" s="1141"/>
      <c r="AD77" s="1141"/>
      <c r="AE77" s="1141"/>
      <c r="AF77" s="1141"/>
      <c r="AG77" s="1141"/>
      <c r="AH77" s="1142"/>
      <c r="AI77" s="1146" t="s">
        <v>56</v>
      </c>
      <c r="AJ77" s="1147"/>
      <c r="AK77" s="1147"/>
      <c r="AL77" s="1147"/>
      <c r="AM77" s="1147"/>
      <c r="AN77" s="49">
        <f>+SUM(AN51:AN76)</f>
        <v>1120.48</v>
      </c>
    </row>
    <row r="78" spans="1:40" ht="15.75" x14ac:dyDescent="0.25">
      <c r="A78" s="1140"/>
      <c r="B78" s="1141"/>
      <c r="C78" s="1141"/>
      <c r="D78" s="1141"/>
      <c r="E78" s="1141"/>
      <c r="F78" s="1141"/>
      <c r="G78" s="1141"/>
      <c r="H78" s="1141"/>
      <c r="I78" s="1141"/>
      <c r="J78" s="1141"/>
      <c r="K78" s="1141"/>
      <c r="L78" s="1141"/>
      <c r="M78" s="1141"/>
      <c r="N78" s="1141"/>
      <c r="O78" s="1141"/>
      <c r="P78" s="1141"/>
      <c r="Q78" s="1141"/>
      <c r="R78" s="1141"/>
      <c r="S78" s="1141"/>
      <c r="T78" s="1141"/>
      <c r="U78" s="1141"/>
      <c r="V78" s="1141"/>
      <c r="W78" s="1141"/>
      <c r="X78" s="1141"/>
      <c r="Y78" s="1141"/>
      <c r="Z78" s="1141"/>
      <c r="AA78" s="1141"/>
      <c r="AB78" s="1141"/>
      <c r="AC78" s="1141"/>
      <c r="AD78" s="1141"/>
      <c r="AE78" s="1141"/>
      <c r="AF78" s="1141"/>
      <c r="AG78" s="1141"/>
      <c r="AH78" s="1142"/>
      <c r="AI78" s="1148" t="s">
        <v>57</v>
      </c>
      <c r="AJ78" s="1149"/>
      <c r="AK78" s="1149"/>
      <c r="AL78" s="1149"/>
      <c r="AM78" s="1149"/>
      <c r="AN78" s="50">
        <f>+AN38</f>
        <v>2986.13</v>
      </c>
    </row>
    <row r="79" spans="1:40" ht="18.75" thickBot="1" x14ac:dyDescent="0.3">
      <c r="A79" s="1143"/>
      <c r="B79" s="1144"/>
      <c r="C79" s="1144"/>
      <c r="D79" s="1144"/>
      <c r="E79" s="1144"/>
      <c r="F79" s="1144"/>
      <c r="G79" s="1144"/>
      <c r="H79" s="1144"/>
      <c r="I79" s="1144"/>
      <c r="J79" s="1144"/>
      <c r="K79" s="1144"/>
      <c r="L79" s="1144"/>
      <c r="M79" s="1144"/>
      <c r="N79" s="1144"/>
      <c r="O79" s="1144"/>
      <c r="P79" s="1144"/>
      <c r="Q79" s="1144"/>
      <c r="R79" s="1144"/>
      <c r="S79" s="1144"/>
      <c r="T79" s="1144"/>
      <c r="U79" s="1144"/>
      <c r="V79" s="1144"/>
      <c r="W79" s="1144"/>
      <c r="X79" s="1144"/>
      <c r="Y79" s="1144"/>
      <c r="Z79" s="1144"/>
      <c r="AA79" s="1144"/>
      <c r="AB79" s="1144"/>
      <c r="AC79" s="1144"/>
      <c r="AD79" s="1144"/>
      <c r="AE79" s="1144"/>
      <c r="AF79" s="1144"/>
      <c r="AG79" s="1144"/>
      <c r="AH79" s="1145"/>
      <c r="AI79" s="1150" t="s">
        <v>58</v>
      </c>
      <c r="AJ79" s="1151"/>
      <c r="AK79" s="1151"/>
      <c r="AL79" s="1151"/>
      <c r="AM79" s="1151"/>
      <c r="AN79" s="158">
        <f>ROUNDDOWN(+AN77+AN78,2)</f>
        <v>4106.6099999999997</v>
      </c>
    </row>
    <row r="80" spans="1:40" customFormat="1" ht="15.75" thickBot="1" x14ac:dyDescent="0.25">
      <c r="A80" s="211"/>
      <c r="B80" s="212" t="s">
        <v>59</v>
      </c>
      <c r="C80" s="213"/>
      <c r="D80" s="213"/>
      <c r="E80" s="213"/>
      <c r="F80" s="213"/>
      <c r="G80" s="213"/>
      <c r="H80" s="213"/>
      <c r="I80" s="213"/>
      <c r="J80" s="213"/>
      <c r="K80" s="213"/>
      <c r="L80" s="213"/>
      <c r="M80" s="213"/>
      <c r="N80" s="213"/>
      <c r="O80" s="213"/>
      <c r="P80" s="213"/>
      <c r="Q80" s="213"/>
      <c r="R80" s="213"/>
      <c r="S80" s="213"/>
      <c r="T80" s="214"/>
      <c r="U80" s="213"/>
      <c r="V80" s="213"/>
      <c r="W80" s="213"/>
      <c r="X80" s="213"/>
      <c r="Y80" s="213"/>
      <c r="Z80" s="213"/>
      <c r="AA80" s="213"/>
      <c r="AB80" s="213"/>
      <c r="AC80" s="213"/>
      <c r="AD80" s="213"/>
      <c r="AE80" s="213"/>
      <c r="AF80" s="213"/>
      <c r="AG80" s="213"/>
      <c r="AH80" s="215"/>
      <c r="AI80" s="213"/>
      <c r="AJ80" s="216"/>
      <c r="AK80" s="217"/>
      <c r="AL80" s="217"/>
      <c r="AM80" s="217"/>
      <c r="AN80" s="218"/>
    </row>
    <row r="81" spans="1:40" customFormat="1" ht="61.9" customHeight="1" x14ac:dyDescent="0.2">
      <c r="A81" s="261"/>
      <c r="B81" s="205"/>
      <c r="C81" s="708"/>
      <c r="D81" s="708"/>
      <c r="E81" s="708"/>
      <c r="F81" s="708"/>
      <c r="G81" s="708"/>
      <c r="H81" s="708"/>
      <c r="I81" s="708"/>
      <c r="J81" s="708"/>
      <c r="K81" s="708"/>
      <c r="L81" s="708"/>
      <c r="M81" s="206"/>
      <c r="N81" s="206"/>
      <c r="O81" s="206"/>
      <c r="P81" s="206"/>
      <c r="Q81" s="206"/>
      <c r="R81" s="206"/>
      <c r="S81" s="206"/>
      <c r="T81" s="708"/>
      <c r="U81" s="708"/>
      <c r="V81" s="708"/>
      <c r="W81" s="708"/>
      <c r="X81" s="708"/>
      <c r="Y81" s="708"/>
      <c r="Z81" s="708"/>
      <c r="AA81" s="708"/>
      <c r="AB81" s="708"/>
      <c r="AC81" s="708"/>
      <c r="AD81" s="708"/>
      <c r="AE81" s="708"/>
      <c r="AF81" s="708"/>
      <c r="AG81" s="708"/>
      <c r="AH81" s="708"/>
      <c r="AI81" s="708"/>
      <c r="AJ81" s="206"/>
      <c r="AK81" s="206"/>
      <c r="AL81" s="206"/>
      <c r="AM81" s="206"/>
      <c r="AN81" s="707"/>
    </row>
    <row r="82" spans="1:40" customFormat="1" ht="13.15" customHeight="1" thickBot="1" x14ac:dyDescent="0.25">
      <c r="A82" s="262"/>
      <c r="B82" s="263"/>
      <c r="C82" s="264" t="s">
        <v>334</v>
      </c>
      <c r="D82" s="264"/>
      <c r="E82" s="264"/>
      <c r="F82" s="264"/>
      <c r="G82" s="264"/>
      <c r="H82" s="264"/>
      <c r="I82" s="264"/>
      <c r="J82" s="264"/>
      <c r="K82" s="264"/>
      <c r="L82" s="264"/>
      <c r="M82" s="264"/>
      <c r="N82" s="264"/>
      <c r="O82" s="264"/>
      <c r="P82" s="264"/>
      <c r="Q82" s="264"/>
      <c r="R82" s="264"/>
      <c r="S82" s="264"/>
      <c r="T82" s="264" t="s">
        <v>332</v>
      </c>
      <c r="U82" s="264"/>
      <c r="V82" s="264"/>
      <c r="W82" s="264"/>
      <c r="X82" s="264"/>
      <c r="Y82" s="264"/>
      <c r="Z82" s="264"/>
      <c r="AA82" s="264"/>
      <c r="AB82" s="264"/>
      <c r="AC82" s="264"/>
      <c r="AD82" s="264"/>
      <c r="AE82" s="264"/>
      <c r="AF82" s="264"/>
      <c r="AG82" s="264"/>
      <c r="AH82" s="264"/>
      <c r="AI82" s="264"/>
      <c r="AJ82" s="264"/>
      <c r="AK82" s="264"/>
      <c r="AL82" s="264"/>
      <c r="AM82" s="264"/>
      <c r="AN82" s="706"/>
    </row>
  </sheetData>
  <mergeCells count="44">
    <mergeCell ref="AI8:AI9"/>
    <mergeCell ref="AJ8:AL8"/>
    <mergeCell ref="AM8:AM9"/>
    <mergeCell ref="AN8:AN9"/>
    <mergeCell ref="A36:AH38"/>
    <mergeCell ref="AI36:AM36"/>
    <mergeCell ref="AI37:AM37"/>
    <mergeCell ref="AI38:AM38"/>
    <mergeCell ref="A5:H5"/>
    <mergeCell ref="I5:AN5"/>
    <mergeCell ref="A7:G7"/>
    <mergeCell ref="H7:T7"/>
    <mergeCell ref="U7:AD7"/>
    <mergeCell ref="AE7:AI7"/>
    <mergeCell ref="AM7:AN7"/>
    <mergeCell ref="A1:H2"/>
    <mergeCell ref="I1:AK2"/>
    <mergeCell ref="AL1:AN2"/>
    <mergeCell ref="A3:H3"/>
    <mergeCell ref="I3:T3"/>
    <mergeCell ref="U3:AD3"/>
    <mergeCell ref="AE3:AN3"/>
    <mergeCell ref="AI49:AI50"/>
    <mergeCell ref="AJ49:AL49"/>
    <mergeCell ref="AM49:AM50"/>
    <mergeCell ref="AN49:AN50"/>
    <mergeCell ref="A77:AH79"/>
    <mergeCell ref="AI77:AM77"/>
    <mergeCell ref="AI78:AM78"/>
    <mergeCell ref="AI79:AM79"/>
    <mergeCell ref="A46:H46"/>
    <mergeCell ref="I46:AN46"/>
    <mergeCell ref="A48:G48"/>
    <mergeCell ref="H48:T48"/>
    <mergeCell ref="U48:AD48"/>
    <mergeCell ref="AE48:AI48"/>
    <mergeCell ref="AM48:AN48"/>
    <mergeCell ref="A42:H43"/>
    <mergeCell ref="I42:AK43"/>
    <mergeCell ref="AL42:AN43"/>
    <mergeCell ref="A44:H44"/>
    <mergeCell ref="I44:T44"/>
    <mergeCell ref="U44:AD44"/>
    <mergeCell ref="AE44:AN44"/>
  </mergeCells>
  <printOptions horizontalCentered="1" verticalCentered="1"/>
  <pageMargins left="0.23622047244094491" right="0.23622047244094491" top="0.74803149606299213" bottom="0.74803149606299213" header="0.31496062992125984" footer="0.31496062992125984"/>
  <pageSetup paperSize="9" scale="63" orientation="landscape" r:id="rId1"/>
  <rowBreaks count="2" manualBreakCount="2">
    <brk id="41" max="39" man="1"/>
    <brk id="82" max="39"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19</vt:i4>
      </vt:variant>
      <vt:variant>
        <vt:lpstr>Rangos con nombre</vt:lpstr>
      </vt:variant>
      <vt:variant>
        <vt:i4>18</vt:i4>
      </vt:variant>
    </vt:vector>
  </HeadingPairs>
  <TitlesOfParts>
    <vt:vector size="37" baseType="lpstr">
      <vt:lpstr>Hoja1</vt:lpstr>
      <vt:lpstr>AJUS</vt:lpstr>
      <vt:lpstr>Apus</vt:lpstr>
      <vt:lpstr>F.mult. Inter.</vt:lpstr>
      <vt:lpstr>INTER</vt:lpstr>
      <vt:lpstr>F.Prest. Obra</vt:lpstr>
      <vt:lpstr>AIU</vt:lpstr>
      <vt:lpstr>PRESUPUESTO</vt:lpstr>
      <vt:lpstr>1,01</vt:lpstr>
      <vt:lpstr>2,01</vt:lpstr>
      <vt:lpstr>2,02</vt:lpstr>
      <vt:lpstr>3,0</vt:lpstr>
      <vt:lpstr>3,01</vt:lpstr>
      <vt:lpstr>3,02</vt:lpstr>
      <vt:lpstr>3,03</vt:lpstr>
      <vt:lpstr>3,04</vt:lpstr>
      <vt:lpstr>4,01</vt:lpstr>
      <vt:lpstr>6.ALC</vt:lpstr>
      <vt:lpstr>5,01</vt:lpstr>
      <vt:lpstr>'1,01'!Área_de_impresión</vt:lpstr>
      <vt:lpstr>'2,01'!Área_de_impresión</vt:lpstr>
      <vt:lpstr>'2,02'!Área_de_impresión</vt:lpstr>
      <vt:lpstr>'3,0'!Área_de_impresión</vt:lpstr>
      <vt:lpstr>'3,01'!Área_de_impresión</vt:lpstr>
      <vt:lpstr>'3,02'!Área_de_impresión</vt:lpstr>
      <vt:lpstr>'3,03'!Área_de_impresión</vt:lpstr>
      <vt:lpstr>'3,04'!Área_de_impresión</vt:lpstr>
      <vt:lpstr>'4,01'!Área_de_impresión</vt:lpstr>
      <vt:lpstr>'5,01'!Área_de_impresión</vt:lpstr>
      <vt:lpstr>'6.ALC'!Área_de_impresión</vt:lpstr>
      <vt:lpstr>AIU!Área_de_impresión</vt:lpstr>
      <vt:lpstr>AJUS!Área_de_impresión</vt:lpstr>
      <vt:lpstr>Apus!Área_de_impresión</vt:lpstr>
      <vt:lpstr>'F.mult. Inter.'!Área_de_impresión</vt:lpstr>
      <vt:lpstr>'F.Prest. Obra'!Área_de_impresión</vt:lpstr>
      <vt:lpstr>INTER!Área_de_impresión</vt:lpstr>
      <vt:lpstr>PRESUPUESTO!Área_de_impresión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HP PAVILION 27</cp:lastModifiedBy>
  <cp:revision/>
  <cp:lastPrinted>2026-06-11T16:20:28Z</cp:lastPrinted>
  <dcterms:created xsi:type="dcterms:W3CDTF">2006-06-27T16:47:25Z</dcterms:created>
  <dcterms:modified xsi:type="dcterms:W3CDTF">2026-07-21T15:11:01Z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