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NATAGAIMA\IET FRANCISCO JOSE DE CALDAS\13. Soportes Precontractuales RC - Obra\"/>
    </mc:Choice>
  </mc:AlternateContent>
  <xr:revisionPtr revIDLastSave="0" documentId="13_ncr:1_{F6461FAE-ABE5-4FDA-ADD8-14D8A2590B75}" xr6:coauthVersionLast="47" xr6:coauthVersionMax="47" xr10:uidLastSave="{00000000-0000-0000-0000-000000000000}"/>
  <bookViews>
    <workbookView xWindow="-110" yWindow="-110" windowWidth="19420" windowHeight="10300" tabRatio="1000" xr2:uid="{00000000-000D-0000-FFFF-FFFF00000000}"/>
  </bookViews>
  <sheets>
    <sheet name="PRESUPUESTO OFICIAL" sheetId="34" r:id="rId1"/>
    <sheet name="MEMORIA CALCULO" sheetId="19" r:id="rId2"/>
    <sheet name="(APU) PRESUPUESTO " sheetId="32" r:id="rId3"/>
    <sheet name="SALARIO RESIDENTE " sheetId="35" r:id="rId4"/>
    <sheet name="DESGLOSE AIU" sheetId="20" r:id="rId5"/>
    <sheet name="CRONOGRAMA DE OBRA " sheetId="29" r:id="rId6"/>
    <sheet name="ANEXO 5 - OFERTA ECONÓMICA" sheetId="37" r:id="rId7"/>
  </sheets>
  <externalReferences>
    <externalReference r:id="rId8"/>
  </externalReferences>
  <definedNames>
    <definedName name="_xlnm.Print_Area" localSheetId="6">'ANEXO 5 - OFERTA ECONÓMICA'!$A$1:$G$45</definedName>
    <definedName name="_xlnm.Print_Area" localSheetId="5">'CRONOGRAMA DE OBRA '!$A$2:$G$26</definedName>
    <definedName name="_xlnm.Print_Area" localSheetId="4">'DESGLOSE AIU'!$A$1:$I$23</definedName>
    <definedName name="_xlnm.Print_Area" localSheetId="1">'MEMORIA CALCULO'!$A$1:$M$64</definedName>
    <definedName name="_xlnm.Print_Area" localSheetId="0">'PRESUPUESTO OFICIAL'!$A$1:$G$50</definedName>
    <definedName name="Presu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37" l="1"/>
  <c r="F42" i="37"/>
  <c r="F41" i="37"/>
  <c r="E38" i="37"/>
  <c r="E37" i="37"/>
  <c r="E36" i="37"/>
  <c r="E35" i="37"/>
  <c r="E34" i="37"/>
  <c r="C34" i="37"/>
  <c r="E33" i="37"/>
  <c r="E32" i="37"/>
  <c r="E31" i="37"/>
  <c r="E30" i="37"/>
  <c r="E29" i="37"/>
  <c r="E28" i="37"/>
  <c r="E27" i="37"/>
  <c r="E24" i="37"/>
  <c r="E23" i="37"/>
  <c r="E22" i="37"/>
  <c r="E21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5" i="37"/>
  <c r="M35" i="19"/>
  <c r="M29" i="19"/>
  <c r="M19" i="19"/>
  <c r="M17" i="19"/>
  <c r="M15" i="19"/>
  <c r="M13" i="19"/>
  <c r="M11" i="19"/>
  <c r="M9" i="19"/>
  <c r="M7" i="19"/>
  <c r="G44" i="34"/>
  <c r="G43" i="34"/>
  <c r="G42" i="34"/>
  <c r="G41" i="34"/>
  <c r="G40" i="34"/>
  <c r="G39" i="34"/>
  <c r="G28" i="34"/>
  <c r="G29" i="34"/>
  <c r="G30" i="34"/>
  <c r="G31" i="34"/>
  <c r="G32" i="34"/>
  <c r="G33" i="34"/>
  <c r="G34" i="34"/>
  <c r="G35" i="34"/>
  <c r="G36" i="34"/>
  <c r="G37" i="34"/>
  <c r="G38" i="34"/>
  <c r="G27" i="34"/>
  <c r="G25" i="34"/>
  <c r="G22" i="34"/>
  <c r="G23" i="34"/>
  <c r="G24" i="34"/>
  <c r="G21" i="34"/>
  <c r="G6" i="34"/>
  <c r="G7" i="34"/>
  <c r="G8" i="34"/>
  <c r="G9" i="34"/>
  <c r="G10" i="34"/>
  <c r="G11" i="34"/>
  <c r="G12" i="34"/>
  <c r="G13" i="34"/>
  <c r="G14" i="34"/>
  <c r="G15" i="34"/>
  <c r="G16" i="34"/>
  <c r="G17" i="34"/>
  <c r="G18" i="34"/>
  <c r="G19" i="34"/>
  <c r="G5" i="34"/>
  <c r="D6" i="29"/>
  <c r="D7" i="29"/>
  <c r="D8" i="29"/>
  <c r="D9" i="29"/>
  <c r="D10" i="29"/>
  <c r="D11" i="29"/>
  <c r="D12" i="29"/>
  <c r="D13" i="29"/>
  <c r="D14" i="29"/>
  <c r="D15" i="29"/>
  <c r="D16" i="29"/>
  <c r="D17" i="29"/>
  <c r="D18" i="29"/>
  <c r="D19" i="29"/>
  <c r="D21" i="29"/>
  <c r="D22" i="29"/>
  <c r="D23" i="29"/>
  <c r="D24" i="29"/>
  <c r="D26" i="29"/>
  <c r="D27" i="29"/>
  <c r="D28" i="29"/>
  <c r="D29" i="29"/>
  <c r="D30" i="29"/>
  <c r="D31" i="29"/>
  <c r="D32" i="29"/>
  <c r="D33" i="29"/>
  <c r="D34" i="29"/>
  <c r="D35" i="29"/>
  <c r="D36" i="29"/>
  <c r="D37" i="29"/>
  <c r="D5" i="29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4" i="29"/>
  <c r="C35" i="29"/>
  <c r="C36" i="29"/>
  <c r="C37" i="29"/>
  <c r="C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5" i="29"/>
  <c r="C4" i="29"/>
  <c r="G1054" i="32" l="1"/>
  <c r="G1053" i="32"/>
  <c r="G1052" i="32"/>
  <c r="G1051" i="32"/>
  <c r="G1020" i="32"/>
  <c r="G1013" i="32"/>
  <c r="G927" i="32"/>
  <c r="G926" i="32"/>
  <c r="G925" i="32"/>
  <c r="G924" i="32"/>
  <c r="G923" i="32"/>
  <c r="G922" i="32"/>
  <c r="G917" i="32"/>
  <c r="G893" i="32"/>
  <c r="G892" i="32"/>
  <c r="G891" i="32"/>
  <c r="G890" i="32"/>
  <c r="G889" i="32"/>
  <c r="G884" i="32"/>
  <c r="G850" i="32"/>
  <c r="G825" i="32"/>
  <c r="G824" i="32"/>
  <c r="G823" i="32"/>
  <c r="G822" i="32"/>
  <c r="G821" i="32"/>
  <c r="G820" i="32"/>
  <c r="G793" i="32"/>
  <c r="G787" i="32"/>
  <c r="G786" i="32"/>
  <c r="G785" i="32"/>
  <c r="G784" i="32"/>
  <c r="G753" i="32"/>
  <c r="G751" i="32"/>
  <c r="G750" i="32"/>
  <c r="G749" i="32"/>
  <c r="G748" i="32"/>
  <c r="G742" i="32" l="1"/>
  <c r="G706" i="32"/>
  <c r="G714" i="32"/>
  <c r="G713" i="32"/>
  <c r="G712" i="32"/>
  <c r="G670" i="32"/>
  <c r="G649" i="32"/>
  <c r="G635" i="32"/>
  <c r="G603" i="32"/>
  <c r="G570" i="32"/>
  <c r="G536" i="32"/>
  <c r="G510" i="32" l="1"/>
  <c r="G509" i="32"/>
  <c r="G508" i="32"/>
  <c r="G507" i="32"/>
  <c r="G501" i="32"/>
  <c r="G462" i="32"/>
  <c r="G471" i="32"/>
  <c r="G470" i="32"/>
  <c r="G469" i="32"/>
  <c r="G468" i="32"/>
  <c r="G427" i="32"/>
  <c r="G402" i="32"/>
  <c r="G396" i="32" l="1"/>
  <c r="G362" i="32"/>
  <c r="G277" i="32" l="1"/>
  <c r="G276" i="32"/>
  <c r="G275" i="32"/>
  <c r="G274" i="32"/>
  <c r="G273" i="32"/>
  <c r="G272" i="32"/>
  <c r="G267" i="32"/>
  <c r="G245" i="32"/>
  <c r="G244" i="32"/>
  <c r="G243" i="32"/>
  <c r="G242" i="32"/>
  <c r="G241" i="32"/>
  <c r="G236" i="32"/>
  <c r="H246" i="32" l="1"/>
  <c r="G173" i="32" l="1"/>
  <c r="G142" i="32"/>
  <c r="G115" i="32"/>
  <c r="G110" i="32"/>
  <c r="G45" i="32"/>
  <c r="G12" i="32"/>
  <c r="L68" i="19"/>
  <c r="L67" i="19"/>
  <c r="L52" i="19"/>
  <c r="M51" i="19" s="1"/>
  <c r="E18" i="34" s="1"/>
  <c r="E18" i="29" s="1"/>
  <c r="L110" i="19" l="1"/>
  <c r="F108" i="19"/>
  <c r="L108" i="19" s="1"/>
  <c r="M107" i="19" s="1"/>
  <c r="F106" i="19"/>
  <c r="L106" i="19" s="1"/>
  <c r="J102" i="19"/>
  <c r="L102" i="19" s="1"/>
  <c r="J101" i="19"/>
  <c r="L101" i="19" s="1"/>
  <c r="J100" i="19"/>
  <c r="L100" i="19" s="1"/>
  <c r="J99" i="19"/>
  <c r="L99" i="19" s="1"/>
  <c r="J98" i="19"/>
  <c r="L98" i="19" s="1"/>
  <c r="J97" i="19"/>
  <c r="L97" i="19" s="1"/>
  <c r="J96" i="19"/>
  <c r="L96" i="19" s="1"/>
  <c r="C34" i="34"/>
  <c r="C33" i="29" s="1"/>
  <c r="J89" i="19"/>
  <c r="L89" i="19" s="1"/>
  <c r="J90" i="19"/>
  <c r="L90" i="19" s="1"/>
  <c r="J91" i="19"/>
  <c r="L91" i="19" s="1"/>
  <c r="J92" i="19"/>
  <c r="L92" i="19" s="1"/>
  <c r="J93" i="19"/>
  <c r="L93" i="19" s="1"/>
  <c r="J94" i="19"/>
  <c r="L94" i="19" s="1"/>
  <c r="J88" i="19"/>
  <c r="L88" i="19" s="1"/>
  <c r="J84" i="19"/>
  <c r="L84" i="19" s="1"/>
  <c r="J85" i="19"/>
  <c r="L85" i="19" s="1"/>
  <c r="J86" i="19"/>
  <c r="L86" i="19" s="1"/>
  <c r="J83" i="19"/>
  <c r="L83" i="19" s="1"/>
  <c r="L81" i="19"/>
  <c r="J79" i="19"/>
  <c r="L79" i="19" s="1"/>
  <c r="M78" i="19" s="1"/>
  <c r="B69" i="19"/>
  <c r="M95" i="19" l="1"/>
  <c r="M90" i="19"/>
  <c r="M84" i="19"/>
  <c r="L65" i="19"/>
  <c r="L64" i="19"/>
  <c r="L62" i="19"/>
  <c r="L61" i="19"/>
  <c r="L59" i="19"/>
  <c r="M58" i="19" s="1"/>
  <c r="E21" i="34" s="1"/>
  <c r="E21" i="29" s="1"/>
  <c r="L57" i="19"/>
  <c r="L47" i="19"/>
  <c r="M46" i="19" s="1"/>
  <c r="L55" i="19"/>
  <c r="L56" i="19"/>
  <c r="L54" i="19"/>
  <c r="L50" i="19"/>
  <c r="M49" i="19" s="1"/>
  <c r="L44" i="19"/>
  <c r="L45" i="19"/>
  <c r="L43" i="19"/>
  <c r="L41" i="19"/>
  <c r="L37" i="19"/>
  <c r="L38" i="19"/>
  <c r="L39" i="19"/>
  <c r="L36" i="19"/>
  <c r="J34" i="19"/>
  <c r="L34" i="19" s="1"/>
  <c r="J31" i="19"/>
  <c r="L31" i="19" s="1"/>
  <c r="J32" i="19"/>
  <c r="L32" i="19" s="1"/>
  <c r="J33" i="19"/>
  <c r="L33" i="19" s="1"/>
  <c r="J30" i="19"/>
  <c r="L30" i="19" s="1"/>
  <c r="L26" i="19"/>
  <c r="L27" i="19"/>
  <c r="L28" i="19"/>
  <c r="L25" i="19"/>
  <c r="L21" i="19"/>
  <c r="L22" i="19"/>
  <c r="L23" i="19"/>
  <c r="L20" i="19"/>
  <c r="M82" i="19" l="1"/>
  <c r="M22" i="19"/>
  <c r="M26" i="19"/>
  <c r="M53" i="19"/>
  <c r="M63" i="19"/>
  <c r="M60" i="19"/>
  <c r="M42" i="19"/>
  <c r="L18" i="19"/>
  <c r="L14" i="19"/>
  <c r="L16" i="19"/>
  <c r="L12" i="19"/>
  <c r="L10" i="19"/>
  <c r="H1043" i="32" l="1"/>
  <c r="H1042" i="32"/>
  <c r="B1042" i="32"/>
  <c r="H1061" i="32"/>
  <c r="G1046" i="32"/>
  <c r="H1010" i="32"/>
  <c r="H1009" i="32"/>
  <c r="B1009" i="32"/>
  <c r="H1029" i="32"/>
  <c r="G1022" i="32"/>
  <c r="G1021" i="32"/>
  <c r="G1019" i="32"/>
  <c r="H979" i="32"/>
  <c r="H978" i="32"/>
  <c r="B978" i="32"/>
  <c r="H996" i="32"/>
  <c r="G989" i="32"/>
  <c r="G988" i="32"/>
  <c r="G987" i="32"/>
  <c r="G986" i="32"/>
  <c r="H947" i="32"/>
  <c r="H946" i="32"/>
  <c r="B946" i="32"/>
  <c r="G970" i="32"/>
  <c r="H966" i="32"/>
  <c r="G959" i="32"/>
  <c r="G958" i="32"/>
  <c r="G957" i="32"/>
  <c r="G956" i="32"/>
  <c r="G951" i="32"/>
  <c r="D950" i="32"/>
  <c r="H913" i="32"/>
  <c r="H912" i="32"/>
  <c r="B912" i="32"/>
  <c r="H933" i="32"/>
  <c r="H928" i="32"/>
  <c r="H880" i="32"/>
  <c r="H879" i="32"/>
  <c r="B879" i="32"/>
  <c r="H899" i="32"/>
  <c r="H846" i="32"/>
  <c r="H845" i="32"/>
  <c r="B845" i="32"/>
  <c r="H866" i="32"/>
  <c r="G859" i="32"/>
  <c r="G858" i="32"/>
  <c r="G857" i="32"/>
  <c r="G856" i="32"/>
  <c r="G855" i="32"/>
  <c r="H810" i="32"/>
  <c r="H809" i="32"/>
  <c r="B809" i="32"/>
  <c r="H831" i="32"/>
  <c r="G814" i="32"/>
  <c r="D813" i="32"/>
  <c r="H774" i="32"/>
  <c r="H773" i="32"/>
  <c r="B773" i="32"/>
  <c r="H795" i="32"/>
  <c r="G789" i="32"/>
  <c r="G788" i="32"/>
  <c r="G778" i="32"/>
  <c r="D777" i="32"/>
  <c r="H738" i="32"/>
  <c r="H737" i="32"/>
  <c r="B737" i="32"/>
  <c r="H759" i="32"/>
  <c r="G752" i="32"/>
  <c r="D741" i="32"/>
  <c r="G717" i="32"/>
  <c r="G716" i="32"/>
  <c r="G715" i="32"/>
  <c r="H702" i="32"/>
  <c r="H701" i="32"/>
  <c r="B701" i="32"/>
  <c r="H723" i="32"/>
  <c r="D705" i="32"/>
  <c r="G677" i="32"/>
  <c r="G676" i="32"/>
  <c r="H665" i="32"/>
  <c r="B665" i="32"/>
  <c r="H630" i="32"/>
  <c r="B630" i="32"/>
  <c r="G610" i="32"/>
  <c r="G609" i="32"/>
  <c r="G608" i="32"/>
  <c r="G607" i="32"/>
  <c r="H598" i="32"/>
  <c r="B598" i="32"/>
  <c r="H565" i="32"/>
  <c r="B565" i="32"/>
  <c r="H457" i="32"/>
  <c r="H422" i="32"/>
  <c r="H458" i="32"/>
  <c r="B457" i="32"/>
  <c r="H423" i="32"/>
  <c r="B422" i="32"/>
  <c r="G370" i="32"/>
  <c r="G369" i="32"/>
  <c r="G368" i="32"/>
  <c r="G367" i="32"/>
  <c r="H961" i="32" l="1"/>
  <c r="H1024" i="32"/>
  <c r="H718" i="32"/>
  <c r="H861" i="32"/>
  <c r="H991" i="32"/>
  <c r="H894" i="32"/>
  <c r="H1056" i="32"/>
  <c r="H754" i="32"/>
  <c r="H826" i="32"/>
  <c r="H790" i="32"/>
  <c r="G181" i="32"/>
  <c r="G180" i="32"/>
  <c r="G179" i="32"/>
  <c r="G178" i="32"/>
  <c r="H183" i="32" l="1"/>
  <c r="M109" i="19" l="1"/>
  <c r="B109" i="19"/>
  <c r="A109" i="19"/>
  <c r="B107" i="19"/>
  <c r="A107" i="19"/>
  <c r="B105" i="19"/>
  <c r="A105" i="19"/>
  <c r="M105" i="19"/>
  <c r="L104" i="19"/>
  <c r="M103" i="19" s="1"/>
  <c r="B103" i="19"/>
  <c r="A103" i="19"/>
  <c r="B95" i="19"/>
  <c r="A95" i="19"/>
  <c r="E33" i="34"/>
  <c r="E32" i="29" s="1"/>
  <c r="B82" i="19"/>
  <c r="A82" i="19"/>
  <c r="B80" i="19"/>
  <c r="A80" i="19"/>
  <c r="M80" i="19"/>
  <c r="B78" i="19"/>
  <c r="A78" i="19"/>
  <c r="B76" i="19"/>
  <c r="A76" i="19"/>
  <c r="L77" i="19"/>
  <c r="M76" i="19" s="1"/>
  <c r="B74" i="19"/>
  <c r="A74" i="19"/>
  <c r="L75" i="19"/>
  <c r="M74" i="19" s="1"/>
  <c r="L73" i="19"/>
  <c r="M72" i="19" s="1"/>
  <c r="B72" i="19"/>
  <c r="A72" i="19"/>
  <c r="L71" i="19"/>
  <c r="M70" i="19" s="1"/>
  <c r="B70" i="19"/>
  <c r="A70" i="19"/>
  <c r="A69" i="19"/>
  <c r="B66" i="19"/>
  <c r="A66" i="19"/>
  <c r="C66" i="19"/>
  <c r="B63" i="19"/>
  <c r="A63" i="19"/>
  <c r="B60" i="19"/>
  <c r="A60" i="19"/>
  <c r="B58" i="19"/>
  <c r="A58" i="19"/>
  <c r="B53" i="19"/>
  <c r="A53" i="19"/>
  <c r="B51" i="19"/>
  <c r="A51" i="19"/>
  <c r="A49" i="19"/>
  <c r="B49" i="19"/>
  <c r="M40" i="19"/>
  <c r="E29" i="34" l="1"/>
  <c r="E28" i="29" s="1"/>
  <c r="E32" i="34"/>
  <c r="E31" i="29" s="1"/>
  <c r="E35" i="34"/>
  <c r="E34" i="29" s="1"/>
  <c r="E14" i="34"/>
  <c r="E14" i="29" s="1"/>
  <c r="E15" i="34"/>
  <c r="E15" i="29" s="1"/>
  <c r="E23" i="34"/>
  <c r="E23" i="29" s="1"/>
  <c r="E9" i="34"/>
  <c r="E9" i="29" s="1"/>
  <c r="E22" i="34"/>
  <c r="E22" i="29" s="1"/>
  <c r="E30" i="34"/>
  <c r="E29" i="29" s="1"/>
  <c r="E34" i="34"/>
  <c r="E33" i="29" s="1"/>
  <c r="E12" i="34"/>
  <c r="E12" i="29" s="1"/>
  <c r="E13" i="34"/>
  <c r="E13" i="29" s="1"/>
  <c r="E36" i="34"/>
  <c r="E35" i="29" s="1"/>
  <c r="E38" i="34"/>
  <c r="E37" i="29" s="1"/>
  <c r="E31" i="34"/>
  <c r="E30" i="29" s="1"/>
  <c r="M66" i="19"/>
  <c r="E24" i="34" s="1"/>
  <c r="E24" i="29" s="1"/>
  <c r="E19" i="34" l="1"/>
  <c r="E19" i="29" s="1"/>
  <c r="E17" i="34"/>
  <c r="E17" i="29" s="1"/>
  <c r="E27" i="34"/>
  <c r="E26" i="29" s="1"/>
  <c r="E37" i="34"/>
  <c r="E36" i="29" s="1"/>
  <c r="E28" i="34"/>
  <c r="E27" i="29" s="1"/>
  <c r="E6" i="34" l="1"/>
  <c r="E6" i="29" s="1"/>
  <c r="G679" i="32" l="1"/>
  <c r="H666" i="32"/>
  <c r="H687" i="32"/>
  <c r="G680" i="32"/>
  <c r="G678" i="32"/>
  <c r="D669" i="32"/>
  <c r="H682" i="32" l="1"/>
  <c r="G611" i="32" l="1"/>
  <c r="G580" i="32"/>
  <c r="G546" i="32" l="1"/>
  <c r="G545" i="32"/>
  <c r="G544" i="32"/>
  <c r="G543" i="32"/>
  <c r="G542" i="32"/>
  <c r="G541" i="32"/>
  <c r="G478" i="32"/>
  <c r="G436" i="32"/>
  <c r="G435" i="32"/>
  <c r="G434" i="32"/>
  <c r="G433" i="32"/>
  <c r="G432" i="32"/>
  <c r="G332" i="32"/>
  <c r="G313" i="32"/>
  <c r="G306" i="32"/>
  <c r="G307" i="32"/>
  <c r="G308" i="32"/>
  <c r="G281" i="32"/>
  <c r="G213" i="32" l="1"/>
  <c r="G212" i="32"/>
  <c r="G211" i="32"/>
  <c r="G210" i="32"/>
  <c r="G50" i="32" l="1"/>
  <c r="C63" i="19" l="1"/>
  <c r="E7" i="34" l="1"/>
  <c r="E7" i="29" s="1"/>
  <c r="E16" i="34"/>
  <c r="E16" i="29" s="1"/>
  <c r="E10" i="34" l="1"/>
  <c r="E10" i="29" s="1"/>
  <c r="B2" i="29" l="1"/>
  <c r="G8" i="20"/>
  <c r="G579" i="32"/>
  <c r="G578" i="32"/>
  <c r="G577" i="32"/>
  <c r="G576" i="32"/>
  <c r="G575" i="32"/>
  <c r="H581" i="32" l="1"/>
  <c r="H547" i="32"/>
  <c r="G511" i="32" l="1"/>
  <c r="G502" i="32"/>
  <c r="B496" i="32"/>
  <c r="G473" i="32"/>
  <c r="G472" i="32"/>
  <c r="H513" i="32" l="1"/>
  <c r="G404" i="32" l="1"/>
  <c r="G403" i="32"/>
  <c r="G401" i="32"/>
  <c r="H405" i="32" l="1"/>
  <c r="G337" i="32"/>
  <c r="G338" i="32"/>
  <c r="G339" i="32"/>
  <c r="G336" i="32"/>
  <c r="G305" i="32"/>
  <c r="B31" i="32"/>
  <c r="E8" i="34" l="1"/>
  <c r="E8" i="29" s="1"/>
  <c r="H310" i="32"/>
  <c r="H340" i="32"/>
  <c r="H215" i="32"/>
  <c r="E5" i="34" l="1"/>
  <c r="E5" i="29" s="1"/>
  <c r="F42" i="34"/>
  <c r="F43" i="34"/>
  <c r="C58" i="19" l="1"/>
  <c r="C46" i="19"/>
  <c r="B46" i="19"/>
  <c r="A46" i="19"/>
  <c r="C42" i="19"/>
  <c r="B42" i="19"/>
  <c r="A42" i="19"/>
  <c r="C40" i="19"/>
  <c r="B40" i="19"/>
  <c r="A40" i="19"/>
  <c r="C35" i="19"/>
  <c r="B35" i="19"/>
  <c r="A35" i="19"/>
  <c r="C29" i="19"/>
  <c r="B29" i="19"/>
  <c r="A29" i="19"/>
  <c r="C19" i="19"/>
  <c r="B19" i="19"/>
  <c r="A19" i="19"/>
  <c r="C17" i="19" l="1"/>
  <c r="B17" i="19"/>
  <c r="A17" i="19"/>
  <c r="C15" i="19"/>
  <c r="C13" i="19"/>
  <c r="B15" i="19"/>
  <c r="A15" i="19"/>
  <c r="C11" i="19"/>
  <c r="B13" i="19"/>
  <c r="A13" i="19"/>
  <c r="B11" i="19"/>
  <c r="A11" i="19"/>
  <c r="C9" i="19"/>
  <c r="B9" i="19"/>
  <c r="A9" i="19"/>
  <c r="C7" i="19"/>
  <c r="B7" i="19"/>
  <c r="A7" i="19"/>
  <c r="B6" i="19"/>
  <c r="A6" i="19"/>
  <c r="H631" i="32"/>
  <c r="H599" i="32"/>
  <c r="H566" i="32"/>
  <c r="H532" i="32"/>
  <c r="H531" i="32"/>
  <c r="B531" i="32"/>
  <c r="H497" i="32"/>
  <c r="H496" i="32"/>
  <c r="H393" i="32"/>
  <c r="H392" i="32"/>
  <c r="B392" i="32"/>
  <c r="H358" i="32"/>
  <c r="H357" i="32"/>
  <c r="B357" i="32"/>
  <c r="H328" i="32"/>
  <c r="H327" i="32"/>
  <c r="B327" i="32"/>
  <c r="H297" i="32"/>
  <c r="H296" i="32"/>
  <c r="B296" i="32"/>
  <c r="B169" i="32"/>
  <c r="H264" i="32"/>
  <c r="H263" i="32"/>
  <c r="B263" i="32"/>
  <c r="H233" i="32"/>
  <c r="H232" i="32"/>
  <c r="B232" i="32"/>
  <c r="H201" i="32"/>
  <c r="H200" i="32"/>
  <c r="B200" i="32"/>
  <c r="H170" i="32"/>
  <c r="H169" i="32"/>
  <c r="H138" i="32"/>
  <c r="B137" i="32"/>
  <c r="H137" i="32"/>
  <c r="H106" i="32"/>
  <c r="H105" i="32"/>
  <c r="B105" i="32"/>
  <c r="H73" i="32"/>
  <c r="H72" i="32"/>
  <c r="B72" i="32"/>
  <c r="H41" i="32"/>
  <c r="H40" i="32"/>
  <c r="B40" i="32"/>
  <c r="H8" i="32"/>
  <c r="H7" i="32"/>
  <c r="B7" i="32"/>
  <c r="B380" i="32"/>
  <c r="B413" i="32" s="1"/>
  <c r="H377" i="32"/>
  <c r="H364" i="32"/>
  <c r="B348" i="32"/>
  <c r="H345" i="32"/>
  <c r="B318" i="32"/>
  <c r="H315" i="32"/>
  <c r="B286" i="32"/>
  <c r="H283" i="32"/>
  <c r="B254" i="32"/>
  <c r="H251" i="32"/>
  <c r="B223" i="32"/>
  <c r="H220" i="32"/>
  <c r="B191" i="32"/>
  <c r="H188" i="32"/>
  <c r="G161" i="32"/>
  <c r="H157" i="32"/>
  <c r="G150" i="32"/>
  <c r="G149" i="32"/>
  <c r="G148" i="32"/>
  <c r="G147" i="32"/>
  <c r="D141" i="32"/>
  <c r="B128" i="32"/>
  <c r="B160" i="32" s="1"/>
  <c r="H125" i="32"/>
  <c r="H120" i="32"/>
  <c r="H372" i="32" l="1"/>
  <c r="H278" i="32"/>
  <c r="H152" i="32"/>
  <c r="H651" i="32" l="1"/>
  <c r="G644" i="32"/>
  <c r="G643" i="32"/>
  <c r="G642" i="32"/>
  <c r="G641" i="32"/>
  <c r="D634" i="32"/>
  <c r="B589" i="32"/>
  <c r="H586" i="32"/>
  <c r="B621" i="32"/>
  <c r="B654" i="32" s="1"/>
  <c r="B690" i="32" s="1"/>
  <c r="B726" i="32" s="1"/>
  <c r="B762" i="32" s="1"/>
  <c r="B798" i="32" s="1"/>
  <c r="B834" i="32" s="1"/>
  <c r="B869" i="32" s="1"/>
  <c r="B902" i="32" s="1"/>
  <c r="B936" i="32" s="1"/>
  <c r="B969" i="32" s="1"/>
  <c r="B999" i="32" s="1"/>
  <c r="B1032" i="32" s="1"/>
  <c r="B1064" i="32" s="1"/>
  <c r="H618" i="32"/>
  <c r="G612" i="32"/>
  <c r="B556" i="32"/>
  <c r="H553" i="32"/>
  <c r="H518" i="32"/>
  <c r="H480" i="32"/>
  <c r="D461" i="32"/>
  <c r="H646" i="32" l="1"/>
  <c r="H613" i="32"/>
  <c r="H475" i="32"/>
  <c r="B448" i="32" l="1"/>
  <c r="B483" i="32" s="1"/>
  <c r="B521" i="32" s="1"/>
  <c r="H445" i="32"/>
  <c r="H410" i="32"/>
  <c r="B96" i="32"/>
  <c r="H93" i="32"/>
  <c r="G86" i="32"/>
  <c r="G85" i="32"/>
  <c r="G84" i="32"/>
  <c r="G78" i="32"/>
  <c r="B63" i="32"/>
  <c r="G51" i="32"/>
  <c r="H60" i="32"/>
  <c r="G53" i="32"/>
  <c r="G52" i="32"/>
  <c r="L5" i="32"/>
  <c r="M5" i="32" s="1"/>
  <c r="L4" i="32"/>
  <c r="M4" i="32" s="1"/>
  <c r="L3" i="32"/>
  <c r="M3" i="32" s="1"/>
  <c r="H28" i="32"/>
  <c r="G21" i="32"/>
  <c r="G20" i="32"/>
  <c r="G19" i="32"/>
  <c r="G18" i="32"/>
  <c r="G17" i="32"/>
  <c r="K8" i="32" l="1"/>
  <c r="C31" i="32" s="1"/>
  <c r="H440" i="32"/>
  <c r="H88" i="32"/>
  <c r="H55" i="32"/>
  <c r="P8" i="32"/>
  <c r="C160" i="32" s="1"/>
  <c r="G160" i="32" s="1"/>
  <c r="H162" i="32" s="1"/>
  <c r="G141" i="32" s="1"/>
  <c r="H144" i="32" s="1"/>
  <c r="H163" i="32" s="1"/>
  <c r="H23" i="32"/>
  <c r="F8" i="34" l="1"/>
  <c r="E11" i="34"/>
  <c r="E11" i="29" s="1"/>
  <c r="C348" i="32"/>
  <c r="G348" i="32" s="1"/>
  <c r="H350" i="32" s="1"/>
  <c r="G331" i="32" s="1"/>
  <c r="C380" i="32"/>
  <c r="C318" i="32"/>
  <c r="G318" i="32" s="1"/>
  <c r="H320" i="32" s="1"/>
  <c r="G300" i="32" s="1"/>
  <c r="H302" i="32" s="1"/>
  <c r="H322" i="32" s="1"/>
  <c r="C254" i="32"/>
  <c r="G254" i="32" s="1"/>
  <c r="H256" i="32" s="1"/>
  <c r="G237" i="32" s="1"/>
  <c r="C286" i="32"/>
  <c r="C191" i="32"/>
  <c r="G191" i="32" s="1"/>
  <c r="H193" i="32" s="1"/>
  <c r="G174" i="32" s="1"/>
  <c r="H175" i="32" s="1"/>
  <c r="H195" i="32" s="1"/>
  <c r="C223" i="32"/>
  <c r="G223" i="32" s="1"/>
  <c r="H225" i="32" s="1"/>
  <c r="C128" i="32"/>
  <c r="G128" i="32" s="1"/>
  <c r="H130" i="32" s="1"/>
  <c r="G109" i="32" s="1"/>
  <c r="H112" i="32" s="1"/>
  <c r="H132" i="32" s="1"/>
  <c r="C621" i="32"/>
  <c r="C589" i="32"/>
  <c r="G589" i="32" s="1"/>
  <c r="H591" i="32" s="1"/>
  <c r="G569" i="32" s="1"/>
  <c r="C556" i="32"/>
  <c r="G556" i="32" s="1"/>
  <c r="H558" i="32" s="1"/>
  <c r="G535" i="32" s="1"/>
  <c r="H538" i="32" s="1"/>
  <c r="H560" i="32" s="1"/>
  <c r="C448" i="32"/>
  <c r="C96" i="32"/>
  <c r="G96" i="32" s="1"/>
  <c r="H98" i="32" s="1"/>
  <c r="G76" i="32" s="1"/>
  <c r="H80" i="32" s="1"/>
  <c r="H100" i="32" s="1"/>
  <c r="C63" i="32"/>
  <c r="F21" i="34" l="1"/>
  <c r="F13" i="34"/>
  <c r="F7" i="34"/>
  <c r="F9" i="34"/>
  <c r="G205" i="32"/>
  <c r="H207" i="32" s="1"/>
  <c r="H227" i="32" s="1"/>
  <c r="H238" i="32"/>
  <c r="H258" i="32" s="1"/>
  <c r="H333" i="32"/>
  <c r="H352" i="32" s="1"/>
  <c r="G621" i="32"/>
  <c r="H623" i="32" s="1"/>
  <c r="G602" i="32" s="1"/>
  <c r="H604" i="32" s="1"/>
  <c r="H625" i="32" s="1"/>
  <c r="C654" i="32"/>
  <c r="H572" i="32"/>
  <c r="H593" i="32" s="1"/>
  <c r="G448" i="32"/>
  <c r="H450" i="32" s="1"/>
  <c r="G426" i="32" s="1"/>
  <c r="H429" i="32" s="1"/>
  <c r="H452" i="32" s="1"/>
  <c r="C483" i="32"/>
  <c r="C521" i="32" s="1"/>
  <c r="G380" i="32"/>
  <c r="H382" i="32" s="1"/>
  <c r="H384" i="32" s="1"/>
  <c r="C413" i="32"/>
  <c r="G413" i="32" s="1"/>
  <c r="H415" i="32" s="1"/>
  <c r="G397" i="32" s="1"/>
  <c r="H398" i="32" s="1"/>
  <c r="H417" i="32" s="1"/>
  <c r="G286" i="32"/>
  <c r="H288" i="32" s="1"/>
  <c r="G268" i="32" s="1"/>
  <c r="G31" i="32"/>
  <c r="H33" i="32" s="1"/>
  <c r="G11" i="32" s="1"/>
  <c r="G63" i="32"/>
  <c r="H65" i="32" s="1"/>
  <c r="G44" i="32" s="1"/>
  <c r="H47" i="32" s="1"/>
  <c r="H67" i="32" s="1"/>
  <c r="F22" i="34" l="1"/>
  <c r="F23" i="34"/>
  <c r="F17" i="34"/>
  <c r="F14" i="34"/>
  <c r="F16" i="34"/>
  <c r="F15" i="34"/>
  <c r="F6" i="34"/>
  <c r="F11" i="34"/>
  <c r="F10" i="34"/>
  <c r="H269" i="32"/>
  <c r="H290" i="32" s="1"/>
  <c r="G654" i="32"/>
  <c r="H657" i="32" s="1"/>
  <c r="G634" i="32" s="1"/>
  <c r="H637" i="32" s="1"/>
  <c r="H659" i="32" s="1"/>
  <c r="C690" i="32"/>
  <c r="G483" i="32"/>
  <c r="H486" i="32" s="1"/>
  <c r="G461" i="32" s="1"/>
  <c r="H464" i="32" s="1"/>
  <c r="H488" i="32" s="1"/>
  <c r="G7" i="20"/>
  <c r="F24" i="34" l="1"/>
  <c r="F18" i="34"/>
  <c r="F12" i="34"/>
  <c r="G690" i="32"/>
  <c r="H693" i="32" s="1"/>
  <c r="G669" i="32" s="1"/>
  <c r="H672" i="32" s="1"/>
  <c r="H695" i="32" s="1"/>
  <c r="F27" i="34" s="1"/>
  <c r="C726" i="32"/>
  <c r="G521" i="32"/>
  <c r="H524" i="32" s="1"/>
  <c r="G500" i="32" s="1"/>
  <c r="H504" i="32" s="1"/>
  <c r="H526" i="32" s="1"/>
  <c r="F19" i="34" l="1"/>
  <c r="G726" i="32"/>
  <c r="H729" i="32" s="1"/>
  <c r="G705" i="32" s="1"/>
  <c r="H708" i="32" s="1"/>
  <c r="H731" i="32" s="1"/>
  <c r="C762" i="32"/>
  <c r="H14" i="32"/>
  <c r="H35" i="32" s="1"/>
  <c r="F5" i="34" s="1"/>
  <c r="F28" i="34" l="1"/>
  <c r="G762" i="32"/>
  <c r="H765" i="32" s="1"/>
  <c r="G741" i="32" s="1"/>
  <c r="H744" i="32" s="1"/>
  <c r="H767" i="32" s="1"/>
  <c r="F29" i="34" s="1"/>
  <c r="C798" i="32"/>
  <c r="G798" i="32" l="1"/>
  <c r="H801" i="32" s="1"/>
  <c r="G777" i="32" s="1"/>
  <c r="H780" i="32" s="1"/>
  <c r="H803" i="32" s="1"/>
  <c r="C834" i="32"/>
  <c r="F30" i="34" l="1"/>
  <c r="G834" i="32"/>
  <c r="H837" i="32" s="1"/>
  <c r="G813" i="32" s="1"/>
  <c r="H816" i="32" s="1"/>
  <c r="H839" i="32" s="1"/>
  <c r="F31" i="34" s="1"/>
  <c r="C869" i="32"/>
  <c r="C902" i="32" l="1"/>
  <c r="G869" i="32"/>
  <c r="H871" i="32" s="1"/>
  <c r="G849" i="32" s="1"/>
  <c r="H852" i="32" s="1"/>
  <c r="H873" i="32" s="1"/>
  <c r="F32" i="34" l="1"/>
  <c r="G902" i="32"/>
  <c r="H904" i="32" s="1"/>
  <c r="G883" i="32" s="1"/>
  <c r="H886" i="32" s="1"/>
  <c r="H906" i="32" s="1"/>
  <c r="C936" i="32"/>
  <c r="F33" i="34" l="1"/>
  <c r="G936" i="32"/>
  <c r="H938" i="32" s="1"/>
  <c r="G916" i="32" s="1"/>
  <c r="H919" i="32" s="1"/>
  <c r="H940" i="32" s="1"/>
  <c r="C969" i="32"/>
  <c r="F34" i="34" l="1"/>
  <c r="C999" i="32"/>
  <c r="G969" i="32"/>
  <c r="H971" i="32" s="1"/>
  <c r="G950" i="32" s="1"/>
  <c r="H953" i="32" s="1"/>
  <c r="H972" i="32" s="1"/>
  <c r="F35" i="34" l="1"/>
  <c r="C1032" i="32"/>
  <c r="G999" i="32"/>
  <c r="H1001" i="32" s="1"/>
  <c r="G982" i="32" s="1"/>
  <c r="H983" i="32" s="1"/>
  <c r="H1003" i="32" s="1"/>
  <c r="F36" i="34" l="1"/>
  <c r="G1032" i="32"/>
  <c r="H1034" i="32" s="1"/>
  <c r="G1014" i="32" s="1"/>
  <c r="H1016" i="32" s="1"/>
  <c r="H1036" i="32" s="1"/>
  <c r="C1064" i="32"/>
  <c r="F37" i="34" l="1"/>
  <c r="G1064" i="32"/>
  <c r="H1066" i="32" s="1"/>
  <c r="G1047" i="32" s="1"/>
  <c r="H1048" i="32" s="1"/>
  <c r="H1068" i="32" s="1"/>
  <c r="F38" i="34" s="1"/>
  <c r="D11" i="20" l="1"/>
  <c r="H4" i="20" l="1"/>
  <c r="H7" i="20" s="1"/>
  <c r="D17" i="20"/>
  <c r="G17" i="20" s="1"/>
  <c r="D12" i="20"/>
  <c r="G11" i="20"/>
  <c r="G12" i="20" l="1"/>
  <c r="D13" i="20"/>
  <c r="D14" i="20" l="1"/>
  <c r="G13" i="20"/>
  <c r="D15" i="20" l="1"/>
  <c r="G15" i="20" s="1"/>
  <c r="D16" i="20" s="1"/>
  <c r="G16" i="20" s="1"/>
  <c r="G14" i="20"/>
  <c r="G10" i="20" l="1"/>
  <c r="H10" i="20" s="1"/>
  <c r="H19" i="20" s="1"/>
  <c r="F41" i="34" s="1"/>
  <c r="H22" i="20" l="1"/>
</calcChain>
</file>

<file path=xl/sharedStrings.xml><?xml version="1.0" encoding="utf-8"?>
<sst xmlns="http://schemas.openxmlformats.org/spreadsheetml/2006/main" count="1780" uniqueCount="243">
  <si>
    <t>ITEM</t>
  </si>
  <si>
    <t>DESCRIPCIÓN</t>
  </si>
  <si>
    <t>UND</t>
  </si>
  <si>
    <t>CANTIDADES</t>
  </si>
  <si>
    <t>VALOR UNITARIO</t>
  </si>
  <si>
    <t>VALOR TOTAL PARCIAL</t>
  </si>
  <si>
    <t xml:space="preserve">COSTO TOTAL DE LA OBRA </t>
  </si>
  <si>
    <t>ANÁLISIS DE PRECIOS UNITARIOS</t>
  </si>
  <si>
    <t>ITEM:</t>
  </si>
  <si>
    <t xml:space="preserve">UNIDAD: </t>
  </si>
  <si>
    <t>I. EQUIPO</t>
  </si>
  <si>
    <t>Descripción</t>
  </si>
  <si>
    <t>Tipo</t>
  </si>
  <si>
    <t>Tarifa/Hora</t>
  </si>
  <si>
    <t>Rendimiento</t>
  </si>
  <si>
    <t>Valor-Unit.</t>
  </si>
  <si>
    <t>HERRAMIENTA MENOR (5%)</t>
  </si>
  <si>
    <t>%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</si>
  <si>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</si>
  <si>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</si>
  <si>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</si>
  <si>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</si>
  <si>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</si>
  <si>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</si>
  <si>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</si>
  <si>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Distancia (KM)</t>
  </si>
  <si>
    <t>Cantidad  (M3)</t>
  </si>
  <si>
    <t>Tarifa/M3-Km</t>
  </si>
  <si>
    <t>IV. MANO DE OBRA</t>
  </si>
  <si>
    <t>Trabajador</t>
  </si>
  <si>
    <t>Hora</t>
  </si>
  <si>
    <t>Total Costo Directo</t>
  </si>
  <si>
    <t>ML</t>
  </si>
  <si>
    <t>m3</t>
  </si>
  <si>
    <t>GL</t>
  </si>
  <si>
    <t>ACTIVIDAD</t>
  </si>
  <si>
    <t>UNIDADES</t>
  </si>
  <si>
    <t>TOTALES</t>
  </si>
  <si>
    <t xml:space="preserve"> </t>
  </si>
  <si>
    <t>No. Ele</t>
  </si>
  <si>
    <t>Cant.</t>
  </si>
  <si>
    <t>Long</t>
  </si>
  <si>
    <t>Ancho</t>
  </si>
  <si>
    <t>Altura</t>
  </si>
  <si>
    <t>Desc</t>
  </si>
  <si>
    <t xml:space="preserve"> CALCULO DE LA ADMINISTRACION, IMPREVISTOS Y UTILIDADES</t>
  </si>
  <si>
    <t>CONCEPTO</t>
  </si>
  <si>
    <t>V.M./CON PRESTACIONES</t>
  </si>
  <si>
    <t>Dedicación</t>
  </si>
  <si>
    <t>Duración de la obra (Meses)</t>
  </si>
  <si>
    <t>V.PARCIAL</t>
  </si>
  <si>
    <t>COSTO DIRECTO</t>
  </si>
  <si>
    <t>ADMINISTRACION</t>
  </si>
  <si>
    <t>SALARIOS PERSONAL DE OBRA</t>
  </si>
  <si>
    <t>GASTOS DE LEGALIZACION E IMPUESTOS</t>
  </si>
  <si>
    <t xml:space="preserve">Estampillas Departamental </t>
  </si>
  <si>
    <t xml:space="preserve">Poliza Cumplimiento </t>
  </si>
  <si>
    <t>A</t>
  </si>
  <si>
    <t>I</t>
  </si>
  <si>
    <t>IMPREVISTOS</t>
  </si>
  <si>
    <t>U</t>
  </si>
  <si>
    <t>UTILIDAD</t>
  </si>
  <si>
    <t>A.I.U.</t>
  </si>
  <si>
    <t>KG</t>
  </si>
  <si>
    <t>,</t>
  </si>
  <si>
    <t>und</t>
  </si>
  <si>
    <t>gl</t>
  </si>
  <si>
    <t>kg</t>
  </si>
  <si>
    <t>HORA</t>
  </si>
  <si>
    <t>m2</t>
  </si>
  <si>
    <t xml:space="preserve">SALARIO  OFICAL </t>
  </si>
  <si>
    <t>SALARIO OFIUCAL ALBAÑIL</t>
  </si>
  <si>
    <t>SAARIO AYUDANTE</t>
  </si>
  <si>
    <t>CUADRILLA A-A UN OFICIAL  Y DOS AYUDANTES</t>
  </si>
  <si>
    <t>CUADRILLA B-B UN OFICIAL  Y TRES AYUDANTES</t>
  </si>
  <si>
    <t xml:space="preserve">ESTOPA </t>
  </si>
  <si>
    <t>HIDRO LAVADORA</t>
  </si>
  <si>
    <t>ACIDO LIMPIADPOR</t>
  </si>
  <si>
    <t xml:space="preserve">DETERGENTE </t>
  </si>
  <si>
    <t xml:space="preserve">https://co.computrabajo.com/salarios/residente-de-obra </t>
  </si>
  <si>
    <t>Fuente:</t>
  </si>
  <si>
    <t>Rete ICA</t>
  </si>
  <si>
    <t xml:space="preserve">Retefuente </t>
  </si>
  <si>
    <t>IMPREVISTO</t>
  </si>
  <si>
    <t>Valor</t>
  </si>
  <si>
    <t xml:space="preserve">Tasa bomberil </t>
  </si>
  <si>
    <t>Tasa FIC - SENA</t>
  </si>
  <si>
    <t>RESIDENTE DE OBRA</t>
  </si>
  <si>
    <t>Alambre negro galvanizado No. 18</t>
  </si>
  <si>
    <t xml:space="preserve">Pintura en aceite </t>
  </si>
  <si>
    <t>Pliego lija</t>
  </si>
  <si>
    <t>pliego</t>
  </si>
  <si>
    <t>botella</t>
  </si>
  <si>
    <t>rollo</t>
  </si>
  <si>
    <t>Tiner</t>
  </si>
  <si>
    <t>Cinta</t>
  </si>
  <si>
    <t xml:space="preserve">brocha </t>
  </si>
  <si>
    <t>rodillo felpa</t>
  </si>
  <si>
    <t>COSTOS INDIRECTOS</t>
  </si>
  <si>
    <t xml:space="preserve">CRONOGRAMA EJECUCION
(DIAS) </t>
  </si>
  <si>
    <t>Ingeniero Civil</t>
  </si>
  <si>
    <t>M3</t>
  </si>
  <si>
    <t>M2</t>
  </si>
  <si>
    <t xml:space="preserve">Retiro de cubierta existente </t>
  </si>
  <si>
    <t xml:space="preserve">Volqueta </t>
  </si>
  <si>
    <t>Triturado</t>
  </si>
  <si>
    <t>Cemento</t>
  </si>
  <si>
    <t>Agua</t>
  </si>
  <si>
    <t>Cemento gris</t>
  </si>
  <si>
    <t xml:space="preserve">Alambre negro </t>
  </si>
  <si>
    <t>Arena</t>
  </si>
  <si>
    <t>Pedestal en concreto de 3000psi</t>
  </si>
  <si>
    <t xml:space="preserve">SUB TOTAL </t>
  </si>
  <si>
    <t xml:space="preserve">Mantenimiento a cubierta area salon sistemas con la instalacion de cinta asfaltica para sellar filtracion de aguas lluvias </t>
  </si>
  <si>
    <t xml:space="preserve">Area cocina </t>
  </si>
  <si>
    <t>Dia</t>
  </si>
  <si>
    <t xml:space="preserve">Equipo de soldadura </t>
  </si>
  <si>
    <t>Galon</t>
  </si>
  <si>
    <t>Correa metalica</t>
  </si>
  <si>
    <t>Pintura anticorrosiva</t>
  </si>
  <si>
    <t>Brocha</t>
  </si>
  <si>
    <t>Und</t>
  </si>
  <si>
    <t>Botella</t>
  </si>
  <si>
    <t>Ml</t>
  </si>
  <si>
    <t>Litros</t>
  </si>
  <si>
    <t>Pintura</t>
  </si>
  <si>
    <t xml:space="preserve">Lija </t>
  </si>
  <si>
    <t>Pliego</t>
  </si>
  <si>
    <t>Rodillo felpa</t>
  </si>
  <si>
    <t>JONATHAN ORLANDO RINCON ACEVEDO</t>
  </si>
  <si>
    <t>C.C. No.: 14.013.541 de Chaparral (Tol.)</t>
  </si>
  <si>
    <t xml:space="preserve">T.P. No.: 161037-0648622 TLM                              </t>
  </si>
  <si>
    <t>PRESUPUESTO OFICIAL</t>
  </si>
  <si>
    <t xml:space="preserve">MANTENIMIENTO Y ADECUACIÓN A LA INFRAESTRUCTURA FISICA DE LA INSTITUCIÓN EDUCATIVA TECNICA FRANCISCO JOSE DE CALDAS MUNICIPIO DE NATAGAIMA - TOLIMA </t>
  </si>
  <si>
    <t xml:space="preserve">SEDE PRINCIPAL </t>
  </si>
  <si>
    <t xml:space="preserve">Mantenimiento a puerta de ingreso principal </t>
  </si>
  <si>
    <t>Mantenimiento a puerta de sala multiple (incluye instalacion de chapa y porta candado)</t>
  </si>
  <si>
    <t xml:space="preserve">Mantenimiento a puerta metalica baño de niñas cambio de lamina de arrastre </t>
  </si>
  <si>
    <t xml:space="preserve">Suministro e instalacion de canal metalica </t>
  </si>
  <si>
    <t>Puerta de ingreso</t>
  </si>
  <si>
    <t>Puerta sala multiple</t>
  </si>
  <si>
    <t xml:space="preserve">Puerta de baño niñas </t>
  </si>
  <si>
    <t xml:space="preserve">Canal metalica sala multiple </t>
  </si>
  <si>
    <t xml:space="preserve">Suministro e instalacion de cable No. 12 para instalacion de ventiladores sala multiple </t>
  </si>
  <si>
    <t xml:space="preserve">Cable No. 12 para ventiladores </t>
  </si>
  <si>
    <t xml:space="preserve">Suministro e instalacion de marco metalica C18 para puerta sala multiple </t>
  </si>
  <si>
    <t xml:space="preserve">Marco sala multiple </t>
  </si>
  <si>
    <t xml:space="preserve">Pintura en aceite para ornamentacion </t>
  </si>
  <si>
    <t xml:space="preserve">Pintura vinilo tipo 1 a tres manos y estuco </t>
  </si>
  <si>
    <t xml:space="preserve">Suministro e instalacion de malla metalica antisectos  </t>
  </si>
  <si>
    <t xml:space="preserve">Suministro e instalacion de inodoro de tanque </t>
  </si>
  <si>
    <t xml:space="preserve">Suministro e instalacion de cubierta aquitectonica a color C=28 </t>
  </si>
  <si>
    <t xml:space="preserve">Instalacion de pasamanos </t>
  </si>
  <si>
    <t>Suministro e instalacion de cielo raso PVC (incluye estructura metalica)</t>
  </si>
  <si>
    <t xml:space="preserve">Suministro e instalacion de tubo estructura metalico de 10cm x 10 cm </t>
  </si>
  <si>
    <t>Suministro e instalacion de cercha metalica de 8cm x 4 cm C=18</t>
  </si>
  <si>
    <t xml:space="preserve">Retiro de cielo raso en icopor </t>
  </si>
  <si>
    <t>Muro interior salon Pae</t>
  </si>
  <si>
    <t>Ventana 1</t>
  </si>
  <si>
    <t>Ventana 2</t>
  </si>
  <si>
    <t>Ventana 3</t>
  </si>
  <si>
    <t xml:space="preserve">Puerta </t>
  </si>
  <si>
    <t xml:space="preserve">Baño de niños </t>
  </si>
  <si>
    <t xml:space="preserve">Adeacuacion sondeo, mejoramiento y dejar en funcionamiento a baños de docentes, niño y niñas del planten educativo </t>
  </si>
  <si>
    <t xml:space="preserve">Baño docente </t>
  </si>
  <si>
    <t xml:space="preserve">Baño de niñas </t>
  </si>
  <si>
    <t xml:space="preserve">Area baño de niños </t>
  </si>
  <si>
    <t xml:space="preserve">Pasamanos escalera bloque terece piso </t>
  </si>
  <si>
    <t xml:space="preserve">Area 1 sala de sistema </t>
  </si>
  <si>
    <t xml:space="preserve">Area 2 sala de sistema </t>
  </si>
  <si>
    <t>Cubierta compresor aire acondicionado</t>
  </si>
  <si>
    <t>Area para cubrir compresor aire acondicionado</t>
  </si>
  <si>
    <t xml:space="preserve">Columna cubierta baños de niños </t>
  </si>
  <si>
    <t xml:space="preserve"> SEDE MARIA AUXILIADORA</t>
  </si>
  <si>
    <t xml:space="preserve">Suministro e instalacion ventana de seguridad con reja tipo bano y hojas en lamina metalica </t>
  </si>
  <si>
    <t xml:space="preserve">Suministro e instalacion de puerta metalica </t>
  </si>
  <si>
    <t xml:space="preserve">Salon bodega </t>
  </si>
  <si>
    <t xml:space="preserve">Retiro de puerta e instalacion de bloque H4 (incluye pañete y pintura) </t>
  </si>
  <si>
    <t xml:space="preserve">Puerta salo de bodega </t>
  </si>
  <si>
    <t xml:space="preserve">Concreto de 3000psi para piso </t>
  </si>
  <si>
    <t xml:space="preserve">Area piso frente salon </t>
  </si>
  <si>
    <t>Retiro de bloque clara hoya e instalacion de bloque H4 (incluye pañete)</t>
  </si>
  <si>
    <t xml:space="preserve">Salon </t>
  </si>
  <si>
    <t>Reposicion de teja eternit</t>
  </si>
  <si>
    <t>Cubierta salon</t>
  </si>
  <si>
    <t xml:space="preserve">Pintura vinilo tipo 1 a tres manos </t>
  </si>
  <si>
    <t xml:space="preserve">Pintura interna salon </t>
  </si>
  <si>
    <t>ventana 1</t>
  </si>
  <si>
    <t>ventana 2</t>
  </si>
  <si>
    <t>ventana 3</t>
  </si>
  <si>
    <t>ventana 4</t>
  </si>
  <si>
    <t>ventana 5</t>
  </si>
  <si>
    <t>ventana 6</t>
  </si>
  <si>
    <t xml:space="preserve">puerta </t>
  </si>
  <si>
    <t xml:space="preserve">Mantenimiento a tuberia hidraulica </t>
  </si>
  <si>
    <t xml:space="preserve">Tuberia hidrualica </t>
  </si>
  <si>
    <t>Suministro e instalacion de malla eslabonada y tubo metalico de 2" para cerramiento de tanque de almacenamiento</t>
  </si>
  <si>
    <t>Suministro e instalacion de pasamanos metalico en tubo metalico redondo de 1 1/2"</t>
  </si>
  <si>
    <t xml:space="preserve">Pasamanos para suvir a plazoleta </t>
  </si>
  <si>
    <t xml:space="preserve">Construccion de grada en concreto de 3000psi </t>
  </si>
  <si>
    <t xml:space="preserve">SEDE PRINCIPAL MEJORAMIENTO SALA DE SISTEMA </t>
  </si>
  <si>
    <t xml:space="preserve">Grada en concreto </t>
  </si>
  <si>
    <t xml:space="preserve">Chapa para puerta </t>
  </si>
  <si>
    <t>Argolla porta candado</t>
  </si>
  <si>
    <t xml:space="preserve">Cercha rectangular </t>
  </si>
  <si>
    <t xml:space="preserve">Marco metalico para puerta </t>
  </si>
  <si>
    <t xml:space="preserve">Pintura de aceite </t>
  </si>
  <si>
    <t xml:space="preserve">Galon </t>
  </si>
  <si>
    <t>Canal Metalica C22</t>
  </si>
  <si>
    <t>Angulo metalico de 1" 1/4"</t>
  </si>
  <si>
    <t xml:space="preserve">Cable No.12 </t>
  </si>
  <si>
    <t>Cinta negra 3m</t>
  </si>
  <si>
    <t xml:space="preserve">Clavija electrica </t>
  </si>
  <si>
    <t>Rollo</t>
  </si>
  <si>
    <t>Seccion andamio</t>
  </si>
  <si>
    <t xml:space="preserve">Estuco </t>
  </si>
  <si>
    <t>Kg</t>
  </si>
  <si>
    <t xml:space="preserve">Malla metalica antisectos </t>
  </si>
  <si>
    <t xml:space="preserve">Alambre dulce </t>
  </si>
  <si>
    <t xml:space="preserve">Inodoro de tanque </t>
  </si>
  <si>
    <t xml:space="preserve">Cemento blanco </t>
  </si>
  <si>
    <t xml:space="preserve">Motor roto sonda </t>
  </si>
  <si>
    <t xml:space="preserve">Dia </t>
  </si>
  <si>
    <t>Cubierta arquitectonica C=28"</t>
  </si>
  <si>
    <t>Tornillos</t>
  </si>
  <si>
    <t>Perfil estructural 10,cm x 10,cm</t>
  </si>
  <si>
    <t>Cinta asfaltica sika o similar de ancho 10cm</t>
  </si>
  <si>
    <t xml:space="preserve">Lamina cielo raso PVC Incluye estructura </t>
  </si>
  <si>
    <t xml:space="preserve">Lapara en lec </t>
  </si>
  <si>
    <t xml:space="preserve">Ventana metalica con hoja en lamina </t>
  </si>
  <si>
    <t>Pintura de aceite</t>
  </si>
  <si>
    <t xml:space="preserve">Puerta metalica con marco C=18 </t>
  </si>
  <si>
    <t>Bloque H4</t>
  </si>
  <si>
    <t>Pintura vinilo</t>
  </si>
  <si>
    <t>Teja eternit</t>
  </si>
  <si>
    <t xml:space="preserve">Gancho metalico </t>
  </si>
  <si>
    <t xml:space="preserve">Tubo de precion de 1/2" </t>
  </si>
  <si>
    <t>Pegante PVC</t>
  </si>
  <si>
    <t xml:space="preserve">Malla eslabonada </t>
  </si>
  <si>
    <t>Tubo metalico de 2"</t>
  </si>
  <si>
    <t xml:space="preserve">Tubo redondo metalico de 1 1/2" </t>
  </si>
  <si>
    <t>Contribución Especial (Art. 6 Ley 1106 de 2006)</t>
  </si>
  <si>
    <t>ANEXO 5 -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</si>
</sst>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(&quot;$&quot;\ * #,##0.00_);_(&quot;$&quot;\ * \(#,##0.00\);_(&quot;$&quot;\ * &quot;-&quot;??_);_(@_)"/>
    <numFmt numFmtId="166" formatCode="_ [$€-2]\ * #,##0.00_ ;_ [$€-2]\ * \-#,##0.00_ ;_ [$€-2]\ * &quot;-&quot;??_ "/>
    <numFmt numFmtId="167" formatCode="_(* #,##0.0_);_(* \(#,##0.0\);_(* &quot;-&quot;??_);_(@_)"/>
    <numFmt numFmtId="168" formatCode="_(* #,##0_);_(* \(#,##0\);_(* &quot;-&quot;??_);_(@_)"/>
    <numFmt numFmtId="169" formatCode="0.0%"/>
    <numFmt numFmtId="170" formatCode="_(* #,##0.00_);_(* \(#,##0.00\);_(* &quot;-&quot;??_);_(@_)"/>
    <numFmt numFmtId="171" formatCode="_-&quot;$&quot;* #,##0.00_-;\-&quot;$&quot;* #,##0.00_-;_-&quot;$&quot;* &quot;-&quot;??_-;_-@_-"/>
    <numFmt numFmtId="172" formatCode="#,##0;[Red]#,##0"/>
    <numFmt numFmtId="173" formatCode="#,##0.00;[Red]#,##0.00"/>
    <numFmt numFmtId="174" formatCode="_-&quot;$&quot;\ * #,##0.0_-;\-&quot;$&quot;\ * #,##0.0_-;_-&quot;$&quot;\ * &quot;-&quot;_-;_-@_-"/>
    <numFmt numFmtId="175" formatCode="0.0"/>
    <numFmt numFmtId="176" formatCode="_(* #,##0.000_);_(* \(#,##0.000\);_(* &quot;-&quot;??_);_(@_)"/>
    <numFmt numFmtId="177" formatCode="_-&quot;$&quot;\ * #,##0.00_-;\-&quot;$&quot;\ * #,##0.00_-;_-&quot;$&quot;\ * &quot;-&quot;_-;_-@_-"/>
  </numFmts>
  <fonts count="4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Arial Black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sz val="10"/>
      <name val="Century Schoolbook"/>
      <family val="1"/>
    </font>
    <font>
      <sz val="11"/>
      <color rgb="FF000000"/>
      <name val="Calibri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 Narrow"/>
      <family val="2"/>
    </font>
    <font>
      <sz val="8"/>
      <name val="Calibri"/>
      <family val="2"/>
      <scheme val="minor"/>
    </font>
    <font>
      <sz val="8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10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</borders>
  <cellStyleXfs count="21">
    <xf numFmtId="0" fontId="0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3" fillId="0" borderId="0"/>
    <xf numFmtId="0" fontId="16" fillId="0" borderId="0"/>
    <xf numFmtId="0" fontId="6" fillId="0" borderId="0"/>
    <xf numFmtId="0" fontId="25" fillId="0" borderId="0"/>
    <xf numFmtId="166" fontId="23" fillId="0" borderId="0"/>
    <xf numFmtId="0" fontId="16" fillId="0" borderId="0"/>
    <xf numFmtId="9" fontId="1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8" fillId="0" borderId="0" applyNumberFormat="0" applyFill="0" applyBorder="0" applyAlignment="0" applyProtection="0"/>
  </cellStyleXfs>
  <cellXfs count="687">
    <xf numFmtId="0" fontId="0" fillId="0" borderId="0" xfId="0"/>
    <xf numFmtId="167" fontId="5" fillId="2" borderId="1" xfId="8" applyNumberFormat="1" applyFont="1" applyFill="1" applyBorder="1" applyAlignment="1" applyProtection="1">
      <alignment horizontal="center" vertical="center" wrapText="1"/>
    </xf>
    <xf numFmtId="167" fontId="5" fillId="2" borderId="1" xfId="8" applyNumberFormat="1" applyFont="1" applyFill="1" applyBorder="1" applyAlignment="1" applyProtection="1">
      <alignment horizontal="center" vertical="center"/>
    </xf>
    <xf numFmtId="168" fontId="5" fillId="2" borderId="1" xfId="8" applyNumberFormat="1" applyFont="1" applyFill="1" applyBorder="1" applyAlignment="1">
      <alignment horizontal="center" vertical="center"/>
    </xf>
    <xf numFmtId="10" fontId="5" fillId="2" borderId="1" xfId="12" applyNumberFormat="1" applyFont="1" applyFill="1" applyBorder="1" applyAlignment="1">
      <alignment horizontal="center" vertical="center"/>
    </xf>
    <xf numFmtId="0" fontId="5" fillId="3" borderId="1" xfId="12" applyFont="1" applyFill="1" applyBorder="1" applyAlignment="1">
      <alignment horizontal="left" vertical="center"/>
    </xf>
    <xf numFmtId="168" fontId="5" fillId="3" borderId="1" xfId="8" applyNumberFormat="1" applyFont="1" applyFill="1" applyBorder="1" applyAlignment="1" applyProtection="1">
      <alignment horizontal="center" vertical="center"/>
    </xf>
    <xf numFmtId="169" fontId="5" fillId="3" borderId="1" xfId="19" applyNumberFormat="1" applyFont="1" applyFill="1" applyBorder="1" applyAlignment="1" applyProtection="1">
      <alignment horizontal="center" vertical="center"/>
    </xf>
    <xf numFmtId="165" fontId="5" fillId="3" borderId="1" xfId="11" applyFont="1" applyFill="1" applyBorder="1" applyAlignment="1">
      <alignment horizontal="center" vertical="center"/>
    </xf>
    <xf numFmtId="10" fontId="5" fillId="3" borderId="1" xfId="8" applyNumberFormat="1" applyFont="1" applyFill="1" applyBorder="1" applyAlignment="1">
      <alignment horizontal="center" vertical="center"/>
    </xf>
    <xf numFmtId="168" fontId="6" fillId="3" borderId="1" xfId="8" applyNumberFormat="1" applyFont="1" applyFill="1" applyBorder="1" applyAlignment="1">
      <alignment vertical="center"/>
    </xf>
    <xf numFmtId="168" fontId="6" fillId="3" borderId="1" xfId="8" applyNumberFormat="1" applyFont="1" applyFill="1" applyBorder="1" applyAlignment="1">
      <alignment horizontal="center" vertical="center"/>
    </xf>
    <xf numFmtId="10" fontId="5" fillId="3" borderId="1" xfId="3" applyNumberFormat="1" applyFont="1" applyFill="1" applyBorder="1" applyAlignment="1">
      <alignment horizontal="center" vertical="center"/>
    </xf>
    <xf numFmtId="0" fontId="6" fillId="3" borderId="1" xfId="12" applyFont="1" applyFill="1" applyBorder="1" applyAlignment="1">
      <alignment horizontal="center" vertical="center"/>
    </xf>
    <xf numFmtId="2" fontId="6" fillId="3" borderId="1" xfId="8" applyNumberFormat="1" applyFont="1" applyFill="1" applyBorder="1" applyAlignment="1" applyProtection="1">
      <alignment vertical="center"/>
    </xf>
    <xf numFmtId="10" fontId="5" fillId="3" borderId="1" xfId="12" applyNumberFormat="1" applyFont="1" applyFill="1" applyBorder="1" applyAlignment="1">
      <alignment horizontal="center" vertical="center"/>
    </xf>
    <xf numFmtId="0" fontId="6" fillId="3" borderId="1" xfId="12" applyFont="1" applyFill="1" applyBorder="1" applyAlignment="1">
      <alignment horizontal="left" vertical="center"/>
    </xf>
    <xf numFmtId="2" fontId="6" fillId="3" borderId="1" xfId="8" applyNumberFormat="1" applyFont="1" applyFill="1" applyBorder="1" applyAlignment="1">
      <alignment horizontal="center" vertical="center"/>
    </xf>
    <xf numFmtId="10" fontId="5" fillId="3" borderId="1" xfId="19" applyNumberFormat="1" applyFont="1" applyFill="1" applyBorder="1" applyAlignment="1" applyProtection="1">
      <alignment horizontal="center" vertical="center"/>
    </xf>
    <xf numFmtId="10" fontId="5" fillId="3" borderId="1" xfId="19" applyNumberFormat="1" applyFont="1" applyFill="1" applyBorder="1" applyAlignment="1">
      <alignment horizontal="center" vertical="center"/>
    </xf>
    <xf numFmtId="0" fontId="6" fillId="3" borderId="0" xfId="14" applyFill="1" applyAlignment="1">
      <alignment vertical="center"/>
    </xf>
    <xf numFmtId="0" fontId="18" fillId="3" borderId="22" xfId="0" applyFont="1" applyFill="1" applyBorder="1" applyAlignment="1">
      <alignment vertical="center" wrapText="1"/>
    </xf>
    <xf numFmtId="0" fontId="18" fillId="3" borderId="0" xfId="0" applyFont="1" applyFill="1" applyAlignment="1">
      <alignment vertical="center" wrapText="1"/>
    </xf>
    <xf numFmtId="173" fontId="18" fillId="3" borderId="0" xfId="0" applyNumberFormat="1" applyFont="1" applyFill="1" applyAlignment="1">
      <alignment vertical="center" wrapText="1"/>
    </xf>
    <xf numFmtId="0" fontId="18" fillId="3" borderId="23" xfId="0" applyFont="1" applyFill="1" applyBorder="1" applyAlignment="1">
      <alignment vertical="center" wrapText="1"/>
    </xf>
    <xf numFmtId="173" fontId="19" fillId="3" borderId="24" xfId="0" applyNumberFormat="1" applyFont="1" applyFill="1" applyBorder="1" applyAlignment="1">
      <alignment horizontal="center" vertical="center" wrapText="1"/>
    </xf>
    <xf numFmtId="2" fontId="19" fillId="3" borderId="25" xfId="0" applyNumberFormat="1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20" fillId="3" borderId="0" xfId="0" applyFont="1" applyFill="1" applyAlignment="1">
      <alignment vertical="center" wrapText="1"/>
    </xf>
    <xf numFmtId="3" fontId="20" fillId="3" borderId="23" xfId="0" applyNumberFormat="1" applyFont="1" applyFill="1" applyBorder="1" applyAlignment="1">
      <alignment vertical="center" wrapText="1"/>
    </xf>
    <xf numFmtId="0" fontId="20" fillId="3" borderId="26" xfId="0" applyFont="1" applyFill="1" applyBorder="1" applyAlignment="1">
      <alignment horizontal="center" vertical="center" wrapText="1"/>
    </xf>
    <xf numFmtId="0" fontId="20" fillId="3" borderId="27" xfId="0" applyFont="1" applyFill="1" applyBorder="1" applyAlignment="1">
      <alignment horizontal="center" vertical="center" wrapText="1"/>
    </xf>
    <xf numFmtId="0" fontId="20" fillId="3" borderId="28" xfId="0" applyFont="1" applyFill="1" applyBorder="1" applyAlignment="1">
      <alignment horizontal="center" vertical="center" wrapText="1"/>
    </xf>
    <xf numFmtId="3" fontId="20" fillId="3" borderId="29" xfId="0" applyNumberFormat="1" applyFont="1" applyFill="1" applyBorder="1" applyAlignment="1">
      <alignment vertical="center" wrapText="1"/>
    </xf>
    <xf numFmtId="42" fontId="20" fillId="3" borderId="17" xfId="4" applyFont="1" applyFill="1" applyBorder="1" applyAlignment="1">
      <alignment vertical="center" wrapText="1"/>
    </xf>
    <xf numFmtId="4" fontId="20" fillId="3" borderId="17" xfId="0" applyNumberFormat="1" applyFont="1" applyFill="1" applyBorder="1" applyAlignment="1">
      <alignment horizontal="center" vertical="center" wrapText="1"/>
    </xf>
    <xf numFmtId="3" fontId="20" fillId="3" borderId="32" xfId="0" applyNumberFormat="1" applyFont="1" applyFill="1" applyBorder="1" applyAlignment="1">
      <alignment vertical="center" wrapText="1"/>
    </xf>
    <xf numFmtId="0" fontId="20" fillId="3" borderId="22" xfId="0" applyFont="1" applyFill="1" applyBorder="1" applyAlignment="1">
      <alignment vertical="center" wrapText="1"/>
    </xf>
    <xf numFmtId="0" fontId="21" fillId="3" borderId="0" xfId="0" applyFont="1" applyFill="1" applyAlignment="1">
      <alignment horizontal="center" vertical="center" wrapText="1"/>
    </xf>
    <xf numFmtId="42" fontId="21" fillId="3" borderId="38" xfId="4" applyFont="1" applyFill="1" applyBorder="1" applyAlignment="1">
      <alignment vertical="center" wrapText="1"/>
    </xf>
    <xf numFmtId="0" fontId="20" fillId="3" borderId="39" xfId="0" applyFont="1" applyFill="1" applyBorder="1" applyAlignment="1">
      <alignment horizontal="center" vertical="center" wrapText="1"/>
    </xf>
    <xf numFmtId="0" fontId="20" fillId="3" borderId="40" xfId="0" applyFont="1" applyFill="1" applyBorder="1" applyAlignment="1">
      <alignment horizontal="center" vertical="center" wrapText="1"/>
    </xf>
    <xf numFmtId="0" fontId="20" fillId="3" borderId="41" xfId="0" applyFont="1" applyFill="1" applyBorder="1" applyAlignment="1">
      <alignment horizontal="center" vertical="center" wrapText="1"/>
    </xf>
    <xf numFmtId="3" fontId="20" fillId="3" borderId="42" xfId="0" applyNumberFormat="1" applyFont="1" applyFill="1" applyBorder="1" applyAlignment="1">
      <alignment vertical="center" wrapText="1"/>
    </xf>
    <xf numFmtId="4" fontId="20" fillId="3" borderId="17" xfId="0" applyNumberFormat="1" applyFont="1" applyFill="1" applyBorder="1" applyAlignment="1">
      <alignment vertical="center" wrapText="1"/>
    </xf>
    <xf numFmtId="3" fontId="20" fillId="3" borderId="17" xfId="0" applyNumberFormat="1" applyFont="1" applyFill="1" applyBorder="1" applyAlignment="1">
      <alignment vertical="center" wrapText="1"/>
    </xf>
    <xf numFmtId="0" fontId="20" fillId="3" borderId="43" xfId="0" applyFont="1" applyFill="1" applyBorder="1" applyAlignment="1">
      <alignment horizontal="left" vertical="center" wrapText="1"/>
    </xf>
    <xf numFmtId="0" fontId="20" fillId="3" borderId="44" xfId="0" applyFont="1" applyFill="1" applyBorder="1" applyAlignment="1">
      <alignment horizontal="left" vertical="center" wrapText="1"/>
    </xf>
    <xf numFmtId="4" fontId="20" fillId="3" borderId="45" xfId="0" applyNumberFormat="1" applyFont="1" applyFill="1" applyBorder="1" applyAlignment="1">
      <alignment vertical="center" wrapText="1"/>
    </xf>
    <xf numFmtId="3" fontId="20" fillId="3" borderId="45" xfId="0" applyNumberFormat="1" applyFont="1" applyFill="1" applyBorder="1" applyAlignment="1">
      <alignment vertical="center" wrapText="1"/>
    </xf>
    <xf numFmtId="3" fontId="20" fillId="3" borderId="46" xfId="0" applyNumberFormat="1" applyFont="1" applyFill="1" applyBorder="1" applyAlignment="1">
      <alignment vertical="center" wrapText="1"/>
    </xf>
    <xf numFmtId="42" fontId="22" fillId="3" borderId="37" xfId="4" applyFont="1" applyFill="1" applyBorder="1" applyAlignment="1">
      <alignment horizontal="center" vertical="center" wrapText="1"/>
    </xf>
    <xf numFmtId="0" fontId="20" fillId="3" borderId="0" xfId="0" applyFont="1" applyFill="1" applyAlignment="1">
      <alignment vertical="center"/>
    </xf>
    <xf numFmtId="3" fontId="20" fillId="3" borderId="23" xfId="0" applyNumberFormat="1" applyFont="1" applyFill="1" applyBorder="1" applyAlignment="1">
      <alignment vertical="center"/>
    </xf>
    <xf numFmtId="0" fontId="20" fillId="3" borderId="48" xfId="0" applyFont="1" applyFill="1" applyBorder="1" applyAlignment="1">
      <alignment horizontal="center" vertical="center"/>
    </xf>
    <xf numFmtId="0" fontId="20" fillId="3" borderId="40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/>
    </xf>
    <xf numFmtId="3" fontId="20" fillId="3" borderId="42" xfId="0" applyNumberFormat="1" applyFont="1" applyFill="1" applyBorder="1" applyAlignment="1">
      <alignment vertical="center"/>
    </xf>
    <xf numFmtId="42" fontId="20" fillId="3" borderId="50" xfId="4" applyFont="1" applyFill="1" applyBorder="1" applyAlignment="1">
      <alignment horizontal="center" vertical="center"/>
    </xf>
    <xf numFmtId="42" fontId="20" fillId="3" borderId="31" xfId="4" applyFont="1" applyFill="1" applyBorder="1" applyAlignment="1">
      <alignment horizontal="center" vertical="center"/>
    </xf>
    <xf numFmtId="4" fontId="20" fillId="3" borderId="50" xfId="0" applyNumberFormat="1" applyFont="1" applyFill="1" applyBorder="1" applyAlignment="1">
      <alignment horizontal="center" vertical="center"/>
    </xf>
    <xf numFmtId="4" fontId="20" fillId="3" borderId="31" xfId="0" applyNumberFormat="1" applyFont="1" applyFill="1" applyBorder="1" applyAlignment="1">
      <alignment horizontal="center" vertical="center"/>
    </xf>
    <xf numFmtId="42" fontId="20" fillId="3" borderId="17" xfId="4" applyFont="1" applyFill="1" applyBorder="1" applyAlignment="1">
      <alignment vertical="center"/>
    </xf>
    <xf numFmtId="3" fontId="20" fillId="3" borderId="32" xfId="0" applyNumberFormat="1" applyFont="1" applyFill="1" applyBorder="1" applyAlignment="1">
      <alignment vertical="center"/>
    </xf>
    <xf numFmtId="42" fontId="21" fillId="3" borderId="37" xfId="4" applyFont="1" applyFill="1" applyBorder="1" applyAlignment="1">
      <alignment vertical="center"/>
    </xf>
    <xf numFmtId="0" fontId="20" fillId="3" borderId="0" xfId="0" applyFont="1" applyFill="1" applyAlignment="1">
      <alignment horizontal="center" vertical="center" wrapText="1"/>
    </xf>
    <xf numFmtId="0" fontId="20" fillId="3" borderId="19" xfId="0" applyFont="1" applyFill="1" applyBorder="1" applyAlignment="1">
      <alignment vertical="center" wrapText="1"/>
    </xf>
    <xf numFmtId="0" fontId="20" fillId="3" borderId="20" xfId="0" applyFont="1" applyFill="1" applyBorder="1" applyAlignment="1">
      <alignment vertical="center" wrapText="1"/>
    </xf>
    <xf numFmtId="0" fontId="21" fillId="3" borderId="20" xfId="0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 wrapText="1"/>
    </xf>
    <xf numFmtId="0" fontId="19" fillId="3" borderId="25" xfId="0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20" fillId="3" borderId="54" xfId="0" applyFont="1" applyFill="1" applyBorder="1" applyAlignment="1">
      <alignment horizontal="center" vertical="center" wrapText="1"/>
    </xf>
    <xf numFmtId="0" fontId="20" fillId="3" borderId="55" xfId="0" applyFont="1" applyFill="1" applyBorder="1" applyAlignment="1">
      <alignment horizontal="center" vertical="center" wrapText="1"/>
    </xf>
    <xf numFmtId="3" fontId="20" fillId="3" borderId="56" xfId="0" applyNumberFormat="1" applyFont="1" applyFill="1" applyBorder="1" applyAlignment="1">
      <alignment vertical="center" wrapText="1"/>
    </xf>
    <xf numFmtId="0" fontId="20" fillId="3" borderId="26" xfId="0" applyFont="1" applyFill="1" applyBorder="1" applyAlignment="1">
      <alignment horizontal="left" vertical="center" wrapText="1"/>
    </xf>
    <xf numFmtId="0" fontId="20" fillId="3" borderId="27" xfId="0" applyFont="1" applyFill="1" applyBorder="1" applyAlignment="1">
      <alignment horizontal="left" vertical="center" wrapText="1"/>
    </xf>
    <xf numFmtId="42" fontId="20" fillId="3" borderId="28" xfId="4" applyFont="1" applyFill="1" applyBorder="1" applyAlignment="1">
      <alignment vertical="center" wrapText="1"/>
    </xf>
    <xf numFmtId="4" fontId="20" fillId="3" borderId="28" xfId="0" applyNumberFormat="1" applyFont="1" applyFill="1" applyBorder="1" applyAlignment="1">
      <alignment horizontal="center" vertical="center" wrapText="1"/>
    </xf>
    <xf numFmtId="165" fontId="21" fillId="3" borderId="38" xfId="11" applyFont="1" applyFill="1" applyBorder="1" applyAlignment="1">
      <alignment vertical="center" wrapText="1"/>
    </xf>
    <xf numFmtId="0" fontId="20" fillId="3" borderId="30" xfId="0" applyFont="1" applyFill="1" applyBorder="1" applyAlignment="1">
      <alignment horizontal="left" vertical="center"/>
    </xf>
    <xf numFmtId="0" fontId="20" fillId="3" borderId="31" xfId="0" applyFont="1" applyFill="1" applyBorder="1" applyAlignment="1">
      <alignment horizontal="left" vertical="center"/>
    </xf>
    <xf numFmtId="0" fontId="20" fillId="3" borderId="17" xfId="0" applyFont="1" applyFill="1" applyBorder="1" applyAlignment="1">
      <alignment horizontal="center" vertical="center"/>
    </xf>
    <xf numFmtId="4" fontId="20" fillId="3" borderId="17" xfId="0" applyNumberFormat="1" applyFont="1" applyFill="1" applyBorder="1" applyAlignment="1">
      <alignment horizontal="center" vertical="center"/>
    </xf>
    <xf numFmtId="3" fontId="20" fillId="3" borderId="52" xfId="0" applyNumberFormat="1" applyFont="1" applyFill="1" applyBorder="1" applyAlignment="1">
      <alignment vertical="center" wrapText="1"/>
    </xf>
    <xf numFmtId="0" fontId="5" fillId="3" borderId="22" xfId="0" applyFont="1" applyFill="1" applyBorder="1" applyAlignment="1">
      <alignment vertical="center"/>
    </xf>
    <xf numFmtId="0" fontId="20" fillId="3" borderId="47" xfId="0" applyFont="1" applyFill="1" applyBorder="1" applyAlignment="1">
      <alignment horizontal="center" vertical="center"/>
    </xf>
    <xf numFmtId="0" fontId="20" fillId="3" borderId="49" xfId="0" applyFont="1" applyFill="1" applyBorder="1" applyAlignment="1">
      <alignment horizontal="center" vertical="center" wrapText="1"/>
    </xf>
    <xf numFmtId="0" fontId="20" fillId="3" borderId="53" xfId="0" applyFont="1" applyFill="1" applyBorder="1" applyAlignment="1">
      <alignment vertical="center"/>
    </xf>
    <xf numFmtId="3" fontId="20" fillId="3" borderId="45" xfId="0" applyNumberFormat="1" applyFont="1" applyFill="1" applyBorder="1" applyAlignment="1">
      <alignment vertical="center"/>
    </xf>
    <xf numFmtId="4" fontId="20" fillId="3" borderId="45" xfId="0" applyNumberFormat="1" applyFont="1" applyFill="1" applyBorder="1" applyAlignment="1">
      <alignment vertical="center"/>
    </xf>
    <xf numFmtId="3" fontId="20" fillId="3" borderId="46" xfId="0" applyNumberFormat="1" applyFont="1" applyFill="1" applyBorder="1" applyAlignment="1">
      <alignment vertical="center"/>
    </xf>
    <xf numFmtId="165" fontId="21" fillId="3" borderId="37" xfId="11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3" fontId="20" fillId="3" borderId="21" xfId="0" applyNumberFormat="1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20" fillId="3" borderId="59" xfId="0" applyFont="1" applyFill="1" applyBorder="1" applyAlignment="1">
      <alignment vertical="center" wrapText="1"/>
    </xf>
    <xf numFmtId="3" fontId="20" fillId="3" borderId="25" xfId="0" applyNumberFormat="1" applyFont="1" applyFill="1" applyBorder="1" applyAlignment="1">
      <alignment vertical="center" wrapText="1"/>
    </xf>
    <xf numFmtId="0" fontId="26" fillId="3" borderId="49" xfId="0" applyFont="1" applyFill="1" applyBorder="1" applyAlignment="1">
      <alignment horizontal="center" vertical="center" wrapText="1"/>
    </xf>
    <xf numFmtId="0" fontId="20" fillId="3" borderId="57" xfId="0" applyFont="1" applyFill="1" applyBorder="1" applyAlignment="1">
      <alignment horizontal="center" vertical="center" wrapText="1"/>
    </xf>
    <xf numFmtId="0" fontId="20" fillId="3" borderId="58" xfId="0" applyFont="1" applyFill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44" fontId="20" fillId="3" borderId="16" xfId="2" applyFont="1" applyFill="1" applyBorder="1" applyAlignment="1">
      <alignment horizontal="center" vertical="center" wrapText="1"/>
    </xf>
    <xf numFmtId="0" fontId="20" fillId="3" borderId="22" xfId="0" applyFont="1" applyFill="1" applyBorder="1" applyAlignment="1">
      <alignment horizontal="left" vertical="center" wrapText="1"/>
    </xf>
    <xf numFmtId="0" fontId="20" fillId="3" borderId="0" xfId="0" applyFont="1" applyFill="1" applyAlignment="1">
      <alignment horizontal="left" vertical="center" wrapText="1"/>
    </xf>
    <xf numFmtId="42" fontId="20" fillId="3" borderId="0" xfId="4" applyFont="1" applyFill="1" applyBorder="1" applyAlignment="1">
      <alignment vertical="center" wrapText="1"/>
    </xf>
    <xf numFmtId="4" fontId="20" fillId="3" borderId="0" xfId="0" applyNumberFormat="1" applyFont="1" applyFill="1" applyAlignment="1">
      <alignment horizontal="center" vertical="center" wrapText="1"/>
    </xf>
    <xf numFmtId="0" fontId="20" fillId="3" borderId="52" xfId="0" applyFont="1" applyFill="1" applyBorder="1" applyAlignment="1">
      <alignment horizontal="center" vertical="center" wrapText="1"/>
    </xf>
    <xf numFmtId="3" fontId="20" fillId="3" borderId="60" xfId="0" applyNumberFormat="1" applyFont="1" applyFill="1" applyBorder="1" applyAlignment="1">
      <alignment vertical="center" wrapText="1"/>
    </xf>
    <xf numFmtId="42" fontId="21" fillId="3" borderId="37" xfId="4" applyFont="1" applyFill="1" applyBorder="1" applyAlignment="1">
      <alignment vertical="center" wrapText="1"/>
    </xf>
    <xf numFmtId="44" fontId="20" fillId="3" borderId="16" xfId="0" applyNumberFormat="1" applyFont="1" applyFill="1" applyBorder="1" applyAlignment="1">
      <alignment horizontal="center" vertical="center" wrapText="1"/>
    </xf>
    <xf numFmtId="0" fontId="20" fillId="3" borderId="57" xfId="0" applyFont="1" applyFill="1" applyBorder="1" applyAlignment="1">
      <alignment horizontal="left" vertical="center" wrapText="1"/>
    </xf>
    <xf numFmtId="174" fontId="20" fillId="3" borderId="17" xfId="4" applyNumberFormat="1" applyFont="1" applyFill="1" applyBorder="1" applyAlignment="1">
      <alignment vertical="center"/>
    </xf>
    <xf numFmtId="0" fontId="20" fillId="0" borderId="30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3" borderId="33" xfId="0" applyFont="1" applyFill="1" applyBorder="1" applyAlignment="1">
      <alignment horizontal="left" vertical="center"/>
    </xf>
    <xf numFmtId="0" fontId="20" fillId="3" borderId="34" xfId="0" applyFont="1" applyFill="1" applyBorder="1" applyAlignment="1">
      <alignment horizontal="left" vertical="center"/>
    </xf>
    <xf numFmtId="0" fontId="20" fillId="3" borderId="35" xfId="0" applyFont="1" applyFill="1" applyBorder="1" applyAlignment="1">
      <alignment horizontal="center" vertical="center"/>
    </xf>
    <xf numFmtId="42" fontId="20" fillId="3" borderId="35" xfId="4" applyFont="1" applyFill="1" applyBorder="1" applyAlignment="1">
      <alignment vertical="center"/>
    </xf>
    <xf numFmtId="4" fontId="20" fillId="3" borderId="35" xfId="0" applyNumberFormat="1" applyFont="1" applyFill="1" applyBorder="1" applyAlignment="1">
      <alignment horizontal="center" vertical="center"/>
    </xf>
    <xf numFmtId="3" fontId="20" fillId="3" borderId="61" xfId="0" applyNumberFormat="1" applyFont="1" applyFill="1" applyBorder="1" applyAlignment="1">
      <alignment vertical="center" wrapText="1"/>
    </xf>
    <xf numFmtId="4" fontId="20" fillId="0" borderId="17" xfId="0" applyNumberFormat="1" applyFont="1" applyBorder="1" applyAlignment="1">
      <alignment horizontal="center" vertical="center"/>
    </xf>
    <xf numFmtId="44" fontId="6" fillId="0" borderId="1" xfId="2" applyFont="1" applyFill="1" applyBorder="1" applyAlignment="1">
      <alignment horizontal="center" vertical="center" wrapText="1"/>
    </xf>
    <xf numFmtId="0" fontId="20" fillId="3" borderId="66" xfId="0" applyFont="1" applyFill="1" applyBorder="1" applyAlignment="1">
      <alignment horizontal="center" vertical="center" wrapText="1"/>
    </xf>
    <xf numFmtId="44" fontId="20" fillId="3" borderId="49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center" vertical="center"/>
    </xf>
    <xf numFmtId="42" fontId="21" fillId="3" borderId="0" xfId="4" applyFont="1" applyFill="1" applyBorder="1" applyAlignment="1">
      <alignment vertical="center"/>
    </xf>
    <xf numFmtId="0" fontId="5" fillId="3" borderId="22" xfId="0" applyFont="1" applyFill="1" applyBorder="1" applyAlignment="1">
      <alignment horizontal="center" vertical="center" wrapText="1"/>
    </xf>
    <xf numFmtId="0" fontId="28" fillId="0" borderId="30" xfId="0" applyFont="1" applyBorder="1" applyAlignment="1">
      <alignment horizontal="left" vertical="center" wrapText="1"/>
    </xf>
    <xf numFmtId="0" fontId="28" fillId="0" borderId="31" xfId="0" applyFont="1" applyBorder="1" applyAlignment="1">
      <alignment horizontal="left" vertical="center" wrapText="1"/>
    </xf>
    <xf numFmtId="0" fontId="28" fillId="0" borderId="17" xfId="0" applyFont="1" applyBorder="1" applyAlignment="1">
      <alignment horizontal="center" vertical="center" wrapText="1"/>
    </xf>
    <xf numFmtId="42" fontId="28" fillId="0" borderId="17" xfId="4" applyFont="1" applyBorder="1" applyAlignment="1">
      <alignment vertical="center" wrapText="1"/>
    </xf>
    <xf numFmtId="4" fontId="28" fillId="0" borderId="17" xfId="0" applyNumberFormat="1" applyFont="1" applyBorder="1" applyAlignment="1">
      <alignment horizontal="center" vertical="center" wrapText="1"/>
    </xf>
    <xf numFmtId="172" fontId="29" fillId="0" borderId="19" xfId="0" applyNumberFormat="1" applyFont="1" applyBorder="1" applyAlignment="1">
      <alignment horizontal="center" vertical="center" wrapText="1"/>
    </xf>
    <xf numFmtId="172" fontId="29" fillId="0" borderId="20" xfId="0" applyNumberFormat="1" applyFont="1" applyBorder="1" applyAlignment="1">
      <alignment horizontal="center" vertical="center" wrapText="1"/>
    </xf>
    <xf numFmtId="172" fontId="29" fillId="0" borderId="21" xfId="0" applyNumberFormat="1" applyFont="1" applyBorder="1" applyAlignment="1">
      <alignment horizontal="center" vertical="center" wrapText="1"/>
    </xf>
    <xf numFmtId="173" fontId="32" fillId="0" borderId="24" xfId="0" applyNumberFormat="1" applyFont="1" applyBorder="1" applyAlignment="1">
      <alignment horizontal="center" vertical="center" wrapText="1"/>
    </xf>
    <xf numFmtId="0" fontId="32" fillId="0" borderId="25" xfId="0" applyFont="1" applyBorder="1" applyAlignment="1">
      <alignment horizontal="center" vertical="center" wrapText="1"/>
    </xf>
    <xf numFmtId="173" fontId="31" fillId="0" borderId="19" xfId="0" applyNumberFormat="1" applyFont="1" applyBorder="1" applyAlignment="1">
      <alignment horizontal="center" vertical="center" wrapText="1"/>
    </xf>
    <xf numFmtId="173" fontId="31" fillId="0" borderId="20" xfId="0" applyNumberFormat="1" applyFont="1" applyBorder="1" applyAlignment="1">
      <alignment horizontal="center" vertical="center" wrapText="1"/>
    </xf>
    <xf numFmtId="173" fontId="31" fillId="0" borderId="21" xfId="0" applyNumberFormat="1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3" fontId="28" fillId="0" borderId="29" xfId="0" applyNumberFormat="1" applyFont="1" applyBorder="1" applyAlignment="1">
      <alignment vertical="center" wrapText="1"/>
    </xf>
    <xf numFmtId="3" fontId="28" fillId="0" borderId="32" xfId="0" applyNumberFormat="1" applyFont="1" applyBorder="1" applyAlignment="1">
      <alignment vertical="center" wrapText="1"/>
    </xf>
    <xf numFmtId="0" fontId="28" fillId="0" borderId="33" xfId="0" applyFont="1" applyBorder="1" applyAlignment="1">
      <alignment horizontal="left" vertical="center" wrapText="1"/>
    </xf>
    <xf numFmtId="0" fontId="28" fillId="0" borderId="34" xfId="0" applyFont="1" applyBorder="1" applyAlignment="1">
      <alignment horizontal="left" vertical="center" wrapText="1"/>
    </xf>
    <xf numFmtId="0" fontId="28" fillId="0" borderId="35" xfId="0" applyFont="1" applyBorder="1" applyAlignment="1">
      <alignment horizontal="center" vertical="center" wrapText="1"/>
    </xf>
    <xf numFmtId="42" fontId="28" fillId="0" borderId="35" xfId="4" applyFont="1" applyBorder="1" applyAlignment="1">
      <alignment vertical="center" wrapText="1"/>
    </xf>
    <xf numFmtId="4" fontId="28" fillId="0" borderId="35" xfId="0" applyNumberFormat="1" applyFont="1" applyBorder="1" applyAlignment="1">
      <alignment horizontal="center" vertical="center" wrapText="1"/>
    </xf>
    <xf numFmtId="3" fontId="28" fillId="0" borderId="36" xfId="0" applyNumberFormat="1" applyFont="1" applyBorder="1" applyAlignment="1">
      <alignment vertical="center" wrapText="1"/>
    </xf>
    <xf numFmtId="44" fontId="34" fillId="0" borderId="37" xfId="2" applyFont="1" applyBorder="1" applyAlignment="1">
      <alignment vertical="center" wrapText="1"/>
    </xf>
    <xf numFmtId="42" fontId="34" fillId="0" borderId="38" xfId="4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4" fontId="28" fillId="0" borderId="17" xfId="0" applyNumberFormat="1" applyFont="1" applyBorder="1" applyAlignment="1">
      <alignment vertical="center" wrapText="1"/>
    </xf>
    <xf numFmtId="3" fontId="28" fillId="0" borderId="17" xfId="0" applyNumberFormat="1" applyFont="1" applyBorder="1" applyAlignment="1">
      <alignment vertical="center" wrapText="1"/>
    </xf>
    <xf numFmtId="0" fontId="28" fillId="0" borderId="44" xfId="0" applyFont="1" applyBorder="1" applyAlignment="1">
      <alignment horizontal="left" vertical="center" wrapText="1"/>
    </xf>
    <xf numFmtId="4" fontId="28" fillId="0" borderId="45" xfId="0" applyNumberFormat="1" applyFont="1" applyBorder="1" applyAlignment="1">
      <alignment vertical="center" wrapText="1"/>
    </xf>
    <xf numFmtId="3" fontId="28" fillId="0" borderId="45" xfId="0" applyNumberFormat="1" applyFont="1" applyBorder="1" applyAlignment="1">
      <alignment vertical="center" wrapText="1"/>
    </xf>
    <xf numFmtId="0" fontId="28" fillId="0" borderId="48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42" fontId="28" fillId="0" borderId="50" xfId="4" applyFont="1" applyBorder="1" applyAlignment="1">
      <alignment horizontal="center" vertical="center"/>
    </xf>
    <xf numFmtId="42" fontId="28" fillId="0" borderId="31" xfId="4" applyFont="1" applyBorder="1" applyAlignment="1">
      <alignment horizontal="center" vertical="center"/>
    </xf>
    <xf numFmtId="4" fontId="28" fillId="0" borderId="50" xfId="0" applyNumberFormat="1" applyFont="1" applyBorder="1" applyAlignment="1">
      <alignment horizontal="center" vertical="center"/>
    </xf>
    <xf numFmtId="4" fontId="28" fillId="0" borderId="31" xfId="0" applyNumberFormat="1" applyFont="1" applyBorder="1" applyAlignment="1">
      <alignment horizontal="center" vertical="center"/>
    </xf>
    <xf numFmtId="42" fontId="28" fillId="0" borderId="17" xfId="4" applyFont="1" applyBorder="1" applyAlignment="1">
      <alignment vertical="center"/>
    </xf>
    <xf numFmtId="3" fontId="28" fillId="0" borderId="45" xfId="0" applyNumberFormat="1" applyFont="1" applyBorder="1" applyAlignment="1">
      <alignment vertical="center"/>
    </xf>
    <xf numFmtId="4" fontId="28" fillId="0" borderId="45" xfId="0" applyNumberFormat="1" applyFont="1" applyBorder="1" applyAlignment="1">
      <alignment vertical="center"/>
    </xf>
    <xf numFmtId="42" fontId="34" fillId="0" borderId="37" xfId="4" applyFont="1" applyBorder="1" applyAlignment="1">
      <alignment vertical="center"/>
    </xf>
    <xf numFmtId="0" fontId="30" fillId="0" borderId="22" xfId="0" applyFont="1" applyBorder="1" applyAlignment="1">
      <alignment vertical="center" wrapText="1"/>
    </xf>
    <xf numFmtId="0" fontId="30" fillId="0" borderId="0" xfId="0" applyFont="1" applyAlignment="1">
      <alignment vertical="center" wrapText="1"/>
    </xf>
    <xf numFmtId="173" fontId="30" fillId="0" borderId="0" xfId="0" applyNumberFormat="1" applyFont="1" applyAlignment="1">
      <alignment vertical="center" wrapText="1"/>
    </xf>
    <xf numFmtId="0" fontId="30" fillId="0" borderId="23" xfId="0" applyFont="1" applyBorder="1" applyAlignment="1">
      <alignment vertical="center" wrapText="1"/>
    </xf>
    <xf numFmtId="0" fontId="33" fillId="0" borderId="22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3" fontId="28" fillId="0" borderId="23" xfId="0" applyNumberFormat="1" applyFont="1" applyBorder="1" applyAlignment="1">
      <alignment vertical="center" wrapText="1"/>
    </xf>
    <xf numFmtId="0" fontId="28" fillId="0" borderId="22" xfId="0" applyFont="1" applyBorder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3" fontId="28" fillId="0" borderId="42" xfId="0" applyNumberFormat="1" applyFont="1" applyBorder="1" applyAlignment="1">
      <alignment vertical="center" wrapText="1"/>
    </xf>
    <xf numFmtId="3" fontId="28" fillId="0" borderId="51" xfId="0" applyNumberFormat="1" applyFont="1" applyBorder="1" applyAlignment="1">
      <alignment vertical="center" wrapText="1"/>
    </xf>
    <xf numFmtId="0" fontId="28" fillId="0" borderId="43" xfId="0" applyFont="1" applyBorder="1" applyAlignment="1">
      <alignment horizontal="left" vertical="center" wrapText="1"/>
    </xf>
    <xf numFmtId="3" fontId="28" fillId="0" borderId="46" xfId="0" applyNumberFormat="1" applyFont="1" applyBorder="1" applyAlignment="1">
      <alignment vertical="center" wrapText="1"/>
    </xf>
    <xf numFmtId="0" fontId="33" fillId="0" borderId="22" xfId="0" applyFont="1" applyBorder="1" applyAlignment="1">
      <alignment vertical="center"/>
    </xf>
    <xf numFmtId="0" fontId="28" fillId="0" borderId="0" xfId="0" applyFont="1" applyAlignment="1">
      <alignment vertical="center"/>
    </xf>
    <xf numFmtId="3" fontId="28" fillId="0" borderId="23" xfId="0" applyNumberFormat="1" applyFont="1" applyBorder="1" applyAlignment="1">
      <alignment vertical="center"/>
    </xf>
    <xf numFmtId="0" fontId="28" fillId="0" borderId="47" xfId="0" applyFont="1" applyBorder="1" applyAlignment="1">
      <alignment horizontal="center" vertical="center"/>
    </xf>
    <xf numFmtId="3" fontId="28" fillId="0" borderId="42" xfId="0" applyNumberFormat="1" applyFont="1" applyBorder="1" applyAlignment="1">
      <alignment vertical="center"/>
    </xf>
    <xf numFmtId="0" fontId="28" fillId="0" borderId="49" xfId="0" applyFont="1" applyBorder="1" applyAlignment="1">
      <alignment vertical="center"/>
    </xf>
    <xf numFmtId="3" fontId="28" fillId="0" borderId="32" xfId="0" applyNumberFormat="1" applyFont="1" applyBorder="1" applyAlignment="1">
      <alignment vertical="center"/>
    </xf>
    <xf numFmtId="0" fontId="28" fillId="0" borderId="53" xfId="0" applyFont="1" applyBorder="1" applyAlignment="1">
      <alignment vertical="center"/>
    </xf>
    <xf numFmtId="3" fontId="28" fillId="0" borderId="46" xfId="0" applyNumberFormat="1" applyFont="1" applyBorder="1" applyAlignment="1">
      <alignment vertical="center"/>
    </xf>
    <xf numFmtId="0" fontId="28" fillId="0" borderId="22" xfId="0" applyFont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19" xfId="0" applyFont="1" applyBorder="1" applyAlignment="1">
      <alignment vertical="center" wrapText="1"/>
    </xf>
    <xf numFmtId="0" fontId="28" fillId="0" borderId="20" xfId="0" applyFont="1" applyBorder="1" applyAlignment="1">
      <alignment vertical="center" wrapText="1"/>
    </xf>
    <xf numFmtId="0" fontId="34" fillId="0" borderId="2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2" fontId="32" fillId="0" borderId="25" xfId="0" applyNumberFormat="1" applyFont="1" applyBorder="1" applyAlignment="1">
      <alignment horizontal="center" vertical="center" wrapText="1"/>
    </xf>
    <xf numFmtId="0" fontId="28" fillId="0" borderId="31" xfId="0" applyFont="1" applyBorder="1" applyAlignment="1">
      <alignment horizontal="left" vertical="center"/>
    </xf>
    <xf numFmtId="4" fontId="28" fillId="0" borderId="17" xfId="0" applyNumberFormat="1" applyFont="1" applyBorder="1" applyAlignment="1">
      <alignment horizontal="center" vertical="center"/>
    </xf>
    <xf numFmtId="42" fontId="35" fillId="0" borderId="37" xfId="4" applyFont="1" applyFill="1" applyBorder="1" applyAlignment="1">
      <alignment horizontal="center" vertical="center" wrapText="1"/>
    </xf>
    <xf numFmtId="3" fontId="28" fillId="0" borderId="52" xfId="0" applyNumberFormat="1" applyFont="1" applyBorder="1" applyAlignment="1">
      <alignment vertical="center" wrapText="1"/>
    </xf>
    <xf numFmtId="0" fontId="28" fillId="0" borderId="49" xfId="0" applyFont="1" applyBorder="1" applyAlignment="1">
      <alignment horizontal="center" vertical="center"/>
    </xf>
    <xf numFmtId="44" fontId="34" fillId="0" borderId="38" xfId="2" applyFont="1" applyBorder="1" applyAlignment="1">
      <alignment vertical="center" wrapText="1"/>
    </xf>
    <xf numFmtId="173" fontId="19" fillId="0" borderId="24" xfId="0" applyNumberFormat="1" applyFont="1" applyBorder="1" applyAlignment="1">
      <alignment horizontal="center" vertical="center" wrapText="1"/>
    </xf>
    <xf numFmtId="2" fontId="19" fillId="0" borderId="25" xfId="0" applyNumberFormat="1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3" fontId="20" fillId="0" borderId="29" xfId="0" applyNumberFormat="1" applyFont="1" applyBorder="1" applyAlignment="1">
      <alignment vertical="center" wrapText="1"/>
    </xf>
    <xf numFmtId="0" fontId="20" fillId="0" borderId="31" xfId="0" applyFont="1" applyBorder="1" applyAlignment="1">
      <alignment horizontal="left" vertical="center" wrapText="1"/>
    </xf>
    <xf numFmtId="42" fontId="20" fillId="0" borderId="17" xfId="4" applyFont="1" applyBorder="1" applyAlignment="1">
      <alignment vertical="center" wrapText="1"/>
    </xf>
    <xf numFmtId="4" fontId="20" fillId="0" borderId="17" xfId="0" applyNumberFormat="1" applyFont="1" applyBorder="1" applyAlignment="1">
      <alignment horizontal="center" vertical="center" wrapText="1"/>
    </xf>
    <xf numFmtId="3" fontId="20" fillId="0" borderId="32" xfId="0" applyNumberFormat="1" applyFont="1" applyBorder="1" applyAlignment="1">
      <alignment vertical="center" wrapText="1"/>
    </xf>
    <xf numFmtId="0" fontId="20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20" fillId="0" borderId="35" xfId="0" applyFont="1" applyBorder="1" applyAlignment="1">
      <alignment horizontal="center" vertical="center" wrapText="1"/>
    </xf>
    <xf numFmtId="42" fontId="20" fillId="0" borderId="35" xfId="4" applyFont="1" applyBorder="1" applyAlignment="1">
      <alignment vertical="center" wrapText="1"/>
    </xf>
    <xf numFmtId="4" fontId="20" fillId="0" borderId="35" xfId="0" applyNumberFormat="1" applyFont="1" applyBorder="1" applyAlignment="1">
      <alignment horizontal="center" vertical="center" wrapText="1"/>
    </xf>
    <xf numFmtId="3" fontId="20" fillId="0" borderId="36" xfId="0" applyNumberFormat="1" applyFont="1" applyBorder="1" applyAlignment="1">
      <alignment vertical="center" wrapText="1"/>
    </xf>
    <xf numFmtId="44" fontId="21" fillId="0" borderId="37" xfId="2" applyFont="1" applyBorder="1" applyAlignment="1">
      <alignment vertical="center" wrapText="1"/>
    </xf>
    <xf numFmtId="3" fontId="20" fillId="0" borderId="60" xfId="0" applyNumberFormat="1" applyFont="1" applyBorder="1" applyAlignment="1">
      <alignment vertical="center" wrapText="1"/>
    </xf>
    <xf numFmtId="42" fontId="21" fillId="0" borderId="38" xfId="4" applyFont="1" applyBorder="1" applyAlignment="1">
      <alignment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4" fontId="20" fillId="0" borderId="17" xfId="0" applyNumberFormat="1" applyFont="1" applyBorder="1" applyAlignment="1">
      <alignment vertical="center" wrapText="1"/>
    </xf>
    <xf numFmtId="3" fontId="20" fillId="0" borderId="17" xfId="0" applyNumberFormat="1" applyFont="1" applyBorder="1" applyAlignment="1">
      <alignment vertical="center" wrapText="1"/>
    </xf>
    <xf numFmtId="0" fontId="20" fillId="0" borderId="44" xfId="0" applyFont="1" applyBorder="1" applyAlignment="1">
      <alignment horizontal="left" vertical="center" wrapText="1"/>
    </xf>
    <xf numFmtId="4" fontId="20" fillId="0" borderId="45" xfId="0" applyNumberFormat="1" applyFont="1" applyBorder="1" applyAlignment="1">
      <alignment vertical="center" wrapText="1"/>
    </xf>
    <xf numFmtId="3" fontId="20" fillId="0" borderId="45" xfId="0" applyNumberFormat="1" applyFont="1" applyBorder="1" applyAlignment="1">
      <alignment vertical="center" wrapText="1"/>
    </xf>
    <xf numFmtId="42" fontId="22" fillId="0" borderId="37" xfId="4" applyFont="1" applyFill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42" fontId="20" fillId="0" borderId="50" xfId="4" applyFont="1" applyBorder="1" applyAlignment="1">
      <alignment horizontal="center" vertical="center"/>
    </xf>
    <xf numFmtId="42" fontId="20" fillId="0" borderId="31" xfId="4" applyFont="1" applyBorder="1" applyAlignment="1">
      <alignment horizontal="center" vertical="center"/>
    </xf>
    <xf numFmtId="4" fontId="20" fillId="0" borderId="50" xfId="0" applyNumberFormat="1" applyFont="1" applyBorder="1" applyAlignment="1">
      <alignment horizontal="center" vertical="center"/>
    </xf>
    <xf numFmtId="4" fontId="20" fillId="0" borderId="31" xfId="0" applyNumberFormat="1" applyFont="1" applyBorder="1" applyAlignment="1">
      <alignment horizontal="center" vertical="center"/>
    </xf>
    <xf numFmtId="42" fontId="20" fillId="0" borderId="17" xfId="4" applyFont="1" applyBorder="1" applyAlignment="1">
      <alignment vertical="center"/>
    </xf>
    <xf numFmtId="4" fontId="20" fillId="0" borderId="17" xfId="0" applyNumberFormat="1" applyFont="1" applyBorder="1" applyAlignment="1">
      <alignment vertical="center"/>
    </xf>
    <xf numFmtId="9" fontId="20" fillId="0" borderId="17" xfId="3" applyFont="1" applyBorder="1" applyAlignment="1">
      <alignment vertical="center"/>
    </xf>
    <xf numFmtId="171" fontId="20" fillId="0" borderId="17" xfId="4" applyNumberFormat="1" applyFont="1" applyBorder="1" applyAlignment="1">
      <alignment vertical="center"/>
    </xf>
    <xf numFmtId="3" fontId="20" fillId="0" borderId="45" xfId="0" applyNumberFormat="1" applyFont="1" applyBorder="1" applyAlignment="1">
      <alignment vertical="center"/>
    </xf>
    <xf numFmtId="4" fontId="20" fillId="0" borderId="45" xfId="0" applyNumberFormat="1" applyFont="1" applyBorder="1" applyAlignment="1">
      <alignment vertical="center"/>
    </xf>
    <xf numFmtId="0" fontId="18" fillId="0" borderId="22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173" fontId="18" fillId="0" borderId="0" xfId="0" applyNumberFormat="1" applyFont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3" fontId="20" fillId="0" borderId="23" xfId="0" applyNumberFormat="1" applyFont="1" applyBorder="1" applyAlignment="1">
      <alignment vertical="center" wrapText="1"/>
    </xf>
    <xf numFmtId="0" fontId="20" fillId="0" borderId="22" xfId="0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3" fontId="20" fillId="0" borderId="42" xfId="0" applyNumberFormat="1" applyFont="1" applyBorder="1" applyAlignment="1">
      <alignment vertical="center" wrapText="1"/>
    </xf>
    <xf numFmtId="0" fontId="20" fillId="0" borderId="43" xfId="0" applyFont="1" applyBorder="1" applyAlignment="1">
      <alignment horizontal="left" vertical="center" wrapText="1"/>
    </xf>
    <xf numFmtId="3" fontId="20" fillId="0" borderId="46" xfId="0" applyNumberFormat="1" applyFont="1" applyBorder="1" applyAlignment="1">
      <alignment vertical="center" wrapText="1"/>
    </xf>
    <xf numFmtId="0" fontId="20" fillId="0" borderId="47" xfId="0" applyFont="1" applyBorder="1" applyAlignment="1">
      <alignment horizontal="center" vertical="center"/>
    </xf>
    <xf numFmtId="3" fontId="20" fillId="0" borderId="42" xfId="0" applyNumberFormat="1" applyFont="1" applyBorder="1" applyAlignment="1">
      <alignment vertical="center"/>
    </xf>
    <xf numFmtId="0" fontId="20" fillId="0" borderId="49" xfId="0" applyFont="1" applyBorder="1" applyAlignment="1">
      <alignment vertical="center"/>
    </xf>
    <xf numFmtId="3" fontId="20" fillId="0" borderId="32" xfId="0" applyNumberFormat="1" applyFont="1" applyBorder="1" applyAlignment="1">
      <alignment vertical="center"/>
    </xf>
    <xf numFmtId="0" fontId="20" fillId="0" borderId="49" xfId="0" applyFont="1" applyBorder="1" applyAlignment="1">
      <alignment vertical="center" wrapText="1"/>
    </xf>
    <xf numFmtId="0" fontId="20" fillId="0" borderId="53" xfId="0" applyFont="1" applyBorder="1" applyAlignment="1">
      <alignment vertical="center"/>
    </xf>
    <xf numFmtId="3" fontId="20" fillId="0" borderId="46" xfId="0" applyNumberFormat="1" applyFont="1" applyBorder="1" applyAlignment="1">
      <alignment vertical="center"/>
    </xf>
    <xf numFmtId="0" fontId="20" fillId="0" borderId="0" xfId="0" applyFont="1" applyAlignment="1">
      <alignment horizontal="center" vertical="center" wrapText="1"/>
    </xf>
    <xf numFmtId="0" fontId="20" fillId="0" borderId="19" xfId="0" applyFont="1" applyBorder="1" applyAlignment="1">
      <alignment vertical="center" wrapText="1"/>
    </xf>
    <xf numFmtId="0" fontId="20" fillId="0" borderId="20" xfId="0" applyFont="1" applyBorder="1" applyAlignment="1">
      <alignment vertical="center" wrapText="1"/>
    </xf>
    <xf numFmtId="0" fontId="21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3" fontId="20" fillId="0" borderId="51" xfId="0" applyNumberFormat="1" applyFont="1" applyBorder="1" applyAlignment="1">
      <alignment vertical="center" wrapText="1"/>
    </xf>
    <xf numFmtId="44" fontId="6" fillId="3" borderId="1" xfId="2" applyFont="1" applyFill="1" applyBorder="1" applyAlignment="1">
      <alignment horizontal="center" vertical="center" wrapText="1"/>
    </xf>
    <xf numFmtId="0" fontId="20" fillId="0" borderId="30" xfId="0" applyFont="1" applyBorder="1" applyAlignment="1">
      <alignment horizontal="left" vertical="center"/>
    </xf>
    <xf numFmtId="0" fontId="20" fillId="0" borderId="31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3" fontId="20" fillId="0" borderId="52" xfId="0" applyNumberFormat="1" applyFont="1" applyBorder="1" applyAlignment="1">
      <alignment vertical="center" wrapText="1"/>
    </xf>
    <xf numFmtId="3" fontId="28" fillId="0" borderId="60" xfId="0" applyNumberFormat="1" applyFont="1" applyBorder="1" applyAlignment="1">
      <alignment vertical="center" wrapText="1"/>
    </xf>
    <xf numFmtId="42" fontId="28" fillId="0" borderId="35" xfId="4" applyFont="1" applyBorder="1" applyAlignment="1">
      <alignment vertical="center"/>
    </xf>
    <xf numFmtId="0" fontId="20" fillId="3" borderId="67" xfId="0" applyFont="1" applyFill="1" applyBorder="1" applyAlignment="1">
      <alignment horizontal="center" vertical="center" wrapText="1"/>
    </xf>
    <xf numFmtId="44" fontId="20" fillId="3" borderId="28" xfId="2" applyFont="1" applyFill="1" applyBorder="1" applyAlignment="1">
      <alignment horizontal="center" vertical="center" wrapText="1"/>
    </xf>
    <xf numFmtId="0" fontId="20" fillId="3" borderId="29" xfId="0" applyFont="1" applyFill="1" applyBorder="1" applyAlignment="1">
      <alignment horizontal="center" vertical="center" wrapText="1"/>
    </xf>
    <xf numFmtId="44" fontId="20" fillId="3" borderId="68" xfId="2" applyFont="1" applyFill="1" applyBorder="1" applyAlignment="1">
      <alignment horizontal="center" vertical="center" wrapText="1"/>
    </xf>
    <xf numFmtId="44" fontId="20" fillId="3" borderId="69" xfId="2" applyFont="1" applyFill="1" applyBorder="1" applyAlignment="1">
      <alignment horizontal="center" vertical="center" wrapText="1"/>
    </xf>
    <xf numFmtId="0" fontId="20" fillId="3" borderId="61" xfId="0" applyFont="1" applyFill="1" applyBorder="1" applyAlignment="1">
      <alignment horizontal="center" vertical="center" wrapText="1"/>
    </xf>
    <xf numFmtId="0" fontId="20" fillId="3" borderId="30" xfId="0" applyFont="1" applyFill="1" applyBorder="1" applyAlignment="1">
      <alignment horizontal="left" vertical="center" wrapText="1"/>
    </xf>
    <xf numFmtId="172" fontId="17" fillId="3" borderId="19" xfId="0" applyNumberFormat="1" applyFont="1" applyFill="1" applyBorder="1" applyAlignment="1">
      <alignment horizontal="center" vertical="center" wrapText="1"/>
    </xf>
    <xf numFmtId="172" fontId="17" fillId="3" borderId="20" xfId="0" applyNumberFormat="1" applyFont="1" applyFill="1" applyBorder="1" applyAlignment="1">
      <alignment horizontal="center" vertical="center" wrapText="1"/>
    </xf>
    <xf numFmtId="172" fontId="17" fillId="3" borderId="21" xfId="0" applyNumberFormat="1" applyFont="1" applyFill="1" applyBorder="1" applyAlignment="1">
      <alignment horizontal="center" vertical="center" wrapText="1"/>
    </xf>
    <xf numFmtId="0" fontId="20" fillId="3" borderId="31" xfId="0" applyFont="1" applyFill="1" applyBorder="1" applyAlignment="1">
      <alignment horizontal="left" vertical="center" wrapText="1"/>
    </xf>
    <xf numFmtId="173" fontId="15" fillId="0" borderId="19" xfId="0" applyNumberFormat="1" applyFont="1" applyBorder="1" applyAlignment="1">
      <alignment horizontal="center" vertical="center" wrapText="1"/>
    </xf>
    <xf numFmtId="173" fontId="15" fillId="0" borderId="20" xfId="0" applyNumberFormat="1" applyFont="1" applyBorder="1" applyAlignment="1">
      <alignment horizontal="center" vertical="center" wrapText="1"/>
    </xf>
    <xf numFmtId="173" fontId="15" fillId="0" borderId="21" xfId="0" applyNumberFormat="1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3" fontId="28" fillId="0" borderId="29" xfId="0" applyNumberFormat="1" applyFont="1" applyBorder="1" applyAlignment="1">
      <alignment vertical="center"/>
    </xf>
    <xf numFmtId="3" fontId="28" fillId="0" borderId="35" xfId="0" applyNumberFormat="1" applyFont="1" applyBorder="1" applyAlignment="1">
      <alignment vertical="center"/>
    </xf>
    <xf numFmtId="3" fontId="28" fillId="0" borderId="36" xfId="0" applyNumberFormat="1" applyFont="1" applyBorder="1" applyAlignment="1">
      <alignment vertical="center"/>
    </xf>
    <xf numFmtId="0" fontId="28" fillId="0" borderId="67" xfId="0" applyFont="1" applyBorder="1" applyAlignment="1">
      <alignment horizontal="center" vertical="center"/>
    </xf>
    <xf numFmtId="0" fontId="28" fillId="0" borderId="70" xfId="0" applyFont="1" applyBorder="1" applyAlignment="1">
      <alignment horizontal="center" vertical="center"/>
    </xf>
    <xf numFmtId="0" fontId="28" fillId="0" borderId="71" xfId="0" applyFont="1" applyBorder="1" applyAlignment="1">
      <alignment vertical="center"/>
    </xf>
    <xf numFmtId="4" fontId="28" fillId="0" borderId="72" xfId="0" applyNumberFormat="1" applyFont="1" applyBorder="1" applyAlignment="1">
      <alignment horizontal="center" vertical="center"/>
    </xf>
    <xf numFmtId="4" fontId="28" fillId="0" borderId="34" xfId="0" applyNumberFormat="1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164" fontId="5" fillId="0" borderId="1" xfId="5" applyFont="1" applyFill="1" applyBorder="1" applyAlignment="1" applyProtection="1">
      <alignment horizontal="right" vertical="center"/>
      <protection locked="0"/>
    </xf>
    <xf numFmtId="0" fontId="6" fillId="0" borderId="1" xfId="13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44" fontId="0" fillId="0" borderId="0" xfId="2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5" fillId="3" borderId="1" xfId="12" applyFont="1" applyFill="1" applyBorder="1" applyAlignment="1">
      <alignment vertical="center"/>
    </xf>
    <xf numFmtId="165" fontId="5" fillId="3" borderId="1" xfId="11" applyFont="1" applyFill="1" applyBorder="1" applyAlignment="1">
      <alignment vertical="center"/>
    </xf>
    <xf numFmtId="0" fontId="6" fillId="3" borderId="1" xfId="12" applyFont="1" applyFill="1" applyBorder="1" applyAlignment="1">
      <alignment vertical="center"/>
    </xf>
    <xf numFmtId="43" fontId="6" fillId="3" borderId="1" xfId="1" applyFont="1" applyFill="1" applyBorder="1" applyAlignment="1">
      <alignment vertical="center"/>
    </xf>
    <xf numFmtId="10" fontId="6" fillId="3" borderId="1" xfId="8" applyNumberFormat="1" applyFont="1" applyFill="1" applyBorder="1" applyAlignment="1">
      <alignment vertical="center"/>
    </xf>
    <xf numFmtId="0" fontId="5" fillId="3" borderId="1" xfId="12" applyFont="1" applyFill="1" applyBorder="1" applyAlignment="1">
      <alignment horizontal="center" vertical="center"/>
    </xf>
    <xf numFmtId="164" fontId="6" fillId="0" borderId="1" xfId="6" applyFont="1" applyFill="1" applyBorder="1" applyAlignment="1">
      <alignment vertical="center"/>
    </xf>
    <xf numFmtId="164" fontId="6" fillId="0" borderId="1" xfId="6" applyFont="1" applyFill="1" applyBorder="1" applyAlignment="1">
      <alignment horizontal="right" vertical="center"/>
    </xf>
    <xf numFmtId="2" fontId="6" fillId="0" borderId="1" xfId="6" applyNumberFormat="1" applyFont="1" applyFill="1" applyBorder="1" applyAlignment="1">
      <alignment horizontal="right" vertical="center"/>
    </xf>
    <xf numFmtId="164" fontId="6" fillId="3" borderId="0" xfId="10" applyFont="1" applyFill="1" applyAlignment="1">
      <alignment horizontal="right" vertical="center"/>
    </xf>
    <xf numFmtId="0" fontId="5" fillId="3" borderId="0" xfId="14" applyFont="1" applyFill="1" applyAlignment="1">
      <alignment horizontal="center" vertical="center"/>
    </xf>
    <xf numFmtId="164" fontId="5" fillId="3" borderId="0" xfId="5" applyFont="1" applyFill="1" applyAlignment="1">
      <alignment vertical="center"/>
    </xf>
    <xf numFmtId="164" fontId="6" fillId="3" borderId="0" xfId="10" applyFont="1" applyFill="1" applyAlignment="1">
      <alignment horizontal="left" vertical="center"/>
    </xf>
    <xf numFmtId="0" fontId="0" fillId="0" borderId="11" xfId="0" applyBorder="1" applyAlignment="1">
      <alignment vertical="center"/>
    </xf>
    <xf numFmtId="44" fontId="0" fillId="0" borderId="12" xfId="2" applyFont="1" applyBorder="1" applyAlignment="1">
      <alignment vertical="center"/>
    </xf>
    <xf numFmtId="44" fontId="0" fillId="0" borderId="13" xfId="2" applyFont="1" applyBorder="1" applyAlignment="1">
      <alignment vertical="center"/>
    </xf>
    <xf numFmtId="0" fontId="0" fillId="0" borderId="4" xfId="0" applyBorder="1" applyAlignment="1">
      <alignment vertical="center"/>
    </xf>
    <xf numFmtId="44" fontId="0" fillId="0" borderId="1" xfId="2" applyFont="1" applyBorder="1" applyAlignment="1">
      <alignment vertical="center"/>
    </xf>
    <xf numFmtId="44" fontId="0" fillId="0" borderId="9" xfId="2" applyFont="1" applyBorder="1" applyAlignment="1">
      <alignment vertical="center"/>
    </xf>
    <xf numFmtId="0" fontId="0" fillId="0" borderId="6" xfId="0" applyBorder="1" applyAlignment="1">
      <alignment vertical="center"/>
    </xf>
    <xf numFmtId="44" fontId="0" fillId="0" borderId="7" xfId="2" applyFont="1" applyBorder="1" applyAlignment="1">
      <alignment vertical="center"/>
    </xf>
    <xf numFmtId="44" fontId="0" fillId="0" borderId="10" xfId="2" applyFont="1" applyBorder="1" applyAlignment="1">
      <alignment vertical="center"/>
    </xf>
    <xf numFmtId="0" fontId="0" fillId="0" borderId="63" xfId="0" applyBorder="1" applyAlignment="1">
      <alignment vertical="center" wrapText="1"/>
    </xf>
    <xf numFmtId="44" fontId="0" fillId="0" borderId="65" xfId="2" applyFont="1" applyBorder="1" applyAlignment="1">
      <alignment vertical="center"/>
    </xf>
    <xf numFmtId="44" fontId="0" fillId="0" borderId="65" xfId="0" applyNumberFormat="1" applyBorder="1" applyAlignment="1">
      <alignment vertical="center"/>
    </xf>
    <xf numFmtId="44" fontId="0" fillId="0" borderId="0" xfId="2" applyFont="1" applyAlignment="1">
      <alignment horizontal="center" vertical="center"/>
    </xf>
    <xf numFmtId="44" fontId="5" fillId="2" borderId="1" xfId="2" applyFont="1" applyFill="1" applyBorder="1" applyAlignment="1">
      <alignment horizontal="center" vertical="center"/>
    </xf>
    <xf numFmtId="44" fontId="5" fillId="3" borderId="1" xfId="2" applyFont="1" applyFill="1" applyBorder="1" applyAlignment="1">
      <alignment horizontal="center" vertical="center" wrapText="1"/>
    </xf>
    <xf numFmtId="44" fontId="6" fillId="0" borderId="1" xfId="2" applyFont="1" applyFill="1" applyBorder="1" applyAlignment="1">
      <alignment horizontal="center" vertical="center"/>
    </xf>
    <xf numFmtId="44" fontId="6" fillId="3" borderId="1" xfId="2" applyFont="1" applyFill="1" applyBorder="1" applyAlignment="1">
      <alignment horizontal="center" vertical="center"/>
    </xf>
    <xf numFmtId="44" fontId="6" fillId="3" borderId="1" xfId="2" applyFont="1" applyFill="1" applyBorder="1" applyAlignment="1">
      <alignment vertical="center"/>
    </xf>
    <xf numFmtId="44" fontId="6" fillId="3" borderId="1" xfId="2" applyFont="1" applyFill="1" applyBorder="1" applyAlignment="1" applyProtection="1">
      <alignment horizontal="center" vertical="center"/>
    </xf>
    <xf numFmtId="2" fontId="6" fillId="3" borderId="1" xfId="8" applyNumberFormat="1" applyFont="1" applyFill="1" applyBorder="1" applyAlignment="1" applyProtection="1">
      <alignment horizontal="center" vertical="center"/>
    </xf>
    <xf numFmtId="10" fontId="6" fillId="0" borderId="1" xfId="19" applyNumberFormat="1" applyFont="1" applyFill="1" applyBorder="1" applyAlignment="1" applyProtection="1">
      <alignment horizontal="center" vertical="center"/>
    </xf>
    <xf numFmtId="10" fontId="6" fillId="3" borderId="1" xfId="19" applyNumberFormat="1" applyFont="1" applyFill="1" applyBorder="1" applyAlignment="1" applyProtection="1">
      <alignment horizontal="center" vertical="center"/>
    </xf>
    <xf numFmtId="164" fontId="5" fillId="2" borderId="1" xfId="10" applyFont="1" applyFill="1" applyBorder="1" applyAlignment="1">
      <alignment horizontal="right" vertical="center"/>
    </xf>
    <xf numFmtId="0" fontId="5" fillId="2" borderId="1" xfId="14" applyFont="1" applyFill="1" applyBorder="1" applyAlignment="1">
      <alignment horizontal="center" vertical="center"/>
    </xf>
    <xf numFmtId="0" fontId="5" fillId="0" borderId="1" xfId="13" applyFont="1" applyBorder="1" applyAlignment="1" applyProtection="1">
      <alignment horizontal="center" vertical="center"/>
      <protection locked="0"/>
    </xf>
    <xf numFmtId="0" fontId="5" fillId="0" borderId="1" xfId="17" applyFont="1" applyBorder="1" applyAlignment="1">
      <alignment horizontal="center" vertical="center" wrapText="1"/>
    </xf>
    <xf numFmtId="170" fontId="5" fillId="0" borderId="1" xfId="14" applyNumberFormat="1" applyFont="1" applyBorder="1" applyAlignment="1">
      <alignment horizontal="center" vertical="center"/>
    </xf>
    <xf numFmtId="2" fontId="5" fillId="0" borderId="1" xfId="14" applyNumberFormat="1" applyFont="1" applyBorder="1" applyAlignment="1">
      <alignment horizontal="center" vertical="center"/>
    </xf>
    <xf numFmtId="2" fontId="5" fillId="0" borderId="1" xfId="17" applyNumberFormat="1" applyFont="1" applyBorder="1" applyAlignment="1">
      <alignment horizontal="center" vertical="center"/>
    </xf>
    <xf numFmtId="2" fontId="5" fillId="0" borderId="1" xfId="17" applyNumberFormat="1" applyFont="1" applyBorder="1" applyAlignment="1">
      <alignment horizontal="center" vertical="center" wrapText="1"/>
    </xf>
    <xf numFmtId="164" fontId="5" fillId="0" borderId="1" xfId="5" applyFont="1" applyFill="1" applyBorder="1" applyAlignment="1">
      <alignment horizontal="center" vertical="center"/>
    </xf>
    <xf numFmtId="2" fontId="6" fillId="0" borderId="1" xfId="14" applyNumberFormat="1" applyBorder="1" applyAlignment="1">
      <alignment vertical="center"/>
    </xf>
    <xf numFmtId="0" fontId="6" fillId="0" borderId="0" xfId="14" applyAlignment="1">
      <alignment vertical="center"/>
    </xf>
    <xf numFmtId="2" fontId="6" fillId="0" borderId="1" xfId="14" applyNumberFormat="1" applyBorder="1" applyAlignment="1">
      <alignment horizontal="right" vertical="center"/>
    </xf>
    <xf numFmtId="0" fontId="6" fillId="0" borderId="1" xfId="14" applyBorder="1" applyAlignment="1">
      <alignment vertical="center"/>
    </xf>
    <xf numFmtId="2" fontId="6" fillId="0" borderId="1" xfId="17" applyNumberFormat="1" applyFont="1" applyBorder="1" applyAlignment="1">
      <alignment horizontal="center" vertical="center"/>
    </xf>
    <xf numFmtId="164" fontId="5" fillId="5" borderId="1" xfId="5" applyFont="1" applyFill="1" applyBorder="1" applyAlignment="1" applyProtection="1">
      <alignment horizontal="center" vertical="center"/>
      <protection locked="0"/>
    </xf>
    <xf numFmtId="0" fontId="5" fillId="5" borderId="1" xfId="17" applyFont="1" applyFill="1" applyBorder="1" applyAlignment="1">
      <alignment horizontal="center" vertical="center" wrapText="1"/>
    </xf>
    <xf numFmtId="170" fontId="5" fillId="5" borderId="1" xfId="14" applyNumberFormat="1" applyFont="1" applyFill="1" applyBorder="1" applyAlignment="1">
      <alignment horizontal="center" vertical="center"/>
    </xf>
    <xf numFmtId="2" fontId="5" fillId="5" borderId="1" xfId="14" applyNumberFormat="1" applyFont="1" applyFill="1" applyBorder="1" applyAlignment="1">
      <alignment horizontal="right" vertical="center"/>
    </xf>
    <xf numFmtId="2" fontId="5" fillId="5" borderId="1" xfId="17" applyNumberFormat="1" applyFont="1" applyFill="1" applyBorder="1" applyAlignment="1">
      <alignment horizontal="right" vertical="center"/>
    </xf>
    <xf numFmtId="2" fontId="5" fillId="5" borderId="1" xfId="17" applyNumberFormat="1" applyFont="1" applyFill="1" applyBorder="1" applyAlignment="1">
      <alignment horizontal="right" vertical="center" wrapText="1"/>
    </xf>
    <xf numFmtId="2" fontId="5" fillId="5" borderId="1" xfId="19" applyNumberFormat="1" applyFont="1" applyFill="1" applyBorder="1" applyAlignment="1">
      <alignment horizontal="center" vertical="center"/>
    </xf>
    <xf numFmtId="164" fontId="5" fillId="5" borderId="1" xfId="5" applyFont="1" applyFill="1" applyBorder="1" applyAlignment="1">
      <alignment horizontal="center" vertical="center"/>
    </xf>
    <xf numFmtId="0" fontId="5" fillId="6" borderId="1" xfId="13" applyFont="1" applyFill="1" applyBorder="1" applyAlignment="1" applyProtection="1">
      <alignment horizontal="center" vertical="center"/>
      <protection locked="0"/>
    </xf>
    <xf numFmtId="0" fontId="5" fillId="6" borderId="1" xfId="13" applyFont="1" applyFill="1" applyBorder="1" applyAlignment="1" applyProtection="1">
      <alignment horizontal="justify" vertical="center" wrapText="1"/>
      <protection locked="0"/>
    </xf>
    <xf numFmtId="0" fontId="5" fillId="6" borderId="1" xfId="17" applyFont="1" applyFill="1" applyBorder="1" applyAlignment="1">
      <alignment horizontal="center" vertical="center" wrapText="1"/>
    </xf>
    <xf numFmtId="170" fontId="5" fillId="6" borderId="1" xfId="14" applyNumberFormat="1" applyFont="1" applyFill="1" applyBorder="1" applyAlignment="1">
      <alignment horizontal="center" vertical="center"/>
    </xf>
    <xf numFmtId="2" fontId="5" fillId="6" borderId="1" xfId="14" applyNumberFormat="1" applyFont="1" applyFill="1" applyBorder="1" applyAlignment="1">
      <alignment horizontal="center" vertical="center"/>
    </xf>
    <xf numFmtId="2" fontId="5" fillId="6" borderId="1" xfId="17" applyNumberFormat="1" applyFont="1" applyFill="1" applyBorder="1" applyAlignment="1">
      <alignment horizontal="center" vertical="center"/>
    </xf>
    <xf numFmtId="2" fontId="5" fillId="6" borderId="1" xfId="17" applyNumberFormat="1" applyFont="1" applyFill="1" applyBorder="1" applyAlignment="1">
      <alignment horizontal="center" vertical="center" wrapText="1"/>
    </xf>
    <xf numFmtId="2" fontId="5" fillId="6" borderId="1" xfId="19" applyNumberFormat="1" applyFont="1" applyFill="1" applyBorder="1" applyAlignment="1">
      <alignment horizontal="center" vertical="center"/>
    </xf>
    <xf numFmtId="164" fontId="5" fillId="6" borderId="1" xfId="5" applyFont="1" applyFill="1" applyBorder="1" applyAlignment="1">
      <alignment horizontal="center" vertical="center"/>
    </xf>
    <xf numFmtId="0" fontId="6" fillId="0" borderId="1" xfId="13" applyFont="1" applyBorder="1" applyAlignment="1" applyProtection="1">
      <alignment horizontal="justify" vertical="center" wrapText="1"/>
      <protection locked="0"/>
    </xf>
    <xf numFmtId="2" fontId="6" fillId="0" borderId="1" xfId="17" applyNumberFormat="1" applyFont="1" applyBorder="1" applyAlignment="1">
      <alignment horizontal="right" vertical="center"/>
    </xf>
    <xf numFmtId="2" fontId="6" fillId="0" borderId="1" xfId="19" applyNumberFormat="1" applyFont="1" applyFill="1" applyBorder="1" applyAlignment="1">
      <alignment horizontal="center" vertical="center"/>
    </xf>
    <xf numFmtId="16" fontId="20" fillId="0" borderId="17" xfId="0" applyNumberFormat="1" applyFont="1" applyBorder="1" applyAlignment="1">
      <alignment horizontal="center" vertical="center"/>
    </xf>
    <xf numFmtId="0" fontId="8" fillId="7" borderId="64" xfId="0" applyFont="1" applyFill="1" applyBorder="1" applyAlignment="1">
      <alignment horizontal="center" vertical="center" wrapText="1"/>
    </xf>
    <xf numFmtId="164" fontId="5" fillId="7" borderId="1" xfId="5" applyFont="1" applyFill="1" applyBorder="1" applyAlignment="1" applyProtection="1">
      <alignment horizontal="right" vertical="center"/>
      <protection locked="0"/>
    </xf>
    <xf numFmtId="0" fontId="6" fillId="7" borderId="1" xfId="13" applyFont="1" applyFill="1" applyBorder="1" applyAlignment="1" applyProtection="1">
      <alignment horizontal="center" vertical="center"/>
      <protection locked="0"/>
    </xf>
    <xf numFmtId="164" fontId="6" fillId="7" borderId="1" xfId="6" applyFont="1" applyFill="1" applyBorder="1" applyAlignment="1">
      <alignment vertical="center"/>
    </xf>
    <xf numFmtId="164" fontId="6" fillId="7" borderId="1" xfId="6" applyFont="1" applyFill="1" applyBorder="1" applyAlignment="1">
      <alignment horizontal="right" vertical="center"/>
    </xf>
    <xf numFmtId="2" fontId="6" fillId="7" borderId="1" xfId="6" applyNumberFormat="1" applyFont="1" applyFill="1" applyBorder="1" applyAlignment="1">
      <alignment horizontal="right" vertical="center"/>
    </xf>
    <xf numFmtId="2" fontId="6" fillId="7" borderId="1" xfId="14" applyNumberFormat="1" applyFill="1" applyBorder="1" applyAlignment="1">
      <alignment horizontal="right" vertical="center"/>
    </xf>
    <xf numFmtId="2" fontId="6" fillId="7" borderId="1" xfId="14" applyNumberFormat="1" applyFill="1" applyBorder="1" applyAlignment="1">
      <alignment vertical="center"/>
    </xf>
    <xf numFmtId="0" fontId="6" fillId="7" borderId="1" xfId="14" applyFill="1" applyBorder="1" applyAlignment="1">
      <alignment vertical="center"/>
    </xf>
    <xf numFmtId="0" fontId="6" fillId="0" borderId="1" xfId="17" applyFont="1" applyBorder="1" applyAlignment="1">
      <alignment horizontal="center" vertical="center" wrapText="1"/>
    </xf>
    <xf numFmtId="170" fontId="6" fillId="0" borderId="1" xfId="14" applyNumberFormat="1" applyBorder="1" applyAlignment="1">
      <alignment horizontal="center" vertical="center"/>
    </xf>
    <xf numFmtId="2" fontId="6" fillId="0" borderId="1" xfId="14" applyNumberFormat="1" applyBorder="1" applyAlignment="1">
      <alignment horizontal="center" vertical="center"/>
    </xf>
    <xf numFmtId="0" fontId="6" fillId="0" borderId="1" xfId="13" applyFont="1" applyBorder="1" applyAlignment="1" applyProtection="1">
      <alignment horizontal="justify" vertical="center"/>
      <protection locked="0"/>
    </xf>
    <xf numFmtId="0" fontId="20" fillId="0" borderId="0" xfId="0" applyFont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44" fontId="9" fillId="0" borderId="1" xfId="2" applyFont="1" applyFill="1" applyBorder="1" applyAlignment="1">
      <alignment vertical="center" wrapText="1"/>
    </xf>
    <xf numFmtId="9" fontId="0" fillId="0" borderId="0" xfId="0" applyNumberFormat="1" applyAlignment="1">
      <alignment vertical="center" wrapText="1"/>
    </xf>
    <xf numFmtId="0" fontId="5" fillId="2" borderId="1" xfId="12" applyFont="1" applyFill="1" applyBorder="1" applyAlignment="1">
      <alignment horizontal="center" vertical="center" wrapText="1"/>
    </xf>
    <xf numFmtId="0" fontId="5" fillId="2" borderId="1" xfId="12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5" fillId="5" borderId="1" xfId="5" applyFont="1" applyFill="1" applyBorder="1" applyAlignment="1" applyProtection="1">
      <alignment horizontal="center" vertical="center" wrapText="1"/>
      <protection locked="0"/>
    </xf>
    <xf numFmtId="2" fontId="6" fillId="0" borderId="1" xfId="6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left" vertical="center" wrapText="1"/>
    </xf>
    <xf numFmtId="42" fontId="28" fillId="0" borderId="0" xfId="4" applyFont="1" applyBorder="1" applyAlignment="1">
      <alignment vertical="center" wrapText="1"/>
    </xf>
    <xf numFmtId="4" fontId="28" fillId="0" borderId="0" xfId="0" applyNumberFormat="1" applyFont="1" applyAlignment="1">
      <alignment horizontal="center" vertical="center" wrapText="1"/>
    </xf>
    <xf numFmtId="3" fontId="20" fillId="3" borderId="73" xfId="0" applyNumberFormat="1" applyFont="1" applyFill="1" applyBorder="1" applyAlignment="1">
      <alignment vertical="center" wrapText="1"/>
    </xf>
    <xf numFmtId="0" fontId="20" fillId="3" borderId="57" xfId="0" applyFont="1" applyFill="1" applyBorder="1" applyAlignment="1">
      <alignment horizontal="left" vertical="center"/>
    </xf>
    <xf numFmtId="0" fontId="20" fillId="3" borderId="58" xfId="0" applyFont="1" applyFill="1" applyBorder="1" applyAlignment="1">
      <alignment horizontal="left" vertical="center"/>
    </xf>
    <xf numFmtId="0" fontId="20" fillId="3" borderId="16" xfId="0" applyFont="1" applyFill="1" applyBorder="1" applyAlignment="1">
      <alignment horizontal="center" vertical="center"/>
    </xf>
    <xf numFmtId="42" fontId="20" fillId="3" borderId="16" xfId="4" applyFont="1" applyFill="1" applyBorder="1" applyAlignment="1">
      <alignment vertical="center"/>
    </xf>
    <xf numFmtId="4" fontId="20" fillId="3" borderId="16" xfId="0" applyNumberFormat="1" applyFont="1" applyFill="1" applyBorder="1" applyAlignment="1">
      <alignment horizontal="center" vertical="center"/>
    </xf>
    <xf numFmtId="2" fontId="20" fillId="3" borderId="16" xfId="0" applyNumberFormat="1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left" vertical="center" wrapText="1"/>
    </xf>
    <xf numFmtId="0" fontId="20" fillId="3" borderId="20" xfId="0" applyFont="1" applyFill="1" applyBorder="1" applyAlignment="1">
      <alignment horizontal="left" vertical="center" wrapText="1"/>
    </xf>
    <xf numFmtId="42" fontId="20" fillId="3" borderId="20" xfId="4" applyFont="1" applyFill="1" applyBorder="1" applyAlignment="1">
      <alignment vertical="center" wrapText="1"/>
    </xf>
    <xf numFmtId="4" fontId="20" fillId="3" borderId="20" xfId="0" applyNumberFormat="1" applyFont="1" applyFill="1" applyBorder="1" applyAlignment="1">
      <alignment horizontal="center" vertical="center" wrapText="1"/>
    </xf>
    <xf numFmtId="0" fontId="20" fillId="3" borderId="33" xfId="0" applyFont="1" applyFill="1" applyBorder="1" applyAlignment="1">
      <alignment horizontal="left" vertical="center" wrapText="1"/>
    </xf>
    <xf numFmtId="174" fontId="20" fillId="3" borderId="35" xfId="4" applyNumberFormat="1" applyFont="1" applyFill="1" applyBorder="1" applyAlignment="1">
      <alignment vertical="center"/>
    </xf>
    <xf numFmtId="0" fontId="20" fillId="3" borderId="74" xfId="0" applyFont="1" applyFill="1" applyBorder="1" applyAlignment="1">
      <alignment horizontal="left" vertical="center" wrapText="1"/>
    </xf>
    <xf numFmtId="0" fontId="20" fillId="3" borderId="74" xfId="0" applyFont="1" applyFill="1" applyBorder="1" applyAlignment="1">
      <alignment horizontal="center" vertical="center" wrapText="1"/>
    </xf>
    <xf numFmtId="42" fontId="20" fillId="3" borderId="74" xfId="4" applyFont="1" applyFill="1" applyBorder="1" applyAlignment="1">
      <alignment vertical="center" wrapText="1"/>
    </xf>
    <xf numFmtId="4" fontId="20" fillId="3" borderId="74" xfId="0" applyNumberFormat="1" applyFont="1" applyFill="1" applyBorder="1" applyAlignment="1">
      <alignment horizontal="center" vertical="center" wrapText="1"/>
    </xf>
    <xf numFmtId="0" fontId="28" fillId="0" borderId="34" xfId="0" applyFont="1" applyBorder="1" applyAlignment="1">
      <alignment horizontal="left" vertical="center"/>
    </xf>
    <xf numFmtId="0" fontId="20" fillId="0" borderId="35" xfId="0" applyFont="1" applyBorder="1" applyAlignment="1">
      <alignment horizontal="center" vertical="center"/>
    </xf>
    <xf numFmtId="3" fontId="20" fillId="3" borderId="36" xfId="0" applyNumberFormat="1" applyFont="1" applyFill="1" applyBorder="1" applyAlignment="1">
      <alignment vertical="center" wrapText="1"/>
    </xf>
    <xf numFmtId="0" fontId="20" fillId="3" borderId="33" xfId="0" applyFont="1" applyFill="1" applyBorder="1" applyAlignment="1">
      <alignment horizontal="center" vertical="center" wrapText="1"/>
    </xf>
    <xf numFmtId="0" fontId="20" fillId="3" borderId="34" xfId="0" applyFont="1" applyFill="1" applyBorder="1" applyAlignment="1">
      <alignment horizontal="center" vertical="center" wrapText="1"/>
    </xf>
    <xf numFmtId="0" fontId="20" fillId="3" borderId="35" xfId="0" applyFont="1" applyFill="1" applyBorder="1" applyAlignment="1">
      <alignment horizontal="center" vertical="center" wrapText="1"/>
    </xf>
    <xf numFmtId="44" fontId="20" fillId="3" borderId="35" xfId="2" applyFont="1" applyFill="1" applyBorder="1" applyAlignment="1">
      <alignment horizontal="center" vertical="center" wrapText="1"/>
    </xf>
    <xf numFmtId="44" fontId="20" fillId="3" borderId="35" xfId="0" applyNumberFormat="1" applyFont="1" applyFill="1" applyBorder="1" applyAlignment="1">
      <alignment horizontal="center" vertical="center" wrapText="1"/>
    </xf>
    <xf numFmtId="0" fontId="20" fillId="3" borderId="74" xfId="0" applyFont="1" applyFill="1" applyBorder="1" applyAlignment="1">
      <alignment vertical="center" wrapText="1"/>
    </xf>
    <xf numFmtId="0" fontId="20" fillId="3" borderId="26" xfId="0" applyFont="1" applyFill="1" applyBorder="1" applyAlignment="1">
      <alignment vertical="center" wrapText="1"/>
    </xf>
    <xf numFmtId="0" fontId="20" fillId="0" borderId="57" xfId="0" applyFont="1" applyBorder="1" applyAlignment="1">
      <alignment horizontal="left" vertical="center" wrapText="1"/>
    </xf>
    <xf numFmtId="0" fontId="28" fillId="0" borderId="58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center" vertical="center" wrapText="1"/>
    </xf>
    <xf numFmtId="42" fontId="28" fillId="0" borderId="16" xfId="4" applyFont="1" applyBorder="1" applyAlignment="1">
      <alignment vertical="center" wrapText="1"/>
    </xf>
    <xf numFmtId="4" fontId="28" fillId="0" borderId="16" xfId="0" applyNumberFormat="1" applyFont="1" applyBorder="1" applyAlignment="1">
      <alignment horizontal="center" vertical="center" wrapText="1"/>
    </xf>
    <xf numFmtId="44" fontId="26" fillId="3" borderId="35" xfId="2" applyFont="1" applyFill="1" applyBorder="1" applyAlignment="1">
      <alignment horizontal="center" vertical="center" wrapText="1"/>
    </xf>
    <xf numFmtId="0" fontId="26" fillId="3" borderId="35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 wrapText="1"/>
    </xf>
    <xf numFmtId="44" fontId="0" fillId="0" borderId="1" xfId="2" applyFont="1" applyFill="1" applyBorder="1" applyAlignment="1">
      <alignment vertical="center" wrapText="1"/>
    </xf>
    <xf numFmtId="44" fontId="13" fillId="3" borderId="1" xfId="2" applyFont="1" applyFill="1" applyBorder="1" applyAlignment="1">
      <alignment horizontal="right" vertical="center" wrapText="1"/>
    </xf>
    <xf numFmtId="10" fontId="10" fillId="4" borderId="1" xfId="0" applyNumberFormat="1" applyFont="1" applyFill="1" applyBorder="1" applyAlignment="1">
      <alignment horizontal="center" vertical="center" wrapText="1"/>
    </xf>
    <xf numFmtId="44" fontId="14" fillId="3" borderId="1" xfId="2" applyFont="1" applyFill="1" applyBorder="1" applyAlignment="1">
      <alignment horizontal="right" vertical="center" wrapText="1"/>
    </xf>
    <xf numFmtId="2" fontId="0" fillId="0" borderId="0" xfId="0" applyNumberFormat="1" applyAlignment="1">
      <alignment vertical="center" wrapText="1"/>
    </xf>
    <xf numFmtId="10" fontId="0" fillId="0" borderId="0" xfId="3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44" fontId="14" fillId="0" borderId="78" xfId="2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44" fontId="14" fillId="0" borderId="9" xfId="2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44" fontId="13" fillId="0" borderId="37" xfId="2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left" vertical="center" wrapText="1"/>
    </xf>
    <xf numFmtId="164" fontId="6" fillId="0" borderId="1" xfId="13" applyNumberFormat="1" applyFont="1" applyBorder="1" applyAlignment="1" applyProtection="1">
      <alignment horizontal="center" vertical="center"/>
      <protection locked="0"/>
    </xf>
    <xf numFmtId="2" fontId="6" fillId="0" borderId="1" xfId="17" applyNumberFormat="1" applyFont="1" applyBorder="1" applyAlignment="1">
      <alignment horizontal="center" vertical="center" wrapText="1"/>
    </xf>
    <xf numFmtId="164" fontId="6" fillId="0" borderId="1" xfId="5" applyFont="1" applyFill="1" applyBorder="1" applyAlignment="1">
      <alignment horizontal="center" vertical="center"/>
    </xf>
    <xf numFmtId="0" fontId="13" fillId="10" borderId="63" xfId="0" applyFont="1" applyFill="1" applyBorder="1" applyAlignment="1">
      <alignment horizontal="center" vertical="center"/>
    </xf>
    <xf numFmtId="0" fontId="5" fillId="6" borderId="1" xfId="13" applyFont="1" applyFill="1" applyBorder="1" applyAlignment="1" applyProtection="1">
      <alignment horizontal="left" vertical="center"/>
      <protection locked="0"/>
    </xf>
    <xf numFmtId="0" fontId="5" fillId="0" borderId="1" xfId="13" applyFont="1" applyBorder="1" applyAlignment="1" applyProtection="1">
      <alignment horizontal="left" vertical="center"/>
      <protection locked="0"/>
    </xf>
    <xf numFmtId="0" fontId="6" fillId="0" borderId="1" xfId="13" applyFont="1" applyBorder="1" applyAlignment="1" applyProtection="1">
      <alignment horizontal="left" vertical="center"/>
      <protection locked="0"/>
    </xf>
    <xf numFmtId="175" fontId="5" fillId="6" borderId="1" xfId="10" applyNumberFormat="1" applyFont="1" applyFill="1" applyBorder="1" applyAlignment="1">
      <alignment horizontal="center" vertical="center"/>
    </xf>
    <xf numFmtId="175" fontId="5" fillId="6" borderId="1" xfId="10" applyNumberFormat="1" applyFont="1" applyFill="1" applyBorder="1" applyAlignment="1">
      <alignment horizontal="left" vertical="center"/>
    </xf>
    <xf numFmtId="175" fontId="5" fillId="6" borderId="1" xfId="10" applyNumberFormat="1" applyFont="1" applyFill="1" applyBorder="1" applyAlignment="1">
      <alignment horizontal="left" vertical="center" wrapText="1"/>
    </xf>
    <xf numFmtId="2" fontId="5" fillId="6" borderId="1" xfId="1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80" xfId="0" applyFont="1" applyBorder="1" applyAlignment="1">
      <alignment horizontal="left" vertical="center"/>
    </xf>
    <xf numFmtId="0" fontId="28" fillId="0" borderId="81" xfId="0" applyFont="1" applyBorder="1" applyAlignment="1">
      <alignment horizontal="left" vertical="center"/>
    </xf>
    <xf numFmtId="0" fontId="20" fillId="0" borderId="82" xfId="0" applyFont="1" applyBorder="1" applyAlignment="1">
      <alignment horizontal="center" vertical="center"/>
    </xf>
    <xf numFmtId="42" fontId="28" fillId="0" borderId="82" xfId="4" applyFont="1" applyBorder="1" applyAlignment="1">
      <alignment vertical="center"/>
    </xf>
    <xf numFmtId="4" fontId="28" fillId="0" borderId="82" xfId="0" applyNumberFormat="1" applyFont="1" applyBorder="1" applyAlignment="1">
      <alignment horizontal="center" vertical="center"/>
    </xf>
    <xf numFmtId="42" fontId="20" fillId="3" borderId="82" xfId="4" applyFont="1" applyFill="1" applyBorder="1" applyAlignment="1">
      <alignment vertical="center"/>
    </xf>
    <xf numFmtId="0" fontId="20" fillId="3" borderId="84" xfId="0" applyFont="1" applyFill="1" applyBorder="1" applyAlignment="1">
      <alignment horizontal="center" vertical="center" wrapText="1"/>
    </xf>
    <xf numFmtId="0" fontId="20" fillId="3" borderId="83" xfId="0" applyFont="1" applyFill="1" applyBorder="1" applyAlignment="1">
      <alignment horizontal="left" vertical="center" wrapText="1"/>
    </xf>
    <xf numFmtId="0" fontId="20" fillId="3" borderId="85" xfId="0" applyFont="1" applyFill="1" applyBorder="1" applyAlignment="1">
      <alignment horizontal="center" vertical="center" wrapText="1"/>
    </xf>
    <xf numFmtId="0" fontId="20" fillId="3" borderId="86" xfId="0" applyFont="1" applyFill="1" applyBorder="1" applyAlignment="1">
      <alignment horizontal="center" vertical="center" wrapText="1"/>
    </xf>
    <xf numFmtId="42" fontId="20" fillId="3" borderId="69" xfId="4" applyFont="1" applyFill="1" applyBorder="1" applyAlignment="1">
      <alignment vertical="center" wrapText="1"/>
    </xf>
    <xf numFmtId="3" fontId="20" fillId="3" borderId="87" xfId="0" applyNumberFormat="1" applyFont="1" applyFill="1" applyBorder="1" applyAlignment="1">
      <alignment vertical="center" wrapText="1"/>
    </xf>
    <xf numFmtId="3" fontId="20" fillId="3" borderId="88" xfId="0" applyNumberFormat="1" applyFont="1" applyFill="1" applyBorder="1" applyAlignment="1">
      <alignment vertical="center" wrapText="1"/>
    </xf>
    <xf numFmtId="42" fontId="20" fillId="3" borderId="85" xfId="4" applyFont="1" applyFill="1" applyBorder="1" applyAlignment="1">
      <alignment vertical="center" wrapText="1"/>
    </xf>
    <xf numFmtId="0" fontId="20" fillId="3" borderId="89" xfId="0" applyFont="1" applyFill="1" applyBorder="1" applyAlignment="1">
      <alignment horizontal="left" vertical="center" wrapText="1"/>
    </xf>
    <xf numFmtId="0" fontId="20" fillId="3" borderId="69" xfId="0" applyFont="1" applyFill="1" applyBorder="1" applyAlignment="1">
      <alignment horizontal="center" vertical="center" wrapText="1"/>
    </xf>
    <xf numFmtId="4" fontId="20" fillId="3" borderId="69" xfId="0" applyNumberFormat="1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left" vertical="center" wrapText="1"/>
    </xf>
    <xf numFmtId="0" fontId="20" fillId="3" borderId="90" xfId="0" applyFont="1" applyFill="1" applyBorder="1" applyAlignment="1">
      <alignment horizontal="center" vertical="center" wrapText="1"/>
    </xf>
    <xf numFmtId="3" fontId="20" fillId="3" borderId="91" xfId="0" applyNumberFormat="1" applyFont="1" applyFill="1" applyBorder="1" applyAlignment="1">
      <alignment vertical="center" wrapText="1"/>
    </xf>
    <xf numFmtId="0" fontId="20" fillId="3" borderId="92" xfId="0" applyFont="1" applyFill="1" applyBorder="1" applyAlignment="1">
      <alignment horizontal="center" vertical="center" wrapText="1"/>
    </xf>
    <xf numFmtId="0" fontId="20" fillId="3" borderId="93" xfId="0" applyFont="1" applyFill="1" applyBorder="1" applyAlignment="1">
      <alignment horizontal="center" vertical="center" wrapText="1"/>
    </xf>
    <xf numFmtId="0" fontId="20" fillId="0" borderId="80" xfId="0" applyFont="1" applyBorder="1" applyAlignment="1">
      <alignment horizontal="left" vertical="center" wrapText="1"/>
    </xf>
    <xf numFmtId="0" fontId="20" fillId="3" borderId="94" xfId="0" applyFont="1" applyFill="1" applyBorder="1" applyAlignment="1">
      <alignment horizontal="center" vertical="center" wrapText="1"/>
    </xf>
    <xf numFmtId="0" fontId="20" fillId="3" borderId="96" xfId="0" applyFont="1" applyFill="1" applyBorder="1" applyAlignment="1">
      <alignment horizontal="center" vertical="center" wrapText="1"/>
    </xf>
    <xf numFmtId="42" fontId="20" fillId="3" borderId="55" xfId="4" applyFont="1" applyFill="1" applyBorder="1" applyAlignment="1">
      <alignment vertical="center" wrapText="1"/>
    </xf>
    <xf numFmtId="0" fontId="20" fillId="3" borderId="54" xfId="0" applyFont="1" applyFill="1" applyBorder="1" applyAlignment="1">
      <alignment horizontal="left" vertical="center" wrapText="1"/>
    </xf>
    <xf numFmtId="4" fontId="20" fillId="3" borderId="55" xfId="0" applyNumberFormat="1" applyFont="1" applyFill="1" applyBorder="1" applyAlignment="1">
      <alignment horizontal="center" vertical="center" wrapText="1"/>
    </xf>
    <xf numFmtId="0" fontId="20" fillId="3" borderId="97" xfId="0" applyFont="1" applyFill="1" applyBorder="1" applyAlignment="1">
      <alignment horizontal="center" vertical="center" wrapText="1"/>
    </xf>
    <xf numFmtId="0" fontId="20" fillId="3" borderId="80" xfId="0" applyFont="1" applyFill="1" applyBorder="1" applyAlignment="1">
      <alignment horizontal="left" vertical="center" wrapText="1"/>
    </xf>
    <xf numFmtId="0" fontId="20" fillId="3" borderId="98" xfId="0" applyFont="1" applyFill="1" applyBorder="1" applyAlignment="1">
      <alignment horizontal="left" vertical="center" wrapText="1"/>
    </xf>
    <xf numFmtId="0" fontId="20" fillId="3" borderId="98" xfId="0" applyFont="1" applyFill="1" applyBorder="1" applyAlignment="1">
      <alignment horizontal="center" vertical="center" wrapText="1"/>
    </xf>
    <xf numFmtId="42" fontId="20" fillId="3" borderId="98" xfId="4" applyFont="1" applyFill="1" applyBorder="1" applyAlignment="1">
      <alignment vertical="center" wrapText="1"/>
    </xf>
    <xf numFmtId="0" fontId="20" fillId="3" borderId="19" xfId="0" applyFont="1" applyFill="1" applyBorder="1" applyAlignment="1">
      <alignment horizontal="left" vertical="center"/>
    </xf>
    <xf numFmtId="0" fontId="20" fillId="3" borderId="89" xfId="0" applyFont="1" applyFill="1" applyBorder="1" applyAlignment="1">
      <alignment horizontal="left" vertical="center"/>
    </xf>
    <xf numFmtId="0" fontId="20" fillId="3" borderId="81" xfId="0" applyFont="1" applyFill="1" applyBorder="1" applyAlignment="1">
      <alignment horizontal="center" vertical="center" wrapText="1"/>
    </xf>
    <xf numFmtId="0" fontId="20" fillId="3" borderId="82" xfId="0" applyFont="1" applyFill="1" applyBorder="1" applyAlignment="1">
      <alignment horizontal="center" vertical="center" wrapText="1"/>
    </xf>
    <xf numFmtId="0" fontId="20" fillId="3" borderId="69" xfId="0" applyFont="1" applyFill="1" applyBorder="1" applyAlignment="1">
      <alignment horizontal="center" vertical="center"/>
    </xf>
    <xf numFmtId="44" fontId="20" fillId="3" borderId="82" xfId="2" applyFont="1" applyFill="1" applyBorder="1" applyAlignment="1">
      <alignment horizontal="center" vertical="center" wrapText="1"/>
    </xf>
    <xf numFmtId="42" fontId="20" fillId="3" borderId="69" xfId="4" applyFont="1" applyFill="1" applyBorder="1" applyAlignment="1">
      <alignment vertical="center"/>
    </xf>
    <xf numFmtId="4" fontId="20" fillId="3" borderId="69" xfId="0" applyNumberFormat="1" applyFont="1" applyFill="1" applyBorder="1" applyAlignment="1">
      <alignment horizontal="center" vertical="center"/>
    </xf>
    <xf numFmtId="44" fontId="20" fillId="3" borderId="82" xfId="0" applyNumberFormat="1" applyFont="1" applyFill="1" applyBorder="1" applyAlignment="1">
      <alignment horizontal="center" vertical="center" wrapText="1"/>
    </xf>
    <xf numFmtId="3" fontId="20" fillId="3" borderId="99" xfId="0" applyNumberFormat="1" applyFont="1" applyFill="1" applyBorder="1" applyAlignment="1">
      <alignment vertical="center" wrapText="1"/>
    </xf>
    <xf numFmtId="44" fontId="20" fillId="3" borderId="96" xfId="2" applyFont="1" applyFill="1" applyBorder="1" applyAlignment="1">
      <alignment horizontal="center" vertical="center" wrapText="1"/>
    </xf>
    <xf numFmtId="44" fontId="20" fillId="3" borderId="96" xfId="0" applyNumberFormat="1" applyFont="1" applyFill="1" applyBorder="1" applyAlignment="1">
      <alignment horizontal="center" vertical="center" wrapText="1"/>
    </xf>
    <xf numFmtId="44" fontId="20" fillId="3" borderId="0" xfId="2" applyFont="1" applyFill="1" applyBorder="1" applyAlignment="1">
      <alignment horizontal="center" vertical="center" wrapText="1"/>
    </xf>
    <xf numFmtId="44" fontId="20" fillId="3" borderId="0" xfId="0" applyNumberFormat="1" applyFont="1" applyFill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8" fillId="0" borderId="81" xfId="0" applyFont="1" applyBorder="1" applyAlignment="1">
      <alignment horizontal="left" vertical="center" wrapText="1"/>
    </xf>
    <xf numFmtId="0" fontId="20" fillId="0" borderId="89" xfId="0" applyFont="1" applyBorder="1" applyAlignment="1">
      <alignment horizontal="left" vertical="center" wrapText="1"/>
    </xf>
    <xf numFmtId="0" fontId="20" fillId="0" borderId="82" xfId="0" applyFont="1" applyBorder="1" applyAlignment="1">
      <alignment horizontal="center" vertical="center" wrapText="1"/>
    </xf>
    <xf numFmtId="0" fontId="20" fillId="0" borderId="69" xfId="0" applyFont="1" applyBorder="1" applyAlignment="1">
      <alignment horizontal="center" vertical="center" wrapText="1"/>
    </xf>
    <xf numFmtId="42" fontId="28" fillId="0" borderId="82" xfId="4" applyFont="1" applyBorder="1" applyAlignment="1">
      <alignment vertical="center" wrapText="1"/>
    </xf>
    <xf numFmtId="42" fontId="20" fillId="0" borderId="69" xfId="4" applyFont="1" applyBorder="1" applyAlignment="1">
      <alignment vertical="center" wrapText="1"/>
    </xf>
    <xf numFmtId="4" fontId="28" fillId="0" borderId="82" xfId="0" applyNumberFormat="1" applyFont="1" applyBorder="1" applyAlignment="1">
      <alignment horizontal="center" vertical="center" wrapText="1"/>
    </xf>
    <xf numFmtId="4" fontId="20" fillId="0" borderId="69" xfId="0" applyNumberFormat="1" applyFont="1" applyBorder="1" applyAlignment="1">
      <alignment horizontal="center" vertical="center" wrapText="1"/>
    </xf>
    <xf numFmtId="176" fontId="6" fillId="3" borderId="1" xfId="8" applyNumberFormat="1" applyFont="1" applyFill="1" applyBorder="1" applyAlignment="1">
      <alignment vertical="center"/>
    </xf>
    <xf numFmtId="2" fontId="5" fillId="6" borderId="1" xfId="13" applyNumberFormat="1" applyFont="1" applyFill="1" applyBorder="1" applyAlignment="1" applyProtection="1">
      <alignment horizontal="center" vertical="center"/>
      <protection locked="0"/>
    </xf>
    <xf numFmtId="44" fontId="14" fillId="0" borderId="3" xfId="2" applyFont="1" applyFill="1" applyBorder="1" applyAlignment="1">
      <alignment horizontal="center" vertical="center"/>
    </xf>
    <xf numFmtId="44" fontId="14" fillId="0" borderId="1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0" fillId="8" borderId="9" xfId="0" applyFill="1" applyBorder="1" applyAlignment="1">
      <alignment vertical="center" wrapText="1"/>
    </xf>
    <xf numFmtId="0" fontId="13" fillId="10" borderId="59" xfId="0" applyFont="1" applyFill="1" applyBorder="1" applyAlignment="1">
      <alignment vertical="center"/>
    </xf>
    <xf numFmtId="0" fontId="13" fillId="10" borderId="25" xfId="0" applyFont="1" applyFill="1" applyBorder="1" applyAlignment="1">
      <alignment vertical="center"/>
    </xf>
    <xf numFmtId="0" fontId="13" fillId="0" borderId="63" xfId="0" applyFont="1" applyBorder="1" applyAlignment="1">
      <alignment vertical="center"/>
    </xf>
    <xf numFmtId="0" fontId="13" fillId="0" borderId="64" xfId="0" applyFont="1" applyBorder="1" applyAlignment="1">
      <alignment vertical="center"/>
    </xf>
    <xf numFmtId="0" fontId="13" fillId="0" borderId="75" xfId="0" applyFont="1" applyBorder="1" applyAlignment="1">
      <alignment vertical="center"/>
    </xf>
    <xf numFmtId="0" fontId="5" fillId="2" borderId="63" xfId="0" applyFont="1" applyFill="1" applyBorder="1" applyAlignment="1">
      <alignment horizontal="center" vertical="center" wrapText="1"/>
    </xf>
    <xf numFmtId="0" fontId="5" fillId="2" borderId="64" xfId="0" applyFont="1" applyFill="1" applyBorder="1" applyAlignment="1">
      <alignment horizontal="center" vertical="center" wrapText="1"/>
    </xf>
    <xf numFmtId="44" fontId="5" fillId="2" borderId="65" xfId="2" applyFont="1" applyFill="1" applyBorder="1" applyAlignment="1">
      <alignment horizontal="center" vertical="center" wrapText="1"/>
    </xf>
    <xf numFmtId="0" fontId="5" fillId="6" borderId="1" xfId="13" applyFont="1" applyFill="1" applyBorder="1" applyAlignment="1" applyProtection="1">
      <alignment horizontal="left" vertical="center" wrapText="1"/>
      <protection locked="0"/>
    </xf>
    <xf numFmtId="0" fontId="14" fillId="0" borderId="77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44" fontId="14" fillId="0" borderId="1" xfId="0" applyNumberFormat="1" applyFont="1" applyBorder="1" applyAlignment="1">
      <alignment horizontal="center" vertical="center"/>
    </xf>
    <xf numFmtId="175" fontId="9" fillId="0" borderId="4" xfId="0" applyNumberFormat="1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/>
    </xf>
    <xf numFmtId="2" fontId="14" fillId="0" borderId="79" xfId="0" applyNumberFormat="1" applyFont="1" applyBorder="1" applyAlignment="1">
      <alignment horizontal="center" vertical="center"/>
    </xf>
    <xf numFmtId="2" fontId="14" fillId="0" borderId="62" xfId="0" applyNumberFormat="1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44" fontId="14" fillId="11" borderId="9" xfId="2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vertical="center" wrapText="1"/>
    </xf>
    <xf numFmtId="0" fontId="13" fillId="11" borderId="15" xfId="0" applyFont="1" applyFill="1" applyBorder="1" applyAlignment="1">
      <alignment vertical="center" wrapText="1"/>
    </xf>
    <xf numFmtId="0" fontId="13" fillId="11" borderId="5" xfId="0" applyFont="1" applyFill="1" applyBorder="1" applyAlignment="1">
      <alignment vertical="center" wrapText="1"/>
    </xf>
    <xf numFmtId="175" fontId="14" fillId="0" borderId="4" xfId="0" applyNumberFormat="1" applyFont="1" applyBorder="1" applyAlignment="1">
      <alignment horizontal="center" vertical="center"/>
    </xf>
    <xf numFmtId="0" fontId="13" fillId="10" borderId="75" xfId="0" applyFont="1" applyFill="1" applyBorder="1" applyAlignment="1">
      <alignment horizontal="center" vertical="center"/>
    </xf>
    <xf numFmtId="3" fontId="20" fillId="3" borderId="51" xfId="0" applyNumberFormat="1" applyFont="1" applyFill="1" applyBorder="1" applyAlignment="1">
      <alignment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31" xfId="0" applyFont="1" applyFill="1" applyBorder="1" applyAlignment="1">
      <alignment horizontal="center" vertical="center" wrapText="1"/>
    </xf>
    <xf numFmtId="42" fontId="20" fillId="3" borderId="35" xfId="4" applyFont="1" applyFill="1" applyBorder="1" applyAlignment="1">
      <alignment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vertical="center" wrapText="1"/>
    </xf>
    <xf numFmtId="0" fontId="20" fillId="3" borderId="18" xfId="0" applyFont="1" applyFill="1" applyBorder="1" applyAlignment="1">
      <alignment vertical="center" wrapText="1"/>
    </xf>
    <xf numFmtId="0" fontId="20" fillId="3" borderId="100" xfId="0" applyFont="1" applyFill="1" applyBorder="1" applyAlignment="1">
      <alignment horizontal="center" vertical="center" wrapText="1"/>
    </xf>
    <xf numFmtId="44" fontId="20" fillId="3" borderId="81" xfId="2" applyFont="1" applyFill="1" applyBorder="1" applyAlignment="1">
      <alignment horizontal="center" vertical="center" wrapText="1"/>
    </xf>
    <xf numFmtId="0" fontId="0" fillId="0" borderId="97" xfId="0" applyBorder="1" applyAlignment="1">
      <alignment vertical="center"/>
    </xf>
    <xf numFmtId="177" fontId="20" fillId="3" borderId="28" xfId="4" applyNumberFormat="1" applyFont="1" applyFill="1" applyBorder="1" applyAlignment="1">
      <alignment vertical="center" wrapText="1"/>
    </xf>
    <xf numFmtId="4" fontId="20" fillId="3" borderId="31" xfId="0" applyNumberFormat="1" applyFont="1" applyFill="1" applyBorder="1" applyAlignment="1">
      <alignment horizontal="center" vertical="center" wrapText="1"/>
    </xf>
    <xf numFmtId="44" fontId="20" fillId="3" borderId="31" xfId="2" applyFont="1" applyFill="1" applyBorder="1" applyAlignment="1">
      <alignment horizontal="center" vertical="center" wrapText="1"/>
    </xf>
    <xf numFmtId="44" fontId="20" fillId="3" borderId="17" xfId="2" applyFont="1" applyFill="1" applyBorder="1" applyAlignment="1">
      <alignment horizontal="center" vertical="center" wrapText="1"/>
    </xf>
    <xf numFmtId="42" fontId="20" fillId="3" borderId="16" xfId="4" applyFont="1" applyFill="1" applyBorder="1" applyAlignment="1">
      <alignment vertical="center" wrapText="1"/>
    </xf>
    <xf numFmtId="4" fontId="20" fillId="3" borderId="16" xfId="0" applyNumberFormat="1" applyFont="1" applyFill="1" applyBorder="1" applyAlignment="1">
      <alignment horizontal="center" vertical="center" wrapText="1"/>
    </xf>
    <xf numFmtId="0" fontId="20" fillId="3" borderId="58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42" fontId="20" fillId="0" borderId="0" xfId="4" applyFont="1" applyBorder="1" applyAlignment="1">
      <alignment vertical="center"/>
    </xf>
    <xf numFmtId="4" fontId="20" fillId="0" borderId="0" xfId="0" applyNumberFormat="1" applyFont="1" applyAlignment="1">
      <alignment horizontal="center" vertical="center"/>
    </xf>
    <xf numFmtId="177" fontId="20" fillId="0" borderId="17" xfId="4" applyNumberFormat="1" applyFont="1" applyBorder="1" applyAlignment="1">
      <alignment vertical="center" wrapText="1"/>
    </xf>
    <xf numFmtId="0" fontId="21" fillId="0" borderId="8" xfId="0" applyFont="1" applyBorder="1" applyAlignment="1">
      <alignment horizontal="center" vertical="center" wrapText="1"/>
    </xf>
    <xf numFmtId="0" fontId="20" fillId="0" borderId="18" xfId="0" applyFont="1" applyBorder="1" applyAlignment="1">
      <alignment vertical="center" wrapText="1"/>
    </xf>
    <xf numFmtId="12" fontId="20" fillId="0" borderId="17" xfId="0" applyNumberFormat="1" applyFont="1" applyBorder="1" applyAlignment="1">
      <alignment horizontal="center" vertical="center"/>
    </xf>
    <xf numFmtId="4" fontId="20" fillId="3" borderId="35" xfId="0" applyNumberFormat="1" applyFont="1" applyFill="1" applyBorder="1" applyAlignment="1">
      <alignment horizontal="center" vertical="center" wrapText="1"/>
    </xf>
    <xf numFmtId="3" fontId="20" fillId="3" borderId="101" xfId="0" applyNumberFormat="1" applyFont="1" applyFill="1" applyBorder="1" applyAlignment="1">
      <alignment vertical="center" wrapText="1"/>
    </xf>
    <xf numFmtId="44" fontId="20" fillId="3" borderId="102" xfId="2" applyFont="1" applyFill="1" applyBorder="1" applyAlignment="1">
      <alignment horizontal="center" vertical="center" wrapText="1"/>
    </xf>
    <xf numFmtId="0" fontId="20" fillId="3" borderId="103" xfId="0" applyFont="1" applyFill="1" applyBorder="1" applyAlignment="1">
      <alignment horizontal="center" vertical="center" wrapText="1"/>
    </xf>
    <xf numFmtId="0" fontId="20" fillId="3" borderId="95" xfId="0" applyFont="1" applyFill="1" applyBorder="1" applyAlignment="1">
      <alignment horizontal="center" vertical="center" wrapText="1"/>
    </xf>
    <xf numFmtId="0" fontId="20" fillId="3" borderId="104" xfId="0" applyFont="1" applyFill="1" applyBorder="1" applyAlignment="1">
      <alignment horizontal="center" vertical="center" wrapText="1"/>
    </xf>
    <xf numFmtId="0" fontId="20" fillId="3" borderId="89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vertical="center" wrapText="1"/>
    </xf>
    <xf numFmtId="0" fontId="0" fillId="12" borderId="9" xfId="0" applyFill="1" applyBorder="1" applyAlignment="1">
      <alignment vertical="center" wrapText="1"/>
    </xf>
    <xf numFmtId="0" fontId="14" fillId="10" borderId="4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4" fontId="6" fillId="12" borderId="1" xfId="2" applyFont="1" applyFill="1" applyBorder="1" applyAlignment="1">
      <alignment horizontal="center" vertical="center" wrapText="1"/>
    </xf>
    <xf numFmtId="0" fontId="40" fillId="12" borderId="1" xfId="0" applyFont="1" applyFill="1" applyBorder="1" applyAlignment="1">
      <alignment vertical="center" wrapText="1"/>
    </xf>
    <xf numFmtId="44" fontId="14" fillId="0" borderId="62" xfId="0" applyNumberFormat="1" applyFont="1" applyBorder="1" applyAlignment="1">
      <alignment horizontal="center" vertical="center"/>
    </xf>
    <xf numFmtId="42" fontId="21" fillId="0" borderId="37" xfId="4" applyFont="1" applyFill="1" applyBorder="1" applyAlignment="1">
      <alignment vertical="center"/>
    </xf>
    <xf numFmtId="42" fontId="34" fillId="0" borderId="37" xfId="4" applyFont="1" applyFill="1" applyBorder="1" applyAlignment="1">
      <alignment vertical="center"/>
    </xf>
    <xf numFmtId="0" fontId="20" fillId="0" borderId="33" xfId="0" applyFont="1" applyBorder="1" applyAlignment="1">
      <alignment horizontal="left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9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2" fillId="4" borderId="14" xfId="0" applyFont="1" applyFill="1" applyBorder="1" applyAlignment="1">
      <alignment horizontal="right" vertical="center" wrapText="1"/>
    </xf>
    <xf numFmtId="0" fontId="12" fillId="4" borderId="15" xfId="0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right" vertical="center" wrapText="1"/>
    </xf>
    <xf numFmtId="0" fontId="5" fillId="2" borderId="1" xfId="14" applyFont="1" applyFill="1" applyBorder="1" applyAlignment="1">
      <alignment horizontal="center" vertical="center" wrapText="1"/>
    </xf>
    <xf numFmtId="164" fontId="5" fillId="2" borderId="1" xfId="5" applyFont="1" applyFill="1" applyBorder="1" applyAlignment="1">
      <alignment horizontal="center" vertical="center" wrapText="1"/>
    </xf>
    <xf numFmtId="0" fontId="5" fillId="2" borderId="1" xfId="14" applyFont="1" applyFill="1" applyBorder="1" applyAlignment="1">
      <alignment horizontal="center" vertical="center"/>
    </xf>
    <xf numFmtId="164" fontId="5" fillId="2" borderId="1" xfId="10" applyFont="1" applyFill="1" applyBorder="1" applyAlignment="1">
      <alignment horizontal="center" vertical="center"/>
    </xf>
    <xf numFmtId="172" fontId="17" fillId="9" borderId="24" xfId="0" applyNumberFormat="1" applyFont="1" applyFill="1" applyBorder="1" applyAlignment="1">
      <alignment horizontal="center" vertical="center" wrapText="1"/>
    </xf>
    <xf numFmtId="172" fontId="17" fillId="9" borderId="59" xfId="0" applyNumberFormat="1" applyFont="1" applyFill="1" applyBorder="1" applyAlignment="1">
      <alignment horizontal="center" vertical="center" wrapText="1"/>
    </xf>
    <xf numFmtId="172" fontId="17" fillId="9" borderId="25" xfId="0" applyNumberFormat="1" applyFont="1" applyFill="1" applyBorder="1" applyAlignment="1">
      <alignment horizontal="center" vertical="center" wrapText="1"/>
    </xf>
    <xf numFmtId="173" fontId="15" fillId="3" borderId="18" xfId="0" applyNumberFormat="1" applyFont="1" applyFill="1" applyBorder="1" applyAlignment="1">
      <alignment horizontal="center" vertical="center" wrapText="1"/>
    </xf>
    <xf numFmtId="173" fontId="15" fillId="3" borderId="2" xfId="0" applyNumberFormat="1" applyFont="1" applyFill="1" applyBorder="1" applyAlignment="1">
      <alignment horizontal="center" vertical="center" wrapText="1"/>
    </xf>
    <xf numFmtId="173" fontId="15" fillId="3" borderId="8" xfId="0" applyNumberFormat="1" applyFont="1" applyFill="1" applyBorder="1" applyAlignment="1">
      <alignment horizontal="center" vertical="center" wrapText="1"/>
    </xf>
    <xf numFmtId="173" fontId="15" fillId="3" borderId="19" xfId="0" applyNumberFormat="1" applyFont="1" applyFill="1" applyBorder="1" applyAlignment="1">
      <alignment horizontal="center" vertical="center" wrapText="1"/>
    </xf>
    <xf numFmtId="173" fontId="15" fillId="3" borderId="20" xfId="0" applyNumberFormat="1" applyFont="1" applyFill="1" applyBorder="1" applyAlignment="1">
      <alignment horizontal="center" vertical="center" wrapText="1"/>
    </xf>
    <xf numFmtId="173" fontId="15" fillId="3" borderId="21" xfId="0" applyNumberFormat="1" applyFont="1" applyFill="1" applyBorder="1" applyAlignment="1">
      <alignment horizontal="center" vertical="center" wrapText="1"/>
    </xf>
    <xf numFmtId="0" fontId="20" fillId="3" borderId="33" xfId="0" applyFont="1" applyFill="1" applyBorder="1" applyAlignment="1">
      <alignment horizontal="left" vertical="center" wrapText="1"/>
    </xf>
    <xf numFmtId="0" fontId="26" fillId="3" borderId="34" xfId="0" applyFont="1" applyFill="1" applyBorder="1" applyAlignment="1">
      <alignment horizontal="left" vertical="center" wrapText="1"/>
    </xf>
    <xf numFmtId="173" fontId="15" fillId="0" borderId="18" xfId="0" applyNumberFormat="1" applyFont="1" applyBorder="1" applyAlignment="1">
      <alignment horizontal="center" vertical="center" wrapText="1"/>
    </xf>
    <xf numFmtId="173" fontId="15" fillId="0" borderId="2" xfId="0" applyNumberFormat="1" applyFont="1" applyBorder="1" applyAlignment="1">
      <alignment horizontal="center" vertical="center" wrapText="1"/>
    </xf>
    <xf numFmtId="173" fontId="15" fillId="0" borderId="8" xfId="0" applyNumberFormat="1" applyFont="1" applyBorder="1" applyAlignment="1">
      <alignment horizontal="center" vertical="center" wrapText="1"/>
    </xf>
    <xf numFmtId="173" fontId="31" fillId="0" borderId="18" xfId="0" applyNumberFormat="1" applyFont="1" applyBorder="1" applyAlignment="1">
      <alignment horizontal="center" vertical="center" wrapText="1"/>
    </xf>
    <xf numFmtId="173" fontId="31" fillId="0" borderId="2" xfId="0" applyNumberFormat="1" applyFont="1" applyBorder="1" applyAlignment="1">
      <alignment horizontal="center" vertical="center" wrapText="1"/>
    </xf>
    <xf numFmtId="173" fontId="31" fillId="0" borderId="8" xfId="0" applyNumberFormat="1" applyFont="1" applyBorder="1" applyAlignment="1">
      <alignment horizontal="center" vertical="center" wrapText="1"/>
    </xf>
    <xf numFmtId="172" fontId="29" fillId="9" borderId="24" xfId="0" applyNumberFormat="1" applyFont="1" applyFill="1" applyBorder="1" applyAlignment="1">
      <alignment horizontal="center" vertical="center" wrapText="1"/>
    </xf>
    <xf numFmtId="172" fontId="29" fillId="9" borderId="59" xfId="0" applyNumberFormat="1" applyFont="1" applyFill="1" applyBorder="1" applyAlignment="1">
      <alignment horizontal="center" vertical="center" wrapText="1"/>
    </xf>
    <xf numFmtId="172" fontId="29" fillId="9" borderId="25" xfId="0" applyNumberFormat="1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172" fontId="17" fillId="3" borderId="24" xfId="0" applyNumberFormat="1" applyFont="1" applyFill="1" applyBorder="1" applyAlignment="1">
      <alignment horizontal="center" vertical="center" wrapText="1"/>
    </xf>
    <xf numFmtId="172" fontId="17" fillId="3" borderId="59" xfId="0" applyNumberFormat="1" applyFont="1" applyFill="1" applyBorder="1" applyAlignment="1">
      <alignment horizontal="center" vertical="center" wrapText="1"/>
    </xf>
    <xf numFmtId="172" fontId="17" fillId="3" borderId="25" xfId="0" applyNumberFormat="1" applyFont="1" applyFill="1" applyBorder="1" applyAlignment="1">
      <alignment horizontal="center" vertical="center" wrapText="1"/>
    </xf>
    <xf numFmtId="172" fontId="27" fillId="9" borderId="24" xfId="0" applyNumberFormat="1" applyFont="1" applyFill="1" applyBorder="1" applyAlignment="1">
      <alignment horizontal="center" vertical="center" wrapText="1"/>
    </xf>
    <xf numFmtId="173" fontId="15" fillId="0" borderId="18" xfId="0" applyNumberFormat="1" applyFont="1" applyBorder="1" applyAlignment="1">
      <alignment horizontal="left" vertical="center" wrapText="1"/>
    </xf>
    <xf numFmtId="173" fontId="15" fillId="0" borderId="2" xfId="0" applyNumberFormat="1" applyFont="1" applyBorder="1" applyAlignment="1">
      <alignment horizontal="left" vertical="center" wrapText="1"/>
    </xf>
    <xf numFmtId="173" fontId="15" fillId="0" borderId="8" xfId="0" applyNumberFormat="1" applyFont="1" applyBorder="1" applyAlignment="1">
      <alignment horizontal="left" vertical="center" wrapText="1"/>
    </xf>
    <xf numFmtId="173" fontId="15" fillId="0" borderId="19" xfId="0" applyNumberFormat="1" applyFont="1" applyBorder="1" applyAlignment="1">
      <alignment horizontal="left" vertical="center" wrapText="1"/>
    </xf>
    <xf numFmtId="173" fontId="15" fillId="0" borderId="20" xfId="0" applyNumberFormat="1" applyFont="1" applyBorder="1" applyAlignment="1">
      <alignment horizontal="left" vertical="center" wrapText="1"/>
    </xf>
    <xf numFmtId="173" fontId="15" fillId="0" borderId="21" xfId="0" applyNumberFormat="1" applyFont="1" applyBorder="1" applyAlignment="1">
      <alignment horizontal="left" vertical="center" wrapText="1"/>
    </xf>
    <xf numFmtId="172" fontId="17" fillId="9" borderId="18" xfId="0" applyNumberFormat="1" applyFont="1" applyFill="1" applyBorder="1" applyAlignment="1">
      <alignment horizontal="center" vertical="center" wrapText="1"/>
    </xf>
    <xf numFmtId="172" fontId="17" fillId="9" borderId="2" xfId="0" applyNumberFormat="1" applyFont="1" applyFill="1" applyBorder="1" applyAlignment="1">
      <alignment horizontal="center" vertical="center" wrapText="1"/>
    </xf>
    <xf numFmtId="172" fontId="17" fillId="9" borderId="8" xfId="0" applyNumberFormat="1" applyFont="1" applyFill="1" applyBorder="1" applyAlignment="1">
      <alignment horizontal="center" vertical="center" wrapText="1"/>
    </xf>
    <xf numFmtId="172" fontId="17" fillId="9" borderId="19" xfId="0" applyNumberFormat="1" applyFont="1" applyFill="1" applyBorder="1" applyAlignment="1">
      <alignment horizontal="center" vertical="center" wrapText="1"/>
    </xf>
    <xf numFmtId="172" fontId="17" fillId="9" borderId="20" xfId="0" applyNumberFormat="1" applyFont="1" applyFill="1" applyBorder="1" applyAlignment="1">
      <alignment horizontal="center" vertical="center" wrapText="1"/>
    </xf>
    <xf numFmtId="172" fontId="17" fillId="9" borderId="21" xfId="0" applyNumberFormat="1" applyFont="1" applyFill="1" applyBorder="1" applyAlignment="1">
      <alignment horizontal="center" vertical="center" wrapText="1"/>
    </xf>
    <xf numFmtId="0" fontId="38" fillId="0" borderId="0" xfId="20" applyAlignment="1">
      <alignment horizontal="center"/>
    </xf>
    <xf numFmtId="0" fontId="0" fillId="0" borderId="0" xfId="0" applyAlignment="1">
      <alignment horizontal="center"/>
    </xf>
    <xf numFmtId="0" fontId="5" fillId="3" borderId="1" xfId="12" applyFont="1" applyFill="1" applyBorder="1" applyAlignment="1">
      <alignment horizontal="right" vertical="center"/>
    </xf>
    <xf numFmtId="0" fontId="6" fillId="3" borderId="1" xfId="12" applyFont="1" applyFill="1" applyBorder="1" applyAlignment="1">
      <alignment horizontal="left" vertical="center"/>
    </xf>
    <xf numFmtId="0" fontId="6" fillId="3" borderId="1" xfId="12" applyFont="1" applyFill="1" applyBorder="1" applyAlignment="1">
      <alignment horizontal="right" vertical="center"/>
    </xf>
    <xf numFmtId="0" fontId="5" fillId="3" borderId="14" xfId="12" applyFont="1" applyFill="1" applyBorder="1" applyAlignment="1">
      <alignment horizontal="center" vertical="center"/>
    </xf>
    <xf numFmtId="0" fontId="5" fillId="3" borderId="15" xfId="12" applyFont="1" applyFill="1" applyBorder="1" applyAlignment="1">
      <alignment horizontal="center" vertical="center"/>
    </xf>
    <xf numFmtId="0" fontId="5" fillId="3" borderId="5" xfId="12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center" vertical="center"/>
    </xf>
    <xf numFmtId="0" fontId="5" fillId="2" borderId="1" xfId="12" applyFont="1" applyFill="1" applyBorder="1" applyAlignment="1">
      <alignment horizontal="center" vertical="center" wrapText="1"/>
    </xf>
    <xf numFmtId="0" fontId="5" fillId="2" borderId="1" xfId="12" applyFont="1" applyFill="1" applyBorder="1" applyAlignment="1">
      <alignment horizontal="righ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</cellXfs>
  <cellStyles count="21">
    <cellStyle name="Hipervínculo" xfId="20" builtinId="8"/>
    <cellStyle name="Millares" xfId="1" builtinId="3"/>
    <cellStyle name="Millares 10" xfId="5" xr:uid="{00000000-0005-0000-0000-000002000000}"/>
    <cellStyle name="Millares 2" xfId="6" xr:uid="{00000000-0005-0000-0000-000003000000}"/>
    <cellStyle name="Millares 2 3" xfId="7" xr:uid="{00000000-0005-0000-0000-000004000000}"/>
    <cellStyle name="Millares 2 5" xfId="8" xr:uid="{00000000-0005-0000-0000-000005000000}"/>
    <cellStyle name="Millares 6 2" xfId="9" xr:uid="{00000000-0005-0000-0000-000006000000}"/>
    <cellStyle name="Millares 7 2" xfId="10" xr:uid="{00000000-0005-0000-0000-000007000000}"/>
    <cellStyle name="Moneda" xfId="2" builtinId="4"/>
    <cellStyle name="Moneda [0]" xfId="4" builtinId="7"/>
    <cellStyle name="Moneda 6" xfId="11" xr:uid="{00000000-0005-0000-0000-00000A000000}"/>
    <cellStyle name="Normal" xfId="0" builtinId="0"/>
    <cellStyle name="Normal 2 2 2" xfId="12" xr:uid="{00000000-0005-0000-0000-00000C000000}"/>
    <cellStyle name="Normal 2 5" xfId="13" xr:uid="{00000000-0005-0000-0000-00000D000000}"/>
    <cellStyle name="Normal 4 2" xfId="14" xr:uid="{00000000-0005-0000-0000-00000E000000}"/>
    <cellStyle name="Normal 5" xfId="15" xr:uid="{00000000-0005-0000-0000-00000F000000}"/>
    <cellStyle name="Normal 5 2 2" xfId="16" xr:uid="{00000000-0005-0000-0000-000010000000}"/>
    <cellStyle name="Normal 7" xfId="17" xr:uid="{00000000-0005-0000-0000-000011000000}"/>
    <cellStyle name="Porcentaje" xfId="3" builtinId="5"/>
    <cellStyle name="Porcentaje 2 4" xfId="18" xr:uid="{00000000-0005-0000-0000-000013000000}"/>
    <cellStyle name="Porcentual 2 2" xfId="19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45</xdr:row>
      <xdr:rowOff>1</xdr:rowOff>
    </xdr:from>
    <xdr:to>
      <xdr:col>2</xdr:col>
      <xdr:colOff>1819275</xdr:colOff>
      <xdr:row>46</xdr:row>
      <xdr:rowOff>31752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529" t="38604" r="19921" b="27907"/>
        <a:stretch/>
      </xdr:blipFill>
      <xdr:spPr bwMode="auto">
        <a:xfrm>
          <a:off x="648758" y="12562418"/>
          <a:ext cx="1869017" cy="465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9</xdr:col>
      <xdr:colOff>981940</xdr:colOff>
      <xdr:row>90</xdr:row>
      <xdr:rowOff>1170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69F6D8-EA58-9917-2217-42AB1122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29000" y="12801600"/>
          <a:ext cx="6201640" cy="83831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12</xdr:col>
      <xdr:colOff>420328</xdr:colOff>
      <xdr:row>17</xdr:row>
      <xdr:rowOff>19451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2F239D4-F3E5-4894-A626-22D1A5FEB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381000"/>
          <a:ext cx="8802328" cy="28769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RESOLUCION\LISTADO%20DE%20PRECIOS%20DE%20OBRA%202022%20IBAGU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CUADRILLAS"/>
      <sheetName val="CONCRETOS"/>
      <sheetName val="MORTEROS"/>
      <sheetName val="CUADRILLAS"/>
      <sheetName val="INSUMOS 2022"/>
      <sheetName val="PRECIOS 2022"/>
      <sheetName val="1.01"/>
      <sheetName val="1.02"/>
      <sheetName val="1.03"/>
      <sheetName val="1.04"/>
      <sheetName val="1.05"/>
      <sheetName val="1.06"/>
      <sheetName val="1.07"/>
      <sheetName val="1.08"/>
      <sheetName val="1.0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2.01"/>
      <sheetName val="2.02"/>
      <sheetName val="2.03"/>
      <sheetName val="2.04"/>
      <sheetName val="2.05"/>
      <sheetName val="2.06"/>
      <sheetName val="2.07"/>
      <sheetName val="2.08"/>
      <sheetName val="2.09"/>
      <sheetName val="2.10"/>
      <sheetName val="2.11"/>
      <sheetName val="2.12"/>
      <sheetName val="2.13"/>
      <sheetName val="2.14"/>
      <sheetName val="2.15"/>
      <sheetName val="2.16"/>
      <sheetName val="3.01"/>
      <sheetName val="3.02"/>
      <sheetName val="3.03"/>
      <sheetName val="3.04"/>
      <sheetName val="3.05"/>
      <sheetName val="3.06"/>
      <sheetName val="3.07"/>
      <sheetName val="3.08"/>
      <sheetName val="3.09"/>
      <sheetName val="3.10"/>
      <sheetName val="3.11"/>
      <sheetName val="3.12"/>
      <sheetName val="3.13"/>
      <sheetName val="3.14"/>
      <sheetName val="3.15"/>
      <sheetName val="3.16"/>
      <sheetName val="3.17"/>
      <sheetName val="4.01"/>
      <sheetName val="4.02"/>
      <sheetName val="4.03"/>
      <sheetName val="4.04"/>
      <sheetName val="4.05"/>
      <sheetName val="4.06"/>
      <sheetName val="4.07"/>
      <sheetName val="4.08"/>
      <sheetName val="4.09"/>
      <sheetName val="4.10"/>
      <sheetName val="4.11"/>
      <sheetName val="4.12"/>
      <sheetName val="4.13"/>
      <sheetName val="4.14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1.12"/>
      <sheetName val="5.1.13"/>
      <sheetName val="5.1.14"/>
      <sheetName val="5.1.15"/>
      <sheetName val="5.1.16"/>
      <sheetName val="5.1.17"/>
      <sheetName val="5.1.18"/>
      <sheetName val="5.1.19"/>
      <sheetName val="5.1.20"/>
      <sheetName val="5.1.21"/>
      <sheetName val="5.1.22"/>
      <sheetName val="5.1.23"/>
      <sheetName val="5.1.24"/>
      <sheetName val="5.1.25"/>
      <sheetName val="5.1.26"/>
      <sheetName val="5.2.1"/>
      <sheetName val="5.2.2"/>
      <sheetName val="5.2.3"/>
      <sheetName val="5.2.4"/>
      <sheetName val="5.2.5"/>
      <sheetName val="5.2.6"/>
      <sheetName val="5.2.7"/>
      <sheetName val="5.2.8"/>
      <sheetName val="5.2.9"/>
      <sheetName val="5.2.10"/>
      <sheetName val="5.2.11"/>
      <sheetName val="5.2.12"/>
      <sheetName val="5.2.13"/>
      <sheetName val="5.2.14"/>
      <sheetName val="5.2.15"/>
      <sheetName val="5.2.16"/>
      <sheetName val="5.2.17"/>
      <sheetName val="5.2.18"/>
      <sheetName val="5.2.19"/>
      <sheetName val="5.2.20"/>
      <sheetName val="5.2.21"/>
      <sheetName val="5.2.22"/>
      <sheetName val="5.3.1"/>
      <sheetName val="5.3.2"/>
      <sheetName val="5.3.3"/>
      <sheetName val="5.3.4"/>
      <sheetName val="5.3.5"/>
      <sheetName val="5.3.6"/>
      <sheetName val="5.3.7"/>
      <sheetName val="5.3.8"/>
      <sheetName val="5.3.9"/>
      <sheetName val="5.3.10"/>
      <sheetName val="5.3.11"/>
      <sheetName val="5.3.12"/>
      <sheetName val="5.3.13"/>
      <sheetName val="5.3.14"/>
      <sheetName val="5.4.1"/>
      <sheetName val="5.4.2"/>
      <sheetName val="5.4.3"/>
      <sheetName val="5.4.4"/>
      <sheetName val="5.4.5"/>
      <sheetName val="5.4.6"/>
      <sheetName val="5.4.7"/>
      <sheetName val="5.4.8"/>
      <sheetName val="5.4.9"/>
      <sheetName val="5.4.10"/>
      <sheetName val="5.4.11"/>
      <sheetName val="5.4.12"/>
      <sheetName val="5.4.13"/>
      <sheetName val="5.4.14"/>
      <sheetName val="5.4.15"/>
      <sheetName val="5.4.16"/>
      <sheetName val="5.4.17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.37"/>
      <sheetName val="6.38"/>
      <sheetName val="7.01"/>
      <sheetName val="7.02"/>
      <sheetName val="7.03"/>
      <sheetName val="7.04"/>
      <sheetName val="7.05"/>
      <sheetName val="7.06"/>
      <sheetName val="7.07"/>
      <sheetName val="7.08"/>
      <sheetName val="7.09"/>
      <sheetName val="7.10"/>
      <sheetName val="7.11"/>
      <sheetName val="7.12"/>
      <sheetName val="7.13"/>
      <sheetName val="7.14"/>
      <sheetName val="7.15"/>
      <sheetName val="7.16"/>
      <sheetName val="8.01"/>
      <sheetName val="8.02"/>
      <sheetName val="8.03"/>
      <sheetName val="8.04"/>
      <sheetName val="8.05"/>
      <sheetName val="8.06"/>
      <sheetName val="8.07"/>
      <sheetName val="8.08"/>
      <sheetName val="8.0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8.21"/>
      <sheetName val="8.22"/>
      <sheetName val="8.23"/>
      <sheetName val="8.24"/>
      <sheetName val="8.25"/>
      <sheetName val="8.26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9.01"/>
      <sheetName val="9.02"/>
      <sheetName val="9.03"/>
      <sheetName val="9.04"/>
      <sheetName val="9.05"/>
      <sheetName val="9.06"/>
      <sheetName val="9.07"/>
      <sheetName val="9.08"/>
      <sheetName val="9.09"/>
      <sheetName val="9.10"/>
      <sheetName val="9.11"/>
      <sheetName val="9.12"/>
      <sheetName val="9.13"/>
      <sheetName val="9.14"/>
      <sheetName val="9.15"/>
      <sheetName val="9.16"/>
      <sheetName val="10.01"/>
      <sheetName val="10.02"/>
      <sheetName val="10.03"/>
      <sheetName val="10.04"/>
      <sheetName val="10.05"/>
      <sheetName val="10.06"/>
      <sheetName val="10.07"/>
      <sheetName val="10.08"/>
      <sheetName val="11.01"/>
      <sheetName val="11.02"/>
      <sheetName val="11.03"/>
      <sheetName val="11.04"/>
      <sheetName val="11.05"/>
      <sheetName val="11.06"/>
      <sheetName val="11.07"/>
      <sheetName val="11.08"/>
      <sheetName val="11.0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33"/>
      <sheetName val="11.34"/>
      <sheetName val="11.35"/>
      <sheetName val="11.36"/>
      <sheetName val="11.37"/>
      <sheetName val="11.38"/>
      <sheetName val="11.39"/>
      <sheetName val="11.40"/>
      <sheetName val="11.41"/>
      <sheetName val="11.42"/>
      <sheetName val="11.43"/>
      <sheetName val="12.01"/>
      <sheetName val="12.02"/>
      <sheetName val="12.03"/>
      <sheetName val="12.04"/>
      <sheetName val="12.05"/>
      <sheetName val="12.06"/>
      <sheetName val="12.07"/>
      <sheetName val="12.08"/>
      <sheetName val="12.09"/>
      <sheetName val="12.10"/>
      <sheetName val="12.11"/>
      <sheetName val="12.12"/>
      <sheetName val="12.13"/>
      <sheetName val="12.14"/>
      <sheetName val="13.01"/>
      <sheetName val="13.02"/>
      <sheetName val="13.03"/>
      <sheetName val="13.04"/>
      <sheetName val="13.05"/>
      <sheetName val="13.06"/>
      <sheetName val="13.07"/>
      <sheetName val="14.01"/>
      <sheetName val="14.02"/>
      <sheetName val="14.03"/>
      <sheetName val="14.04"/>
      <sheetName val="14.05"/>
      <sheetName val="14.06"/>
      <sheetName val="14.07"/>
      <sheetName val="14.08"/>
      <sheetName val="14.09"/>
      <sheetName val="14.10"/>
      <sheetName val="14.11"/>
      <sheetName val="14.12"/>
      <sheetName val="14.13"/>
      <sheetName val="14.14"/>
      <sheetName val="14.15"/>
      <sheetName val="14.16"/>
      <sheetName val="14.17"/>
      <sheetName val="14.18"/>
      <sheetName val="14.19"/>
      <sheetName val="14.20"/>
      <sheetName val="14.21"/>
      <sheetName val="14.22"/>
      <sheetName val="15.01"/>
      <sheetName val="15.02"/>
      <sheetName val="15.03"/>
      <sheetName val="15.04"/>
      <sheetName val="15.05"/>
      <sheetName val="15.06"/>
      <sheetName val="15.07"/>
      <sheetName val="15.08"/>
      <sheetName val="15.09"/>
      <sheetName val="15.10"/>
      <sheetName val="15.11"/>
      <sheetName val="15.12"/>
      <sheetName val="15.13"/>
      <sheetName val="15.14"/>
      <sheetName val="15.15"/>
      <sheetName val="15.16"/>
      <sheetName val="15.17"/>
      <sheetName val="15.18"/>
      <sheetName val="15.19"/>
      <sheetName val="15.20"/>
      <sheetName val="15.21"/>
      <sheetName val="15.22"/>
      <sheetName val="15.23"/>
      <sheetName val="15.24"/>
      <sheetName val="15.25"/>
      <sheetName val="15.26"/>
      <sheetName val="15.27"/>
      <sheetName val="15.28"/>
      <sheetName val="15.29"/>
      <sheetName val="15.30"/>
      <sheetName val="15.31"/>
      <sheetName val="15.32"/>
      <sheetName val="15.33"/>
      <sheetName val="15.34"/>
      <sheetName val="15.35"/>
      <sheetName val="15.36"/>
      <sheetName val="15.37"/>
      <sheetName val="16.01"/>
      <sheetName val="16.02"/>
      <sheetName val="16.03"/>
      <sheetName val="16.04"/>
      <sheetName val="16.05"/>
      <sheetName val="16.06"/>
      <sheetName val="17.01"/>
      <sheetName val="17.02"/>
      <sheetName val="17.03"/>
      <sheetName val="17.04"/>
      <sheetName val="17.05"/>
      <sheetName val="17.06"/>
      <sheetName val="17.07"/>
      <sheetName val="17.08"/>
      <sheetName val="17.09"/>
      <sheetName val="17.10"/>
      <sheetName val="17.11"/>
      <sheetName val="17.12"/>
      <sheetName val="17.13"/>
      <sheetName val="17.14"/>
      <sheetName val="17.15"/>
      <sheetName val="17.16"/>
      <sheetName val="17.17"/>
      <sheetName val="17.18"/>
      <sheetName val="17.19"/>
      <sheetName val="17.20"/>
      <sheetName val="17.21"/>
      <sheetName val="17.22"/>
      <sheetName val="17.23"/>
      <sheetName val="17.24"/>
      <sheetName val="17.25"/>
      <sheetName val="17.26"/>
      <sheetName val="17.27"/>
      <sheetName val="17.28"/>
      <sheetName val="17.29"/>
      <sheetName val="18.01"/>
      <sheetName val="18.02"/>
      <sheetName val="18.03"/>
      <sheetName val="18.04"/>
      <sheetName val="18.05"/>
      <sheetName val="18.06"/>
      <sheetName val="18.07"/>
      <sheetName val="19.01"/>
      <sheetName val="19.02"/>
      <sheetName val="19.03"/>
      <sheetName val="19.04"/>
      <sheetName val="19.05"/>
      <sheetName val="20.01"/>
      <sheetName val="20.02"/>
      <sheetName val="20.03"/>
      <sheetName val="20.04"/>
      <sheetName val="20.05"/>
      <sheetName val="20.06"/>
      <sheetName val="20.07"/>
      <sheetName val="20.08"/>
      <sheetName val="20.09"/>
      <sheetName val="21.01"/>
      <sheetName val="21.02"/>
      <sheetName val="21.03"/>
      <sheetName val="21.04"/>
      <sheetName val="21.05"/>
      <sheetName val="21.06"/>
      <sheetName val="21.07"/>
      <sheetName val="21.08"/>
      <sheetName val="21.09"/>
      <sheetName val="21.10"/>
      <sheetName val="21.11"/>
      <sheetName val="21.12"/>
      <sheetName val="21.13"/>
      <sheetName val="22.01"/>
      <sheetName val="22.02"/>
      <sheetName val="22.03"/>
      <sheetName val="22.04"/>
      <sheetName val="22.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 t="str">
            <v>INSUMO</v>
          </cell>
          <cell r="D2" t="str">
            <v>UNIDAD</v>
          </cell>
          <cell r="E2" t="str">
            <v>VALOR UNITARIO</v>
          </cell>
        </row>
        <row r="3">
          <cell r="C3" t="str">
            <v>EQUIPO</v>
          </cell>
          <cell r="D3">
            <v>0</v>
          </cell>
          <cell r="E3">
            <v>0</v>
          </cell>
        </row>
        <row r="4">
          <cell r="C4" t="str">
            <v>HERRAMIENTA MENOR (5%)</v>
          </cell>
          <cell r="D4" t="str">
            <v>%</v>
          </cell>
          <cell r="E4">
            <v>0</v>
          </cell>
        </row>
        <row r="5">
          <cell r="C5" t="str">
            <v>ANDAMIO METÁLICO TUBULAR</v>
          </cell>
          <cell r="D5" t="str">
            <v>U/D</v>
          </cell>
          <cell r="E5">
            <v>1294.6626716361</v>
          </cell>
        </row>
        <row r="6">
          <cell r="C6" t="str">
            <v xml:space="preserve">BULDOZER D68 CATERPILAR </v>
          </cell>
          <cell r="D6" t="str">
            <v>HORA</v>
          </cell>
          <cell r="E6">
            <v>140000</v>
          </cell>
        </row>
        <row r="7">
          <cell r="C7" t="str">
            <v>CARGADOR</v>
          </cell>
          <cell r="D7" t="str">
            <v>HORA</v>
          </cell>
          <cell r="E7">
            <v>124333.33333333299</v>
          </cell>
        </row>
        <row r="8">
          <cell r="C8" t="str">
            <v>CHAFON MADERA</v>
          </cell>
          <cell r="D8" t="str">
            <v>DIA</v>
          </cell>
          <cell r="E8">
            <v>755.21989178772299</v>
          </cell>
        </row>
        <row r="9">
          <cell r="C9" t="str">
            <v>COMPACTADOR MECANICO RANA</v>
          </cell>
          <cell r="D9" t="str">
            <v>HORA</v>
          </cell>
          <cell r="E9">
            <v>6246</v>
          </cell>
        </row>
        <row r="10">
          <cell r="C10" t="str">
            <v>COMPRESOR 1 MARTILLO</v>
          </cell>
          <cell r="D10" t="str">
            <v>HORA</v>
          </cell>
          <cell r="E10">
            <v>138500</v>
          </cell>
        </row>
        <row r="11">
          <cell r="C11" t="str">
            <v>COMPRESOR 2 MARTILLOS</v>
          </cell>
          <cell r="D11" t="str">
            <v>HORA</v>
          </cell>
          <cell r="E11">
            <v>150000</v>
          </cell>
        </row>
        <row r="12">
          <cell r="C12" t="str">
            <v>EQUIPO DE LOCALIZACION GPS</v>
          </cell>
          <cell r="D12" t="str">
            <v>DIA</v>
          </cell>
          <cell r="E12">
            <v>210000</v>
          </cell>
        </row>
        <row r="13">
          <cell r="C13" t="str">
            <v>EQUIPO DE SOLDADURA INVERSOR</v>
          </cell>
          <cell r="D13" t="str">
            <v>HORA</v>
          </cell>
          <cell r="E13">
            <v>1793.6472429958401</v>
          </cell>
        </row>
        <row r="14">
          <cell r="C14" t="str">
            <v>ESTACION TOTAL</v>
          </cell>
          <cell r="D14" t="str">
            <v>DIA</v>
          </cell>
          <cell r="E14">
            <v>43333.333333333299</v>
          </cell>
        </row>
        <row r="15">
          <cell r="C15" t="str">
            <v>MEZCLADORA 1 BULTO - COMBUSTIBLE</v>
          </cell>
          <cell r="D15" t="str">
            <v>HORA</v>
          </cell>
          <cell r="E15">
            <v>6621</v>
          </cell>
        </row>
        <row r="16">
          <cell r="C16" t="str">
            <v>PARAL TELESCOPICO</v>
          </cell>
          <cell r="D16" t="str">
            <v>DIA</v>
          </cell>
          <cell r="E16">
            <v>269.72138992418701</v>
          </cell>
        </row>
        <row r="17">
          <cell r="C17" t="str">
            <v>PULIDORA INDUSTRIAL</v>
          </cell>
          <cell r="D17" t="str">
            <v>HORA</v>
          </cell>
          <cell r="E17">
            <v>4854.9850186353697</v>
          </cell>
        </row>
        <row r="18">
          <cell r="C18" t="str">
            <v xml:space="preserve">RETROEXCAVADORA </v>
          </cell>
          <cell r="D18" t="str">
            <v>HORA</v>
          </cell>
          <cell r="E18">
            <v>157116.66666666701</v>
          </cell>
        </row>
        <row r="19">
          <cell r="C19" t="str">
            <v>SECCION DE ANDAMIOS</v>
          </cell>
          <cell r="D19" t="str">
            <v>DIA</v>
          </cell>
          <cell r="E19">
            <v>2697.21389924187</v>
          </cell>
        </row>
        <row r="20">
          <cell r="C20" t="str">
            <v>SECCION DE ANDAMIOS</v>
          </cell>
          <cell r="D20" t="str">
            <v>DIA</v>
          </cell>
          <cell r="E20">
            <v>2697.21389924187</v>
          </cell>
        </row>
        <row r="21">
          <cell r="C21" t="str">
            <v xml:space="preserve">VIBRADOR DE AGUJA PARA CONCRETO - COMBUSTIBLE </v>
          </cell>
          <cell r="D21" t="str">
            <v>HORA</v>
          </cell>
          <cell r="E21">
            <v>47633.333333333299</v>
          </cell>
        </row>
        <row r="22">
          <cell r="C22" t="str">
            <v>MATERIALES</v>
          </cell>
          <cell r="D22">
            <v>0</v>
          </cell>
          <cell r="E22">
            <v>0</v>
          </cell>
        </row>
        <row r="23">
          <cell r="C23" t="str">
            <v>ACCESORIO PRESION BUJE ROSCADO PAVCO 1.1/2"X1/2"</v>
          </cell>
          <cell r="D23" t="str">
            <v>UND</v>
          </cell>
          <cell r="E23">
            <v>6241</v>
          </cell>
        </row>
        <row r="24">
          <cell r="C24" t="str">
            <v xml:space="preserve">ABRAZADERA DOBLADA EN ALA </v>
          </cell>
          <cell r="D24" t="str">
            <v>UND</v>
          </cell>
          <cell r="E24">
            <v>6151</v>
          </cell>
        </row>
        <row r="25">
          <cell r="C25" t="str">
            <v>ACACIAS 2M APROX ALTURA</v>
          </cell>
          <cell r="D25" t="str">
            <v>UND</v>
          </cell>
          <cell r="E25">
            <v>16000</v>
          </cell>
        </row>
        <row r="26">
          <cell r="C26" t="str">
            <v>ACCESORIO ELECTRICO ADAPTADOR TERMINAL CONDUIT PAVCO 1"</v>
          </cell>
          <cell r="D26" t="str">
            <v xml:space="preserve">UND </v>
          </cell>
          <cell r="E26">
            <v>2500</v>
          </cell>
        </row>
        <row r="27">
          <cell r="C27" t="str">
            <v>ACCESORIO ELECTRICO ADAPTADOR TERMINAL CONDUIT PAVCO 1/2"</v>
          </cell>
          <cell r="D27" t="str">
            <v>UND</v>
          </cell>
          <cell r="E27">
            <v>475</v>
          </cell>
        </row>
        <row r="28">
          <cell r="C28" t="str">
            <v>ACCESORIO ELECTRICO ADAPTADOR TERMINAL CONDUIT PAVCO 3/4"</v>
          </cell>
          <cell r="D28" t="str">
            <v>UND</v>
          </cell>
          <cell r="E28">
            <v>1090</v>
          </cell>
        </row>
        <row r="29">
          <cell r="C29" t="str">
            <v xml:space="preserve">ACCESORIO ELECTRICO BOQUILLA GALVANIZADA 3/4 </v>
          </cell>
          <cell r="D29" t="str">
            <v>UND</v>
          </cell>
          <cell r="E29">
            <v>1618.3283395451199</v>
          </cell>
        </row>
        <row r="30">
          <cell r="C30" t="str">
            <v>ACCESORIO ELECTRICO CAPACETE EMT 1"</v>
          </cell>
          <cell r="D30" t="str">
            <v>UND</v>
          </cell>
          <cell r="E30">
            <v>3150</v>
          </cell>
        </row>
        <row r="31">
          <cell r="C31" t="str">
            <v>ACCESORIO ELECTRICO CURVA 90 CONDUIT PAVCO 1"</v>
          </cell>
          <cell r="D31" t="str">
            <v>UND</v>
          </cell>
          <cell r="E31">
            <v>5800</v>
          </cell>
        </row>
        <row r="32">
          <cell r="C32" t="str">
            <v xml:space="preserve">ACCESORIO ELECTRICO UNION EMT 3/4 ACERO </v>
          </cell>
          <cell r="D32" t="str">
            <v>UND</v>
          </cell>
          <cell r="E32">
            <v>2011</v>
          </cell>
        </row>
        <row r="33">
          <cell r="C33" t="str">
            <v>ACCESORIO PRESION ADAPTADOR HEMBRA PAVCO 1/2"</v>
          </cell>
          <cell r="D33" t="str">
            <v>UND</v>
          </cell>
          <cell r="E33">
            <v>620</v>
          </cell>
        </row>
        <row r="34">
          <cell r="C34" t="str">
            <v>ACCESORIO PRESION ADAPTADOR HEMBRA ROSCA METALICA PAVCO 1/2"</v>
          </cell>
          <cell r="D34" t="str">
            <v>UND</v>
          </cell>
          <cell r="E34">
            <v>19959.382854389802</v>
          </cell>
        </row>
        <row r="35">
          <cell r="C35" t="str">
            <v>ACCESORIO PRESION ADAPTADOR MACHO PAVCO 1/2"</v>
          </cell>
          <cell r="D35" t="str">
            <v>UND</v>
          </cell>
          <cell r="E35">
            <v>540</v>
          </cell>
        </row>
        <row r="36">
          <cell r="C36" t="str">
            <v>ACCESORIO PRESION ADAPTADOR MACHO PAVCO 2"</v>
          </cell>
          <cell r="D36" t="str">
            <v>UND</v>
          </cell>
          <cell r="E36">
            <v>7205</v>
          </cell>
        </row>
        <row r="37">
          <cell r="C37" t="str">
            <v xml:space="preserve">ACCESORIO PRESION CHEQUE CORTINA GRIVAL 1/2" </v>
          </cell>
          <cell r="D37" t="str">
            <v>UND</v>
          </cell>
          <cell r="E37">
            <v>19204.162962602099</v>
          </cell>
        </row>
        <row r="38">
          <cell r="C38" t="str">
            <v xml:space="preserve">ACCESORIO PRESION CHEQUE HORIZONTAL GRIVAL 1/2" </v>
          </cell>
          <cell r="D38" t="str">
            <v>UND</v>
          </cell>
          <cell r="E38">
            <v>24167.036537207099</v>
          </cell>
        </row>
        <row r="39">
          <cell r="C39" t="str">
            <v>ACCESORIO PRESION CHEQUE VERTICAL HELBERT 1.1/2"  - 150 PSI</v>
          </cell>
          <cell r="D39" t="str">
            <v>UND</v>
          </cell>
          <cell r="E39">
            <v>262061.30245034001</v>
          </cell>
        </row>
        <row r="40">
          <cell r="C40" t="str">
            <v>ACCESORIO PRESION CODO 90 PAVCO 1"</v>
          </cell>
          <cell r="D40" t="str">
            <v>UND</v>
          </cell>
          <cell r="E40">
            <v>2452</v>
          </cell>
        </row>
        <row r="41">
          <cell r="C41" t="str">
            <v>ACCESORIO PRESION CODO 90 PAVCO 1.1/2"</v>
          </cell>
          <cell r="D41" t="str">
            <v>UND</v>
          </cell>
          <cell r="E41">
            <v>8798</v>
          </cell>
        </row>
        <row r="42">
          <cell r="C42" t="str">
            <v>ACCESORIO PRESION CODO 90 PAVCO 1/2"</v>
          </cell>
          <cell r="D42" t="str">
            <v>UND</v>
          </cell>
          <cell r="E42">
            <v>781</v>
          </cell>
        </row>
        <row r="43">
          <cell r="C43" t="str">
            <v>ACCESORIO PRESION CODO 90 PAVCO 2"</v>
          </cell>
          <cell r="D43" t="str">
            <v>UND</v>
          </cell>
          <cell r="E43">
            <v>10091</v>
          </cell>
        </row>
        <row r="44">
          <cell r="C44" t="str">
            <v>ACCESORIO PRESION CODO 90 PAVCO 2.1/2"</v>
          </cell>
          <cell r="D44" t="str">
            <v>UND</v>
          </cell>
          <cell r="E44">
            <v>41554</v>
          </cell>
        </row>
        <row r="45">
          <cell r="C45" t="str">
            <v>ACCESORIO PRESION CODO 90 PAVCO 3/4"</v>
          </cell>
          <cell r="D45" t="str">
            <v>UND</v>
          </cell>
          <cell r="E45">
            <v>1252</v>
          </cell>
        </row>
        <row r="46">
          <cell r="C46" t="str">
            <v>ACCESORIO PRESION CPVC CODO 90 PAVCO 1/2"</v>
          </cell>
          <cell r="D46" t="str">
            <v>UND</v>
          </cell>
          <cell r="E46">
            <v>1348.60694962093</v>
          </cell>
        </row>
        <row r="47">
          <cell r="C47" t="str">
            <v>ACCESORIO PRESION CPVC CODO 90 PAVCO 3/4"</v>
          </cell>
          <cell r="D47" t="str">
            <v>UND</v>
          </cell>
          <cell r="E47">
            <v>2157.7711193935002</v>
          </cell>
        </row>
        <row r="48">
          <cell r="C48" t="str">
            <v>ACCESORIO PRESION CPVC TEE PAVCO 1/2"</v>
          </cell>
          <cell r="D48" t="str">
            <v>UND</v>
          </cell>
          <cell r="E48">
            <v>1618.3283395451199</v>
          </cell>
        </row>
        <row r="49">
          <cell r="C49" t="str">
            <v>ACCESORIO PRESION CPVC TEE PAVCO 3/4"</v>
          </cell>
          <cell r="D49" t="str">
            <v>UND</v>
          </cell>
          <cell r="E49">
            <v>3452.4337910295899</v>
          </cell>
        </row>
        <row r="50">
          <cell r="C50" t="str">
            <v>ACCESORIO PRESION FLANCHE H.M. ADAP.TANQUE AGUA 2”</v>
          </cell>
          <cell r="D50" t="str">
            <v>UND</v>
          </cell>
          <cell r="E50">
            <v>52325.949645292298</v>
          </cell>
        </row>
        <row r="51">
          <cell r="C51" t="str">
            <v>ACCESORIO PRESION NIPLE ROSCASO PAVCO 1/2"</v>
          </cell>
          <cell r="D51" t="str">
            <v>UND</v>
          </cell>
          <cell r="E51">
            <v>755.21989178772299</v>
          </cell>
        </row>
        <row r="52">
          <cell r="C52" t="str">
            <v>ACCESORIO PRESION TAPON ROSCADO PAVCO 1/2"</v>
          </cell>
          <cell r="D52" t="str">
            <v>UND</v>
          </cell>
          <cell r="E52">
            <v>631</v>
          </cell>
        </row>
        <row r="53">
          <cell r="C53" t="str">
            <v>ACCESORIO PRESION TAPON SOLDADO PAVCO 1/2"</v>
          </cell>
          <cell r="D53" t="str">
            <v>UND</v>
          </cell>
          <cell r="E53">
            <v>446</v>
          </cell>
        </row>
        <row r="54">
          <cell r="C54" t="str">
            <v>ACCESORIO PRESION TEE ROSCADO X SOLDADO PAVCO 1/2"</v>
          </cell>
          <cell r="D54" t="str">
            <v>UND</v>
          </cell>
          <cell r="E54">
            <v>2000</v>
          </cell>
        </row>
        <row r="55">
          <cell r="C55" t="str">
            <v>ACCESORIO PRESION TEE SOLDADO PAVCO 1"</v>
          </cell>
          <cell r="D55" t="str">
            <v>UND</v>
          </cell>
          <cell r="E55">
            <v>3289</v>
          </cell>
        </row>
        <row r="56">
          <cell r="C56" t="str">
            <v>ACCESORIO PRESION TEE SOLDADO PAVCO 1.1/2"</v>
          </cell>
          <cell r="D56" t="str">
            <v>UND</v>
          </cell>
          <cell r="E56">
            <v>11583</v>
          </cell>
        </row>
        <row r="57">
          <cell r="C57" t="str">
            <v>ACCESORIO PRESION TEE SOLDADO PAVCO 1/2"</v>
          </cell>
          <cell r="D57" t="str">
            <v>UND</v>
          </cell>
          <cell r="E57">
            <v>1035</v>
          </cell>
        </row>
        <row r="58">
          <cell r="C58" t="str">
            <v>ACCESORIO PRESION TEE SOLDADO PAVCO 2"</v>
          </cell>
          <cell r="D58" t="str">
            <v>UND</v>
          </cell>
          <cell r="E58">
            <v>18430</v>
          </cell>
        </row>
        <row r="59">
          <cell r="C59" t="str">
            <v>ACCESORIO PRESION TEE SOLDADO PAVCO 2.1/2"</v>
          </cell>
          <cell r="D59" t="str">
            <v>UND</v>
          </cell>
          <cell r="E59">
            <v>43734</v>
          </cell>
        </row>
        <row r="60">
          <cell r="C60" t="str">
            <v>ACCESORIO PRESION TEE SOLDADO PAVCO 3"</v>
          </cell>
          <cell r="D60" t="str">
            <v>UND</v>
          </cell>
          <cell r="E60">
            <v>47816</v>
          </cell>
        </row>
        <row r="61">
          <cell r="C61" t="str">
            <v>ACCESORIO PRESION TEE SOLDADO PAVCO 3/4"</v>
          </cell>
          <cell r="D61" t="str">
            <v>UND</v>
          </cell>
          <cell r="E61">
            <v>1744</v>
          </cell>
        </row>
        <row r="62">
          <cell r="C62" t="str">
            <v>ACCESORIO PRESION TRANSICION CPVC-METAL PAVCO 1/2"</v>
          </cell>
          <cell r="D62" t="str">
            <v>UND</v>
          </cell>
          <cell r="E62">
            <v>2751.15817722671</v>
          </cell>
        </row>
        <row r="63">
          <cell r="C63" t="str">
            <v>ACCESORIO PRESION UNION UNIVERSAL GALVANIZADA 1"</v>
          </cell>
          <cell r="D63" t="str">
            <v>UND</v>
          </cell>
          <cell r="E63">
            <v>20606.714190207898</v>
          </cell>
        </row>
        <row r="64">
          <cell r="C64" t="str">
            <v>ACCESORIO PRESION UNION UNIVERSAL GALVANIZADA 1/2"</v>
          </cell>
          <cell r="D64" t="str">
            <v>UND</v>
          </cell>
          <cell r="E64">
            <v>10900</v>
          </cell>
        </row>
        <row r="65">
          <cell r="C65" t="str">
            <v>ACCESORIO PRESION UNION UNIVERSAL GALVANIZADA 3/4"</v>
          </cell>
          <cell r="D65" t="str">
            <v>UND</v>
          </cell>
          <cell r="E65">
            <v>8500</v>
          </cell>
        </row>
        <row r="66">
          <cell r="C66" t="str">
            <v>ACCESORIO PRESION UNION UNIVERSAL PVC PAVCO 1/2"</v>
          </cell>
          <cell r="D66" t="str">
            <v>UND</v>
          </cell>
          <cell r="E66">
            <v>504</v>
          </cell>
        </row>
        <row r="67">
          <cell r="C67" t="str">
            <v xml:space="preserve">ACCESORIO PRESION VALVULA BOLA GRIVAL 2” MANIJA LARGA </v>
          </cell>
          <cell r="D67" t="str">
            <v>UND</v>
          </cell>
          <cell r="E67">
            <v>92784.158133920297</v>
          </cell>
        </row>
        <row r="68">
          <cell r="C68" t="str">
            <v>ACCESORIO PRESION VALVULA BOLA PVC GRIVAL 1/2” LISA SOLDABLE</v>
          </cell>
          <cell r="D68" t="str">
            <v>UND</v>
          </cell>
          <cell r="E68">
            <v>8523.1959216043106</v>
          </cell>
        </row>
        <row r="69">
          <cell r="C69" t="str">
            <v>ACCESORIO PRESION VALVULA BOLA PVC GRIVAL 1” LISA SOLDABLE</v>
          </cell>
          <cell r="D69" t="str">
            <v>UND</v>
          </cell>
          <cell r="E69">
            <v>13917.623720088</v>
          </cell>
        </row>
        <row r="70">
          <cell r="C70" t="str">
            <v xml:space="preserve">ACCESORIO PRESION VALVULA BOLA ROSCA GRIVAL 1/2” MANIJA LARGA </v>
          </cell>
          <cell r="D70" t="str">
            <v>UND</v>
          </cell>
          <cell r="E70">
            <v>25353.810652873599</v>
          </cell>
        </row>
        <row r="71">
          <cell r="C71" t="str">
            <v xml:space="preserve">ACCESORIO PRESION VALVULA BOLA ROSCA GRIVAL 1” MANIJA LARGA </v>
          </cell>
          <cell r="D71" t="str">
            <v>UND</v>
          </cell>
          <cell r="E71">
            <v>53404.835204989002</v>
          </cell>
        </row>
        <row r="72">
          <cell r="C72" t="str">
            <v>ACCESORIO PRESION VALVULA BOLA ROSCADA GRIVAL 3/4" MANIJA LARGA</v>
          </cell>
          <cell r="D72" t="str">
            <v>UND</v>
          </cell>
          <cell r="E72">
            <v>31611.346899114698</v>
          </cell>
        </row>
        <row r="73">
          <cell r="C73" t="str">
            <v>ACCESORIO SANITARIA CODO 45 PAVCO 3" CXC</v>
          </cell>
          <cell r="D73" t="str">
            <v>UND</v>
          </cell>
          <cell r="E73">
            <v>10364</v>
          </cell>
        </row>
        <row r="74">
          <cell r="C74" t="str">
            <v>ACCESORIO SANITARIA CODO 90 PAVCO 2" CXC</v>
          </cell>
          <cell r="D74" t="str">
            <v>UND</v>
          </cell>
          <cell r="E74">
            <v>4033</v>
          </cell>
        </row>
        <row r="75">
          <cell r="C75" t="str">
            <v>ACCESORIO SANITARIA CODO 90 PAVCO 3" CXC</v>
          </cell>
          <cell r="D75" t="str">
            <v>UND</v>
          </cell>
          <cell r="E75">
            <v>9339</v>
          </cell>
        </row>
        <row r="76">
          <cell r="C76" t="str">
            <v>ACCESORIO SANITARIA CODO 90 PAVCO 4" CXC</v>
          </cell>
          <cell r="D76" t="str">
            <v>UND</v>
          </cell>
          <cell r="E76">
            <v>16221</v>
          </cell>
        </row>
        <row r="77">
          <cell r="C77" t="str">
            <v>ACCESORIO SANITARIA CODO 90 PAVCO 6" CXC</v>
          </cell>
          <cell r="D77" t="str">
            <v>UND</v>
          </cell>
          <cell r="E77">
            <v>137398</v>
          </cell>
        </row>
        <row r="78">
          <cell r="C78" t="str">
            <v>ACCESORIO SANITARIA SIFON 135º PAVCO 3" CXC</v>
          </cell>
          <cell r="D78" t="str">
            <v>UND</v>
          </cell>
          <cell r="E78">
            <v>13451</v>
          </cell>
        </row>
        <row r="79">
          <cell r="C79" t="str">
            <v xml:space="preserve">ACCESORIO SANITARIA SIFON 135º PAVCO 4" </v>
          </cell>
          <cell r="D79" t="str">
            <v>UND</v>
          </cell>
          <cell r="E79">
            <v>29394</v>
          </cell>
        </row>
        <row r="80">
          <cell r="C80" t="str">
            <v xml:space="preserve">ACCESORIO SANITARIA SIFON 180º PAVCO 2" </v>
          </cell>
          <cell r="D80" t="str">
            <v>UND</v>
          </cell>
          <cell r="E80">
            <v>6000</v>
          </cell>
        </row>
        <row r="81">
          <cell r="C81" t="str">
            <v xml:space="preserve">ACCESORIO SANITARIA TAPON DE PRUEBA PAVCO 2" </v>
          </cell>
          <cell r="D81" t="str">
            <v>UND</v>
          </cell>
          <cell r="E81">
            <v>1078.8855596967501</v>
          </cell>
        </row>
        <row r="82">
          <cell r="C82" t="str">
            <v xml:space="preserve">ACCESORIO SANITARIA TAPON DE PRUEBA PAVCO 3" </v>
          </cell>
          <cell r="D82" t="str">
            <v>UND</v>
          </cell>
          <cell r="E82">
            <v>1402.55122760577</v>
          </cell>
        </row>
        <row r="83">
          <cell r="C83" t="str">
            <v xml:space="preserve">ACCESORIO SANITARIA TAPON DE PRUEBA PAVCO 4" </v>
          </cell>
          <cell r="D83" t="str">
            <v>UND</v>
          </cell>
          <cell r="E83">
            <v>2859.04673319638</v>
          </cell>
        </row>
        <row r="84">
          <cell r="C84" t="str">
            <v xml:space="preserve">ACCESORIO SANITARIA UNION PAVCO 2" </v>
          </cell>
          <cell r="D84" t="str">
            <v>UND</v>
          </cell>
          <cell r="E84">
            <v>3246.6666666666702</v>
          </cell>
        </row>
        <row r="85">
          <cell r="C85" t="str">
            <v xml:space="preserve">ACCESORIO SANITARIA UNION PAVCO 3" </v>
          </cell>
          <cell r="D85" t="str">
            <v>UND</v>
          </cell>
          <cell r="E85">
            <v>4678</v>
          </cell>
        </row>
        <row r="86">
          <cell r="C86" t="str">
            <v xml:space="preserve">ACCESORIO SANITARIA UNION PAVCO 4" </v>
          </cell>
          <cell r="D86" t="str">
            <v>UND</v>
          </cell>
          <cell r="E86">
            <v>9402.3333333333303</v>
          </cell>
        </row>
        <row r="87">
          <cell r="C87" t="str">
            <v xml:space="preserve">ACCESORIO SANITARIA UNION PAVCO 6" </v>
          </cell>
          <cell r="D87" t="str">
            <v>UND</v>
          </cell>
          <cell r="E87">
            <v>41109</v>
          </cell>
        </row>
        <row r="88">
          <cell r="C88" t="str">
            <v xml:space="preserve">ACCESORIO SANITARIA YEE PAVCO 2" </v>
          </cell>
          <cell r="D88" t="str">
            <v>UND</v>
          </cell>
          <cell r="E88">
            <v>9241.3333333333303</v>
          </cell>
        </row>
        <row r="89">
          <cell r="C89" t="str">
            <v xml:space="preserve">ACCESORIO SANITARIA YEE PAVCO 3" </v>
          </cell>
          <cell r="D89" t="str">
            <v>UND</v>
          </cell>
          <cell r="E89">
            <v>18981.333333333299</v>
          </cell>
        </row>
        <row r="90">
          <cell r="C90" t="str">
            <v xml:space="preserve">ACCESORIO SANITARIA YEE PAVCO 4" </v>
          </cell>
          <cell r="D90" t="str">
            <v>UND</v>
          </cell>
          <cell r="E90">
            <v>33012</v>
          </cell>
        </row>
        <row r="91">
          <cell r="C91" t="str">
            <v xml:space="preserve">ACCESORIO SANITARIA YEE PAVCO 6" </v>
          </cell>
          <cell r="D91" t="str">
            <v>UND</v>
          </cell>
          <cell r="E91">
            <v>156359</v>
          </cell>
        </row>
        <row r="92">
          <cell r="C92" t="str">
            <v>ACERO BARRA CORRUGADA ø= 1" Fy: 420 MPA</v>
          </cell>
          <cell r="D92" t="str">
            <v>KG</v>
          </cell>
          <cell r="E92">
            <v>119710</v>
          </cell>
        </row>
        <row r="93">
          <cell r="C93" t="str">
            <v>ACERO BARRA CORRUGADA ø= 1/2" Fy: 420 MPA</v>
          </cell>
          <cell r="D93" t="str">
            <v>KG</v>
          </cell>
          <cell r="E93">
            <v>5724.8087129708201</v>
          </cell>
        </row>
        <row r="94">
          <cell r="C94" t="str">
            <v>ACERO BARRA CORRUGADA ø= 1/4" Fy: 240 MPA</v>
          </cell>
          <cell r="D94" t="str">
            <v>KG</v>
          </cell>
          <cell r="E94">
            <v>5724.8087129708201</v>
          </cell>
        </row>
        <row r="95">
          <cell r="C95" t="str">
            <v>ACERO BARRA CORRUGADA ø= 3/4" Fy: 420 MPA</v>
          </cell>
          <cell r="D95" t="str">
            <v>KG</v>
          </cell>
          <cell r="E95">
            <v>5724.8087129708201</v>
          </cell>
        </row>
        <row r="96">
          <cell r="C96" t="str">
            <v>ACERO BARRA CORRUGADA ø= 3/8" Fy: 420 MPA</v>
          </cell>
          <cell r="D96" t="str">
            <v>KG</v>
          </cell>
          <cell r="E96">
            <v>5724.8087129708201</v>
          </cell>
        </row>
        <row r="97">
          <cell r="C97" t="str">
            <v>ACERO BARRA CORRUGADA ø= 5/8" Fy: 420 MPA</v>
          </cell>
          <cell r="D97" t="str">
            <v>KG</v>
          </cell>
          <cell r="E97">
            <v>5724.8087129708201</v>
          </cell>
        </row>
        <row r="98">
          <cell r="C98" t="str">
            <v>ACERO BARRA CUADRADA 9MM</v>
          </cell>
          <cell r="D98" t="str">
            <v>ML</v>
          </cell>
          <cell r="E98">
            <v>3566.6283333333299</v>
          </cell>
        </row>
        <row r="99">
          <cell r="C99" t="str">
            <v xml:space="preserve">ACERO BARRA CUADRADA L= 1/2" </v>
          </cell>
          <cell r="D99" t="str">
            <v>ML</v>
          </cell>
          <cell r="E99">
            <v>9954.9449999999997</v>
          </cell>
        </row>
        <row r="100">
          <cell r="C100" t="str">
            <v xml:space="preserve">ACERO ESTRUCTURAL ASTM A-572 GR.50 Y/O A-709 GR.50 </v>
          </cell>
          <cell r="D100" t="str">
            <v>KG</v>
          </cell>
          <cell r="E100">
            <v>7543.3551116435201</v>
          </cell>
        </row>
        <row r="101">
          <cell r="C101" t="str">
            <v>ACOPLE PLASTICO GRIFLEX 55 CM</v>
          </cell>
          <cell r="D101" t="str">
            <v>UND</v>
          </cell>
          <cell r="E101">
            <v>4477.3750727414999</v>
          </cell>
        </row>
        <row r="102">
          <cell r="C102" t="str">
            <v>ACOPLE PLASTICO PARA LAVAMANOS 40 CM</v>
          </cell>
          <cell r="D102" t="str">
            <v>UND</v>
          </cell>
          <cell r="E102">
            <v>4531.3193507263404</v>
          </cell>
        </row>
        <row r="103">
          <cell r="C103" t="str">
            <v>ACPM IBAGUE 2021</v>
          </cell>
          <cell r="D103" t="str">
            <v>GAL</v>
          </cell>
          <cell r="E103">
            <v>8868</v>
          </cell>
        </row>
        <row r="104">
          <cell r="C104" t="str">
            <v>ADAPTADOR 3831</v>
          </cell>
          <cell r="D104" t="str">
            <v>UND</v>
          </cell>
          <cell r="E104">
            <v>29129.910111812202</v>
          </cell>
        </row>
        <row r="105">
          <cell r="C105" t="str">
            <v>ADAPTADOR MACHO PVC 1" PRESION</v>
          </cell>
          <cell r="D105" t="str">
            <v>UND</v>
          </cell>
          <cell r="E105">
            <v>3249.55</v>
          </cell>
        </row>
        <row r="106">
          <cell r="C106" t="str">
            <v>ADOQUÍN 20 X 10 X 6CM PEATONAL TRAFICO LIVIANO</v>
          </cell>
          <cell r="D106" t="str">
            <v>UND</v>
          </cell>
          <cell r="E106">
            <v>950</v>
          </cell>
        </row>
        <row r="107">
          <cell r="C107" t="str">
            <v>ADOQUÍN 20 X 10 X 8CM VEHICULAR TRAFICO PESADO</v>
          </cell>
          <cell r="D107" t="str">
            <v>UND</v>
          </cell>
          <cell r="E107">
            <v>1130</v>
          </cell>
        </row>
        <row r="108">
          <cell r="C108" t="str">
            <v>ADOQUIN EN CONCRETO 10 x 20 x 6 CM DECOBLOCK</v>
          </cell>
          <cell r="D108" t="str">
            <v>UND</v>
          </cell>
          <cell r="E108">
            <v>800</v>
          </cell>
        </row>
        <row r="109">
          <cell r="C109" t="str">
            <v>ADOQUIN EN CONCRETO 10 x 20 x 8 CM DECOBLOCK</v>
          </cell>
          <cell r="D109" t="str">
            <v>UND</v>
          </cell>
          <cell r="E109">
            <v>1000</v>
          </cell>
        </row>
        <row r="110">
          <cell r="C110" t="str">
            <v>AGUA</v>
          </cell>
          <cell r="D110" t="str">
            <v>LITRO</v>
          </cell>
          <cell r="E110">
            <v>10</v>
          </cell>
        </row>
        <row r="111">
          <cell r="C111" t="str">
            <v>ALAMBRE CU THW 8 AWG</v>
          </cell>
          <cell r="D111" t="str">
            <v>ML</v>
          </cell>
          <cell r="E111">
            <v>6504</v>
          </cell>
        </row>
        <row r="112">
          <cell r="C112" t="str">
            <v>ALAMBRE GALVANIZADO # 18</v>
          </cell>
          <cell r="D112" t="str">
            <v>KG</v>
          </cell>
          <cell r="E112">
            <v>12500</v>
          </cell>
        </row>
        <row r="113">
          <cell r="C113" t="str">
            <v xml:space="preserve">ALAMBRE GALVANIZADO CALIBRE 12 </v>
          </cell>
          <cell r="D113" t="str">
            <v>KG</v>
          </cell>
          <cell r="E113">
            <v>8152.1</v>
          </cell>
        </row>
        <row r="114">
          <cell r="C114" t="str">
            <v>ALAMBRE NEGRO CAL. 18</v>
          </cell>
          <cell r="D114" t="str">
            <v>KG</v>
          </cell>
          <cell r="E114">
            <v>9378.5</v>
          </cell>
        </row>
        <row r="115">
          <cell r="C115" t="str">
            <v>ALAMBRE Nº 12 DESNUDO PROCABLES</v>
          </cell>
          <cell r="D115" t="str">
            <v>ML</v>
          </cell>
          <cell r="E115">
            <v>1829</v>
          </cell>
        </row>
        <row r="116">
          <cell r="C116" t="str">
            <v xml:space="preserve">ALAMBRE PUA CAL.14 - 350 M </v>
          </cell>
          <cell r="D116" t="str">
            <v>UND</v>
          </cell>
          <cell r="E116">
            <v>185000</v>
          </cell>
        </row>
        <row r="117">
          <cell r="C117" t="str">
            <v>ALAMBRE TELEFONICO 2X18 AWG DOBLE CHAQUETA</v>
          </cell>
          <cell r="D117" t="str">
            <v>ML</v>
          </cell>
          <cell r="E117">
            <v>1515</v>
          </cell>
        </row>
        <row r="118">
          <cell r="C118" t="str">
            <v>ALAMBRE TW Nº 10 NEGRO PROCABLES</v>
          </cell>
          <cell r="D118" t="str">
            <v>ML</v>
          </cell>
          <cell r="E118">
            <v>3550</v>
          </cell>
        </row>
        <row r="119">
          <cell r="C119" t="str">
            <v>ALAMBRE TW Nº 12 BLANCO PROCABLES</v>
          </cell>
          <cell r="D119" t="str">
            <v>ML</v>
          </cell>
          <cell r="E119">
            <v>1839</v>
          </cell>
        </row>
        <row r="120">
          <cell r="C120" t="str">
            <v>ALAMBRE TW Nº 12 NEGRO PROCABLES</v>
          </cell>
          <cell r="D120" t="str">
            <v>ML</v>
          </cell>
          <cell r="E120">
            <v>1839</v>
          </cell>
        </row>
        <row r="121">
          <cell r="C121" t="str">
            <v>ALAMBRE TW Nº 14 AMARILLO PROCABLES</v>
          </cell>
          <cell r="D121" t="str">
            <v>ML</v>
          </cell>
          <cell r="E121">
            <v>1600</v>
          </cell>
        </row>
        <row r="122">
          <cell r="C122" t="str">
            <v>ALAMBRE TW Nº 14 AZUL PROCABLES</v>
          </cell>
          <cell r="D122" t="str">
            <v>UND</v>
          </cell>
          <cell r="E122">
            <v>1600</v>
          </cell>
        </row>
        <row r="123">
          <cell r="C123" t="str">
            <v>ALAMBRE TW Nº 14 VERDE PROCABLES</v>
          </cell>
          <cell r="D123" t="str">
            <v>ML</v>
          </cell>
          <cell r="E123">
            <v>1600</v>
          </cell>
        </row>
        <row r="124">
          <cell r="C124" t="str">
            <v xml:space="preserve">AMARRE METALICO </v>
          </cell>
          <cell r="D124" t="str">
            <v>UND</v>
          </cell>
          <cell r="E124">
            <v>380</v>
          </cell>
        </row>
        <row r="125">
          <cell r="C125" t="str">
            <v>ANDAMIO CERTIFICADO</v>
          </cell>
          <cell r="D125" t="str">
            <v>U/D</v>
          </cell>
          <cell r="E125">
            <v>1186.7741156664199</v>
          </cell>
        </row>
        <row r="126">
          <cell r="C126" t="str">
            <v>ANGULO CHAPETA EN ALUMINIO 1 X 1 " X  1/8"</v>
          </cell>
          <cell r="D126" t="str">
            <v>UND</v>
          </cell>
          <cell r="E126">
            <v>546.99497876625105</v>
          </cell>
        </row>
        <row r="127">
          <cell r="C127" t="str">
            <v>ANGULO DE ALUMINIO 6MM</v>
          </cell>
          <cell r="D127" t="str">
            <v>ML</v>
          </cell>
          <cell r="E127">
            <v>1721.31</v>
          </cell>
        </row>
        <row r="128">
          <cell r="C128" t="str">
            <v>ANGULO GALVANIZADO 0.2X0.25 2.44M</v>
          </cell>
          <cell r="D128" t="str">
            <v>UND</v>
          </cell>
          <cell r="E128">
            <v>3150</v>
          </cell>
        </row>
        <row r="129">
          <cell r="C129" t="str">
            <v>ARANDELA 3/8"</v>
          </cell>
          <cell r="D129" t="str">
            <v>UN</v>
          </cell>
          <cell r="E129">
            <v>83</v>
          </cell>
        </row>
        <row r="130">
          <cell r="C130" t="str">
            <v>ARBUSTO DURANTA</v>
          </cell>
          <cell r="D130" t="str">
            <v>UND</v>
          </cell>
          <cell r="E130">
            <v>2550</v>
          </cell>
        </row>
        <row r="131">
          <cell r="C131" t="str">
            <v>ARENA BLANCA</v>
          </cell>
          <cell r="D131" t="str">
            <v>M3</v>
          </cell>
          <cell r="E131">
            <v>77700</v>
          </cell>
        </row>
        <row r="132">
          <cell r="C132" t="str">
            <v xml:space="preserve">ARENA DE PEÑA </v>
          </cell>
          <cell r="D132" t="str">
            <v>M3</v>
          </cell>
          <cell r="E132">
            <v>35603.223469992699</v>
          </cell>
        </row>
        <row r="133">
          <cell r="C133" t="str">
            <v>ARENA DE TRITURACION</v>
          </cell>
          <cell r="D133" t="str">
            <v>M3</v>
          </cell>
          <cell r="E133">
            <v>79000</v>
          </cell>
        </row>
        <row r="134">
          <cell r="C134" t="str">
            <v>ARENA NEGRA</v>
          </cell>
          <cell r="D134" t="str">
            <v>M3</v>
          </cell>
          <cell r="E134">
            <v>94800</v>
          </cell>
        </row>
        <row r="135">
          <cell r="C135" t="str">
            <v>BAJANTE EN PVC BLANCO LISO EXTERNO 3MT</v>
          </cell>
          <cell r="D135" t="str">
            <v>ML</v>
          </cell>
          <cell r="E135">
            <v>80161.197085468302</v>
          </cell>
        </row>
        <row r="136">
          <cell r="C136" t="str">
            <v>BANDA METALICA SOPORTE PARA TUBO APRETADO 2"</v>
          </cell>
          <cell r="D136" t="str">
            <v>UND</v>
          </cell>
          <cell r="E136">
            <v>4801.0407406505301</v>
          </cell>
        </row>
        <row r="137">
          <cell r="C137" t="str">
            <v>BANDA METALICA SOPORTE PARA TUBO APRETADO 3"</v>
          </cell>
          <cell r="D137" t="str">
            <v>UND</v>
          </cell>
          <cell r="E137">
            <v>5286.5392425140599</v>
          </cell>
        </row>
        <row r="138">
          <cell r="C138" t="str">
            <v>BANDA METALICA SOPORTE PARA TUBO APRETADO 4"</v>
          </cell>
          <cell r="D138" t="str">
            <v>UND</v>
          </cell>
          <cell r="E138">
            <v>5825.9820223624401</v>
          </cell>
        </row>
        <row r="139">
          <cell r="C139" t="str">
            <v>BANDA METALICA SOPORTE PARA TUBO APRETADO 6"</v>
          </cell>
          <cell r="D139" t="str">
            <v>UND</v>
          </cell>
          <cell r="E139">
            <v>6743.0347481046701</v>
          </cell>
        </row>
        <row r="140">
          <cell r="C140" t="str">
            <v>BARNIZ BARNEX CAOBA</v>
          </cell>
          <cell r="D140" t="str">
            <v>GAL</v>
          </cell>
          <cell r="E140">
            <v>66134.45</v>
          </cell>
        </row>
        <row r="141">
          <cell r="C141" t="str">
            <v>BARNIZ BRILLANTE EXTERIOR</v>
          </cell>
          <cell r="D141" t="str">
            <v>GAL</v>
          </cell>
          <cell r="E141">
            <v>69800</v>
          </cell>
        </row>
        <row r="142">
          <cell r="C142" t="str">
            <v>BARRA DE SEGURIDAD NIQUELADA 40CM 1 1/4PULG</v>
          </cell>
          <cell r="D142" t="str">
            <v>UND</v>
          </cell>
          <cell r="E142">
            <v>169900</v>
          </cell>
        </row>
        <row r="143">
          <cell r="C143" t="str">
            <v>BASE GRANULAR NORMA INVIAS</v>
          </cell>
          <cell r="D143" t="str">
            <v>M3</v>
          </cell>
          <cell r="E143">
            <v>56543.3</v>
          </cell>
        </row>
        <row r="144">
          <cell r="C144" t="str">
            <v>BISAGRA 4X2 PUERTA ALUMINIO NATURAL</v>
          </cell>
          <cell r="D144" t="str">
            <v>UND</v>
          </cell>
          <cell r="E144">
            <v>5610.20491042309</v>
          </cell>
        </row>
        <row r="145">
          <cell r="C145" t="str">
            <v>BISAGRA COBRE CABEZA PLANA 3 1/2”</v>
          </cell>
          <cell r="D145" t="str">
            <v>UND</v>
          </cell>
          <cell r="E145">
            <v>1850</v>
          </cell>
        </row>
        <row r="146">
          <cell r="C146" t="str">
            <v>BISAGRA COBRE NUDO 2 1/2”</v>
          </cell>
          <cell r="D146" t="str">
            <v>UND</v>
          </cell>
          <cell r="E146">
            <v>3883.9880149082901</v>
          </cell>
        </row>
        <row r="147">
          <cell r="C147" t="str">
            <v>BISAGRA GATO OMEGA 3"</v>
          </cell>
          <cell r="D147" t="str">
            <v>UND</v>
          </cell>
          <cell r="E147">
            <v>3452.4337910295899</v>
          </cell>
        </row>
        <row r="148">
          <cell r="C148" t="str">
            <v>BISAGRA PUERTA 3"</v>
          </cell>
          <cell r="D148" t="str">
            <v>UND</v>
          </cell>
          <cell r="E148">
            <v>5718.0934663927601</v>
          </cell>
        </row>
        <row r="149">
          <cell r="C149" t="str">
            <v xml:space="preserve">BLOQUE #4 TRADICIONAL 9X23X32 CM </v>
          </cell>
          <cell r="D149" t="str">
            <v>UND</v>
          </cell>
          <cell r="E149">
            <v>1250</v>
          </cell>
        </row>
        <row r="150">
          <cell r="C150" t="str">
            <v xml:space="preserve">BLOQUE #5 ESTANDAR 12X20X30CM </v>
          </cell>
          <cell r="D150" t="str">
            <v>UND</v>
          </cell>
          <cell r="E150">
            <v>1400</v>
          </cell>
        </row>
        <row r="151">
          <cell r="C151" t="str">
            <v xml:space="preserve">BLOQUE #5 SANTAFE 11.5X23X33CM </v>
          </cell>
          <cell r="D151" t="str">
            <v>UND</v>
          </cell>
          <cell r="E151">
            <v>2150</v>
          </cell>
        </row>
        <row r="152">
          <cell r="C152" t="str">
            <v>BLOQUE LISO CONCRETO #10 9X19X39 CM</v>
          </cell>
          <cell r="D152" t="str">
            <v>UND</v>
          </cell>
          <cell r="E152">
            <v>1250</v>
          </cell>
        </row>
        <row r="153">
          <cell r="C153" t="str">
            <v>BLOQUE LISO CONCRETO #20 19X19X39 CM</v>
          </cell>
          <cell r="D153" t="str">
            <v>UND</v>
          </cell>
          <cell r="E153">
            <v>3400</v>
          </cell>
        </row>
        <row r="154">
          <cell r="C154" t="str">
            <v>BLOQUELON SANTAFE 80X8X23 CM</v>
          </cell>
          <cell r="D154" t="str">
            <v>UND</v>
          </cell>
          <cell r="E154">
            <v>5100</v>
          </cell>
        </row>
        <row r="155">
          <cell r="C155" t="str">
            <v>BOQUILLA</v>
          </cell>
          <cell r="D155" t="str">
            <v>KG</v>
          </cell>
          <cell r="E155">
            <v>11953.6650333333</v>
          </cell>
        </row>
        <row r="156">
          <cell r="C156" t="str">
            <v>BRIDA SANITARIA 4"</v>
          </cell>
          <cell r="D156" t="str">
            <v>UND</v>
          </cell>
          <cell r="E156">
            <v>40895.379999999997</v>
          </cell>
        </row>
        <row r="157">
          <cell r="C157" t="str">
            <v>BROCHA PROFESIONAL 4"</v>
          </cell>
          <cell r="D157" t="str">
            <v>UND</v>
          </cell>
          <cell r="E157">
            <v>17056.999866666702</v>
          </cell>
        </row>
        <row r="158">
          <cell r="C158" t="str">
            <v>BUJE REDUCIDA DE 2" A 1"</v>
          </cell>
          <cell r="D158" t="str">
            <v>UND</v>
          </cell>
          <cell r="E158">
            <v>6850</v>
          </cell>
        </row>
        <row r="159">
          <cell r="C159" t="str">
            <v>BUJE REDUCIDA DE 3" A 2 1/2"</v>
          </cell>
          <cell r="D159" t="str">
            <v>UND</v>
          </cell>
          <cell r="E159">
            <v>14119</v>
          </cell>
        </row>
        <row r="160">
          <cell r="C160" t="str">
            <v>BUJE REDUCIDA DE 3" A 2"</v>
          </cell>
          <cell r="D160" t="str">
            <v>UND</v>
          </cell>
          <cell r="E160">
            <v>24670</v>
          </cell>
        </row>
        <row r="161">
          <cell r="C161" t="str">
            <v>CABALLETE ARTICULADO ONDULADO ALA INFERIOR ETERNIT</v>
          </cell>
          <cell r="D161" t="str">
            <v>UND</v>
          </cell>
          <cell r="E161">
            <v>17650</v>
          </cell>
        </row>
        <row r="162">
          <cell r="C162" t="str">
            <v>CABALLETE ARTICULADO ONDULADO ALA INFERIOR TEJA ESPAÑOLA</v>
          </cell>
          <cell r="D162" t="str">
            <v>UND</v>
          </cell>
          <cell r="E162">
            <v>19000</v>
          </cell>
        </row>
        <row r="163">
          <cell r="C163" t="str">
            <v>CABALLETE ARTICULADO ONDULADO ALA SUPERIOR ETERNIT</v>
          </cell>
          <cell r="D163" t="str">
            <v>UND</v>
          </cell>
          <cell r="E163">
            <v>22000</v>
          </cell>
        </row>
        <row r="164">
          <cell r="C164" t="str">
            <v>CABALLETE ARTICULADO ONDULADO ALA SUPERIOR TEJA ESPAÑOLA</v>
          </cell>
          <cell r="D164" t="str">
            <v>UND</v>
          </cell>
          <cell r="E164">
            <v>22000</v>
          </cell>
        </row>
        <row r="165">
          <cell r="C165" t="str">
            <v>CABALLETE FIJO ETERNIT</v>
          </cell>
          <cell r="D165" t="str">
            <v>UND</v>
          </cell>
          <cell r="E165">
            <v>38000</v>
          </cell>
        </row>
        <row r="166">
          <cell r="C166" t="str">
            <v>CABALLETE FIJO TEJA ESPAÑOLA 1.34 mts</v>
          </cell>
          <cell r="D166" t="str">
            <v>UND</v>
          </cell>
          <cell r="E166">
            <v>38000</v>
          </cell>
        </row>
        <row r="167">
          <cell r="C167" t="str">
            <v>CABALLETE FIJO TEJA TERMOACUSTICA</v>
          </cell>
          <cell r="D167" t="str">
            <v>ML</v>
          </cell>
          <cell r="E167">
            <v>26100</v>
          </cell>
        </row>
        <row r="168">
          <cell r="C168" t="str">
            <v xml:space="preserve">CABALLETE TECHOLINE 2,00M X 0,53M </v>
          </cell>
          <cell r="D168" t="str">
            <v>UND</v>
          </cell>
          <cell r="E168">
            <v>37653.106033416501</v>
          </cell>
        </row>
        <row r="169">
          <cell r="C169" t="str">
            <v xml:space="preserve">CABLE COAXIAL </v>
          </cell>
          <cell r="D169" t="str">
            <v>ML</v>
          </cell>
          <cell r="E169">
            <v>2200</v>
          </cell>
        </row>
        <row r="170">
          <cell r="C170" t="str">
            <v>CABLE Nº 8 AMARILLO THHN PROCABLES</v>
          </cell>
          <cell r="D170" t="str">
            <v>ML</v>
          </cell>
          <cell r="E170">
            <v>6504</v>
          </cell>
        </row>
        <row r="171">
          <cell r="C171" t="str">
            <v>CABLE Nº 8 AZUL THHN PROCABLES</v>
          </cell>
          <cell r="D171" t="str">
            <v>ML</v>
          </cell>
          <cell r="E171">
            <v>6504</v>
          </cell>
        </row>
        <row r="172">
          <cell r="C172" t="str">
            <v>CABLE Nº 8 NEGRO THHN PROCABLES</v>
          </cell>
          <cell r="D172" t="str">
            <v>ML</v>
          </cell>
          <cell r="E172">
            <v>6504</v>
          </cell>
        </row>
        <row r="173">
          <cell r="C173" t="str">
            <v>CAJA 2400 CAL20 GALVANIZADA</v>
          </cell>
          <cell r="D173" t="str">
            <v>UND</v>
          </cell>
          <cell r="E173">
            <v>4747.0964626656896</v>
          </cell>
        </row>
        <row r="174">
          <cell r="C174" t="str">
            <v>CAJA 60x60x12 CM</v>
          </cell>
          <cell r="D174" t="str">
            <v>UND</v>
          </cell>
          <cell r="E174">
            <v>146023.923848276</v>
          </cell>
        </row>
        <row r="175">
          <cell r="C175" t="str">
            <v xml:space="preserve">CAJA DOBLE CONDUIT PAVCO 10X10 </v>
          </cell>
          <cell r="D175" t="str">
            <v>UND</v>
          </cell>
          <cell r="E175">
            <v>2400</v>
          </cell>
        </row>
        <row r="176">
          <cell r="C176" t="str">
            <v>CAJA GALVANIZADA 10X10 CAL. 20</v>
          </cell>
          <cell r="D176" t="str">
            <v>UND</v>
          </cell>
          <cell r="E176">
            <v>3542</v>
          </cell>
        </row>
        <row r="177">
          <cell r="C177" t="str">
            <v>CAJA GALVANIZADA 5800 2X4 CAL. 20 PARA INTERRUPTORES</v>
          </cell>
          <cell r="D177" t="str">
            <v>UND</v>
          </cell>
          <cell r="E177">
            <v>2300</v>
          </cell>
        </row>
        <row r="178">
          <cell r="C178" t="str">
            <v>CAJA GALVANIZADA OCTAGONAL CAL. 20 PARA SALIDAS LUMINARIAS</v>
          </cell>
          <cell r="D178" t="str">
            <v>UND</v>
          </cell>
          <cell r="E178">
            <v>1800</v>
          </cell>
        </row>
        <row r="179">
          <cell r="C179" t="str">
            <v>CAJA METALICA TACO 12 CIRCUITOS CON PUERTA</v>
          </cell>
          <cell r="D179" t="str">
            <v>UND</v>
          </cell>
          <cell r="E179">
            <v>174150</v>
          </cell>
        </row>
        <row r="180">
          <cell r="C180" t="str">
            <v>CAJA METALICA TACO 4 CIRCUITOS</v>
          </cell>
          <cell r="D180" t="str">
            <v>UND</v>
          </cell>
          <cell r="E180">
            <v>38333</v>
          </cell>
        </row>
        <row r="181">
          <cell r="C181" t="str">
            <v>CAJA METALICA TACO 6 CIRCUITOS</v>
          </cell>
          <cell r="D181" t="str">
            <v>UND</v>
          </cell>
          <cell r="E181">
            <v>46000</v>
          </cell>
        </row>
        <row r="182">
          <cell r="C182" t="str">
            <v>CAJA METALICA TACO 8 CIRCUITOS CON PUERTA</v>
          </cell>
          <cell r="D182" t="str">
            <v>UND</v>
          </cell>
          <cell r="E182">
            <v>107650</v>
          </cell>
        </row>
        <row r="183">
          <cell r="C183" t="str">
            <v>CAJA OCTOGONAL CONDUIT PAVCO</v>
          </cell>
          <cell r="D183" t="str">
            <v>UND</v>
          </cell>
          <cell r="E183">
            <v>2300</v>
          </cell>
        </row>
        <row r="184">
          <cell r="C184" t="str">
            <v>CAJA PLASTICA DE PISO PARA MEDIDOR DE AGUA</v>
          </cell>
          <cell r="D184" t="str">
            <v>UND</v>
          </cell>
          <cell r="E184">
            <v>180000</v>
          </cell>
        </row>
        <row r="185">
          <cell r="C185" t="str">
            <v>CAJA SENCILLA CONDUIT 2X4 PVC</v>
          </cell>
          <cell r="D185" t="str">
            <v>UND</v>
          </cell>
          <cell r="E185">
            <v>1130</v>
          </cell>
        </row>
        <row r="186">
          <cell r="C186" t="str">
            <v>CAL HIDRATADA</v>
          </cell>
          <cell r="D186" t="str">
            <v>KG</v>
          </cell>
          <cell r="E186">
            <v>19590.499950000001</v>
          </cell>
        </row>
        <row r="187">
          <cell r="C187" t="str">
            <v>CANAL B6 X 2.44M CAL. 26 (DRYWALL - SUPERBOARD)</v>
          </cell>
          <cell r="D187" t="str">
            <v>UND</v>
          </cell>
          <cell r="E187">
            <v>9748.2261333333299</v>
          </cell>
        </row>
        <row r="188">
          <cell r="C188" t="str">
            <v>CANAL B9 X 2.44M CAL. 26 (DRYWALL - SUPERBOARD)</v>
          </cell>
          <cell r="D188" t="str">
            <v>UND</v>
          </cell>
          <cell r="E188">
            <v>12053.180766666699</v>
          </cell>
        </row>
        <row r="189">
          <cell r="C189" t="str">
            <v>CANAL CAL20 (40)</v>
          </cell>
          <cell r="D189" t="str">
            <v>ML</v>
          </cell>
          <cell r="E189">
            <v>44293.646653349999</v>
          </cell>
        </row>
        <row r="190">
          <cell r="C190" t="str">
            <v>CANAL CAL20 (50)</v>
          </cell>
          <cell r="D190" t="str">
            <v>ML</v>
          </cell>
          <cell r="E190">
            <v>2454.9180327868899</v>
          </cell>
        </row>
        <row r="191">
          <cell r="C191" t="str">
            <v>CANAL PVC AMAZONA 3MT</v>
          </cell>
          <cell r="D191" t="str">
            <v>ML</v>
          </cell>
          <cell r="E191">
            <v>28015.4213286454</v>
          </cell>
        </row>
        <row r="192">
          <cell r="C192" t="str">
            <v>CANAL PVC RAINGO 3 MT</v>
          </cell>
          <cell r="D192" t="str">
            <v>ML</v>
          </cell>
          <cell r="E192">
            <v>19023.989074132802</v>
          </cell>
        </row>
        <row r="193">
          <cell r="C193" t="str">
            <v>CANALETA 43 ETERNIT X 6 M</v>
          </cell>
          <cell r="D193" t="str">
            <v>M2</v>
          </cell>
          <cell r="E193">
            <v>21400.162700000001</v>
          </cell>
        </row>
        <row r="194">
          <cell r="C194" t="str">
            <v>CANALETA 90 ETERNIT X 6 M</v>
          </cell>
          <cell r="D194" t="str">
            <v>M2</v>
          </cell>
          <cell r="E194">
            <v>69911.784268349307</v>
          </cell>
        </row>
        <row r="195">
          <cell r="C195" t="str">
            <v>CANALETA GALVANIZADA 0,9X6M CAL 24</v>
          </cell>
          <cell r="D195" t="str">
            <v>ML</v>
          </cell>
          <cell r="E195">
            <v>97101</v>
          </cell>
        </row>
        <row r="196">
          <cell r="C196" t="str">
            <v xml:space="preserve">CAOLIN COLOMBIA </v>
          </cell>
          <cell r="D196" t="str">
            <v>KG</v>
          </cell>
          <cell r="E196">
            <v>22765.497299999999</v>
          </cell>
        </row>
        <row r="197">
          <cell r="C197" t="str">
            <v>CARGA FULMINANTE (CARGA+TIRO) 5/16" 1"</v>
          </cell>
          <cell r="D197" t="str">
            <v>UND</v>
          </cell>
          <cell r="E197">
            <v>399.99470000000002</v>
          </cell>
        </row>
        <row r="198">
          <cell r="C198" t="str">
            <v>CARROTANQUE DE AGUA(1000 GALONES)</v>
          </cell>
          <cell r="D198" t="str">
            <v>HORA</v>
          </cell>
          <cell r="E198">
            <v>37356.412504499902</v>
          </cell>
        </row>
        <row r="199">
          <cell r="C199" t="str">
            <v>CEMENTO BLANCO</v>
          </cell>
          <cell r="D199" t="str">
            <v>KG</v>
          </cell>
          <cell r="E199">
            <v>1122</v>
          </cell>
        </row>
        <row r="200">
          <cell r="C200" t="str">
            <v>CEMENTO GRIS</v>
          </cell>
          <cell r="D200" t="str">
            <v>KG</v>
          </cell>
          <cell r="E200">
            <v>594</v>
          </cell>
        </row>
        <row r="201">
          <cell r="C201" t="str">
            <v>CERRADURA CAROLINA POMO ALCOBA NATURAL</v>
          </cell>
          <cell r="D201" t="str">
            <v>UND</v>
          </cell>
          <cell r="E201">
            <v>42508.091052051903</v>
          </cell>
        </row>
        <row r="202">
          <cell r="C202" t="str">
            <v>CERRADURA DE SOBREPONER SOLDAR DERECHA 50MM SCHLAGE</v>
          </cell>
          <cell r="D202" t="str">
            <v>UND</v>
          </cell>
          <cell r="E202">
            <v>117843.33333333299</v>
          </cell>
        </row>
        <row r="203">
          <cell r="C203" t="str">
            <v>CHAPA POMO LINEA ELITE ALCOBA</v>
          </cell>
          <cell r="D203" t="str">
            <v>UND</v>
          </cell>
          <cell r="E203">
            <v>57073.046107957998</v>
          </cell>
        </row>
        <row r="204">
          <cell r="C204" t="str">
            <v>CHAZO RL MULTIUSOS 3/8"</v>
          </cell>
          <cell r="D204" t="str">
            <v>UND</v>
          </cell>
          <cell r="E204">
            <v>380.8</v>
          </cell>
        </row>
        <row r="205">
          <cell r="C205" t="str">
            <v>CHAZO SILTI  3/8  X 3"</v>
          </cell>
          <cell r="D205" t="str">
            <v>UND</v>
          </cell>
          <cell r="E205">
            <v>430.255</v>
          </cell>
        </row>
        <row r="206">
          <cell r="C206" t="str">
            <v xml:space="preserve">CIELO RASO EN PVC LAMINA DE 9MM X 30  </v>
          </cell>
          <cell r="D206" t="str">
            <v>M2</v>
          </cell>
          <cell r="E206">
            <v>34500</v>
          </cell>
        </row>
        <row r="207">
          <cell r="C207" t="str">
            <v>CINTA AISLANTE SUPER 33 20MT</v>
          </cell>
          <cell r="D207" t="str">
            <v>UND</v>
          </cell>
          <cell r="E207">
            <v>21622</v>
          </cell>
        </row>
        <row r="208">
          <cell r="C208" t="str">
            <v>CINTA DOBLEFAZ ULTASTRONG 1.5M x 19MM</v>
          </cell>
          <cell r="D208" t="str">
            <v>M</v>
          </cell>
          <cell r="E208">
            <v>15032.112503254801</v>
          </cell>
        </row>
        <row r="209">
          <cell r="C209" t="str">
            <v>CINTA LLENA 50 MM x 1M</v>
          </cell>
          <cell r="D209" t="str">
            <v>M</v>
          </cell>
          <cell r="E209">
            <v>1475.665</v>
          </cell>
        </row>
        <row r="210">
          <cell r="C210" t="str">
            <v>CINTA MICRO PERFORADA  25MM X 1M</v>
          </cell>
          <cell r="D210" t="str">
            <v>M</v>
          </cell>
          <cell r="E210">
            <v>3715</v>
          </cell>
        </row>
        <row r="211">
          <cell r="C211" t="str">
            <v>CINTA PAPEL 150M</v>
          </cell>
          <cell r="D211" t="str">
            <v>UND</v>
          </cell>
          <cell r="E211">
            <v>20390.9370782685</v>
          </cell>
        </row>
        <row r="212">
          <cell r="C212" t="str">
            <v>CINTA PVC JUNTA V-10</v>
          </cell>
          <cell r="D212" t="str">
            <v>ML</v>
          </cell>
          <cell r="E212">
            <v>22343.166666666701</v>
          </cell>
        </row>
        <row r="213">
          <cell r="C213" t="str">
            <v>CINTA SIKA MULTISEAL 10 (10CM ANCHO X 10ML)</v>
          </cell>
          <cell r="D213" t="str">
            <v>M</v>
          </cell>
          <cell r="E213">
            <v>11100</v>
          </cell>
        </row>
        <row r="214">
          <cell r="C214" t="str">
            <v>CINTA TEFLON 1/2" X 10 METROS</v>
          </cell>
          <cell r="D214" t="str">
            <v>UND</v>
          </cell>
          <cell r="E214">
            <v>1834.10545148447</v>
          </cell>
        </row>
        <row r="215">
          <cell r="C215" t="str">
            <v>CLAVO GALVANIZADO 1"</v>
          </cell>
          <cell r="D215" t="str">
            <v>UNDXM</v>
          </cell>
          <cell r="E215">
            <v>7501</v>
          </cell>
        </row>
        <row r="216">
          <cell r="C216" t="str">
            <v xml:space="preserve">CLIP TIPO C </v>
          </cell>
          <cell r="D216" t="str">
            <v>UND</v>
          </cell>
          <cell r="E216">
            <v>294.14</v>
          </cell>
        </row>
        <row r="217">
          <cell r="C217" t="str">
            <v>CODO BAJANTE 45º</v>
          </cell>
          <cell r="D217" t="str">
            <v>UND</v>
          </cell>
          <cell r="E217">
            <v>7228.5332499682099</v>
          </cell>
        </row>
        <row r="218">
          <cell r="C218" t="str">
            <v>CONCRETO PREMEZCLADO 2000 PSI</v>
          </cell>
          <cell r="D218" t="str">
            <v>M3</v>
          </cell>
          <cell r="E218">
            <v>353965.5</v>
          </cell>
        </row>
        <row r="219">
          <cell r="C219" t="str">
            <v>CONCRETO PREMEZCLADO 2500 PSI</v>
          </cell>
          <cell r="D219" t="str">
            <v>M3</v>
          </cell>
          <cell r="E219">
            <v>368186</v>
          </cell>
        </row>
        <row r="220">
          <cell r="C220" t="str">
            <v>CONCRETO PREMEZCLADO 3000 PSI</v>
          </cell>
          <cell r="D220" t="str">
            <v>M3</v>
          </cell>
          <cell r="E220">
            <v>375147.5</v>
          </cell>
        </row>
        <row r="221">
          <cell r="C221" t="str">
            <v>CONCRETO PREMEZCLADO 3500 PSI</v>
          </cell>
          <cell r="D221" t="str">
            <v>M3</v>
          </cell>
          <cell r="E221">
            <v>386036</v>
          </cell>
        </row>
        <row r="222">
          <cell r="C222" t="str">
            <v>CONCRETO PREMEZCLADO 4000 PSI</v>
          </cell>
          <cell r="D222" t="str">
            <v>M3</v>
          </cell>
          <cell r="E222">
            <v>396865</v>
          </cell>
        </row>
        <row r="223">
          <cell r="C223" t="str">
            <v>CONCRETO PREMEZCLADO 4500 PSI</v>
          </cell>
          <cell r="D223" t="str">
            <v>M3</v>
          </cell>
          <cell r="E223">
            <v>407515.5</v>
          </cell>
        </row>
        <row r="224">
          <cell r="C224" t="str">
            <v>CORDON DETONANTE</v>
          </cell>
          <cell r="D224" t="str">
            <v>ML</v>
          </cell>
          <cell r="E224">
            <v>3022.6489394688001</v>
          </cell>
        </row>
        <row r="225">
          <cell r="C225" t="str">
            <v>CORREA EN LAMINA CAL. 18 (10*4)CM</v>
          </cell>
          <cell r="D225" t="str">
            <v>ML</v>
          </cell>
          <cell r="E225">
            <v>17649.416666666701</v>
          </cell>
        </row>
        <row r="226">
          <cell r="C226" t="str">
            <v>CORREA EN LAMINA CAL. 20 (8 *4)CM</v>
          </cell>
          <cell r="D226" t="str">
            <v>ML</v>
          </cell>
          <cell r="E226">
            <v>14858.333333333299</v>
          </cell>
        </row>
        <row r="227">
          <cell r="C227" t="str">
            <v>CRUCETA PLÁSTICA JUNTAS 1MM X 300UND PLINET</v>
          </cell>
          <cell r="D227" t="str">
            <v>UND</v>
          </cell>
          <cell r="E227">
            <v>10336.14</v>
          </cell>
        </row>
        <row r="228">
          <cell r="C228" t="str">
            <v>CURVA EMT 1/2</v>
          </cell>
          <cell r="D228" t="str">
            <v>UND</v>
          </cell>
          <cell r="E228">
            <v>6365.4248022108104</v>
          </cell>
        </row>
        <row r="229">
          <cell r="C229" t="str">
            <v>CURVA EMT 3/4</v>
          </cell>
          <cell r="D229" t="str">
            <v>UND</v>
          </cell>
          <cell r="E229">
            <v>10680.967040997801</v>
          </cell>
        </row>
        <row r="230">
          <cell r="C230" t="str">
            <v>DESMOLDANTE DMA 1000 CO X 20KILOS</v>
          </cell>
          <cell r="D230" t="str">
            <v>KG</v>
          </cell>
          <cell r="E230">
            <v>20924.9854303184</v>
          </cell>
        </row>
        <row r="231">
          <cell r="C231" t="str">
            <v>DESCOLDATOC (DESMOLDANTE DE CONCRETO)</v>
          </cell>
          <cell r="D231" t="str">
            <v>KG</v>
          </cell>
          <cell r="E231">
            <v>20924.9854303184</v>
          </cell>
        </row>
        <row r="232">
          <cell r="C232" t="str">
            <v>DESMOLDANTE DMA 1000 CO X 20KILOS</v>
          </cell>
          <cell r="D232" t="str">
            <v>KG</v>
          </cell>
          <cell r="E232">
            <v>21045</v>
          </cell>
        </row>
        <row r="233">
          <cell r="C233" t="str">
            <v>DESMOLDANTE DMA 1000 CO X 20KILOS</v>
          </cell>
          <cell r="D233" t="str">
            <v>KG</v>
          </cell>
          <cell r="E233">
            <v>21045</v>
          </cell>
        </row>
        <row r="234">
          <cell r="C234" t="str">
            <v>DILATACIONES EN BRONCE</v>
          </cell>
          <cell r="D234" t="str">
            <v>ML</v>
          </cell>
          <cell r="E234">
            <v>2962.1920651631799</v>
          </cell>
        </row>
        <row r="235">
          <cell r="C235" t="str">
            <v>DISCO DIAMANTADO 7” TURBO</v>
          </cell>
          <cell r="D235" t="str">
            <v>UND</v>
          </cell>
          <cell r="E235">
            <v>49055.500899999999</v>
          </cell>
        </row>
        <row r="236">
          <cell r="C236" t="str">
            <v>DISTANCIADORES CLIP MORTERO PINZA 1/2</v>
          </cell>
          <cell r="D236" t="str">
            <v>UND</v>
          </cell>
          <cell r="E236">
            <v>398.75662415658201</v>
          </cell>
        </row>
        <row r="237">
          <cell r="C237" t="str">
            <v>DISTANCIADORES CLIP MORTERO PINZA 1/4</v>
          </cell>
          <cell r="D237" t="str">
            <v>UND</v>
          </cell>
          <cell r="E237">
            <v>341.79139213421303</v>
          </cell>
        </row>
        <row r="238">
          <cell r="C238" t="str">
            <v>EMPAQUE MARIPOSA</v>
          </cell>
          <cell r="D238" t="str">
            <v>ML</v>
          </cell>
          <cell r="E238">
            <v>863.10844775739804</v>
          </cell>
        </row>
        <row r="239">
          <cell r="C239" t="str">
            <v>ENCHAPE ESTRIADO NATURAL VITRAL</v>
          </cell>
          <cell r="D239" t="str">
            <v>UND</v>
          </cell>
          <cell r="E239">
            <v>56641.491884079303</v>
          </cell>
        </row>
        <row r="240">
          <cell r="C240" t="str">
            <v>ESMALTE DOMESTICO BLANCO MATE PINTUCO</v>
          </cell>
          <cell r="D240" t="str">
            <v>GAL</v>
          </cell>
          <cell r="E240">
            <v>53836.389428867697</v>
          </cell>
        </row>
        <row r="241">
          <cell r="C241" t="str">
            <v>ESMALTE SUPERSINTET PINTUCO</v>
          </cell>
          <cell r="D241" t="str">
            <v>GAL</v>
          </cell>
          <cell r="E241">
            <v>61043.344967641999</v>
          </cell>
        </row>
        <row r="242">
          <cell r="C242" t="str">
            <v xml:space="preserve">ESTUCOR ESTUCO LISTO </v>
          </cell>
          <cell r="D242" t="str">
            <v>KG</v>
          </cell>
          <cell r="E242">
            <v>1074.5700174579599</v>
          </cell>
        </row>
        <row r="243">
          <cell r="C243" t="str">
            <v>EXPLISIVO 75% INDUGEL</v>
          </cell>
          <cell r="D243" t="str">
            <v>LB</v>
          </cell>
          <cell r="E243">
            <v>12567.225820438</v>
          </cell>
        </row>
        <row r="244">
          <cell r="C244" t="str">
            <v>EXPLOSIVO ANFO</v>
          </cell>
          <cell r="D244" t="str">
            <v>KG</v>
          </cell>
          <cell r="E244">
            <v>6637.3039632543896</v>
          </cell>
        </row>
        <row r="245">
          <cell r="C245" t="str">
            <v xml:space="preserve">FLANCHE 25CM x 240 CM CALIBRE 26  </v>
          </cell>
          <cell r="D245" t="str">
            <v>M</v>
          </cell>
          <cell r="E245">
            <v>34632.226466265602</v>
          </cell>
        </row>
        <row r="246">
          <cell r="C246" t="str">
            <v>FLANCHE METALICO 25 X 240 CM CAL 26</v>
          </cell>
          <cell r="D246" t="str">
            <v>ML</v>
          </cell>
          <cell r="E246">
            <v>73185</v>
          </cell>
        </row>
        <row r="247">
          <cell r="C247" t="str">
            <v>FLOTADOR GRIFERIA TANQUE HELBERT 1/2"</v>
          </cell>
          <cell r="D247" t="str">
            <v>UND</v>
          </cell>
          <cell r="E247">
            <v>75150</v>
          </cell>
        </row>
        <row r="248">
          <cell r="C248" t="str">
            <v>FLOTADOR GRIFERIA TANQUE HELBERT 1/2" ECONOMICO 100 PSI</v>
          </cell>
          <cell r="D248" t="str">
            <v>UND</v>
          </cell>
          <cell r="E248">
            <v>49900</v>
          </cell>
        </row>
        <row r="249">
          <cell r="C249" t="str">
            <v>FLOTADOR MECANICO 1 1/2"</v>
          </cell>
          <cell r="D249" t="str">
            <v>UND</v>
          </cell>
          <cell r="E249">
            <v>103555</v>
          </cell>
        </row>
        <row r="250">
          <cell r="C250" t="str">
            <v xml:space="preserve">FLUXOMETRO ORINAL PUSH EMPOTRADO GRIVAL </v>
          </cell>
          <cell r="D250" t="str">
            <v>UND</v>
          </cell>
          <cell r="E250">
            <v>380900</v>
          </cell>
        </row>
        <row r="251">
          <cell r="C251" t="str">
            <v>FORMALETA EN MADERA</v>
          </cell>
          <cell r="D251" t="str">
            <v>M2</v>
          </cell>
          <cell r="E251">
            <v>31275.029345614199</v>
          </cell>
        </row>
        <row r="252">
          <cell r="C252" t="str">
            <v>FORMALETA METALICA INCLUYE ACCESORIOS</v>
          </cell>
          <cell r="D252" t="str">
            <v>M2</v>
          </cell>
          <cell r="E252">
            <v>957.01589797579595</v>
          </cell>
        </row>
        <row r="253">
          <cell r="C253" t="str">
            <v>FORMALETA PARA ENTREPISOS (M2)</v>
          </cell>
          <cell r="D253" t="str">
            <v>DIA</v>
          </cell>
          <cell r="E253">
            <v>227.86092808947501</v>
          </cell>
        </row>
        <row r="254">
          <cell r="C254" t="str">
            <v>FULMINANTES</v>
          </cell>
          <cell r="D254" t="str">
            <v>UND</v>
          </cell>
          <cell r="E254">
            <v>1045.4401073461499</v>
          </cell>
        </row>
        <row r="255">
          <cell r="C255" t="str">
            <v>GANCHO CORREA MADERA C90</v>
          </cell>
          <cell r="D255" t="str">
            <v>UND</v>
          </cell>
          <cell r="E255">
            <v>6581.2019141501596</v>
          </cell>
        </row>
        <row r="256">
          <cell r="C256" t="str">
            <v>GANCHO TEJA ETERNIT 55MM</v>
          </cell>
          <cell r="D256" t="str">
            <v>UND</v>
          </cell>
          <cell r="E256">
            <v>900.59</v>
          </cell>
        </row>
        <row r="257">
          <cell r="C257" t="str">
            <v>GRANIPLAST BLANCO</v>
          </cell>
          <cell r="D257" t="str">
            <v>GAL</v>
          </cell>
          <cell r="E257">
            <v>36045</v>
          </cell>
        </row>
        <row r="258">
          <cell r="C258" t="str">
            <v>GRANITO TRAVERTINO Nº3</v>
          </cell>
          <cell r="D258" t="str">
            <v>BTO</v>
          </cell>
          <cell r="E258">
            <v>9802.3333333333303</v>
          </cell>
        </row>
        <row r="259">
          <cell r="C259" t="str">
            <v>GRAPA B-1/2" X 10000 UNIDADES SENCO</v>
          </cell>
          <cell r="D259" t="str">
            <v>UND</v>
          </cell>
          <cell r="E259">
            <v>23285.49755</v>
          </cell>
        </row>
        <row r="260">
          <cell r="C260" t="str">
            <v>GRAVA TRITURADA .3/4</v>
          </cell>
          <cell r="D260" t="str">
            <v>M3</v>
          </cell>
          <cell r="E260">
            <v>80916.4169772561</v>
          </cell>
        </row>
        <row r="261">
          <cell r="C261" t="str">
            <v>GRAVA TRITURADA DE MEDIA</v>
          </cell>
          <cell r="D261" t="str">
            <v>M3</v>
          </cell>
          <cell r="E261">
            <v>80916.4169772561</v>
          </cell>
        </row>
        <row r="262">
          <cell r="C262" t="str">
            <v xml:space="preserve">GRAVILLA </v>
          </cell>
          <cell r="D262" t="str">
            <v>KG</v>
          </cell>
          <cell r="E262">
            <v>434.25143777794102</v>
          </cell>
        </row>
        <row r="263">
          <cell r="C263" t="str">
            <v xml:space="preserve">GRIFERIA LAVAMANOS SENCILLA GRIVAL </v>
          </cell>
          <cell r="D263" t="str">
            <v>UND</v>
          </cell>
          <cell r="E263">
            <v>35900</v>
          </cell>
        </row>
        <row r="264">
          <cell r="C264" t="str">
            <v>GRIFERIA LAVAPLATOS MEZCLADOR GRIVAL</v>
          </cell>
          <cell r="D264" t="str">
            <v>UND</v>
          </cell>
          <cell r="E264">
            <v>87400.5</v>
          </cell>
        </row>
        <row r="265">
          <cell r="C265" t="str">
            <v>GRIFERIA LVMS INSTITUCIONAL PUSH MESA MAX</v>
          </cell>
          <cell r="D265" t="str">
            <v>UND</v>
          </cell>
          <cell r="E265">
            <v>240000</v>
          </cell>
        </row>
        <row r="266">
          <cell r="C266" t="str">
            <v>GRIFERIA ORINAL PUSH TRADICIONAL</v>
          </cell>
          <cell r="D266" t="str">
            <v>UND</v>
          </cell>
          <cell r="E266">
            <v>253200</v>
          </cell>
        </row>
        <row r="267">
          <cell r="C267" t="str">
            <v>GRIFERIA PARA DUCHA SENCILLA GRIVAL PISCIS</v>
          </cell>
          <cell r="D267" t="str">
            <v>UND</v>
          </cell>
          <cell r="E267">
            <v>101400</v>
          </cell>
        </row>
        <row r="268">
          <cell r="C268" t="str">
            <v>GRÚA TELESCOPICA 30 A 50 TONELADAS</v>
          </cell>
          <cell r="D268" t="str">
            <v>DIA</v>
          </cell>
          <cell r="E268">
            <v>59338.7057833211</v>
          </cell>
        </row>
        <row r="269">
          <cell r="C269" t="str">
            <v>GUARDAESCOBA EN MADERA</v>
          </cell>
          <cell r="D269" t="str">
            <v>ML</v>
          </cell>
          <cell r="E269">
            <v>18233.165958875001</v>
          </cell>
        </row>
        <row r="270">
          <cell r="C270" t="str">
            <v xml:space="preserve">GUARDAESCOBA EN PVC </v>
          </cell>
          <cell r="D270" t="str">
            <v>ML</v>
          </cell>
          <cell r="E270">
            <v>8496.2237826118908</v>
          </cell>
        </row>
        <row r="271">
          <cell r="C271" t="str">
            <v>HERBICIDA PANZER 480 1 LITRO</v>
          </cell>
          <cell r="D271" t="str">
            <v>UND</v>
          </cell>
          <cell r="E271">
            <v>44900</v>
          </cell>
        </row>
        <row r="272">
          <cell r="C272" t="str">
            <v xml:space="preserve">HIDRANTE HD  EXTREMO LISO, TIPO MILÁN </v>
          </cell>
          <cell r="D272" t="str">
            <v>UND</v>
          </cell>
          <cell r="E272">
            <v>2131800</v>
          </cell>
        </row>
        <row r="273">
          <cell r="C273" t="str">
            <v>INTERRUPTOR + TOMA DE CORRIENTE ELÉCTRICA CON PROTECCIÓN GFCI 15 AMPERIOS BLANCO</v>
          </cell>
          <cell r="D273" t="str">
            <v>UND</v>
          </cell>
          <cell r="E273">
            <v>63546.359466138398</v>
          </cell>
        </row>
        <row r="274">
          <cell r="C274" t="str">
            <v>INTERRUPTOR DOBLE CONMUTABLE BLANCO</v>
          </cell>
          <cell r="D274" t="str">
            <v>UND</v>
          </cell>
          <cell r="E274">
            <v>13917.623720088</v>
          </cell>
        </row>
        <row r="275">
          <cell r="C275" t="str">
            <v>INTERRUPTOR DOBLE SOBREPONER DUE AVE</v>
          </cell>
          <cell r="D275" t="str">
            <v>UND</v>
          </cell>
          <cell r="E275">
            <v>5735</v>
          </cell>
        </row>
        <row r="276">
          <cell r="C276" t="str">
            <v>INTERRUPTOR SENCILLO BLANCO EXE</v>
          </cell>
          <cell r="D276" t="str">
            <v>UND</v>
          </cell>
          <cell r="E276">
            <v>3885</v>
          </cell>
        </row>
        <row r="277">
          <cell r="C277" t="str">
            <v>INTERRUPTOR SENCILLO CONMUTABLE LUMINEX</v>
          </cell>
          <cell r="D277" t="str">
            <v>UND</v>
          </cell>
          <cell r="E277">
            <v>8539</v>
          </cell>
        </row>
        <row r="278">
          <cell r="C278" t="str">
            <v>JAMBA PERSIANA 6 Mts</v>
          </cell>
          <cell r="D278" t="str">
            <v>UND</v>
          </cell>
          <cell r="E278">
            <v>38731.991593113198</v>
          </cell>
        </row>
        <row r="279">
          <cell r="C279" t="str">
            <v>JUEGO ACCESORIOS ASTRO BLANCO CORONA</v>
          </cell>
          <cell r="D279" t="str">
            <v>UND</v>
          </cell>
          <cell r="E279">
            <v>44450</v>
          </cell>
        </row>
        <row r="280">
          <cell r="C280" t="str">
            <v>JUEGO DE (2) ESTRUCTURAS MULTIPLE MOVIBLE, (MICROFUTBOL - BALONCESTO)</v>
          </cell>
          <cell r="D280" t="str">
            <v>UND</v>
          </cell>
          <cell r="E280">
            <v>2928095.4090169701</v>
          </cell>
        </row>
        <row r="281">
          <cell r="C281" t="str">
            <v>KIT CONECTOR HCP  TAPA Y BASE   X 1m TAPA Y BASE</v>
          </cell>
          <cell r="D281" t="str">
            <v>M</v>
          </cell>
          <cell r="E281">
            <v>23003.997903854099</v>
          </cell>
        </row>
        <row r="282">
          <cell r="C282" t="str">
            <v xml:space="preserve">KIT DESAGUE Y SIFON </v>
          </cell>
          <cell r="D282" t="str">
            <v>UND</v>
          </cell>
          <cell r="E282">
            <v>20100</v>
          </cell>
        </row>
        <row r="283">
          <cell r="C283" t="str">
            <v>KIT TAZA BÁLTICA ENTRADA POSTERIOR CON VÁLVULA PUSH DE EMPOTRAR</v>
          </cell>
          <cell r="D283" t="str">
            <v>UND</v>
          </cell>
          <cell r="E283">
            <v>1130400</v>
          </cell>
        </row>
        <row r="284">
          <cell r="C284" t="str">
            <v xml:space="preserve">LADRILLO COMUN RECOCIDO 20X10X6 CM </v>
          </cell>
          <cell r="D284" t="str">
            <v>UND</v>
          </cell>
          <cell r="E284">
            <v>1000</v>
          </cell>
        </row>
        <row r="285">
          <cell r="C285" t="str">
            <v xml:space="preserve">LADRILLO ESTRUCTURAL 8X12X24 </v>
          </cell>
          <cell r="D285" t="str">
            <v>UND</v>
          </cell>
          <cell r="E285">
            <v>750</v>
          </cell>
        </row>
        <row r="286">
          <cell r="C286" t="str">
            <v xml:space="preserve">LADRILLO PORTANTE PRENSADO SANTAFE 29X14.5X9 CM </v>
          </cell>
          <cell r="D286" t="str">
            <v>UND</v>
          </cell>
          <cell r="E286">
            <v>1300</v>
          </cell>
        </row>
        <row r="287">
          <cell r="C287" t="str">
            <v>LADRILLO PRENSADO LIVIANO SANTAFE 24.5X12X6 CM</v>
          </cell>
          <cell r="D287" t="str">
            <v>UND</v>
          </cell>
          <cell r="E287">
            <v>1150</v>
          </cell>
        </row>
        <row r="288">
          <cell r="C288" t="str">
            <v xml:space="preserve">LADRILLO PRENSADO MACIZO SANTAFE 24.5X12X5.5 CM </v>
          </cell>
          <cell r="D288" t="str">
            <v>UND</v>
          </cell>
          <cell r="E288">
            <v>1150</v>
          </cell>
        </row>
        <row r="289">
          <cell r="C289" t="str">
            <v>LADRILLO REJILLA 24X12X6 CM</v>
          </cell>
          <cell r="D289" t="str">
            <v>UND</v>
          </cell>
          <cell r="E289">
            <v>775</v>
          </cell>
        </row>
        <row r="290">
          <cell r="C290" t="str">
            <v>LADRILLO TOLETE COMUN RECOCIDO 24X12X6 CM</v>
          </cell>
          <cell r="D290" t="str">
            <v>UND</v>
          </cell>
          <cell r="E290">
            <v>875</v>
          </cell>
        </row>
        <row r="291">
          <cell r="C291" t="str">
            <v>LAMINA DE ICOPOR 0,60X0,60 4MM</v>
          </cell>
          <cell r="D291" t="str">
            <v>M2</v>
          </cell>
          <cell r="E291">
            <v>22560</v>
          </cell>
        </row>
        <row r="292">
          <cell r="C292" t="str">
            <v>LAMINA DE POLICARBONATO 6MM ; 2,10M x 11,80M</v>
          </cell>
          <cell r="D292" t="str">
            <v>UND</v>
          </cell>
          <cell r="E292">
            <v>588208.40714666701</v>
          </cell>
        </row>
        <row r="293">
          <cell r="C293" t="str">
            <v>LAMINA DRYWALL 1/2" SUPERCLAST 1.22X2.44</v>
          </cell>
          <cell r="D293" t="str">
            <v>UND</v>
          </cell>
          <cell r="E293">
            <v>28806.244443903201</v>
          </cell>
        </row>
        <row r="294">
          <cell r="C294" t="str">
            <v>LAMINA DURACUSTIC 0.61X1.22M FIBERGLASS</v>
          </cell>
          <cell r="D294" t="str">
            <v>UND</v>
          </cell>
          <cell r="E294">
            <v>31017.959841281499</v>
          </cell>
        </row>
        <row r="295">
          <cell r="C295" t="str">
            <v>LAMINA ICOPOR 1X1M E:1OMM</v>
          </cell>
          <cell r="D295" t="str">
            <v>UND</v>
          </cell>
          <cell r="E295">
            <v>4933.3333333333303</v>
          </cell>
        </row>
        <row r="296">
          <cell r="C296" t="str">
            <v>LAMINA SUPERBOARD 1/2" SUPERLAMINA 1.22X2.44</v>
          </cell>
          <cell r="D296" t="str">
            <v>UND</v>
          </cell>
          <cell r="E296">
            <v>118400</v>
          </cell>
        </row>
        <row r="297">
          <cell r="C297" t="str">
            <v>LAVADERO 70 X 55 X 22 CM GRANITO PULIDO</v>
          </cell>
          <cell r="D297" t="str">
            <v>UND</v>
          </cell>
          <cell r="E297">
            <v>223900</v>
          </cell>
        </row>
        <row r="298">
          <cell r="C298" t="str">
            <v>LAVAMANOS COLGAR ACUACER CORONA BLANCO</v>
          </cell>
          <cell r="D298" t="str">
            <v>UND</v>
          </cell>
          <cell r="E298">
            <v>66900</v>
          </cell>
        </row>
        <row r="299">
          <cell r="C299" t="str">
            <v>LAVAMANOS COLGAR ACUACER CORONA COLOR</v>
          </cell>
          <cell r="D299" t="str">
            <v>UND</v>
          </cell>
          <cell r="E299">
            <v>70900</v>
          </cell>
        </row>
        <row r="300">
          <cell r="C300" t="str">
            <v xml:space="preserve">LAVAMANOS DE INCRUSTAR SAN LORENZO </v>
          </cell>
          <cell r="D300" t="str">
            <v>UND</v>
          </cell>
          <cell r="E300">
            <v>222400</v>
          </cell>
        </row>
        <row r="301">
          <cell r="C301" t="str">
            <v>LAVAMANOS DE PARED QUAJET INSTITUCIONAL (PERSONAS CON DISCAPACIDAD)</v>
          </cell>
          <cell r="D301" t="str">
            <v>UND</v>
          </cell>
          <cell r="E301">
            <v>434700</v>
          </cell>
        </row>
        <row r="302">
          <cell r="C302" t="str">
            <v>LAVAPLATOS PARA EMPOTRAR 1 POCETA 45X49 CM ACERO INOXIDABLE SOCODA</v>
          </cell>
          <cell r="D302" t="str">
            <v>UND</v>
          </cell>
          <cell r="E302">
            <v>169900</v>
          </cell>
        </row>
        <row r="303">
          <cell r="C303" t="str">
            <v>LAVAPLATOS PARA EMPOTRAR 1 POCETA 62X48 CM ACERO INOXIDABLE SOCODA</v>
          </cell>
          <cell r="D303" t="str">
            <v>UND</v>
          </cell>
          <cell r="E303">
            <v>104600</v>
          </cell>
        </row>
        <row r="304">
          <cell r="C304" t="str">
            <v>LAVAPLATOS PARA SOBREPONER 1 POCETA 100X50X15 CM ACERO INOXIDABLE GRIVAL</v>
          </cell>
          <cell r="D304" t="str">
            <v>UND</v>
          </cell>
          <cell r="E304">
            <v>127000</v>
          </cell>
        </row>
        <row r="305">
          <cell r="C305" t="str">
            <v xml:space="preserve">LIJA DE AGUA 150 ABRACOL </v>
          </cell>
          <cell r="D305" t="str">
            <v>UND</v>
          </cell>
          <cell r="E305">
            <v>1502.7994333333299</v>
          </cell>
        </row>
        <row r="306">
          <cell r="C306" t="str">
            <v>LIJA TELA 120 PABMERIL CARBORUNDUN (27.5CM X 22.5CM)</v>
          </cell>
          <cell r="D306" t="str">
            <v>UND</v>
          </cell>
          <cell r="E306">
            <v>8984.5</v>
          </cell>
        </row>
        <row r="307">
          <cell r="C307" t="str">
            <v xml:space="preserve">LIJA TELA 180 PREMIER CARBORUNDUN </v>
          </cell>
          <cell r="D307" t="str">
            <v>UND</v>
          </cell>
          <cell r="E307">
            <v>2496.62</v>
          </cell>
        </row>
        <row r="308">
          <cell r="C308" t="str">
            <v>LIMPIADOR PVC PAVCO 1/4 GALON</v>
          </cell>
          <cell r="D308" t="str">
            <v>UND</v>
          </cell>
          <cell r="E308">
            <v>53777.73</v>
          </cell>
        </row>
        <row r="309">
          <cell r="C309" t="str">
            <v>LLAVE JARDIN PESADA GRIVAL SATIN</v>
          </cell>
          <cell r="D309" t="str">
            <v>UND</v>
          </cell>
          <cell r="E309">
            <v>54883.664733333302</v>
          </cell>
        </row>
        <row r="310">
          <cell r="C310" t="str">
            <v>LLAVE JARDIN SATIN</v>
          </cell>
          <cell r="D310" t="str">
            <v>UND</v>
          </cell>
          <cell r="E310">
            <v>39925.499600000003</v>
          </cell>
        </row>
        <row r="311">
          <cell r="C311" t="str">
            <v>LONA PLASTICA PARA CASETON</v>
          </cell>
          <cell r="D311" t="str">
            <v>M2</v>
          </cell>
          <cell r="E311">
            <v>1186.7741156664199</v>
          </cell>
        </row>
        <row r="312">
          <cell r="C312" t="str">
            <v>LUBRICANTE</v>
          </cell>
          <cell r="D312" t="str">
            <v>UND</v>
          </cell>
          <cell r="E312">
            <v>167312.64000000001</v>
          </cell>
        </row>
        <row r="313">
          <cell r="C313" t="str">
            <v>MADERA CORREDOR ɸ: 8 A 10CM (3M) EUCALIPTO</v>
          </cell>
          <cell r="D313" t="str">
            <v>ML</v>
          </cell>
          <cell r="E313">
            <v>16344.54</v>
          </cell>
        </row>
        <row r="314">
          <cell r="C314" t="str">
            <v>MADERA DURMIENTE 4CMX4CM X 3.0M ORD.</v>
          </cell>
          <cell r="D314" t="str">
            <v>UND</v>
          </cell>
          <cell r="E314">
            <v>16660</v>
          </cell>
        </row>
        <row r="315">
          <cell r="C315" t="str">
            <v>MADERA ESTERILLA DE GUADUA PARA CASETONES EN PLACAS ALIGERADAS</v>
          </cell>
          <cell r="D315" t="str">
            <v>M2</v>
          </cell>
          <cell r="E315">
            <v>12600</v>
          </cell>
        </row>
        <row r="316">
          <cell r="C316" t="str">
            <v>MADERA GUADUA</v>
          </cell>
          <cell r="D316" t="str">
            <v>ML</v>
          </cell>
          <cell r="E316">
            <v>2625</v>
          </cell>
        </row>
        <row r="317">
          <cell r="C317" t="str">
            <v>MADERA LISTON ORDINARIO</v>
          </cell>
          <cell r="D317" t="str">
            <v>ML</v>
          </cell>
          <cell r="E317">
            <v>1886.66</v>
          </cell>
        </row>
        <row r="318">
          <cell r="C318" t="str">
            <v xml:space="preserve">MADERA MEDIO CERCO 8CMX8CM </v>
          </cell>
          <cell r="D318" t="str">
            <v>ML</v>
          </cell>
          <cell r="E318">
            <v>2975</v>
          </cell>
        </row>
        <row r="319">
          <cell r="C319" t="str">
            <v>MADERA PLANCHON 18X4X2,9</v>
          </cell>
          <cell r="D319" t="str">
            <v>ML</v>
          </cell>
          <cell r="E319">
            <v>11106.66</v>
          </cell>
        </row>
        <row r="320">
          <cell r="C320" t="str">
            <v>MADERA REPISA ORDINARIO 3M</v>
          </cell>
          <cell r="D320" t="str">
            <v>ML</v>
          </cell>
          <cell r="E320">
            <v>16000</v>
          </cell>
        </row>
        <row r="321">
          <cell r="C321" t="str">
            <v>MADERA ROLLIZA E: 0.20M</v>
          </cell>
          <cell r="D321" t="str">
            <v>ML</v>
          </cell>
          <cell r="E321">
            <v>15504</v>
          </cell>
        </row>
        <row r="322">
          <cell r="C322" t="str">
            <v>MADERA TABLA BURRA CEDRO MACHO 0.28</v>
          </cell>
          <cell r="D322" t="str">
            <v>ML</v>
          </cell>
          <cell r="E322">
            <v>33320</v>
          </cell>
        </row>
        <row r="323">
          <cell r="C323" t="str">
            <v>MADERA TABLA BURRA ORDINARIO 0.30</v>
          </cell>
          <cell r="D323" t="str">
            <v>ML</v>
          </cell>
          <cell r="E323">
            <v>11106</v>
          </cell>
        </row>
        <row r="324">
          <cell r="C324" t="str">
            <v>MADERA TABLA CHAPA 10X2.0CM X 2.9M ORD.</v>
          </cell>
          <cell r="D324" t="str">
            <v>ML</v>
          </cell>
          <cell r="E324">
            <v>3570</v>
          </cell>
        </row>
        <row r="325">
          <cell r="C325" t="str">
            <v>MADERA TABLA CHAPA 30X1.8-2CM X 2.9M ORD.</v>
          </cell>
          <cell r="D325" t="str">
            <v>ML</v>
          </cell>
          <cell r="E325">
            <v>8330</v>
          </cell>
        </row>
        <row r="326">
          <cell r="C326" t="str">
            <v>MADERA VARA DE CLAVO ɸ: 6 A 8CM (3M) EUCALIPTO</v>
          </cell>
          <cell r="D326" t="str">
            <v>ML</v>
          </cell>
          <cell r="E326">
            <v>17500</v>
          </cell>
        </row>
        <row r="327">
          <cell r="C327" t="str">
            <v>MADERA VIGA 0.15X0.15M</v>
          </cell>
          <cell r="D327" t="str">
            <v>ML</v>
          </cell>
          <cell r="E327">
            <v>154700</v>
          </cell>
        </row>
        <row r="328">
          <cell r="C328" t="str">
            <v>MADERA VIGA 0.20X0.20M</v>
          </cell>
          <cell r="D328" t="str">
            <v>ML</v>
          </cell>
          <cell r="E328">
            <v>178500</v>
          </cell>
        </row>
        <row r="329">
          <cell r="C329" t="str">
            <v>MALLA ELECTROSOLDADA DIAMETRO: 5 MM SEPARACION 15 X 15 CMS</v>
          </cell>
          <cell r="D329" t="str">
            <v>M2</v>
          </cell>
          <cell r="E329">
            <v>150502</v>
          </cell>
        </row>
        <row r="330">
          <cell r="C330" t="str">
            <v xml:space="preserve">MALLA EN NYLON CAL. 4 PARA CANCHA DE TENIS . INCLUYE GUAYA </v>
          </cell>
          <cell r="D330" t="str">
            <v>UND</v>
          </cell>
          <cell r="E330">
            <v>310179.59841281502</v>
          </cell>
        </row>
        <row r="331">
          <cell r="C331" t="str">
            <v>MALLA EN NYLON CAL. 5 PARA CANCHA DE VOLEIBOL. INCLUYE GUAYA</v>
          </cell>
          <cell r="D331" t="str">
            <v>UND</v>
          </cell>
          <cell r="E331">
            <v>117868.24739687001</v>
          </cell>
        </row>
        <row r="332">
          <cell r="C332" t="str">
            <v xml:space="preserve">MALLA EN NYLON CAL. 5 PARA PORTERIA DE FUTBOL </v>
          </cell>
          <cell r="D332" t="str">
            <v>UND</v>
          </cell>
          <cell r="E332">
            <v>229532.902825483</v>
          </cell>
        </row>
        <row r="333">
          <cell r="C333" t="str">
            <v>MALLA EN NYLON CAL. 5 PARA PORTERIA DE MICROFUTBOL</v>
          </cell>
          <cell r="D333" t="str">
            <v>UND</v>
          </cell>
          <cell r="E333">
            <v>117868.24739687001</v>
          </cell>
        </row>
        <row r="334">
          <cell r="C334" t="str">
            <v xml:space="preserve">MALLA METALICA CON VENA </v>
          </cell>
          <cell r="D334" t="str">
            <v>M2</v>
          </cell>
          <cell r="E334">
            <v>5888.5573848248496</v>
          </cell>
        </row>
        <row r="335">
          <cell r="C335" t="str">
            <v>MANIJA GATO PARA VENTANA 2693</v>
          </cell>
          <cell r="D335" t="str">
            <v>UND</v>
          </cell>
          <cell r="E335">
            <v>4315.5422387869903</v>
          </cell>
        </row>
        <row r="336">
          <cell r="C336" t="str">
            <v>MARCO PINO 8X210X100X3 CM</v>
          </cell>
          <cell r="D336" t="str">
            <v>UND</v>
          </cell>
          <cell r="E336">
            <v>49900</v>
          </cell>
        </row>
        <row r="337">
          <cell r="C337" t="str">
            <v>MARMOLINA PARA FACHADAS</v>
          </cell>
          <cell r="D337" t="str">
            <v>KG</v>
          </cell>
          <cell r="E337">
            <v>431.55422387869902</v>
          </cell>
        </row>
        <row r="338">
          <cell r="C338" t="str">
            <v>MARMOLINA PARA PISOS</v>
          </cell>
          <cell r="D338" t="str">
            <v>BTO</v>
          </cell>
          <cell r="E338">
            <v>15751.7291715725</v>
          </cell>
        </row>
        <row r="339">
          <cell r="C339" t="str">
            <v>MASILLA SUPERMASTICO 5 GALONES</v>
          </cell>
          <cell r="D339" t="str">
            <v>UND</v>
          </cell>
          <cell r="E339">
            <v>47201.243236732698</v>
          </cell>
        </row>
        <row r="340">
          <cell r="C340" t="str">
            <v>MATERIALES CONCRETO 1500 PSI</v>
          </cell>
          <cell r="D340" t="str">
            <v>M3</v>
          </cell>
          <cell r="E340">
            <v>284517.73</v>
          </cell>
        </row>
        <row r="341">
          <cell r="C341" t="str">
            <v>MATERIALES CONCRETO 2000 PSI</v>
          </cell>
          <cell r="D341" t="str">
            <v>M3</v>
          </cell>
          <cell r="E341">
            <v>305326.29320000001</v>
          </cell>
        </row>
        <row r="342">
          <cell r="C342" t="str">
            <v>MATERIALES CONCRETO 2500 PSI</v>
          </cell>
          <cell r="D342" t="str">
            <v>M3</v>
          </cell>
          <cell r="E342">
            <v>330557.34349999996</v>
          </cell>
        </row>
        <row r="343">
          <cell r="C343" t="str">
            <v>MATERIALES CONCRETO 3000 PSI</v>
          </cell>
          <cell r="D343" t="str">
            <v>M3</v>
          </cell>
          <cell r="E343">
            <v>353447.29320000001</v>
          </cell>
        </row>
        <row r="344">
          <cell r="C344" t="str">
            <v>MATERIALES CONCRETO 3500 PSI</v>
          </cell>
          <cell r="D344" t="str">
            <v>M3</v>
          </cell>
          <cell r="E344">
            <v>383988.57909999997</v>
          </cell>
        </row>
        <row r="345">
          <cell r="C345" t="str">
            <v>MATERIALES CONCRETO 4000 PSI</v>
          </cell>
          <cell r="D345" t="str">
            <v>M3</v>
          </cell>
          <cell r="E345">
            <v>403904.00756</v>
          </cell>
        </row>
        <row r="346">
          <cell r="C346" t="str">
            <v>MATERIALES MORTERO 1:10</v>
          </cell>
          <cell r="D346" t="str">
            <v>M3</v>
          </cell>
          <cell r="E346">
            <v>197309</v>
          </cell>
        </row>
        <row r="347">
          <cell r="C347" t="str">
            <v>MATERIALES MORTERO 1:2</v>
          </cell>
          <cell r="D347" t="str">
            <v>M3</v>
          </cell>
          <cell r="E347">
            <v>440209</v>
          </cell>
        </row>
        <row r="348">
          <cell r="C348" t="str">
            <v>MATERIALES MORTERO 1:3</v>
          </cell>
          <cell r="D348" t="str">
            <v>M3</v>
          </cell>
          <cell r="E348">
            <v>356769</v>
          </cell>
        </row>
        <row r="349">
          <cell r="C349" t="str">
            <v>MATERIALES MORTERO 1:4</v>
          </cell>
          <cell r="D349" t="str">
            <v>M3</v>
          </cell>
          <cell r="E349">
            <v>308548</v>
          </cell>
        </row>
        <row r="350">
          <cell r="C350" t="str">
            <v>MATERIALES MORTERO 1:5</v>
          </cell>
          <cell r="D350" t="str">
            <v>M3</v>
          </cell>
          <cell r="E350">
            <v>274448</v>
          </cell>
        </row>
        <row r="351">
          <cell r="C351" t="str">
            <v>MATERIALES MORTERO 1:6</v>
          </cell>
          <cell r="D351" t="str">
            <v>M3</v>
          </cell>
          <cell r="E351">
            <v>249854</v>
          </cell>
        </row>
        <row r="352">
          <cell r="C352" t="str">
            <v>MECHA LENTA</v>
          </cell>
          <cell r="D352" t="str">
            <v>ML</v>
          </cell>
          <cell r="E352">
            <v>917.05272574223602</v>
          </cell>
        </row>
        <row r="353">
          <cell r="C353" t="str">
            <v>MEDIDOR VOLUMETRICO 1" CALIBRADO</v>
          </cell>
          <cell r="D353" t="str">
            <v>UND</v>
          </cell>
          <cell r="E353">
            <v>775000</v>
          </cell>
        </row>
        <row r="354">
          <cell r="C354" t="str">
            <v>METALDECK 2" CAL. 22</v>
          </cell>
          <cell r="D354" t="str">
            <v>M2</v>
          </cell>
          <cell r="E354">
            <v>331532.5</v>
          </cell>
        </row>
        <row r="355">
          <cell r="C355" t="str">
            <v>METALDECK 3" CAL. 22</v>
          </cell>
          <cell r="D355" t="str">
            <v>M2</v>
          </cell>
          <cell r="E355">
            <v>411250</v>
          </cell>
        </row>
        <row r="356">
          <cell r="C356" t="str">
            <v>METALICO - ANGULO ACERO 1/8" X 1"</v>
          </cell>
          <cell r="D356" t="str">
            <v>ML</v>
          </cell>
          <cell r="E356">
            <v>7156.25</v>
          </cell>
        </row>
        <row r="357">
          <cell r="C357" t="str">
            <v>METALICO - ANGULO ACERO 3/16" X 1"</v>
          </cell>
          <cell r="D357" t="str">
            <v>KG</v>
          </cell>
          <cell r="E357">
            <v>6274.2483026188202</v>
          </cell>
        </row>
        <row r="358">
          <cell r="C358" t="str">
            <v>METALICO - ANGULO ACERO 3/16" X 2-1/2"</v>
          </cell>
          <cell r="D358" t="str">
            <v>KG</v>
          </cell>
          <cell r="E358">
            <v>5810.2591792656604</v>
          </cell>
        </row>
        <row r="359">
          <cell r="C359" t="str">
            <v>METALICO - CANAL LAMINA GALVANIZADA CAL. 18</v>
          </cell>
          <cell r="D359" t="str">
            <v>ML</v>
          </cell>
          <cell r="E359">
            <v>19140.317959515902</v>
          </cell>
        </row>
        <row r="360">
          <cell r="C360" t="str">
            <v>METALICO - LAMINA COLD ROLLED 2MX1M 1.85 MM</v>
          </cell>
          <cell r="D360" t="str">
            <v>UND</v>
          </cell>
          <cell r="E360">
            <v>115009.20066367299</v>
          </cell>
        </row>
        <row r="361">
          <cell r="C361" t="str">
            <v>METALICO - LAMINA COLD ROLLED 2MX1M CAL. 18</v>
          </cell>
          <cell r="D361" t="str">
            <v>UND</v>
          </cell>
          <cell r="E361">
            <v>133453</v>
          </cell>
        </row>
        <row r="362">
          <cell r="C362" t="str">
            <v>METALICO - MALLA ESLABONADA CAL. 10</v>
          </cell>
          <cell r="D362" t="str">
            <v>M2</v>
          </cell>
          <cell r="E362">
            <v>24429.166666666701</v>
          </cell>
        </row>
        <row r="363">
          <cell r="C363" t="str">
            <v>METALICO - MALLA ESLABONADA CAL. 12</v>
          </cell>
          <cell r="D363" t="str">
            <v>M2</v>
          </cell>
          <cell r="E363">
            <v>18276.75</v>
          </cell>
        </row>
        <row r="364">
          <cell r="C364" t="str">
            <v>METALICO - PLATINA 1/2 X 1/8 X 6M</v>
          </cell>
          <cell r="D364" t="str">
            <v>UND</v>
          </cell>
          <cell r="E364">
            <v>1443.75</v>
          </cell>
        </row>
        <row r="365">
          <cell r="C365" t="str">
            <v xml:space="preserve">METALICO - TUBO ESTRUCTURAL CUADRADO 1" </v>
          </cell>
          <cell r="D365" t="str">
            <v>ML</v>
          </cell>
          <cell r="E365">
            <v>8980.4166666666697</v>
          </cell>
        </row>
        <row r="366">
          <cell r="C366" t="str">
            <v>METALICO - TUBO ESTRUCTURAL REDONDO NEGRO 2" 2.5MM</v>
          </cell>
          <cell r="D366" t="str">
            <v>ML</v>
          </cell>
          <cell r="E366">
            <v>32325</v>
          </cell>
        </row>
        <row r="367">
          <cell r="C367" t="str">
            <v xml:space="preserve">METALICO - TUBO GALVANIZADO 1" </v>
          </cell>
          <cell r="D367" t="str">
            <v>ML</v>
          </cell>
          <cell r="E367">
            <v>16083.333333333299</v>
          </cell>
        </row>
        <row r="368">
          <cell r="C368" t="str">
            <v xml:space="preserve">METALICO - TUBO GALVANIZADO 2" </v>
          </cell>
          <cell r="D368" t="str">
            <v>ML</v>
          </cell>
          <cell r="E368">
            <v>33262.75</v>
          </cell>
        </row>
        <row r="369">
          <cell r="C369" t="str">
            <v>MEZCLA ASFALTO EN CALIENTE (MEZCLA ASFALTICA MDC- 19 EN PLANTA)</v>
          </cell>
          <cell r="D369" t="str">
            <v>M3</v>
          </cell>
          <cell r="E369">
            <v>401070</v>
          </cell>
        </row>
        <row r="370">
          <cell r="C370" t="str">
            <v>MEZCLA CONCRETO 2500 PSI(17.5 MPA)</v>
          </cell>
          <cell r="D370" t="str">
            <v>M3</v>
          </cell>
          <cell r="E370">
            <v>330557.34349999996</v>
          </cell>
        </row>
        <row r="371">
          <cell r="C371" t="str">
            <v>MEZCLA CONCRETO 3000 PSI- (20 MP)</v>
          </cell>
          <cell r="D371" t="str">
            <v>M3</v>
          </cell>
          <cell r="E371">
            <v>353447.29320000001</v>
          </cell>
        </row>
        <row r="372">
          <cell r="C372" t="str">
            <v xml:space="preserve">MINERAL </v>
          </cell>
          <cell r="D372" t="str">
            <v>LB</v>
          </cell>
          <cell r="E372">
            <v>6581.2019141501596</v>
          </cell>
        </row>
        <row r="373">
          <cell r="C373" t="str">
            <v>MINERAL ROJO</v>
          </cell>
          <cell r="D373" t="str">
            <v>KLS</v>
          </cell>
          <cell r="E373">
            <v>15060.504999999999</v>
          </cell>
        </row>
        <row r="374">
          <cell r="C374" t="str">
            <v>MIRTO 1,2M APROX ALTURA</v>
          </cell>
          <cell r="D374" t="str">
            <v>UND</v>
          </cell>
          <cell r="E374">
            <v>14000</v>
          </cell>
        </row>
        <row r="375">
          <cell r="C375" t="str">
            <v>MORTERO BLANCO (2KG)</v>
          </cell>
          <cell r="D375" t="str">
            <v>M3</v>
          </cell>
          <cell r="E375">
            <v>4065.2407889373499</v>
          </cell>
        </row>
        <row r="376">
          <cell r="C376" t="str">
            <v>MORTERO SECO PEGA PAÑETE  (TOPEX) 40 KG</v>
          </cell>
          <cell r="D376" t="str">
            <v>KG</v>
          </cell>
          <cell r="E376">
            <v>510.31286973656199</v>
          </cell>
        </row>
        <row r="377">
          <cell r="C377" t="str">
            <v>MOTONIVELADORA</v>
          </cell>
          <cell r="D377" t="str">
            <v>HORA</v>
          </cell>
          <cell r="E377">
            <v>190766.66666666701</v>
          </cell>
        </row>
        <row r="378">
          <cell r="C378" t="str">
            <v>OCOBOS 2M APROX ALTURA</v>
          </cell>
          <cell r="D378" t="str">
            <v>UND</v>
          </cell>
          <cell r="E378">
            <v>16000</v>
          </cell>
        </row>
        <row r="379">
          <cell r="C379" t="str">
            <v>OMEGA ROLLADO 2.44M CAL. 26</v>
          </cell>
          <cell r="D379" t="str">
            <v>UND</v>
          </cell>
          <cell r="E379">
            <v>6250</v>
          </cell>
        </row>
        <row r="380">
          <cell r="C380" t="str">
            <v>ORINAL GOTA ENTRADA SUPERIOR</v>
          </cell>
          <cell r="D380" t="str">
            <v>UND</v>
          </cell>
          <cell r="E380">
            <v>721800</v>
          </cell>
        </row>
        <row r="381">
          <cell r="C381" t="str">
            <v>ORINAL MEDIANO PARA FLUXOMETRO CORONA</v>
          </cell>
          <cell r="D381" t="str">
            <v>UND</v>
          </cell>
          <cell r="E381">
            <v>306050</v>
          </cell>
        </row>
        <row r="382">
          <cell r="C382" t="str">
            <v>ORINAL PETITE CON GRIFERIA TRADICIONAL CORONA</v>
          </cell>
          <cell r="D382" t="str">
            <v>UND</v>
          </cell>
          <cell r="E382">
            <v>250150</v>
          </cell>
        </row>
        <row r="383">
          <cell r="C383" t="str">
            <v>OXICORTE (OXIGENO-ACETILENO)</v>
          </cell>
          <cell r="D383" t="str">
            <v>DIA</v>
          </cell>
          <cell r="E383">
            <v>29669.352891660601</v>
          </cell>
        </row>
        <row r="384">
          <cell r="C384" t="str">
            <v>PARAL B6 X 2.44M CAL. 26 (DRYWALL - SUPERBOARD)</v>
          </cell>
          <cell r="D384" t="str">
            <v>UND</v>
          </cell>
          <cell r="E384">
            <v>9650</v>
          </cell>
        </row>
        <row r="385">
          <cell r="C385" t="str">
            <v>PEDESTAL LAVAMANOS ACUACER CORONA BLANCO</v>
          </cell>
          <cell r="D385" t="str">
            <v>UND</v>
          </cell>
          <cell r="E385">
            <v>48900</v>
          </cell>
        </row>
        <row r="386">
          <cell r="C386" t="str">
            <v>PEDESTAL LAVAMANOS ACUACER CORONA COLOR</v>
          </cell>
          <cell r="D386" t="str">
            <v>UND</v>
          </cell>
          <cell r="E386">
            <v>49900</v>
          </cell>
        </row>
        <row r="387">
          <cell r="C387" t="str">
            <v>PEGACOR</v>
          </cell>
          <cell r="D387" t="str">
            <v>KG</v>
          </cell>
          <cell r="E387">
            <v>20450</v>
          </cell>
        </row>
        <row r="388">
          <cell r="C388" t="str">
            <v>PEGAMENTO DE CONTACTO</v>
          </cell>
          <cell r="D388" t="str">
            <v>GL</v>
          </cell>
          <cell r="E388">
            <v>111900</v>
          </cell>
        </row>
        <row r="389">
          <cell r="C389" t="str">
            <v>PEGANTE PARA MADERA APLICADOR X 250 GRAMOS</v>
          </cell>
          <cell r="D389" t="str">
            <v>UND</v>
          </cell>
          <cell r="E389">
            <v>57552.1</v>
          </cell>
        </row>
        <row r="390">
          <cell r="C390" t="str">
            <v>PEGANTE PARA PISO PVC 4KG</v>
          </cell>
          <cell r="D390" t="str">
            <v>KG</v>
          </cell>
          <cell r="E390">
            <v>38900</v>
          </cell>
        </row>
        <row r="391">
          <cell r="C391" t="str">
            <v>PERFIL CP 150-16N 1,5MM X 150MM X 50MM</v>
          </cell>
          <cell r="D391" t="str">
            <v>ML</v>
          </cell>
          <cell r="E391">
            <v>29208.333333333299</v>
          </cell>
        </row>
        <row r="392">
          <cell r="C392" t="str">
            <v>PERFIL EN ALUMINIO 3 X 1 1/2" TUBULAR LISO 6M</v>
          </cell>
          <cell r="D392" t="str">
            <v>UND</v>
          </cell>
          <cell r="E392">
            <v>111934.376818538</v>
          </cell>
        </row>
        <row r="393">
          <cell r="C393" t="str">
            <v xml:space="preserve">PERFIL PLACAFACIL </v>
          </cell>
          <cell r="D393" t="str">
            <v>ML</v>
          </cell>
          <cell r="E393">
            <v>36682.109029689404</v>
          </cell>
        </row>
        <row r="394">
          <cell r="C394" t="str">
            <v>PERFIL U  REMATE PLÀSTICO 6 MM x 1M</v>
          </cell>
          <cell r="D394" t="str">
            <v>M</v>
          </cell>
          <cell r="E394">
            <v>3596.2816027039598</v>
          </cell>
        </row>
        <row r="395">
          <cell r="C395" t="str">
            <v xml:space="preserve">PERFILERIA Y ESTRUCTURA PERIMETRAL </v>
          </cell>
          <cell r="D395" t="str">
            <v>M2</v>
          </cell>
          <cell r="E395">
            <v>14013.4470775027</v>
          </cell>
        </row>
        <row r="396">
          <cell r="C396" t="str">
            <v>PERNO 1" CLAVO NORMAL</v>
          </cell>
          <cell r="D396" t="str">
            <v>UND</v>
          </cell>
          <cell r="E396">
            <v>125</v>
          </cell>
        </row>
        <row r="397">
          <cell r="C397" t="str">
            <v>PERNO 3/8 x 3" EXPANSIVO</v>
          </cell>
          <cell r="D397" t="str">
            <v>UND</v>
          </cell>
          <cell r="E397">
            <v>7021</v>
          </cell>
        </row>
        <row r="398">
          <cell r="C398" t="str">
            <v>PERSIANA ALN 315</v>
          </cell>
          <cell r="D398" t="str">
            <v>UND</v>
          </cell>
          <cell r="E398">
            <v>39918.765708779698</v>
          </cell>
        </row>
        <row r="399">
          <cell r="C399" t="str">
            <v xml:space="preserve">PIEDRA MEDIA ZONGA </v>
          </cell>
          <cell r="D399" t="str">
            <v>M3</v>
          </cell>
          <cell r="E399">
            <v>53944.277984837398</v>
          </cell>
        </row>
        <row r="400">
          <cell r="C400" t="str">
            <v xml:space="preserve">PIEDRA RAJÒN </v>
          </cell>
          <cell r="D400" t="str">
            <v>M3</v>
          </cell>
          <cell r="E400">
            <v>48549.850186353702</v>
          </cell>
        </row>
        <row r="401">
          <cell r="C401" t="str">
            <v xml:space="preserve">PINTURA ANTICORROSIVA ROJA </v>
          </cell>
          <cell r="D401" t="str">
            <v>GAL</v>
          </cell>
          <cell r="E401">
            <v>46284.190510990498</v>
          </cell>
        </row>
        <row r="402">
          <cell r="C402" t="str">
            <v>PINTURA EPOXICA BLANCO KOLOR</v>
          </cell>
          <cell r="D402" t="str">
            <v>GAL</v>
          </cell>
          <cell r="E402">
            <v>129358.37860764</v>
          </cell>
        </row>
        <row r="403">
          <cell r="C403" t="str">
            <v>PINTURA ESMALTE SINTETICO</v>
          </cell>
          <cell r="D403" t="str">
            <v xml:space="preserve">GL </v>
          </cell>
          <cell r="E403">
            <v>87723.11</v>
          </cell>
        </row>
        <row r="404">
          <cell r="C404" t="str">
            <v>PIOLA GRUESA</v>
          </cell>
          <cell r="D404" t="str">
            <v>ROLLO</v>
          </cell>
          <cell r="E404">
            <v>2912.9910111812201</v>
          </cell>
        </row>
        <row r="405">
          <cell r="C405" t="str">
            <v>PIRLAN EN ALUMINIO</v>
          </cell>
          <cell r="D405" t="e">
            <v>#N/A</v>
          </cell>
          <cell r="E405" t="e">
            <v>#N/A</v>
          </cell>
        </row>
        <row r="406">
          <cell r="C406" t="str">
            <v>PISAVIDRIO CURVO VP3831 LINEA90 NATURAL VITRAL</v>
          </cell>
          <cell r="D406" t="str">
            <v>UND</v>
          </cell>
          <cell r="E406">
            <v>31827.1240110541</v>
          </cell>
        </row>
        <row r="407">
          <cell r="C407" t="str">
            <v>PISO CERAMICO 42,5 X 42,5 CM</v>
          </cell>
          <cell r="D407" t="str">
            <v>M2</v>
          </cell>
          <cell r="E407">
            <v>29561.4643356909</v>
          </cell>
        </row>
        <row r="408">
          <cell r="C408" t="str">
            <v>PISO CERAMICO 45,8 X 45,8 CM EXTERIOR</v>
          </cell>
          <cell r="D408" t="str">
            <v>M2</v>
          </cell>
          <cell r="E408">
            <v>36142.666249841102</v>
          </cell>
        </row>
        <row r="409">
          <cell r="C409" t="str">
            <v>PISO CERÁMICO DUROPISO 33.8X33.8 CM</v>
          </cell>
          <cell r="D409" t="str">
            <v>M2</v>
          </cell>
          <cell r="E409">
            <v>32312.622512917598</v>
          </cell>
        </row>
        <row r="410">
          <cell r="C410" t="str">
            <v>PISO DECORPISO</v>
          </cell>
          <cell r="D410" t="str">
            <v>M2</v>
          </cell>
          <cell r="E410">
            <v>31503.458343145001</v>
          </cell>
        </row>
        <row r="411">
          <cell r="C411" t="str">
            <v xml:space="preserve">PISO PARED BLANCO 20,5 X 20,5 </v>
          </cell>
          <cell r="D411" t="str">
            <v>M2</v>
          </cell>
          <cell r="E411">
            <v>21361.934081995601</v>
          </cell>
        </row>
        <row r="412">
          <cell r="C412" t="str">
            <v>PISO PORCELANATO 60 X 60</v>
          </cell>
          <cell r="D412" t="str">
            <v xml:space="preserve">M2 </v>
          </cell>
          <cell r="E412">
            <v>71098.558384015705</v>
          </cell>
        </row>
        <row r="413">
          <cell r="C413" t="str">
            <v>PISO VINISOL 30X30 1,66 TRAFICO RESIDENCIAL</v>
          </cell>
          <cell r="D413" t="str">
            <v>M2</v>
          </cell>
          <cell r="E413">
            <v>54052.166540807098</v>
          </cell>
        </row>
        <row r="414">
          <cell r="C414" t="str">
            <v>PLACA METALICA DE IDENTIFICACION PARA MEDIDORES Y CAJAS ELECTRICAS</v>
          </cell>
          <cell r="D414" t="str">
            <v>UND</v>
          </cell>
          <cell r="E414">
            <v>14025.5122760577</v>
          </cell>
        </row>
        <row r="415">
          <cell r="C415" t="str">
            <v>PLAFON ROSETA 200W NYLON AVE</v>
          </cell>
          <cell r="D415" t="str">
            <v>UND</v>
          </cell>
          <cell r="E415">
            <v>1941.9940074541501</v>
          </cell>
        </row>
        <row r="416">
          <cell r="C416" t="str">
            <v>PLANTA DE JARDIN</v>
          </cell>
          <cell r="D416" t="str">
            <v>UND</v>
          </cell>
          <cell r="E416">
            <v>12000</v>
          </cell>
        </row>
        <row r="417">
          <cell r="C417" t="str">
            <v>PLASTIFICANTE IMPERMEABILIZANTE</v>
          </cell>
          <cell r="D417" t="str">
            <v>KLS</v>
          </cell>
          <cell r="E417">
            <v>12462.0013</v>
          </cell>
        </row>
        <row r="418">
          <cell r="C418" t="str">
            <v>PLATINA METALICA 0.10X0.10M</v>
          </cell>
          <cell r="D418" t="str">
            <v>UND</v>
          </cell>
          <cell r="E418">
            <v>34179.139213421302</v>
          </cell>
        </row>
        <row r="419">
          <cell r="C419" t="str">
            <v>PORTACANDADO GATO SIMPLE 3</v>
          </cell>
          <cell r="D419" t="str">
            <v>UND</v>
          </cell>
          <cell r="E419">
            <v>2100.0048999999999</v>
          </cell>
        </row>
        <row r="420">
          <cell r="C420" t="str">
            <v>PUERTA MADERA BANCOVUER 0.70X2.0M</v>
          </cell>
          <cell r="D420" t="str">
            <v>UND</v>
          </cell>
          <cell r="E420">
            <v>113816.53358069299</v>
          </cell>
        </row>
        <row r="421">
          <cell r="C421" t="str">
            <v>PUERTA MADERA MELAMINA AMBROSIA 0.65X2.15M</v>
          </cell>
          <cell r="D421" t="str">
            <v>UND</v>
          </cell>
          <cell r="E421">
            <v>369971</v>
          </cell>
        </row>
        <row r="422">
          <cell r="C422" t="str">
            <v>PUERTA TRIPLEX OKUME 60X200 CM</v>
          </cell>
          <cell r="D422" t="str">
            <v>UND</v>
          </cell>
          <cell r="E422">
            <v>89439.612898860403</v>
          </cell>
        </row>
        <row r="423">
          <cell r="C423" t="str">
            <v>PUERTA TRIPLEX OKUME 80X200 CM</v>
          </cell>
          <cell r="D423" t="str">
            <v>UND</v>
          </cell>
          <cell r="E423">
            <v>94834.040697344099</v>
          </cell>
        </row>
        <row r="424">
          <cell r="C424" t="str">
            <v>PULIDORA</v>
          </cell>
          <cell r="D424" t="str">
            <v>DIA</v>
          </cell>
          <cell r="E424">
            <v>30300</v>
          </cell>
        </row>
        <row r="425">
          <cell r="C425" t="str">
            <v>PUNTILLA CON CABEZA 1"</v>
          </cell>
          <cell r="D425" t="str">
            <v>LB</v>
          </cell>
          <cell r="E425">
            <v>4237.0009499999996</v>
          </cell>
        </row>
        <row r="426">
          <cell r="C426" t="str">
            <v>PUNTILLA CON CABEZA 2"</v>
          </cell>
          <cell r="D426" t="str">
            <v>LB</v>
          </cell>
          <cell r="E426">
            <v>4999.9992000000002</v>
          </cell>
        </row>
        <row r="427">
          <cell r="C427" t="str">
            <v>PUNTILLA CON CABEZA 3/4"</v>
          </cell>
          <cell r="D427" t="str">
            <v>LB</v>
          </cell>
          <cell r="E427">
            <v>14.042</v>
          </cell>
        </row>
        <row r="428">
          <cell r="C428" t="str">
            <v>PUNTILLA DE ACERO 1 1/4"</v>
          </cell>
          <cell r="D428" t="str">
            <v>UND</v>
          </cell>
          <cell r="E428">
            <v>8601.68</v>
          </cell>
        </row>
        <row r="429">
          <cell r="C429" t="str">
            <v xml:space="preserve">RECEBO </v>
          </cell>
          <cell r="D429" t="str">
            <v>M3</v>
          </cell>
          <cell r="E429">
            <v>28282.945</v>
          </cell>
        </row>
        <row r="430">
          <cell r="C430" t="str">
            <v>REGISTRO DE BOLA 1"</v>
          </cell>
          <cell r="D430" t="str">
            <v>UND</v>
          </cell>
          <cell r="E430">
            <v>36000</v>
          </cell>
        </row>
        <row r="431">
          <cell r="C431" t="str">
            <v>REJILLA 3X2 ALUMINIO SIFON COLREJILLAS</v>
          </cell>
          <cell r="D431" t="str">
            <v>UND</v>
          </cell>
          <cell r="E431">
            <v>7550.0025999999998</v>
          </cell>
        </row>
        <row r="432">
          <cell r="C432" t="str">
            <v xml:space="preserve">REJILLA 3X2"PLASTICA </v>
          </cell>
          <cell r="D432" t="str">
            <v>UND</v>
          </cell>
          <cell r="E432">
            <v>8250</v>
          </cell>
        </row>
        <row r="433">
          <cell r="C433" t="str">
            <v>REMACHE POO</v>
          </cell>
          <cell r="D433" t="str">
            <v>UND</v>
          </cell>
          <cell r="E433">
            <v>80.674999999999997</v>
          </cell>
        </row>
        <row r="434">
          <cell r="C434" t="str">
            <v xml:space="preserve">REMATES LATERALES CABALLETES </v>
          </cell>
          <cell r="D434" t="str">
            <v>ML</v>
          </cell>
          <cell r="E434">
            <v>39082.629400014703</v>
          </cell>
        </row>
        <row r="435">
          <cell r="C435" t="str">
            <v>ROCA MUERTA</v>
          </cell>
          <cell r="D435" t="str">
            <v>M3</v>
          </cell>
          <cell r="E435">
            <v>9494.1929253313792</v>
          </cell>
        </row>
        <row r="436">
          <cell r="C436" t="str">
            <v>ROUNDUP ACTIVO (GLIFOSATO)</v>
          </cell>
          <cell r="D436" t="str">
            <v>GLN</v>
          </cell>
          <cell r="E436">
            <v>83195.023279335597</v>
          </cell>
        </row>
        <row r="437">
          <cell r="C437" t="str">
            <v>SAND BLASTING GRANALLADORA</v>
          </cell>
          <cell r="D437" t="str">
            <v>DIA</v>
          </cell>
          <cell r="E437">
            <v>70000</v>
          </cell>
        </row>
        <row r="438">
          <cell r="C438" t="str">
            <v>SANITARIO ACUAPLUS CORONA ULTRA BLANCO TANQUE 4.8 LITROS</v>
          </cell>
          <cell r="D438" t="str">
            <v>UND</v>
          </cell>
          <cell r="E438">
            <v>226400</v>
          </cell>
        </row>
        <row r="439">
          <cell r="C439" t="str">
            <v>SANITARIO ACUAPLUS CORONA ULTRA BONE TANQUE 4.8 LITROS</v>
          </cell>
          <cell r="D439" t="str">
            <v>UND</v>
          </cell>
          <cell r="E439">
            <v>185900</v>
          </cell>
        </row>
        <row r="440">
          <cell r="C440" t="str">
            <v>SANITARIO AVANTI PLUS CORONA BLANCO</v>
          </cell>
          <cell r="D440" t="str">
            <v>UND</v>
          </cell>
          <cell r="E440">
            <v>289896.54989051598</v>
          </cell>
        </row>
        <row r="441">
          <cell r="C441" t="str">
            <v>SANITARIO INFANTIL</v>
          </cell>
          <cell r="D441" t="str">
            <v>UND</v>
          </cell>
          <cell r="E441">
            <v>499400</v>
          </cell>
        </row>
        <row r="442">
          <cell r="C442" t="str">
            <v>SANITARIO POWER MAX BLANCO</v>
          </cell>
          <cell r="D442" t="str">
            <v>UND</v>
          </cell>
          <cell r="E442">
            <v>1055200</v>
          </cell>
        </row>
        <row r="443">
          <cell r="C443" t="str">
            <v>SEGUETA SIN MARCO</v>
          </cell>
          <cell r="D443" t="str">
            <v>UND</v>
          </cell>
          <cell r="E443">
            <v>15046.64</v>
          </cell>
        </row>
        <row r="444">
          <cell r="C444" t="str">
            <v>SERVICIO BOMBEO DE CONCRETO</v>
          </cell>
          <cell r="D444" t="str">
            <v>M3</v>
          </cell>
          <cell r="E444">
            <v>56077.56</v>
          </cell>
        </row>
        <row r="445">
          <cell r="C445" t="str">
            <v>SERVICIO DE BOMBEO DE CONCRETO</v>
          </cell>
          <cell r="D445" t="str">
            <v>M3</v>
          </cell>
          <cell r="E445">
            <v>56077.56</v>
          </cell>
        </row>
        <row r="446">
          <cell r="C446" t="str">
            <v xml:space="preserve">SERVICIO DE ESCOMBRERA </v>
          </cell>
          <cell r="D446" t="str">
            <v>M3</v>
          </cell>
          <cell r="E446">
            <v>4315.5422387869903</v>
          </cell>
        </row>
        <row r="447">
          <cell r="C447" t="str">
            <v>SIKA 1</v>
          </cell>
          <cell r="D447" t="str">
            <v>KG</v>
          </cell>
          <cell r="E447">
            <v>21525</v>
          </cell>
        </row>
        <row r="448">
          <cell r="C448" t="str">
            <v>SIKA 2</v>
          </cell>
          <cell r="D448" t="str">
            <v>KG</v>
          </cell>
          <cell r="E448">
            <v>76980</v>
          </cell>
        </row>
        <row r="449">
          <cell r="C449" t="str">
            <v>SIKA ANTISOL BLANCO</v>
          </cell>
          <cell r="D449" t="str">
            <v>KG</v>
          </cell>
          <cell r="E449">
            <v>9345</v>
          </cell>
        </row>
        <row r="450">
          <cell r="C450" t="str">
            <v>SIKA DUR ANCHOFIX -4 0.9KG 600CC</v>
          </cell>
          <cell r="D450" t="str">
            <v>UND</v>
          </cell>
          <cell r="E450">
            <v>111600</v>
          </cell>
        </row>
        <row r="451">
          <cell r="C451" t="str">
            <v>SIKA TRANSPARENTE 10</v>
          </cell>
          <cell r="D451" t="str">
            <v>GAL</v>
          </cell>
          <cell r="E451">
            <v>119050</v>
          </cell>
        </row>
        <row r="452">
          <cell r="C452" t="str">
            <v>SILICONA BLANCA BAÑOS - COCINAS 280 ML</v>
          </cell>
          <cell r="D452" t="str">
            <v>UND</v>
          </cell>
          <cell r="E452">
            <v>13917.623720088</v>
          </cell>
        </row>
        <row r="453">
          <cell r="C453" t="str">
            <v>SILICONA TRANSPARENTE 300 ML SIKA</v>
          </cell>
          <cell r="D453" t="str">
            <v>UND</v>
          </cell>
          <cell r="E453">
            <v>41735</v>
          </cell>
        </row>
        <row r="454">
          <cell r="C454" t="str">
            <v>SILICONA TRANSPARENTE SELLADORA</v>
          </cell>
          <cell r="D454" t="str">
            <v>UND</v>
          </cell>
          <cell r="E454">
            <v>13486.0694962093</v>
          </cell>
        </row>
        <row r="455">
          <cell r="C455" t="str">
            <v>SOLDADOR ELÉCTRICO</v>
          </cell>
          <cell r="D455" t="str">
            <v>DIA</v>
          </cell>
          <cell r="E455">
            <v>30208.795671508899</v>
          </cell>
        </row>
        <row r="456">
          <cell r="C456" t="str">
            <v>SOLDADOR MIG</v>
          </cell>
          <cell r="D456" t="str">
            <v>DIA</v>
          </cell>
          <cell r="E456">
            <v>30208.795671508899</v>
          </cell>
        </row>
        <row r="457">
          <cell r="C457" t="str">
            <v>SOLDADURA 70XX x 1/8"</v>
          </cell>
          <cell r="D457" t="str">
            <v>KG</v>
          </cell>
          <cell r="E457">
            <v>11300.002</v>
          </cell>
        </row>
        <row r="458">
          <cell r="C458" t="str">
            <v xml:space="preserve">SOLDADURA CPVC PAVCO 1/8 GALON </v>
          </cell>
          <cell r="D458" t="str">
            <v>UND</v>
          </cell>
          <cell r="E458">
            <v>64300</v>
          </cell>
        </row>
        <row r="459">
          <cell r="C459" t="str">
            <v>SOLDADURA ELÉCTRODO 6013 3/32” 68 BARRAS</v>
          </cell>
          <cell r="D459" t="str">
            <v>KG</v>
          </cell>
          <cell r="E459">
            <v>15104.3978357545</v>
          </cell>
        </row>
        <row r="460">
          <cell r="C460" t="str">
            <v>SOLDADURA LIQUIDA PVC 1/4``</v>
          </cell>
          <cell r="D460" t="str">
            <v>GAL</v>
          </cell>
          <cell r="E460">
            <v>105000</v>
          </cell>
        </row>
        <row r="461">
          <cell r="C461" t="str">
            <v xml:space="preserve">SOLDADURA PVC PAVCO 1/8 GALON </v>
          </cell>
          <cell r="D461" t="str">
            <v>UND</v>
          </cell>
          <cell r="E461">
            <v>46900</v>
          </cell>
        </row>
        <row r="462">
          <cell r="C462" t="str">
            <v>SOPORTE CANAL RAINGO</v>
          </cell>
          <cell r="D462" t="str">
            <v>UND</v>
          </cell>
          <cell r="E462">
            <v>2697.21389924187</v>
          </cell>
        </row>
        <row r="463">
          <cell r="C463" t="str">
            <v>SOPORTE DE BAJANTE</v>
          </cell>
          <cell r="D463" t="str">
            <v>UND</v>
          </cell>
          <cell r="E463">
            <v>2641</v>
          </cell>
        </row>
        <row r="464">
          <cell r="C464" t="str">
            <v>SOPORTE DE CANAL AMAZONAS</v>
          </cell>
          <cell r="D464" t="str">
            <v>UND</v>
          </cell>
          <cell r="E464">
            <v>3423</v>
          </cell>
        </row>
        <row r="465">
          <cell r="C465" t="str">
            <v>SOPORTE PLATINA 4 X 4 X 1</v>
          </cell>
          <cell r="D465" t="str">
            <v>UND</v>
          </cell>
          <cell r="E465">
            <v>146345.431745065</v>
          </cell>
        </row>
        <row r="466">
          <cell r="C466" t="str">
            <v>SUBBASE GRANULAR</v>
          </cell>
          <cell r="D466" t="str">
            <v>M3</v>
          </cell>
          <cell r="E466">
            <v>53601.02</v>
          </cell>
        </row>
        <row r="467">
          <cell r="C467" t="str">
            <v>SUPLEMENTO GALVANIZADO 10X10 PARA TOMA CORRIENTE</v>
          </cell>
          <cell r="D467" t="str">
            <v>UND</v>
          </cell>
          <cell r="E467">
            <v>2026.09313683251</v>
          </cell>
        </row>
        <row r="468">
          <cell r="C468" t="str">
            <v>SUPLEMENTO PVC 10X10 PARA TOMA CORRIENTE</v>
          </cell>
          <cell r="D468" t="str">
            <v>UND</v>
          </cell>
          <cell r="E468">
            <v>400</v>
          </cell>
        </row>
        <row r="469">
          <cell r="C469" t="str">
            <v>TABLERO PARA BALONCESTO EN ACRILICO 10 MM</v>
          </cell>
          <cell r="D469" t="str">
            <v>UND</v>
          </cell>
          <cell r="E469">
            <v>445504.21416557801</v>
          </cell>
        </row>
        <row r="470">
          <cell r="C470" t="str">
            <v>TABLETA DE GRES 20 X 20</v>
          </cell>
          <cell r="D470" t="str">
            <v>M2</v>
          </cell>
          <cell r="E470">
            <v>37070.962462556803</v>
          </cell>
        </row>
        <row r="471">
          <cell r="C471" t="str">
            <v xml:space="preserve">TABLETA DE GRES 30 X 30 </v>
          </cell>
          <cell r="D471" t="str">
            <v>M2</v>
          </cell>
          <cell r="E471">
            <v>39394.250356802397</v>
          </cell>
        </row>
        <row r="472">
          <cell r="C472" t="str">
            <v>TABLON ZOCALO</v>
          </cell>
          <cell r="D472" t="str">
            <v>M2</v>
          </cell>
          <cell r="E472">
            <v>17659.2219269343</v>
          </cell>
        </row>
        <row r="473">
          <cell r="C473" t="str">
            <v>TACO LQ 1 POLO 30AMP TORNILLO LEGRANS</v>
          </cell>
          <cell r="D473" t="str">
            <v>UND</v>
          </cell>
          <cell r="E473">
            <v>14458.5</v>
          </cell>
        </row>
        <row r="474">
          <cell r="C474" t="str">
            <v>TACO MONOPOLAR 30AMP ENCHUFE STARSYS AND</v>
          </cell>
          <cell r="D474" t="str">
            <v>UND</v>
          </cell>
          <cell r="E474">
            <v>13917.623720088</v>
          </cell>
        </row>
        <row r="475">
          <cell r="C475" t="str">
            <v>TALADRO</v>
          </cell>
          <cell r="D475" t="str">
            <v>HORA</v>
          </cell>
          <cell r="E475">
            <v>6204.3333333333303</v>
          </cell>
        </row>
        <row r="476">
          <cell r="C476" t="str">
            <v>TALADRO DE ARBOL</v>
          </cell>
          <cell r="D476" t="str">
            <v>DIA</v>
          </cell>
          <cell r="E476">
            <v>18233.165958875001</v>
          </cell>
        </row>
        <row r="477">
          <cell r="C477" t="str">
            <v>TANQUE PLASTICO CON TAPA ETERNIT 1000 LITROS</v>
          </cell>
          <cell r="D477" t="str">
            <v>UND</v>
          </cell>
          <cell r="E477">
            <v>454800</v>
          </cell>
        </row>
        <row r="478">
          <cell r="C478" t="str">
            <v>TANQUE PLASTICO CON TAPA ETERNIT 250 LITROS</v>
          </cell>
          <cell r="D478" t="str">
            <v>UND</v>
          </cell>
          <cell r="E478">
            <v>195900</v>
          </cell>
        </row>
        <row r="479">
          <cell r="C479" t="str">
            <v>TANQUE PLASTICO CON TAPA ETERNIT 500 LITROS</v>
          </cell>
          <cell r="D479" t="str">
            <v>UND</v>
          </cell>
          <cell r="E479">
            <v>257450.5</v>
          </cell>
        </row>
        <row r="480">
          <cell r="C480" t="str">
            <v>TAPA EXTERNA CANAL RAINGO</v>
          </cell>
          <cell r="D480" t="str">
            <v>UND</v>
          </cell>
          <cell r="E480">
            <v>9374</v>
          </cell>
        </row>
        <row r="481">
          <cell r="C481" t="str">
            <v xml:space="preserve">TAPA PARA ALUMINIO CAUCHO </v>
          </cell>
          <cell r="D481" t="str">
            <v>UND</v>
          </cell>
          <cell r="E481">
            <v>3236.6566790902398</v>
          </cell>
        </row>
        <row r="482">
          <cell r="C482" t="str">
            <v>TAPON GALV 1/2</v>
          </cell>
          <cell r="D482" t="str">
            <v>UND</v>
          </cell>
          <cell r="E482">
            <v>1302.9449999999999</v>
          </cell>
        </row>
        <row r="483">
          <cell r="C483" t="str">
            <v>TEE DE ALUMINIO 6MM</v>
          </cell>
          <cell r="D483" t="str">
            <v>ML</v>
          </cell>
          <cell r="E483">
            <v>3809.5238095238101</v>
          </cell>
        </row>
        <row r="484">
          <cell r="C484" t="str">
            <v>TEE PVC SANITARIA 2"</v>
          </cell>
          <cell r="D484" t="str">
            <v>UND</v>
          </cell>
          <cell r="E484">
            <v>5301</v>
          </cell>
        </row>
        <row r="485">
          <cell r="C485" t="str">
            <v>TEJA ARQUITECTONICA GALVANIZADA ACESCO</v>
          </cell>
          <cell r="D485" t="str">
            <v>M2</v>
          </cell>
          <cell r="E485">
            <v>27391.8254751407</v>
          </cell>
        </row>
        <row r="486">
          <cell r="C486" t="str">
            <v>TEJA DE BARRO 42 X 21</v>
          </cell>
          <cell r="D486" t="str">
            <v>UND</v>
          </cell>
          <cell r="E486">
            <v>1240.7183936512599</v>
          </cell>
        </row>
        <row r="487">
          <cell r="C487" t="str">
            <v xml:space="preserve">TEJA ESPAÑOLA ETERNIT </v>
          </cell>
          <cell r="D487" t="str">
            <v>M2</v>
          </cell>
          <cell r="E487">
            <v>78111.3145220445</v>
          </cell>
        </row>
        <row r="488">
          <cell r="C488" t="str">
            <v xml:space="preserve">TEJA FIBROCEMENTO ONDULADA P7 </v>
          </cell>
          <cell r="D488" t="str">
            <v>M2</v>
          </cell>
          <cell r="E488">
            <v>23411.8166454194</v>
          </cell>
        </row>
        <row r="489">
          <cell r="C489" t="str">
            <v>TEJA FIBROCEMENTO T7 Nº 6</v>
          </cell>
          <cell r="D489" t="str">
            <v>M2</v>
          </cell>
          <cell r="E489">
            <v>27904.296115996702</v>
          </cell>
        </row>
        <row r="490">
          <cell r="C490" t="str">
            <v>TEJA PERFIL 7 #10 ETERNIT</v>
          </cell>
          <cell r="D490" t="str">
            <v>UND</v>
          </cell>
          <cell r="E490">
            <v>58960.334999999999</v>
          </cell>
        </row>
        <row r="491">
          <cell r="C491" t="str">
            <v xml:space="preserve">TEJA PERFIL 7 #8 244X92CM ETERNIT </v>
          </cell>
          <cell r="D491" t="str">
            <v>UND</v>
          </cell>
          <cell r="E491">
            <v>47054.000233333303</v>
          </cell>
        </row>
        <row r="492">
          <cell r="C492" t="str">
            <v>TEJA STANDING SEAM CAL26 E:0,46</v>
          </cell>
          <cell r="D492" t="str">
            <v xml:space="preserve">M2 </v>
          </cell>
          <cell r="E492">
            <v>60429.459084174501</v>
          </cell>
        </row>
        <row r="493">
          <cell r="C493" t="str">
            <v>TEJA STANDING TIPO SANDWICH AIS. POLIURETANO</v>
          </cell>
          <cell r="D493" t="str">
            <v>M2</v>
          </cell>
          <cell r="E493">
            <v>117598.52600694601</v>
          </cell>
        </row>
        <row r="494">
          <cell r="C494" t="str">
            <v>TEJA TECHOLINE</v>
          </cell>
          <cell r="D494" t="str">
            <v xml:space="preserve">M2 </v>
          </cell>
          <cell r="E494">
            <v>33048.422464630799</v>
          </cell>
        </row>
        <row r="495">
          <cell r="C495" t="str">
            <v>TEJA TERMOACUSTICA</v>
          </cell>
          <cell r="D495" t="str">
            <v>M2</v>
          </cell>
          <cell r="E495">
            <v>46747.9674796748</v>
          </cell>
        </row>
        <row r="496">
          <cell r="C496" t="str">
            <v>TEJA TRASLUCIDA P7 ETERNIT</v>
          </cell>
          <cell r="D496" t="str">
            <v>M2</v>
          </cell>
          <cell r="E496">
            <v>91705.272574223607</v>
          </cell>
        </row>
        <row r="497">
          <cell r="C497" t="str">
            <v>TEJA TRASLUCIDA TRAPEZOIDAL POLICARBONATO</v>
          </cell>
          <cell r="D497" t="str">
            <v>M2</v>
          </cell>
          <cell r="E497">
            <v>278568.2515137</v>
          </cell>
        </row>
        <row r="498">
          <cell r="C498" t="str">
            <v>TELA VERDE 65GR/M2 2.10M ANCHO</v>
          </cell>
          <cell r="D498" t="str">
            <v>ML</v>
          </cell>
          <cell r="E498">
            <v>2640.90815655702</v>
          </cell>
        </row>
        <row r="499">
          <cell r="C499" t="str">
            <v>TERMINAL EMT 3/4 ACERO-TUB</v>
          </cell>
          <cell r="D499" t="str">
            <v>UND</v>
          </cell>
          <cell r="E499">
            <v>2265.6596753631702</v>
          </cell>
        </row>
        <row r="500">
          <cell r="C500" t="str">
            <v>THINNER FINO SQ-004 SILQUIN</v>
          </cell>
          <cell r="D500" t="str">
            <v>GAL</v>
          </cell>
          <cell r="E500">
            <v>55708.255874941598</v>
          </cell>
        </row>
        <row r="501">
          <cell r="C501" t="str">
            <v>TIERRA NEGRA</v>
          </cell>
          <cell r="D501" t="str">
            <v>M3</v>
          </cell>
          <cell r="E501">
            <v>6000</v>
          </cell>
        </row>
        <row r="502">
          <cell r="C502" t="str">
            <v>TIERRA X 1 KILO (CAPOTE)</v>
          </cell>
          <cell r="D502" t="str">
            <v>KG</v>
          </cell>
          <cell r="E502">
            <v>5286.5392425140599</v>
          </cell>
        </row>
        <row r="503">
          <cell r="C503" t="str">
            <v>TIMBRE CHICHARRA</v>
          </cell>
          <cell r="D503" t="str">
            <v>UND</v>
          </cell>
          <cell r="E503">
            <v>20900</v>
          </cell>
        </row>
        <row r="504">
          <cell r="C504" t="str">
            <v>TIMBRE PULSADOR BLANCO LUNARES</v>
          </cell>
          <cell r="D504" t="str">
            <v>UND</v>
          </cell>
          <cell r="E504">
            <v>12900</v>
          </cell>
        </row>
        <row r="505">
          <cell r="C505" t="str">
            <v>TINTILLA PARA MADERA CAFÉ</v>
          </cell>
          <cell r="D505" t="str">
            <v>GAL</v>
          </cell>
          <cell r="E505">
            <v>138097.35164118401</v>
          </cell>
        </row>
        <row r="506">
          <cell r="C506" t="str">
            <v>TOMA COAXIAL BLANCO EXE</v>
          </cell>
          <cell r="D506" t="str">
            <v>UND</v>
          </cell>
          <cell r="E506">
            <v>5174.4067644776796</v>
          </cell>
        </row>
        <row r="507">
          <cell r="C507" t="str">
            <v>TOMA CORRIENTE DOBLE LUMINEX BLANCO</v>
          </cell>
          <cell r="D507" t="str">
            <v>UND</v>
          </cell>
          <cell r="E507">
            <v>7323</v>
          </cell>
        </row>
        <row r="508">
          <cell r="C508" t="str">
            <v>TOMA CORRIENTE TRIFILAR 20A CODELCA</v>
          </cell>
          <cell r="D508" t="str">
            <v>UND</v>
          </cell>
          <cell r="E508">
            <v>14900</v>
          </cell>
        </row>
        <row r="509">
          <cell r="C509" t="str">
            <v>TOMA DOBLE POLO A TIERRA BLANCA LUNARE</v>
          </cell>
          <cell r="D509" t="str">
            <v>UND</v>
          </cell>
          <cell r="E509">
            <v>7038</v>
          </cell>
        </row>
        <row r="510">
          <cell r="C510" t="str">
            <v>TOMA TELEFONICA AMERICANA SENCILLA BLANCA LUNARES PRIME</v>
          </cell>
          <cell r="D510" t="str">
            <v>UND</v>
          </cell>
          <cell r="E510">
            <v>20900</v>
          </cell>
        </row>
        <row r="511">
          <cell r="C511" t="str">
            <v>TORNILLERIA Nº8 -3/4</v>
          </cell>
          <cell r="D511" t="str">
            <v>GLB</v>
          </cell>
          <cell r="E511">
            <v>6845.5288762758701</v>
          </cell>
        </row>
        <row r="512">
          <cell r="C512" t="str">
            <v>TORNILLO</v>
          </cell>
          <cell r="D512" t="str">
            <v>UND</v>
          </cell>
          <cell r="E512">
            <v>111.125212648765</v>
          </cell>
        </row>
        <row r="513">
          <cell r="C513" t="str">
            <v>TORNILLO 6 X 1"</v>
          </cell>
          <cell r="D513" t="str">
            <v>UND</v>
          </cell>
          <cell r="E513">
            <v>25.21</v>
          </cell>
        </row>
        <row r="514">
          <cell r="C514" t="str">
            <v>TORNILLO 7 X 7/16"</v>
          </cell>
          <cell r="D514" t="str">
            <v>UND</v>
          </cell>
          <cell r="E514">
            <v>32.354999999999997</v>
          </cell>
        </row>
        <row r="515">
          <cell r="C515" t="str">
            <v>TORNILLO AUTOPERFORANTE PARA METAL</v>
          </cell>
          <cell r="D515" t="str">
            <v>UND</v>
          </cell>
          <cell r="E515">
            <v>36.935000000000002</v>
          </cell>
        </row>
        <row r="516">
          <cell r="C516" t="str">
            <v xml:space="preserve">TORNILLO AVELLANADO 8 X 3/4" ZINCADO </v>
          </cell>
          <cell r="D516" t="str">
            <v>UND</v>
          </cell>
          <cell r="E516">
            <v>141.80500000000001</v>
          </cell>
        </row>
        <row r="517">
          <cell r="C517" t="str">
            <v xml:space="preserve">TORNILLO CUBIERTA TECHOLINE </v>
          </cell>
          <cell r="D517" t="str">
            <v>UND</v>
          </cell>
          <cell r="E517">
            <v>394.95499999999998</v>
          </cell>
        </row>
        <row r="518">
          <cell r="C518" t="str">
            <v xml:space="preserve">TORNILLO DE CUBIERTA TECHOLINE </v>
          </cell>
          <cell r="D518" t="str">
            <v>UND</v>
          </cell>
          <cell r="E518">
            <v>458.4</v>
          </cell>
        </row>
        <row r="519">
          <cell r="C519" t="str">
            <v>TORNILLO EXAGONAL 1/2"X2" INCLUYE TUERCA</v>
          </cell>
          <cell r="D519" t="str">
            <v>UND</v>
          </cell>
          <cell r="E519">
            <v>1426.05</v>
          </cell>
        </row>
        <row r="520">
          <cell r="C520" t="str">
            <v xml:space="preserve">TORNILLO FIJADOR ALA </v>
          </cell>
          <cell r="D520" t="str">
            <v>UND</v>
          </cell>
          <cell r="E520">
            <v>454.625</v>
          </cell>
        </row>
        <row r="521">
          <cell r="C521" t="str">
            <v>TORNILLO LÁMINA CAB LENTEJA PTA AGUDA 8X3/4</v>
          </cell>
          <cell r="D521" t="str">
            <v>UND</v>
          </cell>
          <cell r="E521">
            <v>79.39</v>
          </cell>
        </row>
        <row r="522">
          <cell r="C522" t="str">
            <v>TORNILLO MADERA AUTOPERFORANTE 8X2 </v>
          </cell>
          <cell r="D522" t="str">
            <v>UND</v>
          </cell>
          <cell r="E522">
            <v>64.53</v>
          </cell>
        </row>
        <row r="523">
          <cell r="C523" t="str">
            <v>TORNILLO PARA CANALETA</v>
          </cell>
          <cell r="D523" t="str">
            <v>UND</v>
          </cell>
          <cell r="E523">
            <v>70.614999999999995</v>
          </cell>
        </row>
        <row r="524">
          <cell r="C524" t="str">
            <v>TORNILLOS AUTOPERFORANTES  DE 1 1/2"  Y ARANDELAS EPDM</v>
          </cell>
          <cell r="D524" t="str">
            <v>UND</v>
          </cell>
          <cell r="E524">
            <v>890.76666666666699</v>
          </cell>
        </row>
        <row r="525">
          <cell r="C525" t="str">
            <v>TRITURADO DE 1/2" A 3/4"</v>
          </cell>
          <cell r="D525" t="str">
            <v>M3</v>
          </cell>
          <cell r="E525">
            <v>119327.73</v>
          </cell>
        </row>
        <row r="526">
          <cell r="C526" t="str">
            <v>TRONILLO AUTOPERFORANTE</v>
          </cell>
          <cell r="D526" t="str">
            <v>UND</v>
          </cell>
          <cell r="E526">
            <v>33.354999999999997</v>
          </cell>
        </row>
        <row r="527">
          <cell r="C527" t="str">
            <v>TRONZADORA</v>
          </cell>
          <cell r="D527" t="str">
            <v>DIA</v>
          </cell>
          <cell r="E527">
            <v>36950</v>
          </cell>
        </row>
        <row r="528">
          <cell r="C528" t="str">
            <v>TUBERÍA ESTRUCTURAL 2 REDONDO 4MM COLMENA</v>
          </cell>
          <cell r="D528" t="str">
            <v>UND</v>
          </cell>
          <cell r="E528">
            <v>17300</v>
          </cell>
        </row>
        <row r="529">
          <cell r="C529" t="str">
            <v>TUBO AC RANURADO  SHEDULE 10 Ø 2 1/2""</v>
          </cell>
          <cell r="D529" t="str">
            <v>ML</v>
          </cell>
          <cell r="E529">
            <v>88341</v>
          </cell>
        </row>
        <row r="530">
          <cell r="C530" t="str">
            <v>TUBO AC RANURADO  SHEDULE 10 Ø 4"</v>
          </cell>
          <cell r="D530" t="str">
            <v>ML</v>
          </cell>
          <cell r="E530">
            <v>109183</v>
          </cell>
        </row>
        <row r="531">
          <cell r="C531" t="str">
            <v>TUBO CONDUIT 3/4" EMT</v>
          </cell>
          <cell r="D531" t="str">
            <v>UND</v>
          </cell>
          <cell r="E531">
            <v>8235.4895093999803</v>
          </cell>
        </row>
        <row r="532">
          <cell r="C532" t="str">
            <v>TUBO ELECTRICO CONDUIT PAVCO 1 1/2"</v>
          </cell>
          <cell r="D532" t="str">
            <v>ML</v>
          </cell>
          <cell r="E532">
            <v>30200</v>
          </cell>
        </row>
        <row r="533">
          <cell r="C533" t="str">
            <v>TUBO ELECTRICO CONDUIT PAVCO 1"</v>
          </cell>
          <cell r="D533" t="str">
            <v>ML</v>
          </cell>
          <cell r="E533">
            <v>13855</v>
          </cell>
        </row>
        <row r="534">
          <cell r="C534" t="str">
            <v>TUBO ELECTRICO CONDUIT PAVCO 1/2"</v>
          </cell>
          <cell r="D534" t="str">
            <v>ML</v>
          </cell>
          <cell r="E534">
            <v>6990</v>
          </cell>
        </row>
        <row r="535">
          <cell r="C535" t="str">
            <v>TUBO ELECTRICO CONDUIT PAVCO 3/4"</v>
          </cell>
          <cell r="D535" t="str">
            <v>ML</v>
          </cell>
          <cell r="E535">
            <v>7700</v>
          </cell>
        </row>
        <row r="536">
          <cell r="C536" t="str">
            <v>TUBO ELECTRICO EMT UL 3/4"</v>
          </cell>
          <cell r="D536" t="str">
            <v>ML</v>
          </cell>
          <cell r="E536">
            <v>37496</v>
          </cell>
        </row>
        <row r="537">
          <cell r="C537" t="str">
            <v xml:space="preserve">TUBO PRESION CPVC PAVCO 1/2" </v>
          </cell>
          <cell r="D537" t="str">
            <v>ML</v>
          </cell>
          <cell r="E537">
            <v>6796.9790260895097</v>
          </cell>
        </row>
        <row r="538">
          <cell r="C538" t="str">
            <v xml:space="preserve">TUBO PRESION CPVC PAVCO 3/4" </v>
          </cell>
          <cell r="D538" t="str">
            <v>ML</v>
          </cell>
          <cell r="E538">
            <v>11504.156723046401</v>
          </cell>
        </row>
        <row r="539">
          <cell r="C539" t="str">
            <v xml:space="preserve">TUBO PRESION PVC PAVCO 1"  RDE 21 </v>
          </cell>
          <cell r="D539" t="str">
            <v>ML</v>
          </cell>
          <cell r="E539">
            <v>5869</v>
          </cell>
        </row>
        <row r="540">
          <cell r="C540" t="str">
            <v xml:space="preserve">TUBO PRESION PVC PAVCO 1.1/2"  RDE 21 </v>
          </cell>
          <cell r="D540" t="str">
            <v>ML</v>
          </cell>
          <cell r="E540">
            <v>13798</v>
          </cell>
        </row>
        <row r="541">
          <cell r="C541" t="str">
            <v xml:space="preserve">TUBO PRESION PVC PAVCO 1/2"  RDE 9 </v>
          </cell>
          <cell r="D541" t="str">
            <v>ML</v>
          </cell>
          <cell r="E541">
            <v>4724</v>
          </cell>
        </row>
        <row r="542">
          <cell r="C542" t="str">
            <v xml:space="preserve">TUBO PRESION PVC PAVCO 2"  RDE 21 </v>
          </cell>
          <cell r="D542" t="str">
            <v>ML</v>
          </cell>
          <cell r="E542">
            <v>21142</v>
          </cell>
        </row>
        <row r="543">
          <cell r="C543" t="str">
            <v xml:space="preserve">TUBO PRESION PVC PAVCO 2.1/2"  RDE 21 </v>
          </cell>
          <cell r="D543" t="str">
            <v>ML</v>
          </cell>
          <cell r="E543">
            <v>34254</v>
          </cell>
        </row>
        <row r="544">
          <cell r="C544" t="str">
            <v xml:space="preserve">TUBO PRESION PVC PAVCO 3/4"  RDE 11 </v>
          </cell>
          <cell r="D544" t="str">
            <v>ML</v>
          </cell>
          <cell r="E544">
            <v>6283</v>
          </cell>
        </row>
        <row r="545">
          <cell r="C545" t="str">
            <v>TUBO PRESION PVC PAVCO 3/4"  RDE 21</v>
          </cell>
          <cell r="D545" t="str">
            <v>ML</v>
          </cell>
          <cell r="E545">
            <v>3850</v>
          </cell>
        </row>
        <row r="546">
          <cell r="C546" t="str">
            <v xml:space="preserve">TUBO SANITARIO PAVCO 2" </v>
          </cell>
          <cell r="D546" t="str">
            <v>ML</v>
          </cell>
          <cell r="E546">
            <v>15119.0555555556</v>
          </cell>
        </row>
        <row r="547">
          <cell r="C547" t="str">
            <v xml:space="preserve">TUBO SANITARIO PAVCO 3" </v>
          </cell>
          <cell r="D547" t="str">
            <v>ML</v>
          </cell>
          <cell r="E547">
            <v>22585.333333333299</v>
          </cell>
        </row>
        <row r="548">
          <cell r="C548" t="str">
            <v xml:space="preserve">TUBO SANITARIO PAVCO 4" </v>
          </cell>
          <cell r="D548" t="str">
            <v>ML</v>
          </cell>
          <cell r="E548">
            <v>31743.277777777799</v>
          </cell>
        </row>
        <row r="549">
          <cell r="C549" t="str">
            <v xml:space="preserve">TUBO SANITARIO PAVCO 6" </v>
          </cell>
          <cell r="D549" t="str">
            <v>ML</v>
          </cell>
          <cell r="E549">
            <v>66653.166666666701</v>
          </cell>
        </row>
        <row r="550">
          <cell r="C550" t="str">
            <v xml:space="preserve">TUBO VENTILACION PAVCO 2" </v>
          </cell>
          <cell r="D550" t="str">
            <v>ML</v>
          </cell>
          <cell r="E550">
            <v>16520.277777777799</v>
          </cell>
        </row>
        <row r="551">
          <cell r="C551" t="str">
            <v xml:space="preserve">TUBO VENTILACION PAVCO 3" </v>
          </cell>
          <cell r="D551" t="str">
            <v>ML</v>
          </cell>
          <cell r="E551">
            <v>13224.222222222201</v>
          </cell>
        </row>
        <row r="552">
          <cell r="C552" t="str">
            <v>TUBULAR 1102 6 Mts</v>
          </cell>
          <cell r="D552" t="str">
            <v>UND</v>
          </cell>
          <cell r="E552">
            <v>159027.73149930101</v>
          </cell>
        </row>
        <row r="553">
          <cell r="C553" t="str">
            <v>TUBULAR 3X1" ALETA INTERMEDIA NATURAL VITRAL 095</v>
          </cell>
          <cell r="D553" t="str">
            <v>UND</v>
          </cell>
          <cell r="E553">
            <v>111448.878316674</v>
          </cell>
        </row>
        <row r="554">
          <cell r="C554" t="str">
            <v>TUBULAR ALUMINIO T-579</v>
          </cell>
          <cell r="D554" t="str">
            <v>UND</v>
          </cell>
          <cell r="E554">
            <v>139061.87533155299</v>
          </cell>
        </row>
        <row r="555">
          <cell r="C555" t="str">
            <v>TUERCA GALVANIZADA</v>
          </cell>
          <cell r="D555" t="str">
            <v>UND</v>
          </cell>
          <cell r="E555">
            <v>83</v>
          </cell>
        </row>
        <row r="556">
          <cell r="C556" t="str">
            <v>UNION CANAL AMAZONAS</v>
          </cell>
          <cell r="D556" t="str">
            <v>UND</v>
          </cell>
          <cell r="E556">
            <v>25991</v>
          </cell>
        </row>
        <row r="557">
          <cell r="C557" t="str">
            <v xml:space="preserve">UNION CANAL RAINGO </v>
          </cell>
          <cell r="D557" t="str">
            <v>UND</v>
          </cell>
          <cell r="E557">
            <v>8738.9730335436598</v>
          </cell>
        </row>
        <row r="558">
          <cell r="C558" t="str">
            <v>UNIÓN DE REPARACIÓN Ø 3" ( CORREDIZO)</v>
          </cell>
          <cell r="D558" t="str">
            <v>UND</v>
          </cell>
          <cell r="E558">
            <v>55902</v>
          </cell>
        </row>
        <row r="559">
          <cell r="C559" t="str">
            <v>VALVULA DE COMPUERTA SELLO DE BROMCE VASTAGO NO ASCENDENTE EXTREMO LISO PVC Ø3"</v>
          </cell>
          <cell r="D559" t="str">
            <v>UND</v>
          </cell>
          <cell r="E559">
            <v>865167</v>
          </cell>
        </row>
        <row r="560">
          <cell r="C560" t="str">
            <v>VARILLA COBRE MACIZA KIT POLO A TIERRA</v>
          </cell>
          <cell r="D560" t="str">
            <v>UND</v>
          </cell>
          <cell r="E560">
            <v>228704</v>
          </cell>
        </row>
        <row r="561">
          <cell r="C561" t="str">
            <v>VARILLA ZINCADA ROSCADA DE 5/8"</v>
          </cell>
          <cell r="D561" t="str">
            <v>UND</v>
          </cell>
          <cell r="E561">
            <v>11707.22</v>
          </cell>
        </row>
        <row r="562">
          <cell r="C562" t="str">
            <v>VENTANA 1.0X1.0 M ALUMINIO</v>
          </cell>
          <cell r="D562" t="str">
            <v>UND</v>
          </cell>
          <cell r="E562">
            <v>284291</v>
          </cell>
        </row>
        <row r="563">
          <cell r="C563" t="str">
            <v>VIDRIO TEMPLADO 10MM</v>
          </cell>
          <cell r="D563" t="str">
            <v>M2</v>
          </cell>
          <cell r="E563">
            <v>141010.34265236501</v>
          </cell>
        </row>
        <row r="564">
          <cell r="C564" t="str">
            <v xml:space="preserve">VIGUETA BASE 4 CAL. 26 2.44M </v>
          </cell>
          <cell r="D564" t="str">
            <v>UND</v>
          </cell>
          <cell r="E564">
            <v>8150</v>
          </cell>
        </row>
        <row r="565">
          <cell r="C565" t="str">
            <v>VINILO INTERVINIR PRO 200</v>
          </cell>
          <cell r="D565" t="str">
            <v>GAL</v>
          </cell>
          <cell r="E565">
            <v>29539.886624497001</v>
          </cell>
        </row>
        <row r="566">
          <cell r="C566" t="str">
            <v>VINILO TIPO 1 EXTRACRIL PARA INTERIORES</v>
          </cell>
          <cell r="D566" t="str">
            <v>GAL</v>
          </cell>
          <cell r="E566">
            <v>42270.736228918598</v>
          </cell>
        </row>
        <row r="567">
          <cell r="C567" t="str">
            <v xml:space="preserve">VINILO TIPO 2 TITO PABON </v>
          </cell>
          <cell r="D567" t="str">
            <v>GAL</v>
          </cell>
          <cell r="E567">
            <v>293866.84875020001</v>
          </cell>
        </row>
        <row r="568">
          <cell r="C568" t="str">
            <v>VOLQUETA 7M3</v>
          </cell>
          <cell r="D568" t="str">
            <v>KM/M3</v>
          </cell>
          <cell r="E568">
            <v>1211.58848353945</v>
          </cell>
        </row>
        <row r="569">
          <cell r="C569" t="str">
            <v>VOLQUETA TRANSPORTE MAT.PETREOS 1-10KMS</v>
          </cell>
          <cell r="D569" t="str">
            <v>M3/KM</v>
          </cell>
          <cell r="E569">
            <v>7552.1989178772301</v>
          </cell>
        </row>
        <row r="570">
          <cell r="C570" t="str">
            <v>YESO MAESTRO</v>
          </cell>
          <cell r="D570" t="str">
            <v>KG</v>
          </cell>
          <cell r="E570">
            <v>893.31724342890698</v>
          </cell>
        </row>
        <row r="571">
          <cell r="C571" t="str">
            <v>TRANSPORTE</v>
          </cell>
          <cell r="D571">
            <v>0</v>
          </cell>
          <cell r="E571">
            <v>0</v>
          </cell>
        </row>
        <row r="572">
          <cell r="C572" t="str">
            <v xml:space="preserve">SERVICIO DE ESCOMBRERA </v>
          </cell>
          <cell r="D572" t="str">
            <v>M3</v>
          </cell>
          <cell r="E572">
            <v>4315.5422387869903</v>
          </cell>
        </row>
        <row r="573">
          <cell r="C573" t="str">
            <v>VOLQUETA 7M3</v>
          </cell>
          <cell r="D573" t="str">
            <v>KM/M3</v>
          </cell>
          <cell r="E573">
            <v>1211.58848353945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co.computrabajo.com/salarios/residente-de-obra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1:G50"/>
  <sheetViews>
    <sheetView showGridLines="0" tabSelected="1" zoomScale="90" zoomScaleNormal="90" zoomScaleSheetLayoutView="90" workbookViewId="0"/>
  </sheetViews>
  <sheetFormatPr baseColWidth="10" defaultColWidth="11" defaultRowHeight="14.5"/>
  <cols>
    <col min="1" max="1" width="3" style="313" customWidth="1"/>
    <col min="2" max="2" width="7.453125" style="313" customWidth="1"/>
    <col min="3" max="3" width="41" style="313" customWidth="1"/>
    <col min="4" max="4" width="8" style="313" customWidth="1"/>
    <col min="5" max="5" width="14" style="315" customWidth="1"/>
    <col min="6" max="6" width="16.453125" style="313" customWidth="1"/>
    <col min="7" max="7" width="21.453125" style="314" customWidth="1"/>
    <col min="8" max="8" width="4.26953125" style="313" customWidth="1"/>
    <col min="9" max="9" width="14.1796875" style="313" bestFit="1" customWidth="1"/>
    <col min="10" max="10" width="15.54296875" style="313" bestFit="1" customWidth="1"/>
    <col min="11" max="16384" width="11" style="313"/>
  </cols>
  <sheetData>
    <row r="1" spans="2:7" ht="15" thickBot="1">
      <c r="B1" s="611" t="s">
        <v>132</v>
      </c>
      <c r="C1" s="612"/>
      <c r="D1" s="612"/>
      <c r="E1" s="612"/>
      <c r="F1" s="612"/>
      <c r="G1" s="613"/>
    </row>
    <row r="2" spans="2:7" ht="39" customHeight="1" thickBot="1">
      <c r="B2" s="611" t="s">
        <v>133</v>
      </c>
      <c r="C2" s="612"/>
      <c r="D2" s="612"/>
      <c r="E2" s="612"/>
      <c r="F2" s="612"/>
      <c r="G2" s="613"/>
    </row>
    <row r="3" spans="2:7" ht="24.75" customHeight="1" thickBot="1">
      <c r="B3" s="546" t="s">
        <v>0</v>
      </c>
      <c r="C3" s="547" t="s">
        <v>1</v>
      </c>
      <c r="D3" s="547" t="s">
        <v>2</v>
      </c>
      <c r="E3" s="547" t="s">
        <v>3</v>
      </c>
      <c r="F3" s="547" t="s">
        <v>4</v>
      </c>
      <c r="G3" s="548" t="s">
        <v>5</v>
      </c>
    </row>
    <row r="4" spans="2:7" ht="15" thickBot="1">
      <c r="B4" s="469">
        <v>1</v>
      </c>
      <c r="C4" s="565" t="s">
        <v>134</v>
      </c>
      <c r="D4" s="541"/>
      <c r="E4" s="541"/>
      <c r="F4" s="541"/>
      <c r="G4" s="542"/>
    </row>
    <row r="5" spans="2:7">
      <c r="B5" s="455">
        <v>1.1000000000000001</v>
      </c>
      <c r="C5" s="550" t="s">
        <v>135</v>
      </c>
      <c r="D5" s="456" t="s">
        <v>2</v>
      </c>
      <c r="E5" s="457">
        <f>+'MEMORIA CALCULO'!M7</f>
        <v>1</v>
      </c>
      <c r="F5" s="536">
        <f>+'(APU) PRESUPUESTO '!H35</f>
        <v>65000</v>
      </c>
      <c r="G5" s="458">
        <f>+ROUND(E5*F5,0)</f>
        <v>65000</v>
      </c>
    </row>
    <row r="6" spans="2:7" ht="25.5" customHeight="1">
      <c r="B6" s="459">
        <v>1.2</v>
      </c>
      <c r="C6" s="551" t="s">
        <v>136</v>
      </c>
      <c r="D6" s="460" t="s">
        <v>2</v>
      </c>
      <c r="E6" s="461">
        <f>+'MEMORIA CALCULO'!M9</f>
        <v>2</v>
      </c>
      <c r="F6" s="537">
        <f>+'(APU) PRESUPUESTO '!H67</f>
        <v>88000.000000000015</v>
      </c>
      <c r="G6" s="458">
        <f t="shared" ref="G6:G19" si="0">+ROUND(E6*F6,0)</f>
        <v>176000</v>
      </c>
    </row>
    <row r="7" spans="2:7" ht="23">
      <c r="B7" s="459">
        <v>1.3</v>
      </c>
      <c r="C7" s="551" t="s">
        <v>137</v>
      </c>
      <c r="D7" s="460" t="s">
        <v>2</v>
      </c>
      <c r="E7" s="461">
        <f>+'MEMORIA CALCULO'!M11</f>
        <v>1</v>
      </c>
      <c r="F7" s="537">
        <f>+'(APU) PRESUPUESTO '!H132</f>
        <v>80000</v>
      </c>
      <c r="G7" s="458">
        <f t="shared" si="0"/>
        <v>80000</v>
      </c>
    </row>
    <row r="8" spans="2:7" ht="23">
      <c r="B8" s="459">
        <v>1.4</v>
      </c>
      <c r="C8" s="552" t="s">
        <v>145</v>
      </c>
      <c r="D8" s="460" t="s">
        <v>2</v>
      </c>
      <c r="E8" s="461">
        <f>+'MEMORIA CALCULO'!M13</f>
        <v>1</v>
      </c>
      <c r="F8" s="537">
        <f>+'(APU) PRESUPUESTO '!H163</f>
        <v>195000</v>
      </c>
      <c r="G8" s="458">
        <f t="shared" si="0"/>
        <v>195000</v>
      </c>
    </row>
    <row r="9" spans="2:7">
      <c r="B9" s="459">
        <v>1.5</v>
      </c>
      <c r="C9" s="552" t="s">
        <v>138</v>
      </c>
      <c r="D9" s="460" t="s">
        <v>32</v>
      </c>
      <c r="E9" s="461">
        <f>+'MEMORIA CALCULO'!M15</f>
        <v>6.7</v>
      </c>
      <c r="F9" s="537">
        <f>+'(APU) PRESUPUESTO '!H195</f>
        <v>86000.000000000015</v>
      </c>
      <c r="G9" s="458">
        <f t="shared" si="0"/>
        <v>576200</v>
      </c>
    </row>
    <row r="10" spans="2:7" ht="23">
      <c r="B10" s="459">
        <v>1.6</v>
      </c>
      <c r="C10" s="552" t="s">
        <v>143</v>
      </c>
      <c r="D10" s="460" t="s">
        <v>32</v>
      </c>
      <c r="E10" s="461">
        <f>+'MEMORIA CALCULO'!M17</f>
        <v>40</v>
      </c>
      <c r="F10" s="553">
        <f>+'(APU) PRESUPUESTO '!H227</f>
        <v>8700.0000000000036</v>
      </c>
      <c r="G10" s="458">
        <f t="shared" si="0"/>
        <v>348000</v>
      </c>
    </row>
    <row r="11" spans="2:7">
      <c r="B11" s="459">
        <v>1.7</v>
      </c>
      <c r="C11" s="552" t="s">
        <v>148</v>
      </c>
      <c r="D11" s="460" t="s">
        <v>102</v>
      </c>
      <c r="E11" s="461">
        <f>+'MEMORIA CALCULO'!M19</f>
        <v>75.764999999999986</v>
      </c>
      <c r="F11" s="553">
        <f>+'(APU) PRESUPUESTO '!H258</f>
        <v>26399.999999999993</v>
      </c>
      <c r="G11" s="458">
        <f t="shared" si="0"/>
        <v>2000196</v>
      </c>
    </row>
    <row r="12" spans="2:7">
      <c r="B12" s="554">
        <v>1.8</v>
      </c>
      <c r="C12" s="552" t="s">
        <v>147</v>
      </c>
      <c r="D12" s="460" t="s">
        <v>102</v>
      </c>
      <c r="E12" s="461">
        <f>+'MEMORIA CALCULO'!M29</f>
        <v>27.830000000000002</v>
      </c>
      <c r="F12" s="553">
        <f>+'(APU) PRESUPUESTO '!H290</f>
        <v>19100</v>
      </c>
      <c r="G12" s="458">
        <f t="shared" si="0"/>
        <v>531553</v>
      </c>
    </row>
    <row r="13" spans="2:7">
      <c r="B13" s="564">
        <v>1.9</v>
      </c>
      <c r="C13" s="552" t="s">
        <v>149</v>
      </c>
      <c r="D13" s="460" t="s">
        <v>102</v>
      </c>
      <c r="E13" s="461">
        <f>+'MEMORIA CALCULO'!M35</f>
        <v>11.275</v>
      </c>
      <c r="F13" s="553">
        <f>+'(APU) PRESUPUESTO '!H322</f>
        <v>6300</v>
      </c>
      <c r="G13" s="458">
        <f t="shared" si="0"/>
        <v>71033</v>
      </c>
    </row>
    <row r="14" spans="2:7">
      <c r="B14" s="556">
        <v>1.1000000000000001</v>
      </c>
      <c r="C14" s="552" t="s">
        <v>150</v>
      </c>
      <c r="D14" s="460" t="s">
        <v>2</v>
      </c>
      <c r="E14" s="557">
        <f>+'MEMORIA CALCULO'!M40</f>
        <v>1</v>
      </c>
      <c r="F14" s="607">
        <f>+'(APU) PRESUPUESTO '!H352</f>
        <v>315000.00000000006</v>
      </c>
      <c r="G14" s="458">
        <f t="shared" si="0"/>
        <v>315000</v>
      </c>
    </row>
    <row r="15" spans="2:7" ht="41.25" customHeight="1">
      <c r="B15" s="556">
        <v>1.1100000000000001</v>
      </c>
      <c r="C15" s="552" t="s">
        <v>163</v>
      </c>
      <c r="D15" s="558" t="s">
        <v>2</v>
      </c>
      <c r="E15" s="557">
        <f>+'MEMORIA CALCULO'!M42</f>
        <v>14</v>
      </c>
      <c r="F15" s="607">
        <f>+'(APU) PRESUPUESTO '!H384</f>
        <v>38700</v>
      </c>
      <c r="G15" s="458">
        <f t="shared" si="0"/>
        <v>541800</v>
      </c>
    </row>
    <row r="16" spans="2:7" ht="30.75" customHeight="1">
      <c r="B16" s="556">
        <v>1.1200000000000001</v>
      </c>
      <c r="C16" s="552" t="s">
        <v>151</v>
      </c>
      <c r="D16" s="558" t="s">
        <v>102</v>
      </c>
      <c r="E16" s="557">
        <f>+'MEMORIA CALCULO'!M46</f>
        <v>25</v>
      </c>
      <c r="F16" s="607">
        <f>+'(APU) PRESUPUESTO '!H417</f>
        <v>71000</v>
      </c>
      <c r="G16" s="458">
        <f t="shared" si="0"/>
        <v>1775000</v>
      </c>
    </row>
    <row r="17" spans="2:7" ht="18" customHeight="1">
      <c r="B17" s="459">
        <v>1.1299999999999999</v>
      </c>
      <c r="C17" s="550" t="s">
        <v>152</v>
      </c>
      <c r="D17" s="460" t="s">
        <v>32</v>
      </c>
      <c r="E17" s="461">
        <f>+'MEMORIA CALCULO'!M49</f>
        <v>4</v>
      </c>
      <c r="F17" s="537">
        <f>+'(APU) PRESUPUESTO '!H452</f>
        <v>32600.000000000004</v>
      </c>
      <c r="G17" s="458">
        <f t="shared" si="0"/>
        <v>130400</v>
      </c>
    </row>
    <row r="18" spans="2:7" ht="30.75" customHeight="1">
      <c r="B18" s="459">
        <v>1.1399999999999999</v>
      </c>
      <c r="C18" s="552" t="s">
        <v>155</v>
      </c>
      <c r="D18" s="460" t="s">
        <v>32</v>
      </c>
      <c r="E18" s="461">
        <f>+'MEMORIA CALCULO'!M51</f>
        <v>15</v>
      </c>
      <c r="F18" s="553">
        <f>+'(APU) PRESUPUESTO '!H488</f>
        <v>23500</v>
      </c>
      <c r="G18" s="458">
        <f t="shared" si="0"/>
        <v>352500</v>
      </c>
    </row>
    <row r="19" spans="2:7" ht="34.5" customHeight="1">
      <c r="B19" s="459">
        <v>1.1499999999999999</v>
      </c>
      <c r="C19" s="552" t="s">
        <v>154</v>
      </c>
      <c r="D19" s="460" t="s">
        <v>32</v>
      </c>
      <c r="E19" s="461">
        <f>+'MEMORIA CALCULO'!M53</f>
        <v>12.6</v>
      </c>
      <c r="F19" s="553">
        <f>+'(APU) PRESUPUESTO '!H526</f>
        <v>76700</v>
      </c>
      <c r="G19" s="458">
        <f t="shared" si="0"/>
        <v>966420</v>
      </c>
    </row>
    <row r="20" spans="2:7" ht="34.5" customHeight="1">
      <c r="B20" s="559"/>
      <c r="C20" s="561" t="s">
        <v>200</v>
      </c>
      <c r="D20" s="562"/>
      <c r="E20" s="562"/>
      <c r="F20" s="563"/>
      <c r="G20" s="560"/>
    </row>
    <row r="21" spans="2:7" ht="48" customHeight="1">
      <c r="B21" s="555">
        <v>1.1599999999999999</v>
      </c>
      <c r="C21" s="552" t="s">
        <v>113</v>
      </c>
      <c r="D21" s="460" t="s">
        <v>102</v>
      </c>
      <c r="E21" s="461">
        <f>+'MEMORIA CALCULO'!M58</f>
        <v>12</v>
      </c>
      <c r="F21" s="537">
        <f>+'(APU) PRESUPUESTO '!H560</f>
        <v>26499.999999999996</v>
      </c>
      <c r="G21" s="462">
        <f>+ROUND(E21*F21,0)</f>
        <v>318000</v>
      </c>
    </row>
    <row r="22" spans="2:7">
      <c r="B22" s="555">
        <v>1.17</v>
      </c>
      <c r="C22" s="552" t="s">
        <v>103</v>
      </c>
      <c r="D22" s="460" t="s">
        <v>102</v>
      </c>
      <c r="E22" s="461">
        <f>+'MEMORIA CALCULO'!M60</f>
        <v>29.594999999999999</v>
      </c>
      <c r="F22" s="553">
        <f>+'(APU) PRESUPUESTO '!H593</f>
        <v>9499.9999999999982</v>
      </c>
      <c r="G22" s="462">
        <f t="shared" ref="G22:G24" si="1">+ROUND(E22*F22,0)</f>
        <v>281153</v>
      </c>
    </row>
    <row r="23" spans="2:7">
      <c r="B23" s="459">
        <v>1.18</v>
      </c>
      <c r="C23" s="552" t="s">
        <v>156</v>
      </c>
      <c r="D23" s="460" t="s">
        <v>102</v>
      </c>
      <c r="E23" s="461">
        <f>+'MEMORIA CALCULO'!M63</f>
        <v>118.22999999999999</v>
      </c>
      <c r="F23" s="553">
        <f>+'(APU) PRESUPUESTO '!H625</f>
        <v>8500</v>
      </c>
      <c r="G23" s="462">
        <f t="shared" si="1"/>
        <v>1004955</v>
      </c>
    </row>
    <row r="24" spans="2:7" ht="23.5" thickBot="1">
      <c r="B24" s="555">
        <v>1.19</v>
      </c>
      <c r="C24" s="552" t="s">
        <v>153</v>
      </c>
      <c r="D24" s="460" t="s">
        <v>102</v>
      </c>
      <c r="E24" s="461">
        <f>+'MEMORIA CALCULO'!M66</f>
        <v>118.22999999999999</v>
      </c>
      <c r="F24" s="553">
        <f>+'(APU) PRESUPUESTO '!H659</f>
        <v>91700</v>
      </c>
      <c r="G24" s="462">
        <f t="shared" si="1"/>
        <v>10841691</v>
      </c>
    </row>
    <row r="25" spans="2:7" ht="15" thickBot="1">
      <c r="B25" s="543"/>
      <c r="C25" s="544"/>
      <c r="D25" s="544"/>
      <c r="E25" s="544"/>
      <c r="F25" s="545" t="s">
        <v>112</v>
      </c>
      <c r="G25" s="464">
        <f>SUM(G5:G24)</f>
        <v>20569901</v>
      </c>
    </row>
    <row r="26" spans="2:7" ht="15" thickBot="1">
      <c r="B26" s="469">
        <v>2</v>
      </c>
      <c r="C26" s="565" t="s">
        <v>173</v>
      </c>
      <c r="D26" s="541"/>
      <c r="E26" s="541"/>
      <c r="F26" s="541"/>
      <c r="G26" s="542"/>
    </row>
    <row r="27" spans="2:7" ht="23">
      <c r="B27" s="455">
        <v>2.1</v>
      </c>
      <c r="C27" s="465" t="s">
        <v>174</v>
      </c>
      <c r="D27" s="456" t="s">
        <v>102</v>
      </c>
      <c r="E27" s="457">
        <f>+'MEMORIA CALCULO'!M70</f>
        <v>2.2399999999999998</v>
      </c>
      <c r="F27" s="536">
        <f>+'(APU) PRESUPUESTO '!H695</f>
        <v>320000</v>
      </c>
      <c r="G27" s="458">
        <f>+ROUND(E27*F27,0)</f>
        <v>716800</v>
      </c>
    </row>
    <row r="28" spans="2:7">
      <c r="B28" s="459">
        <v>2.2000000000000002</v>
      </c>
      <c r="C28" s="463" t="s">
        <v>175</v>
      </c>
      <c r="D28" s="460" t="s">
        <v>102</v>
      </c>
      <c r="E28" s="461">
        <f>+'MEMORIA CALCULO'!M72</f>
        <v>2.2320000000000002</v>
      </c>
      <c r="F28" s="553">
        <f>+'(APU) PRESUPUESTO '!H731</f>
        <v>340399.99999999988</v>
      </c>
      <c r="G28" s="458">
        <f t="shared" ref="G28:G38" si="2">+ROUND(E28*F28,0)</f>
        <v>759773</v>
      </c>
    </row>
    <row r="29" spans="2:7" ht="31.5" customHeight="1">
      <c r="B29" s="459">
        <v>2.2999999999999998</v>
      </c>
      <c r="C29" s="552" t="s">
        <v>177</v>
      </c>
      <c r="D29" s="460" t="s">
        <v>102</v>
      </c>
      <c r="E29" s="461">
        <f>+'MEMORIA CALCULO'!M74</f>
        <v>2.2320000000000002</v>
      </c>
      <c r="F29" s="553">
        <f>+'(APU) PRESUPUESTO '!H767</f>
        <v>96700</v>
      </c>
      <c r="G29" s="458">
        <f t="shared" si="2"/>
        <v>215834</v>
      </c>
    </row>
    <row r="30" spans="2:7">
      <c r="B30" s="459">
        <v>2.4</v>
      </c>
      <c r="C30" s="552" t="s">
        <v>179</v>
      </c>
      <c r="D30" s="460" t="s">
        <v>102</v>
      </c>
      <c r="E30" s="461">
        <f>+'MEMORIA CALCULO'!M76</f>
        <v>1.8</v>
      </c>
      <c r="F30" s="537">
        <f>+'(APU) PRESUPUESTO '!H803</f>
        <v>95000.000000000015</v>
      </c>
      <c r="G30" s="458">
        <f t="shared" si="2"/>
        <v>171000</v>
      </c>
    </row>
    <row r="31" spans="2:7" ht="23">
      <c r="B31" s="459">
        <v>2.5</v>
      </c>
      <c r="C31" s="552" t="s">
        <v>181</v>
      </c>
      <c r="D31" s="460" t="s">
        <v>102</v>
      </c>
      <c r="E31" s="461">
        <f>+'MEMORIA CALCULO'!L79</f>
        <v>1.7999999999999998</v>
      </c>
      <c r="F31" s="537">
        <f>+'(APU) PRESUPUESTO '!H839</f>
        <v>76700.000000000015</v>
      </c>
      <c r="G31" s="458">
        <f t="shared" si="2"/>
        <v>138060</v>
      </c>
    </row>
    <row r="32" spans="2:7">
      <c r="B32" s="455">
        <v>2.6</v>
      </c>
      <c r="C32" s="550" t="s">
        <v>183</v>
      </c>
      <c r="D32" s="456" t="s">
        <v>2</v>
      </c>
      <c r="E32" s="457">
        <f>+'MEMORIA CALCULO'!M80</f>
        <v>2</v>
      </c>
      <c r="F32" s="536">
        <f>+'(APU) PRESUPUESTO '!H873</f>
        <v>113000</v>
      </c>
      <c r="G32" s="458">
        <f t="shared" si="2"/>
        <v>226000</v>
      </c>
    </row>
    <row r="33" spans="2:7">
      <c r="B33" s="459">
        <v>2.7</v>
      </c>
      <c r="C33" s="551" t="s">
        <v>185</v>
      </c>
      <c r="D33" s="460" t="s">
        <v>102</v>
      </c>
      <c r="E33" s="461">
        <f>+'MEMORIA CALCULO'!M82</f>
        <v>130.43</v>
      </c>
      <c r="F33" s="537">
        <f>+'(APU) PRESUPUESTO '!H906</f>
        <v>19300</v>
      </c>
      <c r="G33" s="458">
        <f t="shared" si="2"/>
        <v>2517299</v>
      </c>
    </row>
    <row r="34" spans="2:7">
      <c r="B34" s="459">
        <v>2.8</v>
      </c>
      <c r="C34" s="551" t="str">
        <f>+C12</f>
        <v xml:space="preserve">Pintura en aceite para ornamentacion </v>
      </c>
      <c r="D34" s="460" t="s">
        <v>101</v>
      </c>
      <c r="E34" s="461">
        <f>+'MEMORIA CALCULO'!M95</f>
        <v>34.239999999999995</v>
      </c>
      <c r="F34" s="537">
        <f>+'(APU) PRESUPUESTO '!H940</f>
        <v>19099.999999999993</v>
      </c>
      <c r="G34" s="458">
        <f t="shared" si="2"/>
        <v>653984</v>
      </c>
    </row>
    <row r="35" spans="2:7">
      <c r="B35" s="459">
        <v>2.9</v>
      </c>
      <c r="C35" s="552" t="s">
        <v>194</v>
      </c>
      <c r="D35" s="460" t="s">
        <v>32</v>
      </c>
      <c r="E35" s="461">
        <f>+'MEMORIA CALCULO'!M103</f>
        <v>3</v>
      </c>
      <c r="F35" s="537">
        <f>+'(APU) PRESUPUESTO '!H972</f>
        <v>15500.000000000004</v>
      </c>
      <c r="G35" s="458">
        <f t="shared" si="2"/>
        <v>46500</v>
      </c>
    </row>
    <row r="36" spans="2:7" ht="42.75" customHeight="1">
      <c r="B36" s="555">
        <v>2.1</v>
      </c>
      <c r="C36" s="552" t="s">
        <v>196</v>
      </c>
      <c r="D36" s="460" t="s">
        <v>32</v>
      </c>
      <c r="E36" s="461">
        <f>+'MEMORIA CALCULO'!M105</f>
        <v>7.1</v>
      </c>
      <c r="F36" s="537">
        <f>+'(APU) PRESUPUESTO '!H1003</f>
        <v>89700.000000000015</v>
      </c>
      <c r="G36" s="458">
        <f t="shared" si="2"/>
        <v>636870</v>
      </c>
    </row>
    <row r="37" spans="2:7" ht="23">
      <c r="B37" s="555">
        <v>2.11</v>
      </c>
      <c r="C37" s="552" t="s">
        <v>197</v>
      </c>
      <c r="D37" s="460" t="s">
        <v>32</v>
      </c>
      <c r="E37" s="461">
        <f>+'MEMORIA CALCULO'!M107</f>
        <v>3.2</v>
      </c>
      <c r="F37" s="553">
        <f>+'(APU) PRESUPUESTO '!H1036</f>
        <v>112000.00000000003</v>
      </c>
      <c r="G37" s="458">
        <f t="shared" si="2"/>
        <v>358400</v>
      </c>
    </row>
    <row r="38" spans="2:7" ht="15" thickBot="1">
      <c r="B38" s="555">
        <v>2.12</v>
      </c>
      <c r="C38" s="463" t="s">
        <v>199</v>
      </c>
      <c r="D38" s="460" t="s">
        <v>32</v>
      </c>
      <c r="E38" s="461">
        <f>+'MEMORIA CALCULO'!M109</f>
        <v>1.2</v>
      </c>
      <c r="F38" s="553">
        <f>+'(APU) PRESUPUESTO '!H1068</f>
        <v>73500</v>
      </c>
      <c r="G38" s="458">
        <f t="shared" si="2"/>
        <v>88200</v>
      </c>
    </row>
    <row r="39" spans="2:7" ht="15" thickBot="1">
      <c r="B39" s="543"/>
      <c r="C39" s="544"/>
      <c r="D39" s="544"/>
      <c r="E39" s="544"/>
      <c r="F39" s="545" t="s">
        <v>112</v>
      </c>
      <c r="G39" s="464">
        <f>SUM(G27:G38)</f>
        <v>6528720</v>
      </c>
    </row>
    <row r="40" spans="2:7">
      <c r="B40" s="623" t="s">
        <v>51</v>
      </c>
      <c r="C40" s="623"/>
      <c r="D40" s="623"/>
      <c r="E40" s="623"/>
      <c r="F40" s="623"/>
      <c r="G40" s="449">
        <f>+G39+G25</f>
        <v>27098621</v>
      </c>
    </row>
    <row r="41" spans="2:7">
      <c r="B41" s="624" t="s">
        <v>52</v>
      </c>
      <c r="C41" s="624"/>
      <c r="D41" s="624"/>
      <c r="E41" s="624"/>
      <c r="F41" s="450">
        <f>+'DESGLOSE AIU'!H19</f>
        <v>0.19125891291663882</v>
      </c>
      <c r="G41" s="451">
        <f>ROUND(G40*F41,0)</f>
        <v>5182853</v>
      </c>
    </row>
    <row r="42" spans="2:7">
      <c r="B42" s="624" t="s">
        <v>83</v>
      </c>
      <c r="C42" s="624"/>
      <c r="D42" s="624"/>
      <c r="E42" s="624"/>
      <c r="F42" s="450">
        <f>+'DESGLOSE AIU'!H20</f>
        <v>0.01</v>
      </c>
      <c r="G42" s="451">
        <f>ROUND(G40*F42,0)</f>
        <v>270986</v>
      </c>
    </row>
    <row r="43" spans="2:7">
      <c r="B43" s="624" t="s">
        <v>61</v>
      </c>
      <c r="C43" s="624"/>
      <c r="D43" s="624"/>
      <c r="E43" s="624"/>
      <c r="F43" s="450">
        <f>+'DESGLOSE AIU'!H21</f>
        <v>0.05</v>
      </c>
      <c r="G43" s="451">
        <f>ROUND(G40*F43,0)</f>
        <v>1354931</v>
      </c>
    </row>
    <row r="44" spans="2:7" ht="15" customHeight="1">
      <c r="B44" s="620" t="s">
        <v>6</v>
      </c>
      <c r="C44" s="621"/>
      <c r="D44" s="621"/>
      <c r="E44" s="621"/>
      <c r="F44" s="622"/>
      <c r="G44" s="449">
        <f>SUM(G40:G43)</f>
        <v>33907391</v>
      </c>
    </row>
    <row r="46" spans="2:7" ht="34.5" customHeight="1">
      <c r="B46" s="614"/>
      <c r="C46" s="614"/>
      <c r="D46" s="452"/>
    </row>
    <row r="47" spans="2:7">
      <c r="B47" s="615" t="s">
        <v>129</v>
      </c>
      <c r="C47" s="615"/>
      <c r="D47" s="452"/>
      <c r="F47" s="404"/>
    </row>
    <row r="48" spans="2:7">
      <c r="B48" s="616" t="s">
        <v>130</v>
      </c>
      <c r="C48" s="617"/>
      <c r="D48" s="452"/>
      <c r="F48" s="453"/>
    </row>
    <row r="49" spans="2:6">
      <c r="B49" s="618" t="s">
        <v>100</v>
      </c>
      <c r="C49" s="617"/>
      <c r="F49" s="404"/>
    </row>
    <row r="50" spans="2:6">
      <c r="B50" s="616" t="s">
        <v>131</v>
      </c>
      <c r="C50" s="619"/>
    </row>
  </sheetData>
  <mergeCells count="12">
    <mergeCell ref="B50:C50"/>
    <mergeCell ref="B44:F44"/>
    <mergeCell ref="B2:G2"/>
    <mergeCell ref="B40:F40"/>
    <mergeCell ref="B41:E41"/>
    <mergeCell ref="B42:E42"/>
    <mergeCell ref="B43:E43"/>
    <mergeCell ref="B1:G1"/>
    <mergeCell ref="B46:C46"/>
    <mergeCell ref="B47:C47"/>
    <mergeCell ref="B48:C48"/>
    <mergeCell ref="B49:C49"/>
  </mergeCells>
  <phoneticPr fontId="37" type="noConversion"/>
  <pageMargins left="0.7" right="0.7" top="0.75" bottom="0.75" header="0.3" footer="0.3"/>
  <pageSetup paperSize="9" scale="70" orientation="portrait" r:id="rId1"/>
  <colBreaks count="1" manualBreakCount="1">
    <brk id="7" min="1" max="5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2:M110"/>
  <sheetViews>
    <sheetView zoomScaleNormal="100" zoomScaleSheetLayoutView="100" workbookViewId="0"/>
  </sheetViews>
  <sheetFormatPr baseColWidth="10" defaultColWidth="11.453125" defaultRowHeight="13"/>
  <cols>
    <col min="1" max="1" width="5.54296875" style="326" customWidth="1"/>
    <col min="2" max="2" width="60.7265625" style="20" customWidth="1"/>
    <col min="3" max="3" width="7.54296875" style="327" customWidth="1"/>
    <col min="4" max="4" width="9.1796875" style="328" customWidth="1"/>
    <col min="5" max="6" width="10" style="328" customWidth="1"/>
    <col min="7" max="7" width="7.453125" style="329" customWidth="1"/>
    <col min="8" max="8" width="7.1796875" style="20" customWidth="1"/>
    <col min="9" max="9" width="11.81640625" style="20" customWidth="1"/>
    <col min="10" max="11" width="10.1796875" style="20" customWidth="1"/>
    <col min="12" max="12" width="9.81640625" style="20" customWidth="1"/>
    <col min="13" max="13" width="12.7265625" style="20" customWidth="1"/>
    <col min="14" max="14" width="4.453125" style="20" customWidth="1"/>
    <col min="15" max="15" width="14.453125" style="20" bestFit="1" customWidth="1"/>
    <col min="16" max="16384" width="11.453125" style="20"/>
  </cols>
  <sheetData>
    <row r="2" spans="1:13" ht="45.75" customHeight="1">
      <c r="A2" s="625" t="s">
        <v>133</v>
      </c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</row>
    <row r="3" spans="1:13" ht="24" customHeight="1">
      <c r="A3" s="626"/>
      <c r="B3" s="626"/>
      <c r="C3" s="626"/>
      <c r="D3" s="626"/>
      <c r="E3" s="626"/>
      <c r="F3" s="626"/>
      <c r="G3" s="626"/>
      <c r="H3" s="626"/>
      <c r="I3" s="626"/>
      <c r="J3" s="626"/>
      <c r="K3" s="626"/>
      <c r="L3" s="626"/>
      <c r="M3" s="626"/>
    </row>
    <row r="4" spans="1:13">
      <c r="A4" s="352" t="s">
        <v>0</v>
      </c>
      <c r="B4" s="353" t="s">
        <v>35</v>
      </c>
      <c r="C4" s="627" t="s">
        <v>36</v>
      </c>
      <c r="D4" s="627"/>
      <c r="E4" s="627"/>
      <c r="F4" s="627"/>
      <c r="G4" s="627"/>
      <c r="H4" s="627"/>
      <c r="I4" s="627"/>
      <c r="J4" s="627"/>
      <c r="K4" s="627"/>
      <c r="L4" s="627"/>
      <c r="M4" s="353" t="s">
        <v>37</v>
      </c>
    </row>
    <row r="5" spans="1:13" ht="24.75" customHeight="1">
      <c r="A5" s="628"/>
      <c r="B5" s="628"/>
      <c r="C5" s="628"/>
      <c r="D5" s="628"/>
      <c r="E5" s="628"/>
      <c r="F5" s="628"/>
      <c r="G5" s="628"/>
      <c r="H5" s="628"/>
      <c r="I5" s="628"/>
      <c r="J5" s="628"/>
      <c r="K5" s="628"/>
      <c r="L5" s="628"/>
      <c r="M5" s="628"/>
    </row>
    <row r="6" spans="1:13" ht="31.5" customHeight="1">
      <c r="A6" s="366">
        <f>+'PRESUPUESTO OFICIAL'!B4</f>
        <v>1</v>
      </c>
      <c r="B6" s="408" t="str">
        <f>+'PRESUPUESTO OFICIAL'!C4</f>
        <v xml:space="preserve">SEDE PRINCIPAL </v>
      </c>
      <c r="C6" s="367" t="s">
        <v>38</v>
      </c>
      <c r="D6" s="368"/>
      <c r="E6" s="369"/>
      <c r="F6" s="370"/>
      <c r="G6" s="370"/>
      <c r="H6" s="370"/>
      <c r="I6" s="371"/>
      <c r="J6" s="370"/>
      <c r="K6" s="370"/>
      <c r="L6" s="372"/>
      <c r="M6" s="373"/>
    </row>
    <row r="7" spans="1:13">
      <c r="A7" s="374">
        <f>+'PRESUPUESTO OFICIAL'!B5</f>
        <v>1.1000000000000001</v>
      </c>
      <c r="B7" s="375" t="str">
        <f>+'PRESUPUESTO OFICIAL'!C5</f>
        <v xml:space="preserve">Mantenimiento a puerta de ingreso principal </v>
      </c>
      <c r="C7" s="376" t="str">
        <f>+'PRESUPUESTO OFICIAL'!D5</f>
        <v>UND</v>
      </c>
      <c r="D7" s="377" t="s">
        <v>39</v>
      </c>
      <c r="E7" s="378" t="s">
        <v>40</v>
      </c>
      <c r="F7" s="379" t="s">
        <v>41</v>
      </c>
      <c r="G7" s="379" t="s">
        <v>42</v>
      </c>
      <c r="H7" s="379" t="s">
        <v>43</v>
      </c>
      <c r="I7" s="380" t="s">
        <v>44</v>
      </c>
      <c r="J7" s="379"/>
      <c r="K7" s="379"/>
      <c r="L7" s="381" t="s">
        <v>22</v>
      </c>
      <c r="M7" s="382">
        <f>+L8</f>
        <v>1</v>
      </c>
    </row>
    <row r="8" spans="1:13">
      <c r="A8" s="354"/>
      <c r="B8" s="383" t="s">
        <v>139</v>
      </c>
      <c r="C8" s="355"/>
      <c r="D8" s="356"/>
      <c r="E8" s="357">
        <v>1</v>
      </c>
      <c r="F8" s="365"/>
      <c r="G8" s="365"/>
      <c r="H8" s="358"/>
      <c r="I8" s="359"/>
      <c r="J8" s="358"/>
      <c r="K8" s="358"/>
      <c r="L8" s="398">
        <v>1</v>
      </c>
      <c r="M8" s="360"/>
    </row>
    <row r="9" spans="1:13" s="362" customFormat="1" ht="26">
      <c r="A9" s="374">
        <f>+'PRESUPUESTO OFICIAL'!B6</f>
        <v>1.2</v>
      </c>
      <c r="B9" s="375" t="str">
        <f>+'PRESUPUESTO OFICIAL'!C6</f>
        <v>Mantenimiento a puerta de sala multiple (incluye instalacion de chapa y porta candado)</v>
      </c>
      <c r="C9" s="376" t="str">
        <f>+'PRESUPUESTO OFICIAL'!D6</f>
        <v>UND</v>
      </c>
      <c r="D9" s="377" t="s">
        <v>39</v>
      </c>
      <c r="E9" s="378" t="s">
        <v>40</v>
      </c>
      <c r="F9" s="379" t="s">
        <v>41</v>
      </c>
      <c r="G9" s="379" t="s">
        <v>42</v>
      </c>
      <c r="H9" s="379" t="s">
        <v>43</v>
      </c>
      <c r="I9" s="380" t="s">
        <v>44</v>
      </c>
      <c r="J9" s="379"/>
      <c r="K9" s="379"/>
      <c r="L9" s="381" t="s">
        <v>22</v>
      </c>
      <c r="M9" s="382">
        <f>+L10</f>
        <v>2</v>
      </c>
    </row>
    <row r="10" spans="1:13" s="362" customFormat="1">
      <c r="A10" s="354"/>
      <c r="B10" s="383" t="s">
        <v>140</v>
      </c>
      <c r="C10" s="355"/>
      <c r="D10" s="356"/>
      <c r="E10" s="357">
        <v>2</v>
      </c>
      <c r="F10" s="365"/>
      <c r="G10" s="365"/>
      <c r="H10" s="384"/>
      <c r="I10" s="359"/>
      <c r="J10" s="358"/>
      <c r="K10" s="358"/>
      <c r="L10" s="385">
        <f>+E10</f>
        <v>2</v>
      </c>
      <c r="M10" s="360"/>
    </row>
    <row r="11" spans="1:13" s="362" customFormat="1" ht="26">
      <c r="A11" s="374">
        <f>+'PRESUPUESTO OFICIAL'!B7</f>
        <v>1.3</v>
      </c>
      <c r="B11" s="375" t="str">
        <f>+'PRESUPUESTO OFICIAL'!C7</f>
        <v xml:space="preserve">Mantenimiento a puerta metalica baño de niñas cambio de lamina de arrastre </v>
      </c>
      <c r="C11" s="376" t="str">
        <f>+'PRESUPUESTO OFICIAL'!D7</f>
        <v>UND</v>
      </c>
      <c r="D11" s="377" t="s">
        <v>39</v>
      </c>
      <c r="E11" s="378" t="s">
        <v>40</v>
      </c>
      <c r="F11" s="379" t="s">
        <v>41</v>
      </c>
      <c r="G11" s="379" t="s">
        <v>42</v>
      </c>
      <c r="H11" s="379" t="s">
        <v>43</v>
      </c>
      <c r="I11" s="380" t="s">
        <v>44</v>
      </c>
      <c r="J11" s="379"/>
      <c r="K11" s="379"/>
      <c r="L11" s="381" t="s">
        <v>22</v>
      </c>
      <c r="M11" s="382">
        <f>+L12</f>
        <v>1</v>
      </c>
    </row>
    <row r="12" spans="1:13" s="362" customFormat="1">
      <c r="A12" s="354"/>
      <c r="B12" s="383" t="s">
        <v>141</v>
      </c>
      <c r="C12" s="355"/>
      <c r="D12" s="356"/>
      <c r="E12" s="357">
        <v>1</v>
      </c>
      <c r="F12" s="365"/>
      <c r="G12" s="365"/>
      <c r="H12" s="365"/>
      <c r="I12" s="359"/>
      <c r="J12" s="358"/>
      <c r="K12" s="358"/>
      <c r="L12" s="385">
        <f>+E12</f>
        <v>1</v>
      </c>
      <c r="M12" s="360"/>
    </row>
    <row r="13" spans="1:13" s="362" customFormat="1" ht="26">
      <c r="A13" s="374">
        <f>+'PRESUPUESTO OFICIAL'!B8</f>
        <v>1.4</v>
      </c>
      <c r="B13" s="375" t="str">
        <f>+'PRESUPUESTO OFICIAL'!C8</f>
        <v xml:space="preserve">Suministro e instalacion de marco metalica C18 para puerta sala multiple </v>
      </c>
      <c r="C13" s="376" t="str">
        <f>+'PRESUPUESTO OFICIAL'!D8</f>
        <v>UND</v>
      </c>
      <c r="D13" s="377" t="s">
        <v>39</v>
      </c>
      <c r="E13" s="378" t="s">
        <v>40</v>
      </c>
      <c r="F13" s="379" t="s">
        <v>41</v>
      </c>
      <c r="G13" s="379" t="s">
        <v>42</v>
      </c>
      <c r="H13" s="379" t="s">
        <v>43</v>
      </c>
      <c r="I13" s="380" t="s">
        <v>44</v>
      </c>
      <c r="J13" s="379"/>
      <c r="K13" s="379"/>
      <c r="L13" s="381" t="s">
        <v>22</v>
      </c>
      <c r="M13" s="382">
        <f>+L14</f>
        <v>1</v>
      </c>
    </row>
    <row r="14" spans="1:13" s="362" customFormat="1">
      <c r="A14" s="354"/>
      <c r="B14" s="383" t="s">
        <v>146</v>
      </c>
      <c r="C14" s="355"/>
      <c r="D14" s="356"/>
      <c r="E14" s="357">
        <v>1</v>
      </c>
      <c r="F14" s="365"/>
      <c r="G14" s="365"/>
      <c r="H14" s="365"/>
      <c r="I14" s="359"/>
      <c r="J14" s="358"/>
      <c r="K14" s="358"/>
      <c r="L14" s="385">
        <f>+E14</f>
        <v>1</v>
      </c>
      <c r="M14" s="360"/>
    </row>
    <row r="15" spans="1:13" s="362" customFormat="1" ht="25.5" customHeight="1">
      <c r="A15" s="374">
        <f>+'PRESUPUESTO OFICIAL'!B9</f>
        <v>1.5</v>
      </c>
      <c r="B15" s="375" t="str">
        <f>+'PRESUPUESTO OFICIAL'!C9</f>
        <v xml:space="preserve">Suministro e instalacion de canal metalica </v>
      </c>
      <c r="C15" s="376" t="str">
        <f>+'PRESUPUESTO OFICIAL'!D9</f>
        <v>ML</v>
      </c>
      <c r="D15" s="377" t="s">
        <v>39</v>
      </c>
      <c r="E15" s="378" t="s">
        <v>40</v>
      </c>
      <c r="F15" s="379" t="s">
        <v>41</v>
      </c>
      <c r="G15" s="379" t="s">
        <v>42</v>
      </c>
      <c r="H15" s="379" t="s">
        <v>43</v>
      </c>
      <c r="I15" s="380" t="s">
        <v>44</v>
      </c>
      <c r="J15" s="379"/>
      <c r="K15" s="379"/>
      <c r="L15" s="381" t="s">
        <v>22</v>
      </c>
      <c r="M15" s="382">
        <f>+L16</f>
        <v>6.7</v>
      </c>
    </row>
    <row r="16" spans="1:13" s="362" customFormat="1">
      <c r="A16" s="311"/>
      <c r="B16" s="383" t="s">
        <v>142</v>
      </c>
      <c r="C16" s="312"/>
      <c r="D16" s="323"/>
      <c r="E16" s="324"/>
      <c r="F16" s="409">
        <v>6.7</v>
      </c>
      <c r="G16" s="325"/>
      <c r="H16" s="363"/>
      <c r="I16" s="363"/>
      <c r="J16" s="363"/>
      <c r="K16" s="363"/>
      <c r="L16" s="398">
        <f>+F16</f>
        <v>6.7</v>
      </c>
      <c r="M16" s="364"/>
    </row>
    <row r="17" spans="1:13" s="362" customFormat="1" ht="26">
      <c r="A17" s="374">
        <f>+'PRESUPUESTO OFICIAL'!B10</f>
        <v>1.6</v>
      </c>
      <c r="B17" s="375" t="str">
        <f>+'PRESUPUESTO OFICIAL'!C10</f>
        <v xml:space="preserve">Suministro e instalacion de cable No. 12 para instalacion de ventiladores sala multiple </v>
      </c>
      <c r="C17" s="376" t="str">
        <f>+'PRESUPUESTO OFICIAL'!D10</f>
        <v>ML</v>
      </c>
      <c r="D17" s="377" t="s">
        <v>39</v>
      </c>
      <c r="E17" s="378" t="s">
        <v>40</v>
      </c>
      <c r="F17" s="379" t="s">
        <v>41</v>
      </c>
      <c r="G17" s="379" t="s">
        <v>42</v>
      </c>
      <c r="H17" s="379" t="s">
        <v>43</v>
      </c>
      <c r="I17" s="380" t="s">
        <v>44</v>
      </c>
      <c r="J17" s="379"/>
      <c r="K17" s="379"/>
      <c r="L17" s="381" t="s">
        <v>22</v>
      </c>
      <c r="M17" s="382">
        <f>+L18</f>
        <v>40</v>
      </c>
    </row>
    <row r="18" spans="1:13" s="362" customFormat="1">
      <c r="A18" s="311"/>
      <c r="B18" s="399" t="s">
        <v>144</v>
      </c>
      <c r="C18" s="466"/>
      <c r="D18" s="323"/>
      <c r="E18" s="324"/>
      <c r="F18" s="409">
        <v>40</v>
      </c>
      <c r="G18" s="325"/>
      <c r="H18" s="363"/>
      <c r="I18" s="363"/>
      <c r="J18" s="363"/>
      <c r="K18" s="363"/>
      <c r="L18" s="398">
        <f>+F18</f>
        <v>40</v>
      </c>
      <c r="M18" s="364"/>
    </row>
    <row r="19" spans="1:13" s="362" customFormat="1" ht="36" customHeight="1">
      <c r="A19" s="374">
        <f>+'PRESUPUESTO OFICIAL'!B11</f>
        <v>1.7</v>
      </c>
      <c r="B19" s="375" t="str">
        <f>+'PRESUPUESTO OFICIAL'!C11</f>
        <v xml:space="preserve">Pintura vinilo tipo 1 a tres manos y estuco </v>
      </c>
      <c r="C19" s="376" t="str">
        <f>+'PRESUPUESTO OFICIAL'!D11</f>
        <v>M2</v>
      </c>
      <c r="D19" s="377" t="s">
        <v>39</v>
      </c>
      <c r="E19" s="378" t="s">
        <v>40</v>
      </c>
      <c r="F19" s="379" t="s">
        <v>41</v>
      </c>
      <c r="G19" s="379" t="s">
        <v>42</v>
      </c>
      <c r="H19" s="379" t="s">
        <v>43</v>
      </c>
      <c r="I19" s="380" t="s">
        <v>44</v>
      </c>
      <c r="J19" s="379"/>
      <c r="K19" s="379"/>
      <c r="L19" s="381" t="s">
        <v>22</v>
      </c>
      <c r="M19" s="382">
        <f>+M22+M26</f>
        <v>75.764999999999986</v>
      </c>
    </row>
    <row r="20" spans="1:13" s="362" customFormat="1">
      <c r="A20" s="311"/>
      <c r="B20" s="399" t="s">
        <v>157</v>
      </c>
      <c r="C20" s="312"/>
      <c r="D20" s="323"/>
      <c r="E20" s="324"/>
      <c r="F20" s="409">
        <v>6.5</v>
      </c>
      <c r="G20" s="325"/>
      <c r="H20" s="363">
        <v>3.4</v>
      </c>
      <c r="I20" s="363"/>
      <c r="J20" s="363"/>
      <c r="K20" s="363"/>
      <c r="L20" s="398">
        <f>+F20*H20</f>
        <v>22.099999999999998</v>
      </c>
      <c r="M20" s="364"/>
    </row>
    <row r="21" spans="1:13" s="362" customFormat="1">
      <c r="A21" s="311"/>
      <c r="B21" s="399" t="s">
        <v>157</v>
      </c>
      <c r="C21" s="312"/>
      <c r="D21" s="323"/>
      <c r="E21" s="324"/>
      <c r="F21" s="409">
        <v>6.3</v>
      </c>
      <c r="G21" s="325"/>
      <c r="H21" s="363">
        <v>3.4</v>
      </c>
      <c r="I21" s="363"/>
      <c r="J21" s="363"/>
      <c r="K21" s="363"/>
      <c r="L21" s="398">
        <f t="shared" ref="L21:L23" si="0">+F21*H21</f>
        <v>21.419999999999998</v>
      </c>
      <c r="M21" s="364"/>
    </row>
    <row r="22" spans="1:13" s="362" customFormat="1">
      <c r="A22" s="311"/>
      <c r="B22" s="399" t="s">
        <v>157</v>
      </c>
      <c r="C22" s="312"/>
      <c r="D22" s="323"/>
      <c r="E22" s="324"/>
      <c r="F22" s="409">
        <v>6.5</v>
      </c>
      <c r="G22" s="325"/>
      <c r="H22" s="363">
        <v>3.4</v>
      </c>
      <c r="I22" s="363"/>
      <c r="J22" s="363"/>
      <c r="K22" s="363"/>
      <c r="L22" s="398">
        <f t="shared" si="0"/>
        <v>22.099999999999998</v>
      </c>
      <c r="M22" s="361">
        <f>+L20+L21+L22+L23</f>
        <v>87.039999999999992</v>
      </c>
    </row>
    <row r="23" spans="1:13" s="362" customFormat="1">
      <c r="A23" s="311"/>
      <c r="B23" s="399" t="s">
        <v>157</v>
      </c>
      <c r="C23" s="312"/>
      <c r="D23" s="323"/>
      <c r="E23" s="324"/>
      <c r="F23" s="409">
        <v>6.3</v>
      </c>
      <c r="G23" s="325"/>
      <c r="H23" s="363">
        <v>3.4</v>
      </c>
      <c r="I23" s="363"/>
      <c r="J23" s="363"/>
      <c r="K23" s="363"/>
      <c r="L23" s="398">
        <f t="shared" si="0"/>
        <v>21.419999999999998</v>
      </c>
      <c r="M23" s="364"/>
    </row>
    <row r="24" spans="1:13" s="362" customFormat="1">
      <c r="A24" s="311"/>
      <c r="B24" s="399"/>
      <c r="C24" s="312"/>
      <c r="D24" s="323"/>
      <c r="E24" s="324"/>
      <c r="F24" s="409"/>
      <c r="G24" s="325"/>
      <c r="H24" s="363"/>
      <c r="I24" s="363"/>
      <c r="J24" s="363"/>
      <c r="K24" s="363"/>
      <c r="L24" s="398"/>
      <c r="M24" s="364"/>
    </row>
    <row r="25" spans="1:13" s="362" customFormat="1">
      <c r="A25" s="311"/>
      <c r="B25" s="399" t="s">
        <v>158</v>
      </c>
      <c r="C25" s="312"/>
      <c r="D25" s="323"/>
      <c r="E25" s="324"/>
      <c r="F25" s="409">
        <v>2.4</v>
      </c>
      <c r="G25" s="325"/>
      <c r="H25" s="363">
        <v>-1.35</v>
      </c>
      <c r="I25" s="363"/>
      <c r="J25" s="363"/>
      <c r="K25" s="363"/>
      <c r="L25" s="398">
        <f>+F25*H25</f>
        <v>-3.24</v>
      </c>
      <c r="M25" s="364"/>
    </row>
    <row r="26" spans="1:13" s="362" customFormat="1">
      <c r="A26" s="311"/>
      <c r="B26" s="399" t="s">
        <v>159</v>
      </c>
      <c r="C26" s="312"/>
      <c r="D26" s="323"/>
      <c r="E26" s="324"/>
      <c r="F26" s="409">
        <v>2.4</v>
      </c>
      <c r="G26" s="325"/>
      <c r="H26" s="363">
        <v>-1.35</v>
      </c>
      <c r="I26" s="363"/>
      <c r="J26" s="363"/>
      <c r="K26" s="363"/>
      <c r="L26" s="398">
        <f t="shared" ref="L26:L28" si="1">+F26*H26</f>
        <v>-3.24</v>
      </c>
      <c r="M26" s="361">
        <f>+L25+L26+L27+L28</f>
        <v>-11.275</v>
      </c>
    </row>
    <row r="27" spans="1:13" s="362" customFormat="1">
      <c r="A27" s="311"/>
      <c r="B27" s="399" t="s">
        <v>160</v>
      </c>
      <c r="C27" s="312"/>
      <c r="D27" s="323"/>
      <c r="E27" s="324"/>
      <c r="F27" s="409">
        <v>1.4</v>
      </c>
      <c r="G27" s="325"/>
      <c r="H27" s="363">
        <v>-1.5</v>
      </c>
      <c r="I27" s="363"/>
      <c r="J27" s="363"/>
      <c r="K27" s="363"/>
      <c r="L27" s="398">
        <f t="shared" si="1"/>
        <v>-2.0999999999999996</v>
      </c>
      <c r="M27" s="364"/>
    </row>
    <row r="28" spans="1:13" s="362" customFormat="1">
      <c r="A28" s="311"/>
      <c r="B28" s="399" t="s">
        <v>161</v>
      </c>
      <c r="C28" s="312"/>
      <c r="D28" s="323"/>
      <c r="E28" s="324"/>
      <c r="F28" s="409">
        <v>1.1000000000000001</v>
      </c>
      <c r="G28" s="325"/>
      <c r="H28" s="363">
        <v>-2.4500000000000002</v>
      </c>
      <c r="I28" s="363"/>
      <c r="J28" s="363"/>
      <c r="K28" s="363"/>
      <c r="L28" s="398">
        <f t="shared" si="1"/>
        <v>-2.6950000000000003</v>
      </c>
      <c r="M28" s="364"/>
    </row>
    <row r="29" spans="1:13" s="362" customFormat="1" ht="46.5" customHeight="1">
      <c r="A29" s="374">
        <f>+'PRESUPUESTO OFICIAL'!B12</f>
        <v>1.8</v>
      </c>
      <c r="B29" s="375" t="str">
        <f>+'PRESUPUESTO OFICIAL'!C12</f>
        <v xml:space="preserve">Pintura en aceite para ornamentacion </v>
      </c>
      <c r="C29" s="376" t="str">
        <f>+'PRESUPUESTO OFICIAL'!D12</f>
        <v>M2</v>
      </c>
      <c r="D29" s="377" t="s">
        <v>39</v>
      </c>
      <c r="E29" s="378" t="s">
        <v>40</v>
      </c>
      <c r="F29" s="379" t="s">
        <v>41</v>
      </c>
      <c r="G29" s="379" t="s">
        <v>42</v>
      </c>
      <c r="H29" s="379" t="s">
        <v>43</v>
      </c>
      <c r="I29" s="380" t="s">
        <v>44</v>
      </c>
      <c r="J29" s="379"/>
      <c r="K29" s="379"/>
      <c r="L29" s="381" t="s">
        <v>22</v>
      </c>
      <c r="M29" s="382">
        <f>+L30+L31+L32+L33+L34</f>
        <v>27.830000000000002</v>
      </c>
    </row>
    <row r="30" spans="1:13" s="362" customFormat="1" ht="21.75" customHeight="1">
      <c r="A30" s="354"/>
      <c r="B30" s="399" t="s">
        <v>158</v>
      </c>
      <c r="C30" s="312"/>
      <c r="D30" s="323"/>
      <c r="E30" s="324">
        <v>2</v>
      </c>
      <c r="F30" s="409">
        <v>2.4</v>
      </c>
      <c r="G30" s="325"/>
      <c r="H30" s="363">
        <v>1.35</v>
      </c>
      <c r="I30" s="363"/>
      <c r="J30" s="363">
        <f>+F30*H30</f>
        <v>3.24</v>
      </c>
      <c r="K30" s="363"/>
      <c r="L30" s="398">
        <f>+J30*E30</f>
        <v>6.48</v>
      </c>
      <c r="M30" s="468"/>
    </row>
    <row r="31" spans="1:13" s="362" customFormat="1" ht="21.75" customHeight="1">
      <c r="A31" s="354"/>
      <c r="B31" s="399" t="s">
        <v>159</v>
      </c>
      <c r="C31" s="312"/>
      <c r="D31" s="323"/>
      <c r="E31" s="324">
        <v>2</v>
      </c>
      <c r="F31" s="409">
        <v>2.4</v>
      </c>
      <c r="G31" s="325"/>
      <c r="H31" s="363">
        <v>1.35</v>
      </c>
      <c r="I31" s="363"/>
      <c r="J31" s="363">
        <f t="shared" ref="J31:J33" si="2">+F31*H31</f>
        <v>3.24</v>
      </c>
      <c r="K31" s="363"/>
      <c r="L31" s="398">
        <f t="shared" ref="L31:L33" si="3">+J31*E31</f>
        <v>6.48</v>
      </c>
      <c r="M31" s="468"/>
    </row>
    <row r="32" spans="1:13" s="362" customFormat="1" ht="21.75" customHeight="1">
      <c r="A32" s="354"/>
      <c r="B32" s="399" t="s">
        <v>160</v>
      </c>
      <c r="C32" s="312"/>
      <c r="D32" s="323"/>
      <c r="E32" s="324">
        <v>2</v>
      </c>
      <c r="F32" s="409">
        <v>1.4</v>
      </c>
      <c r="G32" s="325"/>
      <c r="H32" s="363">
        <v>1.5</v>
      </c>
      <c r="I32" s="363"/>
      <c r="J32" s="363">
        <f t="shared" si="2"/>
        <v>2.0999999999999996</v>
      </c>
      <c r="K32" s="363"/>
      <c r="L32" s="398">
        <f t="shared" si="3"/>
        <v>4.1999999999999993</v>
      </c>
      <c r="M32" s="468"/>
    </row>
    <row r="33" spans="1:13" s="362" customFormat="1" ht="21.75" customHeight="1">
      <c r="A33" s="354"/>
      <c r="B33" s="399" t="s">
        <v>161</v>
      </c>
      <c r="C33" s="312"/>
      <c r="D33" s="323"/>
      <c r="E33" s="324">
        <v>2</v>
      </c>
      <c r="F33" s="409">
        <v>1.1000000000000001</v>
      </c>
      <c r="G33" s="325"/>
      <c r="H33" s="363">
        <v>2.4500000000000002</v>
      </c>
      <c r="I33" s="363"/>
      <c r="J33" s="363">
        <f t="shared" si="2"/>
        <v>2.6950000000000003</v>
      </c>
      <c r="K33" s="363"/>
      <c r="L33" s="398">
        <f t="shared" si="3"/>
        <v>5.3900000000000006</v>
      </c>
      <c r="M33" s="468"/>
    </row>
    <row r="34" spans="1:13" s="362" customFormat="1" ht="21.75" customHeight="1">
      <c r="A34" s="354"/>
      <c r="B34" s="399" t="s">
        <v>161</v>
      </c>
      <c r="C34" s="312"/>
      <c r="D34" s="323"/>
      <c r="E34" s="324">
        <v>2</v>
      </c>
      <c r="F34" s="409">
        <v>1.2</v>
      </c>
      <c r="G34" s="325"/>
      <c r="H34" s="363">
        <v>2.2000000000000002</v>
      </c>
      <c r="I34" s="363"/>
      <c r="J34" s="363">
        <f t="shared" ref="J34" si="4">+F34*H34</f>
        <v>2.64</v>
      </c>
      <c r="K34" s="363"/>
      <c r="L34" s="398">
        <f t="shared" ref="L34" si="5">+J34*E34</f>
        <v>5.28</v>
      </c>
      <c r="M34" s="468"/>
    </row>
    <row r="35" spans="1:13" s="362" customFormat="1" ht="28.5" customHeight="1">
      <c r="A35" s="374">
        <f>+'PRESUPUESTO OFICIAL'!B13</f>
        <v>1.9</v>
      </c>
      <c r="B35" s="375" t="str">
        <f>+'PRESUPUESTO OFICIAL'!C13</f>
        <v xml:space="preserve">Suministro e instalacion de malla metalica antisectos  </v>
      </c>
      <c r="C35" s="376" t="str">
        <f>+'PRESUPUESTO OFICIAL'!D13</f>
        <v>M2</v>
      </c>
      <c r="D35" s="377" t="s">
        <v>39</v>
      </c>
      <c r="E35" s="378" t="s">
        <v>40</v>
      </c>
      <c r="F35" s="379" t="s">
        <v>41</v>
      </c>
      <c r="G35" s="379" t="s">
        <v>42</v>
      </c>
      <c r="H35" s="379" t="s">
        <v>43</v>
      </c>
      <c r="I35" s="380" t="s">
        <v>44</v>
      </c>
      <c r="J35" s="379"/>
      <c r="K35" s="379"/>
      <c r="L35" s="381" t="s">
        <v>22</v>
      </c>
      <c r="M35" s="382">
        <f>+L36+L37+L38+L39</f>
        <v>11.275</v>
      </c>
    </row>
    <row r="36" spans="1:13" s="362" customFormat="1">
      <c r="A36" s="311"/>
      <c r="B36" s="399" t="s">
        <v>158</v>
      </c>
      <c r="C36" s="312"/>
      <c r="D36" s="323"/>
      <c r="E36" s="324"/>
      <c r="F36" s="409">
        <v>2.4</v>
      </c>
      <c r="G36" s="325"/>
      <c r="H36" s="363">
        <v>1.35</v>
      </c>
      <c r="I36" s="363"/>
      <c r="J36" s="363"/>
      <c r="K36" s="363"/>
      <c r="L36" s="398">
        <f>+F36*H36</f>
        <v>3.24</v>
      </c>
      <c r="M36" s="364"/>
    </row>
    <row r="37" spans="1:13" s="362" customFormat="1">
      <c r="A37" s="311"/>
      <c r="B37" s="399" t="s">
        <v>159</v>
      </c>
      <c r="C37" s="312"/>
      <c r="D37" s="323"/>
      <c r="E37" s="324"/>
      <c r="F37" s="409">
        <v>2.4</v>
      </c>
      <c r="G37" s="325"/>
      <c r="H37" s="363">
        <v>1.35</v>
      </c>
      <c r="I37" s="363"/>
      <c r="J37" s="363"/>
      <c r="K37" s="363"/>
      <c r="L37" s="398">
        <f t="shared" ref="L37:L39" si="6">+F37*H37</f>
        <v>3.24</v>
      </c>
      <c r="M37" s="364"/>
    </row>
    <row r="38" spans="1:13" s="362" customFormat="1">
      <c r="A38" s="311"/>
      <c r="B38" s="399" t="s">
        <v>160</v>
      </c>
      <c r="C38" s="312"/>
      <c r="D38" s="323"/>
      <c r="E38" s="324"/>
      <c r="F38" s="409">
        <v>1.4</v>
      </c>
      <c r="G38" s="325"/>
      <c r="H38" s="363">
        <v>1.5</v>
      </c>
      <c r="I38" s="363"/>
      <c r="J38" s="363"/>
      <c r="K38" s="363"/>
      <c r="L38" s="398">
        <f t="shared" si="6"/>
        <v>2.0999999999999996</v>
      </c>
      <c r="M38" s="364"/>
    </row>
    <row r="39" spans="1:13" s="362" customFormat="1">
      <c r="A39" s="311"/>
      <c r="B39" s="399" t="s">
        <v>161</v>
      </c>
      <c r="C39" s="312"/>
      <c r="D39" s="323"/>
      <c r="E39" s="324"/>
      <c r="F39" s="409">
        <v>1.1000000000000001</v>
      </c>
      <c r="G39" s="325"/>
      <c r="H39" s="363">
        <v>2.4500000000000002</v>
      </c>
      <c r="I39" s="363"/>
      <c r="J39" s="363"/>
      <c r="K39" s="363"/>
      <c r="L39" s="398">
        <f t="shared" si="6"/>
        <v>2.6950000000000003</v>
      </c>
      <c r="M39" s="364"/>
    </row>
    <row r="40" spans="1:13" s="362" customFormat="1">
      <c r="A40" s="535">
        <f>+'PRESUPUESTO OFICIAL'!B14</f>
        <v>1.1000000000000001</v>
      </c>
      <c r="B40" s="375" t="str">
        <f>+'PRESUPUESTO OFICIAL'!C14</f>
        <v xml:space="preserve">Suministro e instalacion de inodoro de tanque </v>
      </c>
      <c r="C40" s="376" t="str">
        <f>+'PRESUPUESTO OFICIAL'!D14</f>
        <v>UND</v>
      </c>
      <c r="D40" s="377" t="s">
        <v>39</v>
      </c>
      <c r="E40" s="378" t="s">
        <v>40</v>
      </c>
      <c r="F40" s="379" t="s">
        <v>41</v>
      </c>
      <c r="G40" s="379" t="s">
        <v>42</v>
      </c>
      <c r="H40" s="379" t="s">
        <v>43</v>
      </c>
      <c r="I40" s="380" t="s">
        <v>44</v>
      </c>
      <c r="J40" s="379"/>
      <c r="K40" s="379"/>
      <c r="L40" s="381" t="s">
        <v>22</v>
      </c>
      <c r="M40" s="382">
        <f>+L41</f>
        <v>1</v>
      </c>
    </row>
    <row r="41" spans="1:13" s="362" customFormat="1">
      <c r="A41" s="311"/>
      <c r="B41" s="399" t="s">
        <v>162</v>
      </c>
      <c r="C41" s="312"/>
      <c r="D41" s="323"/>
      <c r="E41" s="409">
        <v>1</v>
      </c>
      <c r="F41" s="323"/>
      <c r="G41" s="325"/>
      <c r="H41" s="363"/>
      <c r="I41" s="363"/>
      <c r="J41" s="363"/>
      <c r="K41" s="363"/>
      <c r="L41" s="398">
        <f>+E41</f>
        <v>1</v>
      </c>
      <c r="M41" s="364"/>
    </row>
    <row r="42" spans="1:13" s="362" customFormat="1" ht="26">
      <c r="A42" s="374">
        <f>+'PRESUPUESTO OFICIAL'!B15</f>
        <v>1.1100000000000001</v>
      </c>
      <c r="B42" s="375" t="str">
        <f>+'PRESUPUESTO OFICIAL'!C15</f>
        <v xml:space="preserve">Adeacuacion sondeo, mejoramiento y dejar en funcionamiento a baños de docentes, niño y niñas del planten educativo </v>
      </c>
      <c r="C42" s="376" t="str">
        <f>+'PRESUPUESTO OFICIAL'!D15</f>
        <v>UND</v>
      </c>
      <c r="D42" s="377" t="s">
        <v>39</v>
      </c>
      <c r="E42" s="378" t="s">
        <v>40</v>
      </c>
      <c r="F42" s="379" t="s">
        <v>41</v>
      </c>
      <c r="G42" s="379" t="s">
        <v>42</v>
      </c>
      <c r="H42" s="379" t="s">
        <v>43</v>
      </c>
      <c r="I42" s="380" t="s">
        <v>44</v>
      </c>
      <c r="J42" s="379"/>
      <c r="K42" s="379"/>
      <c r="L42" s="381" t="s">
        <v>22</v>
      </c>
      <c r="M42" s="382">
        <f>+L43+L44+L45</f>
        <v>14</v>
      </c>
    </row>
    <row r="43" spans="1:13" s="362" customFormat="1">
      <c r="A43" s="311"/>
      <c r="B43" s="399" t="s">
        <v>162</v>
      </c>
      <c r="C43" s="312"/>
      <c r="D43" s="323"/>
      <c r="E43" s="409">
        <v>6</v>
      </c>
      <c r="F43" s="323"/>
      <c r="G43" s="325"/>
      <c r="H43" s="363"/>
      <c r="I43" s="363"/>
      <c r="J43" s="363"/>
      <c r="K43" s="363"/>
      <c r="L43" s="398">
        <f>+E43</f>
        <v>6</v>
      </c>
      <c r="M43" s="364"/>
    </row>
    <row r="44" spans="1:13" s="362" customFormat="1">
      <c r="A44" s="311"/>
      <c r="B44" s="399" t="s">
        <v>164</v>
      </c>
      <c r="C44" s="312"/>
      <c r="D44" s="323"/>
      <c r="E44" s="409">
        <v>4</v>
      </c>
      <c r="F44" s="323"/>
      <c r="G44" s="325"/>
      <c r="H44" s="363"/>
      <c r="I44" s="363"/>
      <c r="J44" s="363"/>
      <c r="K44" s="363"/>
      <c r="L44" s="398">
        <f t="shared" ref="L44:L45" si="7">+E44</f>
        <v>4</v>
      </c>
      <c r="M44" s="364"/>
    </row>
    <row r="45" spans="1:13" s="362" customFormat="1">
      <c r="A45" s="311"/>
      <c r="B45" s="399" t="s">
        <v>165</v>
      </c>
      <c r="C45" s="312"/>
      <c r="D45" s="323"/>
      <c r="E45" s="409">
        <v>4</v>
      </c>
      <c r="F45" s="323"/>
      <c r="G45" s="325"/>
      <c r="H45" s="363"/>
      <c r="I45" s="363"/>
      <c r="J45" s="363"/>
      <c r="K45" s="363"/>
      <c r="L45" s="398">
        <f t="shared" si="7"/>
        <v>4</v>
      </c>
      <c r="M45" s="364"/>
    </row>
    <row r="46" spans="1:13" s="362" customFormat="1">
      <c r="A46" s="374">
        <f>+'PRESUPUESTO OFICIAL'!B16</f>
        <v>1.1200000000000001</v>
      </c>
      <c r="B46" s="375" t="str">
        <f>+'PRESUPUESTO OFICIAL'!C16</f>
        <v xml:space="preserve">Suministro e instalacion de cubierta aquitectonica a color C=28 </v>
      </c>
      <c r="C46" s="376" t="str">
        <f>+'PRESUPUESTO OFICIAL'!D16</f>
        <v>M2</v>
      </c>
      <c r="D46" s="377" t="s">
        <v>39</v>
      </c>
      <c r="E46" s="378" t="s">
        <v>40</v>
      </c>
      <c r="F46" s="379" t="s">
        <v>41</v>
      </c>
      <c r="G46" s="379" t="s">
        <v>42</v>
      </c>
      <c r="H46" s="379" t="s">
        <v>43</v>
      </c>
      <c r="I46" s="380" t="s">
        <v>44</v>
      </c>
      <c r="J46" s="379"/>
      <c r="K46" s="379"/>
      <c r="L46" s="381" t="s">
        <v>22</v>
      </c>
      <c r="M46" s="382">
        <f>+L47</f>
        <v>25</v>
      </c>
    </row>
    <row r="47" spans="1:13" s="362" customFormat="1">
      <c r="A47" s="354"/>
      <c r="B47" s="383" t="s">
        <v>171</v>
      </c>
      <c r="C47" s="396"/>
      <c r="D47" s="397"/>
      <c r="E47" s="398"/>
      <c r="F47" s="323">
        <v>5</v>
      </c>
      <c r="G47" s="325">
        <v>5</v>
      </c>
      <c r="H47" s="384"/>
      <c r="I47" s="359"/>
      <c r="J47" s="358"/>
      <c r="K47" s="358"/>
      <c r="L47" s="385">
        <f>+F47*G47</f>
        <v>25</v>
      </c>
      <c r="M47" s="360"/>
    </row>
    <row r="48" spans="1:13" s="362" customFormat="1">
      <c r="A48" s="354"/>
      <c r="B48" s="383"/>
      <c r="C48" s="396"/>
      <c r="D48" s="397"/>
      <c r="E48" s="398"/>
      <c r="F48" s="323"/>
      <c r="G48" s="325"/>
      <c r="H48" s="384"/>
      <c r="I48" s="359"/>
      <c r="J48" s="358"/>
      <c r="K48" s="358"/>
      <c r="L48" s="385"/>
      <c r="M48" s="360"/>
    </row>
    <row r="49" spans="1:13" s="362" customFormat="1">
      <c r="A49" s="374">
        <f>+'PRESUPUESTO OFICIAL'!B17</f>
        <v>1.1299999999999999</v>
      </c>
      <c r="B49" s="375" t="str">
        <f>+'PRESUPUESTO OFICIAL'!C17</f>
        <v xml:space="preserve">Instalacion de pasamanos </v>
      </c>
      <c r="C49" s="376" t="s">
        <v>2</v>
      </c>
      <c r="D49" s="377" t="s">
        <v>39</v>
      </c>
      <c r="E49" s="378" t="s">
        <v>40</v>
      </c>
      <c r="F49" s="379" t="s">
        <v>41</v>
      </c>
      <c r="G49" s="379" t="s">
        <v>42</v>
      </c>
      <c r="H49" s="379" t="s">
        <v>43</v>
      </c>
      <c r="I49" s="380" t="s">
        <v>44</v>
      </c>
      <c r="J49" s="379"/>
      <c r="K49" s="379"/>
      <c r="L49" s="381" t="s">
        <v>22</v>
      </c>
      <c r="M49" s="382">
        <f>+L50</f>
        <v>4</v>
      </c>
    </row>
    <row r="50" spans="1:13" s="362" customFormat="1">
      <c r="A50" s="311"/>
      <c r="B50" s="399" t="s">
        <v>167</v>
      </c>
      <c r="C50" s="312"/>
      <c r="D50" s="323"/>
      <c r="E50" s="324"/>
      <c r="F50" s="409">
        <v>4</v>
      </c>
      <c r="G50" s="409"/>
      <c r="H50" s="363"/>
      <c r="I50" s="363"/>
      <c r="J50" s="363"/>
      <c r="K50" s="363"/>
      <c r="L50" s="361">
        <f>+F50</f>
        <v>4</v>
      </c>
      <c r="M50" s="364"/>
    </row>
    <row r="51" spans="1:13" s="362" customFormat="1">
      <c r="A51" s="374">
        <f>+'PRESUPUESTO OFICIAL'!B18</f>
        <v>1.1399999999999999</v>
      </c>
      <c r="B51" s="549" t="str">
        <f>+'PRESUPUESTO OFICIAL'!C18</f>
        <v>Suministro e instalacion de cercha metalica de 8cm x 4 cm C=18</v>
      </c>
      <c r="C51" s="376" t="s">
        <v>102</v>
      </c>
      <c r="D51" s="377" t="s">
        <v>39</v>
      </c>
      <c r="E51" s="378" t="s">
        <v>40</v>
      </c>
      <c r="F51" s="379" t="s">
        <v>41</v>
      </c>
      <c r="G51" s="379" t="s">
        <v>42</v>
      </c>
      <c r="H51" s="379" t="s">
        <v>43</v>
      </c>
      <c r="I51" s="380" t="s">
        <v>44</v>
      </c>
      <c r="J51" s="379"/>
      <c r="K51" s="379"/>
      <c r="L51" s="381" t="s">
        <v>22</v>
      </c>
      <c r="M51" s="382">
        <f>+L52</f>
        <v>15</v>
      </c>
    </row>
    <row r="52" spans="1:13" s="362" customFormat="1">
      <c r="A52" s="311"/>
      <c r="B52" s="399" t="s">
        <v>168</v>
      </c>
      <c r="C52" s="312"/>
      <c r="D52" s="323"/>
      <c r="E52" s="324"/>
      <c r="F52" s="409">
        <v>15</v>
      </c>
      <c r="G52" s="409"/>
      <c r="H52" s="363"/>
      <c r="I52" s="363"/>
      <c r="J52" s="363"/>
      <c r="K52" s="363"/>
      <c r="L52" s="361">
        <f>+F52</f>
        <v>15</v>
      </c>
      <c r="M52" s="364"/>
    </row>
    <row r="53" spans="1:13" s="362" customFormat="1" ht="26">
      <c r="A53" s="470">
        <f>+'PRESUPUESTO OFICIAL'!B19</f>
        <v>1.1499999999999999</v>
      </c>
      <c r="B53" s="549" t="str">
        <f>+'PRESUPUESTO OFICIAL'!C19</f>
        <v xml:space="preserve">Suministro e instalacion de tubo estructura metalico de 10cm x 10 cm </v>
      </c>
      <c r="C53" s="376" t="s">
        <v>102</v>
      </c>
      <c r="D53" s="377" t="s">
        <v>39</v>
      </c>
      <c r="E53" s="378" t="s">
        <v>40</v>
      </c>
      <c r="F53" s="379" t="s">
        <v>41</v>
      </c>
      <c r="G53" s="379" t="s">
        <v>42</v>
      </c>
      <c r="H53" s="379" t="s">
        <v>43</v>
      </c>
      <c r="I53" s="380" t="s">
        <v>44</v>
      </c>
      <c r="J53" s="379"/>
      <c r="K53" s="379"/>
      <c r="L53" s="381" t="s">
        <v>22</v>
      </c>
      <c r="M53" s="382">
        <f>+L54+L55+L56+L57</f>
        <v>12.6</v>
      </c>
    </row>
    <row r="54" spans="1:13" s="362" customFormat="1">
      <c r="A54" s="471"/>
      <c r="B54" s="472" t="s">
        <v>170</v>
      </c>
      <c r="C54" s="396"/>
      <c r="D54" s="356"/>
      <c r="E54" s="398">
        <v>3</v>
      </c>
      <c r="F54" s="365">
        <v>1.7</v>
      </c>
      <c r="G54" s="365"/>
      <c r="H54" s="365"/>
      <c r="I54" s="467"/>
      <c r="J54" s="365"/>
      <c r="K54" s="365"/>
      <c r="L54" s="385">
        <f>+E54*F54</f>
        <v>5.0999999999999996</v>
      </c>
      <c r="M54" s="360"/>
    </row>
    <row r="55" spans="1:13" s="362" customFormat="1">
      <c r="A55" s="471"/>
      <c r="B55" s="472" t="s">
        <v>172</v>
      </c>
      <c r="C55" s="396"/>
      <c r="D55" s="356"/>
      <c r="E55" s="398">
        <v>3</v>
      </c>
      <c r="F55" s="365">
        <v>1.5</v>
      </c>
      <c r="G55" s="365"/>
      <c r="H55" s="365"/>
      <c r="I55" s="467"/>
      <c r="J55" s="365"/>
      <c r="K55" s="365"/>
      <c r="L55" s="385">
        <f t="shared" ref="L55:L56" si="8">+E55*F55</f>
        <v>4.5</v>
      </c>
      <c r="M55" s="360"/>
    </row>
    <row r="56" spans="1:13" s="362" customFormat="1">
      <c r="A56" s="471"/>
      <c r="B56" s="472"/>
      <c r="C56" s="396"/>
      <c r="D56" s="356"/>
      <c r="E56" s="398">
        <v>1</v>
      </c>
      <c r="F56" s="365">
        <v>1</v>
      </c>
      <c r="G56" s="365"/>
      <c r="H56" s="365"/>
      <c r="I56" s="467"/>
      <c r="J56" s="365"/>
      <c r="K56" s="365"/>
      <c r="L56" s="385">
        <f t="shared" si="8"/>
        <v>1</v>
      </c>
      <c r="M56" s="360"/>
    </row>
    <row r="57" spans="1:13" s="362" customFormat="1">
      <c r="A57" s="311"/>
      <c r="B57" s="472" t="s">
        <v>172</v>
      </c>
      <c r="C57" s="396"/>
      <c r="D57" s="323"/>
      <c r="E57" s="409">
        <v>1</v>
      </c>
      <c r="F57" s="365">
        <v>2</v>
      </c>
      <c r="G57" s="365"/>
      <c r="H57" s="363"/>
      <c r="I57" s="363"/>
      <c r="J57" s="363"/>
      <c r="K57" s="363"/>
      <c r="L57" s="385">
        <f>+E57*F57</f>
        <v>2</v>
      </c>
      <c r="M57" s="364"/>
    </row>
    <row r="58" spans="1:13" s="362" customFormat="1" ht="26">
      <c r="A58" s="374">
        <f>+'PRESUPUESTO OFICIAL'!B21</f>
        <v>1.1599999999999999</v>
      </c>
      <c r="B58" s="549" t="str">
        <f>+'PRESUPUESTO OFICIAL'!C21</f>
        <v xml:space="preserve">Mantenimiento a cubierta area salon sistemas con la instalacion de cinta asfaltica para sellar filtracion de aguas lluvias </v>
      </c>
      <c r="C58" s="376" t="str">
        <f>+'PRESUPUESTO OFICIAL'!D27</f>
        <v>M2</v>
      </c>
      <c r="D58" s="377" t="s">
        <v>39</v>
      </c>
      <c r="E58" s="378" t="s">
        <v>40</v>
      </c>
      <c r="F58" s="379" t="s">
        <v>41</v>
      </c>
      <c r="G58" s="379" t="s">
        <v>42</v>
      </c>
      <c r="H58" s="379" t="s">
        <v>43</v>
      </c>
      <c r="I58" s="380" t="s">
        <v>44</v>
      </c>
      <c r="J58" s="379"/>
      <c r="K58" s="379"/>
      <c r="L58" s="381" t="s">
        <v>22</v>
      </c>
      <c r="M58" s="382">
        <f>+L59</f>
        <v>12</v>
      </c>
    </row>
    <row r="59" spans="1:13" s="362" customFormat="1">
      <c r="A59" s="311"/>
      <c r="B59" s="472" t="s">
        <v>170</v>
      </c>
      <c r="C59" s="312"/>
      <c r="D59" s="323"/>
      <c r="E59" s="409">
        <v>3</v>
      </c>
      <c r="F59" s="409">
        <v>4</v>
      </c>
      <c r="G59" s="409"/>
      <c r="H59" s="363"/>
      <c r="I59" s="363"/>
      <c r="J59" s="363"/>
      <c r="K59" s="363"/>
      <c r="L59" s="361">
        <f>+F59*E59</f>
        <v>12</v>
      </c>
      <c r="M59" s="364"/>
    </row>
    <row r="60" spans="1:13" s="362" customFormat="1">
      <c r="A60" s="374">
        <f>+'PRESUPUESTO OFICIAL'!B22</f>
        <v>1.17</v>
      </c>
      <c r="B60" s="470" t="str">
        <f>+'PRESUPUESTO OFICIAL'!C22</f>
        <v xml:space="preserve">Retiro de cubierta existente </v>
      </c>
      <c r="C60" s="376" t="s">
        <v>2</v>
      </c>
      <c r="D60" s="377" t="s">
        <v>39</v>
      </c>
      <c r="E60" s="378" t="s">
        <v>40</v>
      </c>
      <c r="F60" s="379" t="s">
        <v>41</v>
      </c>
      <c r="G60" s="379" t="s">
        <v>42</v>
      </c>
      <c r="H60" s="379" t="s">
        <v>43</v>
      </c>
      <c r="I60" s="380" t="s">
        <v>44</v>
      </c>
      <c r="J60" s="379"/>
      <c r="K60" s="379"/>
      <c r="L60" s="381" t="s">
        <v>22</v>
      </c>
      <c r="M60" s="382">
        <f>+L61+L62</f>
        <v>29.594999999999999</v>
      </c>
    </row>
    <row r="61" spans="1:13" s="362" customFormat="1">
      <c r="A61" s="311"/>
      <c r="B61" s="383" t="s">
        <v>166</v>
      </c>
      <c r="C61" s="396"/>
      <c r="D61" s="397"/>
      <c r="E61" s="398"/>
      <c r="F61" s="323">
        <v>10.199999999999999</v>
      </c>
      <c r="G61" s="325">
        <v>2.4</v>
      </c>
      <c r="H61" s="384"/>
      <c r="I61" s="359"/>
      <c r="J61" s="358"/>
      <c r="K61" s="358"/>
      <c r="L61" s="385">
        <f>+F61*G61</f>
        <v>24.479999999999997</v>
      </c>
      <c r="M61" s="364"/>
    </row>
    <row r="62" spans="1:13" s="362" customFormat="1">
      <c r="A62" s="311"/>
      <c r="B62" s="383" t="s">
        <v>166</v>
      </c>
      <c r="C62" s="396"/>
      <c r="D62" s="397"/>
      <c r="E62" s="398"/>
      <c r="F62" s="323">
        <v>3.3</v>
      </c>
      <c r="G62" s="325">
        <v>1.55</v>
      </c>
      <c r="H62" s="384"/>
      <c r="I62" s="359"/>
      <c r="J62" s="358"/>
      <c r="K62" s="358"/>
      <c r="L62" s="385">
        <f>+F62*G62</f>
        <v>5.1150000000000002</v>
      </c>
      <c r="M62" s="364"/>
    </row>
    <row r="63" spans="1:13" ht="29.25" customHeight="1">
      <c r="A63" s="476">
        <f>+'PRESUPUESTO OFICIAL'!B23</f>
        <v>1.18</v>
      </c>
      <c r="B63" s="474" t="str">
        <f>+'PRESUPUESTO OFICIAL'!C23</f>
        <v xml:space="preserve">Retiro de cielo raso en icopor </v>
      </c>
      <c r="C63" s="376" t="str">
        <f>+'PRESUPUESTO OFICIAL'!D31</f>
        <v>M2</v>
      </c>
      <c r="D63" s="377" t="s">
        <v>39</v>
      </c>
      <c r="E63" s="378" t="s">
        <v>40</v>
      </c>
      <c r="F63" s="379" t="s">
        <v>41</v>
      </c>
      <c r="G63" s="379" t="s">
        <v>42</v>
      </c>
      <c r="H63" s="379" t="s">
        <v>43</v>
      </c>
      <c r="I63" s="380" t="s">
        <v>44</v>
      </c>
      <c r="J63" s="379"/>
      <c r="K63" s="379"/>
      <c r="L63" s="381" t="s">
        <v>22</v>
      </c>
      <c r="M63" s="382">
        <f>+L64+L65</f>
        <v>118.22999999999999</v>
      </c>
    </row>
    <row r="64" spans="1:13" ht="16.5" customHeight="1">
      <c r="A64" s="311"/>
      <c r="B64" s="399" t="s">
        <v>168</v>
      </c>
      <c r="C64" s="312"/>
      <c r="D64" s="323"/>
      <c r="E64" s="324"/>
      <c r="F64" s="409">
        <v>12.6</v>
      </c>
      <c r="G64" s="409">
        <v>8.1999999999999993</v>
      </c>
      <c r="H64" s="363"/>
      <c r="I64" s="363"/>
      <c r="J64" s="363"/>
      <c r="K64" s="363"/>
      <c r="L64" s="361">
        <f>+F64*G64</f>
        <v>103.32</v>
      </c>
      <c r="M64" s="364"/>
    </row>
    <row r="65" spans="1:13" ht="16.5" customHeight="1">
      <c r="A65" s="311"/>
      <c r="B65" s="399" t="s">
        <v>169</v>
      </c>
      <c r="C65" s="312"/>
      <c r="D65" s="323"/>
      <c r="E65" s="324"/>
      <c r="F65" s="409">
        <v>3.55</v>
      </c>
      <c r="G65" s="409">
        <v>4.2</v>
      </c>
      <c r="H65" s="363"/>
      <c r="I65" s="363"/>
      <c r="J65" s="363"/>
      <c r="K65" s="363"/>
      <c r="L65" s="361">
        <f>+F65*G65</f>
        <v>14.91</v>
      </c>
      <c r="M65" s="364"/>
    </row>
    <row r="66" spans="1:13" ht="26">
      <c r="A66" s="476">
        <f>+'PRESUPUESTO OFICIAL'!B24</f>
        <v>1.19</v>
      </c>
      <c r="B66" s="475" t="str">
        <f>+'PRESUPUESTO OFICIAL'!C24</f>
        <v>Suministro e instalacion de cielo raso PVC (incluye estructura metalica)</v>
      </c>
      <c r="C66" s="376" t="str">
        <f>+'PRESUPUESTO OFICIAL'!D33</f>
        <v>M2</v>
      </c>
      <c r="D66" s="377" t="s">
        <v>39</v>
      </c>
      <c r="E66" s="378" t="s">
        <v>40</v>
      </c>
      <c r="F66" s="379" t="s">
        <v>41</v>
      </c>
      <c r="G66" s="379" t="s">
        <v>42</v>
      </c>
      <c r="H66" s="379" t="s">
        <v>43</v>
      </c>
      <c r="I66" s="380" t="s">
        <v>44</v>
      </c>
      <c r="J66" s="379"/>
      <c r="K66" s="379"/>
      <c r="L66" s="381" t="s">
        <v>22</v>
      </c>
      <c r="M66" s="382">
        <f>+L67+L68</f>
        <v>118.22999999999999</v>
      </c>
    </row>
    <row r="67" spans="1:13">
      <c r="A67" s="311"/>
      <c r="B67" s="399" t="s">
        <v>168</v>
      </c>
      <c r="C67" s="312"/>
      <c r="D67" s="323"/>
      <c r="E67" s="324"/>
      <c r="F67" s="409">
        <v>12.6</v>
      </c>
      <c r="G67" s="409">
        <v>8.1999999999999993</v>
      </c>
      <c r="H67" s="363"/>
      <c r="I67" s="363"/>
      <c r="J67" s="363"/>
      <c r="K67" s="363"/>
      <c r="L67" s="361">
        <f>+F67*G67</f>
        <v>103.32</v>
      </c>
      <c r="M67" s="364"/>
    </row>
    <row r="68" spans="1:13" ht="13.5" thickBot="1">
      <c r="A68" s="311"/>
      <c r="B68" s="399" t="s">
        <v>169</v>
      </c>
      <c r="C68" s="312"/>
      <c r="D68" s="323"/>
      <c r="E68" s="324"/>
      <c r="F68" s="409">
        <v>3.55</v>
      </c>
      <c r="G68" s="409">
        <v>4.2</v>
      </c>
      <c r="H68" s="363"/>
      <c r="I68" s="363"/>
      <c r="J68" s="363"/>
      <c r="K68" s="363"/>
      <c r="L68" s="361">
        <f>+F68*G68</f>
        <v>14.91</v>
      </c>
      <c r="M68" s="364"/>
    </row>
    <row r="69" spans="1:13" ht="13.5" thickBot="1">
      <c r="A69" s="388">
        <f>+'PRESUPUESTO OFICIAL'!B26</f>
        <v>2</v>
      </c>
      <c r="B69" s="387" t="str">
        <f>+'PRESUPUESTO OFICIAL'!C26</f>
        <v xml:space="preserve"> SEDE MARIA AUXILIADORA</v>
      </c>
      <c r="C69" s="389"/>
      <c r="D69" s="390"/>
      <c r="E69" s="391"/>
      <c r="F69" s="390"/>
      <c r="G69" s="392"/>
      <c r="H69" s="393"/>
      <c r="I69" s="393"/>
      <c r="J69" s="393"/>
      <c r="K69" s="393"/>
      <c r="L69" s="394"/>
      <c r="M69" s="395"/>
    </row>
    <row r="70" spans="1:13" ht="26">
      <c r="A70" s="473">
        <f>+'PRESUPUESTO OFICIAL'!B27</f>
        <v>2.1</v>
      </c>
      <c r="B70" s="475" t="str">
        <f>+'PRESUPUESTO OFICIAL'!C27</f>
        <v xml:space="preserve">Suministro e instalacion ventana de seguridad con reja tipo bano y hojas en lamina metalica </v>
      </c>
      <c r="C70" s="376" t="s">
        <v>102</v>
      </c>
      <c r="D70" s="377" t="s">
        <v>39</v>
      </c>
      <c r="E70" s="378" t="s">
        <v>40</v>
      </c>
      <c r="F70" s="379" t="s">
        <v>41</v>
      </c>
      <c r="G70" s="379" t="s">
        <v>42</v>
      </c>
      <c r="H70" s="379" t="s">
        <v>43</v>
      </c>
      <c r="I70" s="380" t="s">
        <v>44</v>
      </c>
      <c r="J70" s="379"/>
      <c r="K70" s="379"/>
      <c r="L70" s="381" t="s">
        <v>22</v>
      </c>
      <c r="M70" s="382">
        <f>+L71</f>
        <v>2.2399999999999998</v>
      </c>
    </row>
    <row r="71" spans="1:13">
      <c r="A71" s="311"/>
      <c r="B71" s="399" t="s">
        <v>114</v>
      </c>
      <c r="C71" s="312"/>
      <c r="D71" s="323"/>
      <c r="E71" s="409"/>
      <c r="F71" s="409">
        <v>1.6</v>
      </c>
      <c r="G71" s="409">
        <v>1.4</v>
      </c>
      <c r="H71" s="363"/>
      <c r="I71" s="363"/>
      <c r="J71" s="363"/>
      <c r="K71" s="363"/>
      <c r="L71" s="361">
        <f>+G71*F71</f>
        <v>2.2399999999999998</v>
      </c>
      <c r="M71" s="364"/>
    </row>
    <row r="72" spans="1:13">
      <c r="A72" s="473">
        <f>+'PRESUPUESTO OFICIAL'!B28</f>
        <v>2.2000000000000002</v>
      </c>
      <c r="B72" s="474" t="str">
        <f>+'PRESUPUESTO OFICIAL'!C28</f>
        <v xml:space="preserve">Suministro e instalacion de puerta metalica </v>
      </c>
      <c r="C72" s="376" t="s">
        <v>102</v>
      </c>
      <c r="D72" s="377" t="s">
        <v>39</v>
      </c>
      <c r="E72" s="378" t="s">
        <v>40</v>
      </c>
      <c r="F72" s="379" t="s">
        <v>41</v>
      </c>
      <c r="G72" s="379" t="s">
        <v>42</v>
      </c>
      <c r="H72" s="379" t="s">
        <v>43</v>
      </c>
      <c r="I72" s="380" t="s">
        <v>44</v>
      </c>
      <c r="J72" s="379"/>
      <c r="K72" s="379"/>
      <c r="L72" s="381" t="s">
        <v>22</v>
      </c>
      <c r="M72" s="382">
        <f>+L73</f>
        <v>2.2320000000000002</v>
      </c>
    </row>
    <row r="73" spans="1:13">
      <c r="A73" s="311"/>
      <c r="B73" s="399" t="s">
        <v>176</v>
      </c>
      <c r="C73" s="312"/>
      <c r="D73" s="323"/>
      <c r="E73" s="409"/>
      <c r="F73" s="409">
        <v>0.93</v>
      </c>
      <c r="G73" s="409">
        <v>2.4</v>
      </c>
      <c r="H73" s="363"/>
      <c r="I73" s="363"/>
      <c r="J73" s="363"/>
      <c r="K73" s="363"/>
      <c r="L73" s="361">
        <f>+G73*F73</f>
        <v>2.2320000000000002</v>
      </c>
      <c r="M73" s="364"/>
    </row>
    <row r="74" spans="1:13" ht="26">
      <c r="A74" s="473">
        <f>+'PRESUPUESTO OFICIAL'!B29</f>
        <v>2.2999999999999998</v>
      </c>
      <c r="B74" s="475" t="str">
        <f>+'PRESUPUESTO OFICIAL'!C29</f>
        <v xml:space="preserve">Retiro de puerta e instalacion de bloque H4 (incluye pañete y pintura) </v>
      </c>
      <c r="C74" s="376" t="s">
        <v>102</v>
      </c>
      <c r="D74" s="377" t="s">
        <v>39</v>
      </c>
      <c r="E74" s="378" t="s">
        <v>40</v>
      </c>
      <c r="F74" s="379" t="s">
        <v>41</v>
      </c>
      <c r="G74" s="379" t="s">
        <v>42</v>
      </c>
      <c r="H74" s="379" t="s">
        <v>43</v>
      </c>
      <c r="I74" s="380" t="s">
        <v>44</v>
      </c>
      <c r="J74" s="379"/>
      <c r="K74" s="379"/>
      <c r="L74" s="381" t="s">
        <v>22</v>
      </c>
      <c r="M74" s="382">
        <f>+L75</f>
        <v>2.2320000000000002</v>
      </c>
    </row>
    <row r="75" spans="1:13">
      <c r="A75" s="311"/>
      <c r="B75" s="399" t="s">
        <v>178</v>
      </c>
      <c r="C75" s="312"/>
      <c r="D75" s="323"/>
      <c r="E75" s="409"/>
      <c r="F75" s="409">
        <v>0.93</v>
      </c>
      <c r="G75" s="409">
        <v>2.4</v>
      </c>
      <c r="H75" s="363"/>
      <c r="I75" s="363"/>
      <c r="J75" s="363"/>
      <c r="K75" s="363"/>
      <c r="L75" s="361">
        <f>+G75*F75</f>
        <v>2.2320000000000002</v>
      </c>
      <c r="M75" s="364"/>
    </row>
    <row r="76" spans="1:13">
      <c r="A76" s="473">
        <f>+'PRESUPUESTO OFICIAL'!B30</f>
        <v>2.4</v>
      </c>
      <c r="B76" s="474" t="str">
        <f>+'PRESUPUESTO OFICIAL'!C30</f>
        <v xml:space="preserve">Concreto de 3000psi para piso </v>
      </c>
      <c r="C76" s="376" t="s">
        <v>102</v>
      </c>
      <c r="D76" s="377" t="s">
        <v>39</v>
      </c>
      <c r="E76" s="378" t="s">
        <v>40</v>
      </c>
      <c r="F76" s="379" t="s">
        <v>41</v>
      </c>
      <c r="G76" s="379" t="s">
        <v>42</v>
      </c>
      <c r="H76" s="379" t="s">
        <v>43</v>
      </c>
      <c r="I76" s="380" t="s">
        <v>44</v>
      </c>
      <c r="J76" s="379"/>
      <c r="K76" s="379"/>
      <c r="L76" s="381" t="s">
        <v>22</v>
      </c>
      <c r="M76" s="382">
        <f>+L77</f>
        <v>1.8</v>
      </c>
    </row>
    <row r="77" spans="1:13">
      <c r="A77" s="311"/>
      <c r="B77" s="399" t="s">
        <v>180</v>
      </c>
      <c r="C77" s="312"/>
      <c r="D77" s="323"/>
      <c r="E77" s="409"/>
      <c r="F77" s="409">
        <v>2</v>
      </c>
      <c r="G77" s="409">
        <v>0.9</v>
      </c>
      <c r="H77" s="363"/>
      <c r="I77" s="363"/>
      <c r="J77" s="363"/>
      <c r="K77" s="363"/>
      <c r="L77" s="361">
        <f>+G77*F77</f>
        <v>1.8</v>
      </c>
      <c r="M77" s="364"/>
    </row>
    <row r="78" spans="1:13" ht="26">
      <c r="A78" s="473">
        <f>+'PRESUPUESTO OFICIAL'!B31</f>
        <v>2.5</v>
      </c>
      <c r="B78" s="475" t="str">
        <f>+'PRESUPUESTO OFICIAL'!C31</f>
        <v>Retiro de bloque clara hoya e instalacion de bloque H4 (incluye pañete)</v>
      </c>
      <c r="C78" s="376" t="s">
        <v>102</v>
      </c>
      <c r="D78" s="377" t="s">
        <v>39</v>
      </c>
      <c r="E78" s="378" t="s">
        <v>40</v>
      </c>
      <c r="F78" s="379" t="s">
        <v>41</v>
      </c>
      <c r="G78" s="379" t="s">
        <v>42</v>
      </c>
      <c r="H78" s="379" t="s">
        <v>43</v>
      </c>
      <c r="I78" s="380" t="s">
        <v>44</v>
      </c>
      <c r="J78" s="379"/>
      <c r="K78" s="379"/>
      <c r="L78" s="381" t="s">
        <v>22</v>
      </c>
      <c r="M78" s="382">
        <f>+L79</f>
        <v>1.7999999999999998</v>
      </c>
    </row>
    <row r="79" spans="1:13">
      <c r="A79" s="311"/>
      <c r="B79" s="399" t="s">
        <v>182</v>
      </c>
      <c r="C79" s="312"/>
      <c r="D79" s="323"/>
      <c r="E79" s="409">
        <v>4</v>
      </c>
      <c r="F79" s="409">
        <v>1.5</v>
      </c>
      <c r="G79" s="409">
        <v>0.3</v>
      </c>
      <c r="H79" s="363"/>
      <c r="I79" s="363"/>
      <c r="J79" s="363">
        <f>+F79*G79</f>
        <v>0.44999999999999996</v>
      </c>
      <c r="K79" s="363"/>
      <c r="L79" s="361">
        <f>+J79*E79</f>
        <v>1.7999999999999998</v>
      </c>
      <c r="M79" s="364"/>
    </row>
    <row r="80" spans="1:13">
      <c r="A80" s="473">
        <f>+'PRESUPUESTO OFICIAL'!B32</f>
        <v>2.6</v>
      </c>
      <c r="B80" s="474" t="str">
        <f>+'PRESUPUESTO OFICIAL'!C32</f>
        <v>Reposicion de teja eternit</v>
      </c>
      <c r="C80" s="376" t="s">
        <v>102</v>
      </c>
      <c r="D80" s="377" t="s">
        <v>39</v>
      </c>
      <c r="E80" s="378" t="s">
        <v>40</v>
      </c>
      <c r="F80" s="379" t="s">
        <v>41</v>
      </c>
      <c r="G80" s="379" t="s">
        <v>42</v>
      </c>
      <c r="H80" s="379" t="s">
        <v>43</v>
      </c>
      <c r="I80" s="380" t="s">
        <v>44</v>
      </c>
      <c r="J80" s="379"/>
      <c r="K80" s="379"/>
      <c r="L80" s="381" t="s">
        <v>22</v>
      </c>
      <c r="M80" s="382">
        <f>+L81</f>
        <v>2</v>
      </c>
    </row>
    <row r="81" spans="1:13">
      <c r="A81" s="311"/>
      <c r="B81" s="399" t="s">
        <v>184</v>
      </c>
      <c r="C81" s="312"/>
      <c r="D81" s="323"/>
      <c r="E81" s="409">
        <v>2</v>
      </c>
      <c r="F81" s="409"/>
      <c r="G81" s="409"/>
      <c r="H81" s="363"/>
      <c r="I81" s="363"/>
      <c r="J81" s="363"/>
      <c r="K81" s="363"/>
      <c r="L81" s="361">
        <f>+E81</f>
        <v>2</v>
      </c>
      <c r="M81" s="364"/>
    </row>
    <row r="82" spans="1:13">
      <c r="A82" s="473">
        <f>+'PRESUPUESTO OFICIAL'!B33</f>
        <v>2.7</v>
      </c>
      <c r="B82" s="474" t="str">
        <f>+'PRESUPUESTO OFICIAL'!C33</f>
        <v xml:space="preserve">Pintura vinilo tipo 1 a tres manos </v>
      </c>
      <c r="C82" s="376" t="s">
        <v>102</v>
      </c>
      <c r="D82" s="377" t="s">
        <v>39</v>
      </c>
      <c r="E82" s="378" t="s">
        <v>40</v>
      </c>
      <c r="F82" s="379" t="s">
        <v>41</v>
      </c>
      <c r="G82" s="379" t="s">
        <v>42</v>
      </c>
      <c r="H82" s="379" t="s">
        <v>43</v>
      </c>
      <c r="I82" s="380" t="s">
        <v>44</v>
      </c>
      <c r="J82" s="379"/>
      <c r="K82" s="379"/>
      <c r="L82" s="381" t="s">
        <v>22</v>
      </c>
      <c r="M82" s="382">
        <f>+M84+M90</f>
        <v>130.43</v>
      </c>
    </row>
    <row r="83" spans="1:13">
      <c r="A83" s="311"/>
      <c r="B83" s="399" t="s">
        <v>186</v>
      </c>
      <c r="C83" s="312"/>
      <c r="D83" s="323"/>
      <c r="E83" s="409">
        <v>2</v>
      </c>
      <c r="F83" s="409">
        <v>8.1</v>
      </c>
      <c r="G83" s="409">
        <v>3.3</v>
      </c>
      <c r="H83" s="363"/>
      <c r="I83" s="363"/>
      <c r="J83" s="363">
        <f>+F83*G83</f>
        <v>26.729999999999997</v>
      </c>
      <c r="K83" s="363"/>
      <c r="L83" s="361">
        <f>+J83*E83</f>
        <v>53.459999999999994</v>
      </c>
      <c r="M83" s="364"/>
    </row>
    <row r="84" spans="1:13">
      <c r="A84" s="311"/>
      <c r="B84" s="399" t="s">
        <v>186</v>
      </c>
      <c r="C84" s="312"/>
      <c r="D84" s="323"/>
      <c r="E84" s="409">
        <v>2</v>
      </c>
      <c r="F84" s="409">
        <v>6.4</v>
      </c>
      <c r="G84" s="409">
        <v>3.3</v>
      </c>
      <c r="H84" s="363"/>
      <c r="I84" s="363"/>
      <c r="J84" s="363">
        <f t="shared" ref="J84:J86" si="9">+F84*G84</f>
        <v>21.12</v>
      </c>
      <c r="K84" s="363"/>
      <c r="L84" s="361">
        <f t="shared" ref="L84:L86" si="10">+J84*E84</f>
        <v>42.24</v>
      </c>
      <c r="M84" s="361">
        <f>+L83+L84+L85+L86</f>
        <v>164.67</v>
      </c>
    </row>
    <row r="85" spans="1:13">
      <c r="A85" s="311"/>
      <c r="B85" s="399" t="s">
        <v>186</v>
      </c>
      <c r="C85" s="312"/>
      <c r="D85" s="323"/>
      <c r="E85" s="409">
        <v>1</v>
      </c>
      <c r="F85" s="409">
        <v>8.1</v>
      </c>
      <c r="G85" s="409">
        <v>3.3</v>
      </c>
      <c r="H85" s="363"/>
      <c r="I85" s="363"/>
      <c r="J85" s="363">
        <f t="shared" si="9"/>
        <v>26.729999999999997</v>
      </c>
      <c r="K85" s="363"/>
      <c r="L85" s="361">
        <f t="shared" si="10"/>
        <v>26.729999999999997</v>
      </c>
      <c r="M85" s="364"/>
    </row>
    <row r="86" spans="1:13">
      <c r="A86" s="311"/>
      <c r="B86" s="399" t="s">
        <v>186</v>
      </c>
      <c r="C86" s="312"/>
      <c r="D86" s="323"/>
      <c r="E86" s="409">
        <v>2</v>
      </c>
      <c r="F86" s="409">
        <v>6.4</v>
      </c>
      <c r="G86" s="409">
        <v>3.3</v>
      </c>
      <c r="H86" s="363"/>
      <c r="I86" s="363"/>
      <c r="J86" s="363">
        <f t="shared" si="9"/>
        <v>21.12</v>
      </c>
      <c r="K86" s="363"/>
      <c r="L86" s="361">
        <f t="shared" si="10"/>
        <v>42.24</v>
      </c>
      <c r="M86" s="364"/>
    </row>
    <row r="87" spans="1:13">
      <c r="A87" s="311"/>
      <c r="B87" s="399"/>
      <c r="C87" s="312"/>
      <c r="D87" s="323"/>
      <c r="E87" s="409"/>
      <c r="F87" s="409"/>
      <c r="G87" s="409"/>
      <c r="H87" s="363"/>
      <c r="I87" s="363"/>
      <c r="J87" s="363"/>
      <c r="K87" s="363"/>
      <c r="L87" s="361"/>
      <c r="M87" s="364"/>
    </row>
    <row r="88" spans="1:13">
      <c r="A88" s="311"/>
      <c r="B88" s="399" t="s">
        <v>187</v>
      </c>
      <c r="C88" s="312"/>
      <c r="D88" s="323"/>
      <c r="E88" s="409">
        <v>2</v>
      </c>
      <c r="F88" s="409">
        <v>2.5</v>
      </c>
      <c r="G88" s="409">
        <v>-1.4</v>
      </c>
      <c r="H88" s="363"/>
      <c r="I88" s="363"/>
      <c r="J88" s="363">
        <f>+F88*G88</f>
        <v>-3.5</v>
      </c>
      <c r="K88" s="363"/>
      <c r="L88" s="361">
        <f>+J88*E88</f>
        <v>-7</v>
      </c>
      <c r="M88" s="364"/>
    </row>
    <row r="89" spans="1:13">
      <c r="A89" s="311"/>
      <c r="B89" s="399" t="s">
        <v>188</v>
      </c>
      <c r="C89" s="312"/>
      <c r="D89" s="323"/>
      <c r="E89" s="409">
        <v>2</v>
      </c>
      <c r="F89" s="409">
        <v>2</v>
      </c>
      <c r="G89" s="409">
        <v>-1.4</v>
      </c>
      <c r="H89" s="363"/>
      <c r="I89" s="363"/>
      <c r="J89" s="363">
        <f t="shared" ref="J89:J94" si="11">+F89*G89</f>
        <v>-2.8</v>
      </c>
      <c r="K89" s="363"/>
      <c r="L89" s="361">
        <f t="shared" ref="L89:L94" si="12">+J89*E89</f>
        <v>-5.6</v>
      </c>
      <c r="M89" s="364"/>
    </row>
    <row r="90" spans="1:13">
      <c r="A90" s="311"/>
      <c r="B90" s="399" t="s">
        <v>189</v>
      </c>
      <c r="C90" s="312"/>
      <c r="D90" s="323"/>
      <c r="E90" s="409">
        <v>2</v>
      </c>
      <c r="F90" s="409">
        <v>1.7</v>
      </c>
      <c r="G90" s="409">
        <v>-1.2</v>
      </c>
      <c r="H90" s="363"/>
      <c r="I90" s="363"/>
      <c r="J90" s="363">
        <f t="shared" si="11"/>
        <v>-2.04</v>
      </c>
      <c r="K90" s="363"/>
      <c r="L90" s="361">
        <f t="shared" si="12"/>
        <v>-4.08</v>
      </c>
      <c r="M90" s="361">
        <f>+L88+L89+L90+L91+L92+L93+L94</f>
        <v>-34.239999999999995</v>
      </c>
    </row>
    <row r="91" spans="1:13">
      <c r="A91" s="311"/>
      <c r="B91" s="399" t="s">
        <v>190</v>
      </c>
      <c r="C91" s="312"/>
      <c r="D91" s="323"/>
      <c r="E91" s="409">
        <v>2</v>
      </c>
      <c r="F91" s="409">
        <v>1.7</v>
      </c>
      <c r="G91" s="409">
        <v>-1.2</v>
      </c>
      <c r="H91" s="363"/>
      <c r="I91" s="363"/>
      <c r="J91" s="363">
        <f t="shared" si="11"/>
        <v>-2.04</v>
      </c>
      <c r="K91" s="363"/>
      <c r="L91" s="361">
        <f t="shared" si="12"/>
        <v>-4.08</v>
      </c>
      <c r="M91" s="364"/>
    </row>
    <row r="92" spans="1:13">
      <c r="A92" s="311"/>
      <c r="B92" s="399" t="s">
        <v>191</v>
      </c>
      <c r="C92" s="312"/>
      <c r="D92" s="323"/>
      <c r="E92" s="409">
        <v>2</v>
      </c>
      <c r="F92" s="409">
        <v>1.7</v>
      </c>
      <c r="G92" s="409">
        <v>-1.2</v>
      </c>
      <c r="H92" s="363"/>
      <c r="I92" s="363"/>
      <c r="J92" s="363">
        <f t="shared" si="11"/>
        <v>-2.04</v>
      </c>
      <c r="K92" s="363"/>
      <c r="L92" s="361">
        <f t="shared" si="12"/>
        <v>-4.08</v>
      </c>
      <c r="M92" s="364"/>
    </row>
    <row r="93" spans="1:13">
      <c r="A93" s="311"/>
      <c r="B93" s="399" t="s">
        <v>192</v>
      </c>
      <c r="C93" s="312"/>
      <c r="D93" s="323"/>
      <c r="E93" s="409">
        <v>2</v>
      </c>
      <c r="F93" s="409">
        <v>2</v>
      </c>
      <c r="G93" s="409">
        <v>-1.2</v>
      </c>
      <c r="H93" s="363"/>
      <c r="I93" s="363"/>
      <c r="J93" s="363">
        <f t="shared" si="11"/>
        <v>-2.4</v>
      </c>
      <c r="K93" s="363"/>
      <c r="L93" s="361">
        <f t="shared" si="12"/>
        <v>-4.8</v>
      </c>
      <c r="M93" s="364"/>
    </row>
    <row r="94" spans="1:13">
      <c r="A94" s="311"/>
      <c r="B94" s="399" t="s">
        <v>193</v>
      </c>
      <c r="C94" s="312"/>
      <c r="D94" s="323"/>
      <c r="E94" s="409">
        <v>2</v>
      </c>
      <c r="F94" s="409">
        <v>1</v>
      </c>
      <c r="G94" s="409">
        <v>-2.2999999999999998</v>
      </c>
      <c r="H94" s="363"/>
      <c r="I94" s="363"/>
      <c r="J94" s="363">
        <f t="shared" si="11"/>
        <v>-2.2999999999999998</v>
      </c>
      <c r="K94" s="363"/>
      <c r="L94" s="361">
        <f t="shared" si="12"/>
        <v>-4.5999999999999996</v>
      </c>
      <c r="M94" s="364"/>
    </row>
    <row r="95" spans="1:13">
      <c r="A95" s="473">
        <f>+'PRESUPUESTO OFICIAL'!B34</f>
        <v>2.8</v>
      </c>
      <c r="B95" s="474" t="str">
        <f>+'PRESUPUESTO OFICIAL'!C34</f>
        <v xml:space="preserve">Pintura en aceite para ornamentacion </v>
      </c>
      <c r="C95" s="376" t="s">
        <v>101</v>
      </c>
      <c r="D95" s="377" t="s">
        <v>39</v>
      </c>
      <c r="E95" s="378" t="s">
        <v>40</v>
      </c>
      <c r="F95" s="379" t="s">
        <v>41</v>
      </c>
      <c r="G95" s="379" t="s">
        <v>42</v>
      </c>
      <c r="H95" s="379" t="s">
        <v>43</v>
      </c>
      <c r="I95" s="380" t="s">
        <v>44</v>
      </c>
      <c r="J95" s="379"/>
      <c r="K95" s="379"/>
      <c r="L95" s="381" t="s">
        <v>22</v>
      </c>
      <c r="M95" s="382">
        <f>+L96+L97+L98+L99+L100+L101+L102</f>
        <v>34.239999999999995</v>
      </c>
    </row>
    <row r="96" spans="1:13">
      <c r="A96" s="311"/>
      <c r="B96" s="399" t="s">
        <v>187</v>
      </c>
      <c r="C96" s="312"/>
      <c r="D96" s="323"/>
      <c r="E96" s="409">
        <v>2</v>
      </c>
      <c r="F96" s="409">
        <v>2.5</v>
      </c>
      <c r="G96" s="409">
        <v>1.4</v>
      </c>
      <c r="H96" s="363"/>
      <c r="I96" s="363"/>
      <c r="J96" s="363">
        <f>+F96*G96</f>
        <v>3.5</v>
      </c>
      <c r="K96" s="363"/>
      <c r="L96" s="361">
        <f>+J96*E96</f>
        <v>7</v>
      </c>
      <c r="M96" s="364"/>
    </row>
    <row r="97" spans="1:13">
      <c r="A97" s="311"/>
      <c r="B97" s="399" t="s">
        <v>188</v>
      </c>
      <c r="C97" s="312"/>
      <c r="D97" s="323"/>
      <c r="E97" s="409">
        <v>2</v>
      </c>
      <c r="F97" s="409">
        <v>2</v>
      </c>
      <c r="G97" s="409">
        <v>1.4</v>
      </c>
      <c r="H97" s="363"/>
      <c r="I97" s="363"/>
      <c r="J97" s="363">
        <f t="shared" ref="J97:J102" si="13">+F97*G97</f>
        <v>2.8</v>
      </c>
      <c r="K97" s="363"/>
      <c r="L97" s="361">
        <f t="shared" ref="L97:L102" si="14">+J97*E97</f>
        <v>5.6</v>
      </c>
      <c r="M97" s="364"/>
    </row>
    <row r="98" spans="1:13">
      <c r="A98" s="311"/>
      <c r="B98" s="399" t="s">
        <v>189</v>
      </c>
      <c r="C98" s="312"/>
      <c r="D98" s="323"/>
      <c r="E98" s="409">
        <v>2</v>
      </c>
      <c r="F98" s="409">
        <v>1.7</v>
      </c>
      <c r="G98" s="409">
        <v>1.2</v>
      </c>
      <c r="H98" s="363"/>
      <c r="I98" s="363"/>
      <c r="J98" s="363">
        <f t="shared" si="13"/>
        <v>2.04</v>
      </c>
      <c r="K98" s="363"/>
      <c r="L98" s="361">
        <f t="shared" si="14"/>
        <v>4.08</v>
      </c>
      <c r="M98" s="361"/>
    </row>
    <row r="99" spans="1:13">
      <c r="A99" s="311"/>
      <c r="B99" s="399" t="s">
        <v>190</v>
      </c>
      <c r="C99" s="312"/>
      <c r="D99" s="323"/>
      <c r="E99" s="409">
        <v>2</v>
      </c>
      <c r="F99" s="409">
        <v>1.7</v>
      </c>
      <c r="G99" s="409">
        <v>1.2</v>
      </c>
      <c r="H99" s="363"/>
      <c r="I99" s="363"/>
      <c r="J99" s="363">
        <f t="shared" si="13"/>
        <v>2.04</v>
      </c>
      <c r="K99" s="363"/>
      <c r="L99" s="361">
        <f t="shared" si="14"/>
        <v>4.08</v>
      </c>
      <c r="M99" s="364"/>
    </row>
    <row r="100" spans="1:13">
      <c r="A100" s="311"/>
      <c r="B100" s="399" t="s">
        <v>191</v>
      </c>
      <c r="C100" s="312"/>
      <c r="D100" s="323"/>
      <c r="E100" s="409">
        <v>2</v>
      </c>
      <c r="F100" s="409">
        <v>1.7</v>
      </c>
      <c r="G100" s="409">
        <v>1.2</v>
      </c>
      <c r="H100" s="363"/>
      <c r="I100" s="363"/>
      <c r="J100" s="363">
        <f t="shared" si="13"/>
        <v>2.04</v>
      </c>
      <c r="K100" s="363"/>
      <c r="L100" s="361">
        <f t="shared" si="14"/>
        <v>4.08</v>
      </c>
      <c r="M100" s="364"/>
    </row>
    <row r="101" spans="1:13">
      <c r="A101" s="311"/>
      <c r="B101" s="399" t="s">
        <v>192</v>
      </c>
      <c r="C101" s="312"/>
      <c r="D101" s="323"/>
      <c r="E101" s="409">
        <v>2</v>
      </c>
      <c r="F101" s="409">
        <v>2</v>
      </c>
      <c r="G101" s="409">
        <v>1.2</v>
      </c>
      <c r="H101" s="363"/>
      <c r="I101" s="363"/>
      <c r="J101" s="363">
        <f t="shared" si="13"/>
        <v>2.4</v>
      </c>
      <c r="K101" s="363"/>
      <c r="L101" s="361">
        <f t="shared" si="14"/>
        <v>4.8</v>
      </c>
      <c r="M101" s="364"/>
    </row>
    <row r="102" spans="1:13">
      <c r="A102" s="311"/>
      <c r="B102" s="399" t="s">
        <v>193</v>
      </c>
      <c r="C102" s="312"/>
      <c r="D102" s="323"/>
      <c r="E102" s="409">
        <v>2</v>
      </c>
      <c r="F102" s="409">
        <v>1</v>
      </c>
      <c r="G102" s="409">
        <v>2.2999999999999998</v>
      </c>
      <c r="H102" s="363"/>
      <c r="I102" s="363"/>
      <c r="J102" s="363">
        <f t="shared" si="13"/>
        <v>2.2999999999999998</v>
      </c>
      <c r="K102" s="363"/>
      <c r="L102" s="361">
        <f t="shared" si="14"/>
        <v>4.5999999999999996</v>
      </c>
      <c r="M102" s="364"/>
    </row>
    <row r="103" spans="1:13">
      <c r="A103" s="473">
        <f>+'PRESUPUESTO OFICIAL'!B35</f>
        <v>2.9</v>
      </c>
      <c r="B103" s="474" t="str">
        <f>+'PRESUPUESTO OFICIAL'!C35</f>
        <v xml:space="preserve">Mantenimiento a tuberia hidraulica </v>
      </c>
      <c r="C103" s="376" t="s">
        <v>2</v>
      </c>
      <c r="D103" s="377" t="s">
        <v>39</v>
      </c>
      <c r="E103" s="378" t="s">
        <v>40</v>
      </c>
      <c r="F103" s="379" t="s">
        <v>41</v>
      </c>
      <c r="G103" s="379" t="s">
        <v>42</v>
      </c>
      <c r="H103" s="379" t="s">
        <v>43</v>
      </c>
      <c r="I103" s="380" t="s">
        <v>44</v>
      </c>
      <c r="J103" s="379"/>
      <c r="K103" s="379"/>
      <c r="L103" s="381" t="s">
        <v>22</v>
      </c>
      <c r="M103" s="382">
        <f>+L104</f>
        <v>3</v>
      </c>
    </row>
    <row r="104" spans="1:13">
      <c r="A104" s="311"/>
      <c r="B104" s="399" t="s">
        <v>195</v>
      </c>
      <c r="C104" s="312"/>
      <c r="D104" s="323"/>
      <c r="E104" s="409">
        <v>3</v>
      </c>
      <c r="F104" s="409"/>
      <c r="G104" s="409"/>
      <c r="H104" s="363"/>
      <c r="I104" s="363"/>
      <c r="J104" s="363"/>
      <c r="K104" s="363"/>
      <c r="L104" s="361">
        <f>+E104</f>
        <v>3</v>
      </c>
      <c r="M104" s="364"/>
    </row>
    <row r="105" spans="1:13" ht="26">
      <c r="A105" s="476">
        <f>+'PRESUPUESTO OFICIAL'!B36</f>
        <v>2.1</v>
      </c>
      <c r="B105" s="475" t="str">
        <f>+'PRESUPUESTO OFICIAL'!C36</f>
        <v>Suministro e instalacion de malla eslabonada y tubo metalico de 2" para cerramiento de tanque de almacenamiento</v>
      </c>
      <c r="C105" s="376" t="s">
        <v>2</v>
      </c>
      <c r="D105" s="377" t="s">
        <v>39</v>
      </c>
      <c r="E105" s="378" t="s">
        <v>40</v>
      </c>
      <c r="F105" s="379" t="s">
        <v>41</v>
      </c>
      <c r="G105" s="379" t="s">
        <v>42</v>
      </c>
      <c r="H105" s="379" t="s">
        <v>43</v>
      </c>
      <c r="I105" s="380" t="s">
        <v>44</v>
      </c>
      <c r="J105" s="379"/>
      <c r="K105" s="379"/>
      <c r="L105" s="381" t="s">
        <v>22</v>
      </c>
      <c r="M105" s="382">
        <f>+L106</f>
        <v>7.1</v>
      </c>
    </row>
    <row r="106" spans="1:13">
      <c r="A106" s="311"/>
      <c r="B106" s="399" t="s">
        <v>111</v>
      </c>
      <c r="C106" s="312"/>
      <c r="D106" s="323"/>
      <c r="E106" s="409"/>
      <c r="F106" s="409">
        <f>3+2.8+1.3</f>
        <v>7.1</v>
      </c>
      <c r="G106" s="409"/>
      <c r="H106" s="363"/>
      <c r="I106" s="363"/>
      <c r="J106" s="363"/>
      <c r="K106" s="363"/>
      <c r="L106" s="361">
        <f>+F106</f>
        <v>7.1</v>
      </c>
      <c r="M106" s="364"/>
    </row>
    <row r="107" spans="1:13" ht="26">
      <c r="A107" s="476">
        <f>+'PRESUPUESTO OFICIAL'!B37</f>
        <v>2.11</v>
      </c>
      <c r="B107" s="475" t="str">
        <f>+'PRESUPUESTO OFICIAL'!C37</f>
        <v>Suministro e instalacion de pasamanos metalico en tubo metalico redondo de 1 1/2"</v>
      </c>
      <c r="C107" s="376" t="s">
        <v>63</v>
      </c>
      <c r="D107" s="377" t="s">
        <v>39</v>
      </c>
      <c r="E107" s="378" t="s">
        <v>40</v>
      </c>
      <c r="F107" s="379" t="s">
        <v>41</v>
      </c>
      <c r="G107" s="379" t="s">
        <v>42</v>
      </c>
      <c r="H107" s="379" t="s">
        <v>43</v>
      </c>
      <c r="I107" s="380" t="s">
        <v>44</v>
      </c>
      <c r="J107" s="379"/>
      <c r="K107" s="379"/>
      <c r="L107" s="381" t="s">
        <v>22</v>
      </c>
      <c r="M107" s="382">
        <f>+L108</f>
        <v>3.2</v>
      </c>
    </row>
    <row r="108" spans="1:13">
      <c r="A108" s="311"/>
      <c r="B108" s="399" t="s">
        <v>198</v>
      </c>
      <c r="C108" s="312"/>
      <c r="D108" s="323"/>
      <c r="E108" s="409"/>
      <c r="F108" s="409">
        <f>1.6+1.6</f>
        <v>3.2</v>
      </c>
      <c r="G108" s="409"/>
      <c r="H108" s="363"/>
      <c r="I108" s="363"/>
      <c r="J108" s="363"/>
      <c r="K108" s="363"/>
      <c r="L108" s="361">
        <f>+F108</f>
        <v>3.2</v>
      </c>
      <c r="M108" s="364"/>
    </row>
    <row r="109" spans="1:13">
      <c r="A109" s="476">
        <f>+'PRESUPUESTO OFICIAL'!B38</f>
        <v>2.12</v>
      </c>
      <c r="B109" s="475" t="str">
        <f>+'PRESUPUESTO OFICIAL'!C38</f>
        <v xml:space="preserve">Construccion de grada en concreto de 3000psi </v>
      </c>
      <c r="C109" s="376" t="s">
        <v>32</v>
      </c>
      <c r="D109" s="377" t="s">
        <v>39</v>
      </c>
      <c r="E109" s="378" t="s">
        <v>40</v>
      </c>
      <c r="F109" s="379" t="s">
        <v>41</v>
      </c>
      <c r="G109" s="379" t="s">
        <v>42</v>
      </c>
      <c r="H109" s="379" t="s">
        <v>43</v>
      </c>
      <c r="I109" s="380" t="s">
        <v>44</v>
      </c>
      <c r="J109" s="379"/>
      <c r="K109" s="379"/>
      <c r="L109" s="381" t="s">
        <v>22</v>
      </c>
      <c r="M109" s="382">
        <f>+L110</f>
        <v>1.2</v>
      </c>
    </row>
    <row r="110" spans="1:13">
      <c r="A110" s="311"/>
      <c r="B110" s="399" t="s">
        <v>201</v>
      </c>
      <c r="C110" s="312"/>
      <c r="D110" s="323"/>
      <c r="E110" s="409"/>
      <c r="F110" s="409">
        <v>1.2</v>
      </c>
      <c r="G110" s="409"/>
      <c r="H110" s="363"/>
      <c r="I110" s="363"/>
      <c r="J110" s="363"/>
      <c r="K110" s="363"/>
      <c r="L110" s="361">
        <f>+F110</f>
        <v>1.2</v>
      </c>
      <c r="M110" s="364"/>
    </row>
  </sheetData>
  <mergeCells count="4">
    <mergeCell ref="A2:M2"/>
    <mergeCell ref="A3:M3"/>
    <mergeCell ref="C4:L4"/>
    <mergeCell ref="A5:M5"/>
  </mergeCells>
  <phoneticPr fontId="36" type="noConversion"/>
  <pageMargins left="0.7" right="0.7" top="0.75" bottom="0.75" header="0.3" footer="0.3"/>
  <pageSetup paperSize="9" scale="37" orientation="portrait" r:id="rId1"/>
  <colBreaks count="1" manualBreakCount="1">
    <brk id="13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B1:P1068"/>
  <sheetViews>
    <sheetView zoomScaleNormal="100" workbookViewId="0"/>
  </sheetViews>
  <sheetFormatPr baseColWidth="10" defaultColWidth="11.453125" defaultRowHeight="14.5"/>
  <cols>
    <col min="1" max="1" width="11.453125" style="316"/>
    <col min="2" max="2" width="37.453125" style="316" customWidth="1"/>
    <col min="3" max="9" width="11.453125" style="316"/>
    <col min="10" max="10" width="32.26953125" style="316" customWidth="1"/>
    <col min="11" max="11" width="16.1796875" style="316" customWidth="1"/>
    <col min="12" max="12" width="17.7265625" style="316" customWidth="1"/>
    <col min="13" max="13" width="16" style="316" customWidth="1"/>
    <col min="14" max="14" width="11.453125" style="316" customWidth="1"/>
    <col min="15" max="15" width="26.26953125" style="316" customWidth="1"/>
    <col min="16" max="16" width="13.81640625" style="316" customWidth="1"/>
    <col min="17" max="16384" width="11.453125" style="316"/>
  </cols>
  <sheetData>
    <row r="1" spans="2:16" ht="15" customHeight="1" thickBot="1"/>
    <row r="2" spans="2:16" ht="19.5" customHeight="1" thickBot="1">
      <c r="B2" s="649" t="s">
        <v>133</v>
      </c>
      <c r="C2" s="650"/>
      <c r="D2" s="650"/>
      <c r="E2" s="650"/>
      <c r="F2" s="650"/>
      <c r="G2" s="650"/>
      <c r="H2" s="651"/>
    </row>
    <row r="3" spans="2:16" ht="27" customHeight="1" thickBot="1">
      <c r="B3" s="652"/>
      <c r="C3" s="653"/>
      <c r="D3" s="653"/>
      <c r="E3" s="653"/>
      <c r="F3" s="653"/>
      <c r="G3" s="653"/>
      <c r="H3" s="654"/>
      <c r="J3" s="330" t="s">
        <v>70</v>
      </c>
      <c r="K3" s="331">
        <v>2700230</v>
      </c>
      <c r="L3" s="331">
        <f>+K3/30</f>
        <v>90007.666666666672</v>
      </c>
      <c r="M3" s="332">
        <f>+L3/8</f>
        <v>11250.958333333334</v>
      </c>
    </row>
    <row r="4" spans="2:16" ht="15" thickBot="1">
      <c r="J4" s="333" t="s">
        <v>71</v>
      </c>
      <c r="K4" s="334">
        <v>2610000</v>
      </c>
      <c r="L4" s="334">
        <f>+K4/30</f>
        <v>87000</v>
      </c>
      <c r="M4" s="335">
        <f>+L4/8</f>
        <v>10875</v>
      </c>
    </row>
    <row r="5" spans="2:16" ht="16" thickBot="1">
      <c r="B5" s="629" t="s">
        <v>7</v>
      </c>
      <c r="C5" s="630"/>
      <c r="D5" s="630"/>
      <c r="E5" s="630"/>
      <c r="F5" s="630"/>
      <c r="G5" s="630"/>
      <c r="H5" s="631"/>
      <c r="J5" s="336" t="s">
        <v>72</v>
      </c>
      <c r="K5" s="337">
        <v>1500000</v>
      </c>
      <c r="L5" s="337">
        <f>+K5/30</f>
        <v>50000</v>
      </c>
      <c r="M5" s="338">
        <f>+L5/8</f>
        <v>6250</v>
      </c>
    </row>
    <row r="6" spans="2:16" ht="15" thickBot="1">
      <c r="B6" s="21"/>
      <c r="C6" s="22"/>
      <c r="D6" s="22"/>
      <c r="E6" s="23"/>
      <c r="F6" s="23"/>
      <c r="G6" s="23"/>
      <c r="H6" s="24"/>
    </row>
    <row r="7" spans="2:16" ht="15" thickBot="1">
      <c r="B7" s="632" t="str">
        <f>+'PRESUPUESTO OFICIAL'!C5</f>
        <v xml:space="preserve">Mantenimiento a puerta de ingreso principal </v>
      </c>
      <c r="C7" s="633"/>
      <c r="D7" s="633"/>
      <c r="E7" s="633"/>
      <c r="F7" s="634"/>
      <c r="G7" s="25" t="s">
        <v>8</v>
      </c>
      <c r="H7" s="26">
        <f>+'PRESUPUESTO OFICIAL'!B5</f>
        <v>1.1000000000000001</v>
      </c>
    </row>
    <row r="8" spans="2:16" ht="29.25" customHeight="1" thickBot="1">
      <c r="B8" s="635"/>
      <c r="C8" s="636"/>
      <c r="D8" s="636"/>
      <c r="E8" s="636"/>
      <c r="F8" s="637"/>
      <c r="G8" s="25" t="s">
        <v>9</v>
      </c>
      <c r="H8" s="70" t="str">
        <f>+'PRESUPUESTO OFICIAL'!D5</f>
        <v>UND</v>
      </c>
      <c r="J8" s="339" t="s">
        <v>73</v>
      </c>
      <c r="K8" s="340">
        <f>+M3+M5+M5</f>
        <v>23750.958333333336</v>
      </c>
      <c r="O8" s="339" t="s">
        <v>74</v>
      </c>
      <c r="P8" s="341">
        <f>+M3+M5+M5+M5</f>
        <v>30000.958333333336</v>
      </c>
    </row>
    <row r="9" spans="2:16" ht="15" thickBot="1">
      <c r="B9" s="27" t="s">
        <v>10</v>
      </c>
      <c r="C9" s="28"/>
      <c r="D9" s="28"/>
      <c r="E9" s="28"/>
      <c r="F9" s="28"/>
      <c r="G9" s="28"/>
      <c r="H9" s="29"/>
    </row>
    <row r="10" spans="2:16" ht="15" thickBot="1">
      <c r="B10" s="71" t="s">
        <v>11</v>
      </c>
      <c r="C10" s="72"/>
      <c r="D10" s="73" t="s">
        <v>12</v>
      </c>
      <c r="E10" s="73" t="s">
        <v>13</v>
      </c>
      <c r="F10" s="73" t="s">
        <v>14</v>
      </c>
      <c r="G10" s="73" t="s">
        <v>15</v>
      </c>
      <c r="H10" s="74"/>
    </row>
    <row r="11" spans="2:16">
      <c r="B11" s="495" t="s">
        <v>16</v>
      </c>
      <c r="C11" s="504"/>
      <c r="D11" s="32" t="s">
        <v>17</v>
      </c>
      <c r="E11" s="503"/>
      <c r="F11" s="505"/>
      <c r="G11" s="503">
        <f>((H33+H23)*0.05)+84</f>
        <v>2532.3809523809523</v>
      </c>
      <c r="H11" s="74"/>
    </row>
    <row r="12" spans="2:16">
      <c r="B12" s="289" t="s">
        <v>116</v>
      </c>
      <c r="C12" s="568"/>
      <c r="D12" s="502" t="s">
        <v>115</v>
      </c>
      <c r="E12" s="567">
        <v>45000</v>
      </c>
      <c r="F12" s="567">
        <v>0.3</v>
      </c>
      <c r="G12" s="516">
        <f>+F12*E12</f>
        <v>13500</v>
      </c>
      <c r="H12" s="566"/>
    </row>
    <row r="13" spans="2:16" ht="15" thickBot="1">
      <c r="B13" s="420"/>
      <c r="C13" s="421"/>
      <c r="D13" s="427"/>
      <c r="E13" s="422"/>
      <c r="F13" s="423"/>
      <c r="G13" s="428"/>
      <c r="H13" s="413"/>
    </row>
    <row r="14" spans="2:16" ht="15" thickBot="1">
      <c r="B14" s="37"/>
      <c r="C14" s="28"/>
      <c r="D14" s="28"/>
      <c r="E14" s="28"/>
      <c r="F14" s="28"/>
      <c r="G14" s="38" t="s">
        <v>18</v>
      </c>
      <c r="H14" s="79">
        <f>SUM(G11:G12)</f>
        <v>16032.380952380952</v>
      </c>
    </row>
    <row r="15" spans="2:16" ht="15" thickBot="1">
      <c r="B15" s="27" t="s">
        <v>19</v>
      </c>
      <c r="C15" s="28"/>
      <c r="D15" s="28"/>
      <c r="E15" s="28"/>
      <c r="F15" s="28"/>
      <c r="G15" s="28"/>
      <c r="H15" s="29"/>
    </row>
    <row r="16" spans="2:16">
      <c r="B16" s="30" t="s">
        <v>11</v>
      </c>
      <c r="C16" s="31"/>
      <c r="D16" s="32" t="s">
        <v>20</v>
      </c>
      <c r="E16" s="32" t="s">
        <v>21</v>
      </c>
      <c r="F16" s="32" t="s">
        <v>22</v>
      </c>
      <c r="G16" s="32" t="s">
        <v>15</v>
      </c>
      <c r="H16" s="33"/>
    </row>
    <row r="17" spans="2:8">
      <c r="B17" s="113"/>
      <c r="C17" s="129"/>
      <c r="D17" s="114"/>
      <c r="E17" s="131"/>
      <c r="F17" s="132"/>
      <c r="G17" s="131">
        <f>+F17*E17</f>
        <v>0</v>
      </c>
      <c r="H17" s="84"/>
    </row>
    <row r="18" spans="2:8">
      <c r="B18" s="113"/>
      <c r="C18" s="129"/>
      <c r="D18" s="114"/>
      <c r="E18" s="131"/>
      <c r="F18" s="132"/>
      <c r="G18" s="131">
        <f t="shared" ref="G18:G21" si="0">+F18*E18</f>
        <v>0</v>
      </c>
      <c r="H18" s="84"/>
    </row>
    <row r="19" spans="2:8">
      <c r="B19" s="113"/>
      <c r="C19" s="129"/>
      <c r="D19" s="114"/>
      <c r="E19" s="131"/>
      <c r="F19" s="132"/>
      <c r="G19" s="131">
        <f t="shared" si="0"/>
        <v>0</v>
      </c>
      <c r="H19" s="84"/>
    </row>
    <row r="20" spans="2:8">
      <c r="B20" s="128"/>
      <c r="C20" s="129"/>
      <c r="D20" s="130"/>
      <c r="E20" s="131"/>
      <c r="F20" s="132"/>
      <c r="G20" s="131">
        <f t="shared" si="0"/>
        <v>0</v>
      </c>
      <c r="H20" s="84"/>
    </row>
    <row r="21" spans="2:8">
      <c r="B21" s="128"/>
      <c r="D21" s="130"/>
      <c r="E21" s="131"/>
      <c r="F21" s="132"/>
      <c r="G21" s="131">
        <f t="shared" si="0"/>
        <v>0</v>
      </c>
      <c r="H21" s="84"/>
    </row>
    <row r="22" spans="2:8" ht="15" thickBot="1">
      <c r="B22" s="424"/>
      <c r="C22" s="116"/>
      <c r="D22" s="117"/>
      <c r="E22" s="425"/>
      <c r="F22" s="119"/>
      <c r="G22" s="149"/>
      <c r="H22" s="108"/>
    </row>
    <row r="23" spans="2:8" ht="15" thickBot="1">
      <c r="B23" s="37"/>
      <c r="C23" s="28"/>
      <c r="D23" s="28"/>
      <c r="E23" s="28"/>
      <c r="F23" s="28"/>
      <c r="G23" s="38" t="s">
        <v>18</v>
      </c>
      <c r="H23" s="109">
        <f>SUM(G17:G22)</f>
        <v>0</v>
      </c>
    </row>
    <row r="24" spans="2:8" ht="15" thickBot="1">
      <c r="B24" s="93" t="s">
        <v>23</v>
      </c>
      <c r="C24" s="67"/>
      <c r="D24" s="67"/>
      <c r="E24" s="67"/>
      <c r="F24" s="67"/>
      <c r="G24" s="67"/>
      <c r="H24" s="94"/>
    </row>
    <row r="25" spans="2:8">
      <c r="B25" s="99" t="s">
        <v>24</v>
      </c>
      <c r="C25" s="100"/>
      <c r="D25" s="101" t="s">
        <v>25</v>
      </c>
      <c r="E25" s="101" t="s">
        <v>26</v>
      </c>
      <c r="F25" s="101" t="s">
        <v>27</v>
      </c>
      <c r="G25" s="101" t="s">
        <v>15</v>
      </c>
      <c r="H25" s="84"/>
    </row>
    <row r="26" spans="2:8">
      <c r="B26" s="289"/>
      <c r="C26" s="293"/>
      <c r="D26" s="35"/>
      <c r="E26" s="44"/>
      <c r="F26" s="34"/>
      <c r="G26" s="45"/>
      <c r="H26" s="36"/>
    </row>
    <row r="27" spans="2:8" ht="15" thickBot="1">
      <c r="B27" s="46"/>
      <c r="C27" s="47"/>
      <c r="D27" s="48"/>
      <c r="E27" s="48"/>
      <c r="F27" s="48"/>
      <c r="G27" s="49"/>
      <c r="H27" s="50"/>
    </row>
    <row r="28" spans="2:8" ht="15.5" thickTop="1" thickBot="1">
      <c r="B28" s="37"/>
      <c r="C28" s="28"/>
      <c r="D28" s="28"/>
      <c r="E28" s="28"/>
      <c r="F28" s="28"/>
      <c r="G28" s="38" t="s">
        <v>18</v>
      </c>
      <c r="H28" s="51">
        <f>SUM(G26:G27)</f>
        <v>0</v>
      </c>
    </row>
    <row r="29" spans="2:8" ht="15" thickBot="1">
      <c r="B29" s="85" t="s">
        <v>28</v>
      </c>
      <c r="C29" s="52"/>
      <c r="D29" s="52"/>
      <c r="E29" s="52"/>
      <c r="F29" s="52"/>
      <c r="G29" s="52"/>
      <c r="H29" s="53"/>
    </row>
    <row r="30" spans="2:8" ht="15" thickTop="1">
      <c r="B30" s="86" t="s">
        <v>29</v>
      </c>
      <c r="C30" s="54" t="s">
        <v>30</v>
      </c>
      <c r="D30" s="55"/>
      <c r="E30" s="54" t="s">
        <v>14</v>
      </c>
      <c r="F30" s="55"/>
      <c r="G30" s="56" t="s">
        <v>15</v>
      </c>
      <c r="H30" s="57"/>
    </row>
    <row r="31" spans="2:8" ht="23.25" customHeight="1">
      <c r="B31" s="87" t="str">
        <f>+J8</f>
        <v>CUADRILLA A-A UN OFICIAL  Y DOS AYUDANTES</v>
      </c>
      <c r="C31" s="58">
        <f>+K8</f>
        <v>23750.958333333336</v>
      </c>
      <c r="D31" s="59"/>
      <c r="E31" s="60">
        <v>2.0617112943562925</v>
      </c>
      <c r="F31" s="61"/>
      <c r="G31" s="62">
        <f>E31*C31</f>
        <v>48967.619047619046</v>
      </c>
      <c r="H31" s="63"/>
    </row>
    <row r="32" spans="2:8" ht="15" thickBot="1">
      <c r="B32" s="88"/>
      <c r="C32" s="89"/>
      <c r="D32" s="89"/>
      <c r="E32" s="89"/>
      <c r="F32" s="90"/>
      <c r="G32" s="89"/>
      <c r="H32" s="91"/>
    </row>
    <row r="33" spans="2:8" ht="15.5" thickTop="1" thickBot="1">
      <c r="B33" s="37"/>
      <c r="C33" s="28"/>
      <c r="D33" s="28"/>
      <c r="E33" s="28"/>
      <c r="F33" s="28"/>
      <c r="G33" s="38" t="s">
        <v>18</v>
      </c>
      <c r="H33" s="92">
        <f>SUM(G31:G32)</f>
        <v>48967.619047619046</v>
      </c>
    </row>
    <row r="34" spans="2:8" ht="11.25" customHeight="1" thickBot="1">
      <c r="B34" s="37"/>
      <c r="C34" s="28"/>
      <c r="D34" s="28"/>
      <c r="E34" s="28"/>
      <c r="F34" s="28"/>
      <c r="G34" s="65"/>
      <c r="H34" s="29"/>
    </row>
    <row r="35" spans="2:8" ht="15" thickBot="1">
      <c r="B35" s="66"/>
      <c r="C35" s="67"/>
      <c r="D35" s="67"/>
      <c r="E35" s="68" t="s">
        <v>31</v>
      </c>
      <c r="F35" s="69"/>
      <c r="G35" s="69"/>
      <c r="H35" s="608">
        <f>H14+H23+H28+H33</f>
        <v>65000</v>
      </c>
    </row>
    <row r="37" spans="2:8" ht="15" thickBot="1"/>
    <row r="38" spans="2:8" ht="16" thickBot="1">
      <c r="B38" s="629" t="s">
        <v>7</v>
      </c>
      <c r="C38" s="630"/>
      <c r="D38" s="630"/>
      <c r="E38" s="630"/>
      <c r="F38" s="630"/>
      <c r="G38" s="630"/>
      <c r="H38" s="631"/>
    </row>
    <row r="39" spans="2:8" ht="15" thickBot="1">
      <c r="B39" s="21"/>
      <c r="C39" s="22"/>
      <c r="D39" s="22"/>
      <c r="E39" s="23"/>
      <c r="F39" s="23"/>
      <c r="G39" s="23"/>
      <c r="H39" s="24"/>
    </row>
    <row r="40" spans="2:8" ht="15" thickBot="1">
      <c r="B40" s="632" t="str">
        <f>+'PRESUPUESTO OFICIAL'!C6</f>
        <v>Mantenimiento a puerta de sala multiple (incluye instalacion de chapa y porta candado)</v>
      </c>
      <c r="C40" s="633"/>
      <c r="D40" s="633"/>
      <c r="E40" s="633"/>
      <c r="F40" s="634"/>
      <c r="G40" s="25" t="s">
        <v>8</v>
      </c>
      <c r="H40" s="26">
        <f>+'PRESUPUESTO OFICIAL'!B6</f>
        <v>1.2</v>
      </c>
    </row>
    <row r="41" spans="2:8" ht="23.25" customHeight="1" thickBot="1">
      <c r="B41" s="635"/>
      <c r="C41" s="636"/>
      <c r="D41" s="636"/>
      <c r="E41" s="636"/>
      <c r="F41" s="637"/>
      <c r="G41" s="25" t="s">
        <v>9</v>
      </c>
      <c r="H41" s="70" t="str">
        <f>+'PRESUPUESTO OFICIAL'!D6</f>
        <v>UND</v>
      </c>
    </row>
    <row r="42" spans="2:8" ht="15" thickBot="1">
      <c r="B42" s="27" t="s">
        <v>10</v>
      </c>
      <c r="C42" s="28"/>
      <c r="D42" s="28"/>
      <c r="E42" s="28"/>
      <c r="F42" s="28"/>
      <c r="G42" s="28"/>
      <c r="H42" s="29"/>
    </row>
    <row r="43" spans="2:8" ht="15" thickBot="1">
      <c r="B43" s="71" t="s">
        <v>11</v>
      </c>
      <c r="C43" s="72"/>
      <c r="D43" s="73" t="s">
        <v>12</v>
      </c>
      <c r="E43" s="73" t="s">
        <v>13</v>
      </c>
      <c r="F43" s="73" t="s">
        <v>14</v>
      </c>
      <c r="G43" s="73" t="s">
        <v>15</v>
      </c>
      <c r="H43" s="74"/>
    </row>
    <row r="44" spans="2:8">
      <c r="B44" s="75" t="s">
        <v>16</v>
      </c>
      <c r="C44" s="76"/>
      <c r="D44" s="32" t="s">
        <v>17</v>
      </c>
      <c r="E44" s="77"/>
      <c r="F44" s="78"/>
      <c r="G44" s="77">
        <f>((H65+H55)*0.05)+84</f>
        <v>3627.6190476190482</v>
      </c>
      <c r="H44" s="33"/>
    </row>
    <row r="45" spans="2:8">
      <c r="B45" s="289" t="s">
        <v>116</v>
      </c>
      <c r="C45" s="568"/>
      <c r="D45" s="502" t="s">
        <v>115</v>
      </c>
      <c r="E45" s="567">
        <v>45000</v>
      </c>
      <c r="F45" s="567">
        <v>0.3</v>
      </c>
      <c r="G45" s="516">
        <f>+F45*E45</f>
        <v>13500</v>
      </c>
      <c r="H45" s="29"/>
    </row>
    <row r="46" spans="2:8" ht="15" thickBot="1">
      <c r="B46" s="424"/>
      <c r="C46" s="426"/>
      <c r="D46" s="427"/>
      <c r="E46" s="428"/>
      <c r="F46" s="429"/>
      <c r="G46" s="428"/>
      <c r="H46" s="29"/>
    </row>
    <row r="47" spans="2:8" ht="15" thickBot="1">
      <c r="B47" s="37"/>
      <c r="C47" s="28"/>
      <c r="D47" s="28"/>
      <c r="E47" s="28"/>
      <c r="F47" s="28"/>
      <c r="G47" s="38" t="s">
        <v>18</v>
      </c>
      <c r="H47" s="92">
        <f>SUM(G44:G45)</f>
        <v>17127.61904761905</v>
      </c>
    </row>
    <row r="48" spans="2:8" ht="15" thickBot="1">
      <c r="B48" s="27" t="s">
        <v>19</v>
      </c>
      <c r="C48" s="28"/>
      <c r="D48" s="28"/>
      <c r="E48" s="28"/>
      <c r="F48" s="28"/>
      <c r="G48" s="28"/>
      <c r="H48" s="29"/>
    </row>
    <row r="49" spans="2:8">
      <c r="B49" s="30" t="s">
        <v>11</v>
      </c>
      <c r="C49" s="31"/>
      <c r="D49" s="32" t="s">
        <v>20</v>
      </c>
      <c r="E49" s="32" t="s">
        <v>21</v>
      </c>
      <c r="F49" s="32" t="s">
        <v>22</v>
      </c>
      <c r="G49" s="32" t="s">
        <v>15</v>
      </c>
      <c r="H49" s="33"/>
    </row>
    <row r="50" spans="2:8">
      <c r="B50" s="113" t="s">
        <v>202</v>
      </c>
      <c r="C50" s="129"/>
      <c r="D50" s="114" t="s">
        <v>121</v>
      </c>
      <c r="E50" s="131">
        <v>45000</v>
      </c>
      <c r="F50" s="132">
        <v>1</v>
      </c>
      <c r="G50" s="131">
        <f>+F50*E50</f>
        <v>45000</v>
      </c>
      <c r="H50" s="84"/>
    </row>
    <row r="51" spans="2:8">
      <c r="B51" s="113" t="s">
        <v>203</v>
      </c>
      <c r="C51" s="129"/>
      <c r="D51" s="114" t="s">
        <v>121</v>
      </c>
      <c r="E51" s="131">
        <v>10000</v>
      </c>
      <c r="F51" s="132">
        <v>1</v>
      </c>
      <c r="G51" s="131">
        <f>+F51*E51</f>
        <v>10000</v>
      </c>
      <c r="H51" s="84"/>
    </row>
    <row r="52" spans="2:8">
      <c r="B52" s="113"/>
      <c r="C52" s="129"/>
      <c r="D52" s="114"/>
      <c r="E52" s="131"/>
      <c r="F52" s="132"/>
      <c r="G52" s="131">
        <f t="shared" ref="G52:G53" si="1">+F52*E52</f>
        <v>0</v>
      </c>
      <c r="H52" s="84"/>
    </row>
    <row r="53" spans="2:8">
      <c r="B53" s="128"/>
      <c r="C53" s="129"/>
      <c r="D53" s="130"/>
      <c r="E53" s="131"/>
      <c r="F53" s="132"/>
      <c r="G53" s="131">
        <f t="shared" si="1"/>
        <v>0</v>
      </c>
      <c r="H53" s="84"/>
    </row>
    <row r="54" spans="2:8" ht="15" thickBot="1">
      <c r="B54" s="424"/>
      <c r="C54" s="116"/>
      <c r="D54" s="117"/>
      <c r="E54" s="425"/>
      <c r="F54" s="119"/>
      <c r="G54" s="149"/>
      <c r="H54" s="108"/>
    </row>
    <row r="55" spans="2:8" ht="15" thickBot="1">
      <c r="B55" s="37"/>
      <c r="C55" s="28"/>
      <c r="D55" s="28"/>
      <c r="E55" s="28"/>
      <c r="F55" s="28"/>
      <c r="G55" s="38" t="s">
        <v>18</v>
      </c>
      <c r="H55" s="109">
        <f>SUM(G50:G54)</f>
        <v>55000</v>
      </c>
    </row>
    <row r="56" spans="2:8" ht="15" thickBot="1">
      <c r="B56" s="93" t="s">
        <v>23</v>
      </c>
      <c r="C56" s="67"/>
      <c r="D56" s="67"/>
      <c r="E56" s="67"/>
      <c r="F56" s="67"/>
      <c r="G56" s="67"/>
      <c r="H56" s="94"/>
    </row>
    <row r="57" spans="2:8">
      <c r="B57" s="99" t="s">
        <v>24</v>
      </c>
      <c r="C57" s="100"/>
      <c r="D57" s="101" t="s">
        <v>25</v>
      </c>
      <c r="E57" s="101" t="s">
        <v>26</v>
      </c>
      <c r="F57" s="101" t="s">
        <v>27</v>
      </c>
      <c r="G57" s="101" t="s">
        <v>15</v>
      </c>
      <c r="H57" s="84"/>
    </row>
    <row r="58" spans="2:8">
      <c r="B58" s="289"/>
      <c r="C58" s="293"/>
      <c r="D58" s="35"/>
      <c r="E58" s="44"/>
      <c r="F58" s="34"/>
      <c r="G58" s="45"/>
      <c r="H58" s="36"/>
    </row>
    <row r="59" spans="2:8" ht="15" thickBot="1">
      <c r="B59" s="46"/>
      <c r="C59" s="47"/>
      <c r="D59" s="48"/>
      <c r="E59" s="48"/>
      <c r="F59" s="48"/>
      <c r="G59" s="49"/>
      <c r="H59" s="50"/>
    </row>
    <row r="60" spans="2:8" ht="15.5" thickTop="1" thickBot="1">
      <c r="B60" s="37"/>
      <c r="C60" s="28"/>
      <c r="D60" s="28"/>
      <c r="E60" s="28"/>
      <c r="F60" s="28"/>
      <c r="G60" s="38" t="s">
        <v>18</v>
      </c>
      <c r="H60" s="51">
        <f>SUM(G58:G59)</f>
        <v>0</v>
      </c>
    </row>
    <row r="61" spans="2:8" ht="15" thickBot="1">
      <c r="B61" s="85" t="s">
        <v>28</v>
      </c>
      <c r="C61" s="52"/>
      <c r="D61" s="52"/>
      <c r="E61" s="52"/>
      <c r="F61" s="52"/>
      <c r="G61" s="52"/>
      <c r="H61" s="53"/>
    </row>
    <row r="62" spans="2:8" ht="15" thickTop="1">
      <c r="B62" s="86" t="s">
        <v>29</v>
      </c>
      <c r="C62" s="54" t="s">
        <v>30</v>
      </c>
      <c r="D62" s="55"/>
      <c r="E62" s="54" t="s">
        <v>14</v>
      </c>
      <c r="F62" s="55"/>
      <c r="G62" s="56" t="s">
        <v>15</v>
      </c>
      <c r="H62" s="57"/>
    </row>
    <row r="63" spans="2:8">
      <c r="B63" s="87" t="str">
        <f>+O8</f>
        <v>CUADRILLA B-B UN OFICIAL  Y TRES AYUDANTES</v>
      </c>
      <c r="C63" s="58">
        <f>+P8</f>
        <v>30000.958333333336</v>
      </c>
      <c r="D63" s="59"/>
      <c r="E63" s="60">
        <v>0.52906246447286143</v>
      </c>
      <c r="F63" s="61"/>
      <c r="G63" s="62">
        <f>+E63*C63</f>
        <v>15872.380952380963</v>
      </c>
      <c r="H63" s="63"/>
    </row>
    <row r="64" spans="2:8" ht="15" thickBot="1">
      <c r="B64" s="88"/>
      <c r="C64" s="89"/>
      <c r="D64" s="89"/>
      <c r="E64" s="89"/>
      <c r="F64" s="90"/>
      <c r="G64" s="89"/>
      <c r="H64" s="91"/>
    </row>
    <row r="65" spans="2:8" ht="15.5" thickTop="1" thickBot="1">
      <c r="B65" s="37"/>
      <c r="C65" s="28"/>
      <c r="D65" s="28"/>
      <c r="E65" s="28"/>
      <c r="F65" s="28"/>
      <c r="G65" s="38" t="s">
        <v>18</v>
      </c>
      <c r="H65" s="92">
        <f>SUM(G63:G64)</f>
        <v>15872.380952380963</v>
      </c>
    </row>
    <row r="66" spans="2:8" ht="15" thickBot="1">
      <c r="B66" s="37"/>
      <c r="C66" s="28"/>
      <c r="D66" s="28"/>
      <c r="E66" s="28"/>
      <c r="F66" s="28"/>
      <c r="G66" s="65"/>
      <c r="H66" s="29"/>
    </row>
    <row r="67" spans="2:8" ht="15" thickBot="1">
      <c r="B67" s="66"/>
      <c r="C67" s="67"/>
      <c r="D67" s="67"/>
      <c r="E67" s="68" t="s">
        <v>31</v>
      </c>
      <c r="F67" s="69"/>
      <c r="G67" s="69"/>
      <c r="H67" s="608">
        <f>H47+H55+H60+H65</f>
        <v>88000.000000000015</v>
      </c>
    </row>
    <row r="70" spans="2:8" ht="16" hidden="1" thickBot="1">
      <c r="B70" s="655" t="s">
        <v>7</v>
      </c>
      <c r="C70" s="656"/>
      <c r="D70" s="656"/>
      <c r="E70" s="656"/>
      <c r="F70" s="656"/>
      <c r="G70" s="656"/>
      <c r="H70" s="657"/>
    </row>
    <row r="71" spans="2:8" ht="15" hidden="1" thickBot="1">
      <c r="B71" s="21"/>
      <c r="C71" s="22"/>
      <c r="D71" s="22"/>
      <c r="E71" s="23"/>
      <c r="F71" s="23"/>
      <c r="G71" s="23"/>
      <c r="H71" s="24"/>
    </row>
    <row r="72" spans="2:8" ht="15" hidden="1" thickBot="1">
      <c r="B72" s="632" t="e">
        <f>+'PRESUPUESTO OFICIAL'!#REF!</f>
        <v>#REF!</v>
      </c>
      <c r="C72" s="633"/>
      <c r="D72" s="633"/>
      <c r="E72" s="633"/>
      <c r="F72" s="634"/>
      <c r="G72" s="25" t="s">
        <v>8</v>
      </c>
      <c r="H72" s="26" t="e">
        <f>+'PRESUPUESTO OFICIAL'!#REF!</f>
        <v>#REF!</v>
      </c>
    </row>
    <row r="73" spans="2:8" ht="15" hidden="1" thickBot="1">
      <c r="B73" s="635"/>
      <c r="C73" s="636"/>
      <c r="D73" s="636"/>
      <c r="E73" s="636"/>
      <c r="F73" s="637"/>
      <c r="G73" s="25" t="s">
        <v>9</v>
      </c>
      <c r="H73" s="70" t="e">
        <f>+'PRESUPUESTO OFICIAL'!#REF!</f>
        <v>#REF!</v>
      </c>
    </row>
    <row r="74" spans="2:8" ht="15" hidden="1" thickBot="1">
      <c r="B74" s="27" t="s">
        <v>10</v>
      </c>
      <c r="C74" s="28"/>
      <c r="D74" s="28"/>
      <c r="E74" s="28"/>
      <c r="F74" s="28"/>
      <c r="G74" s="28"/>
      <c r="H74" s="29"/>
    </row>
    <row r="75" spans="2:8" ht="15" hidden="1" thickBot="1">
      <c r="B75" s="71" t="s">
        <v>11</v>
      </c>
      <c r="C75" s="72"/>
      <c r="D75" s="73" t="s">
        <v>12</v>
      </c>
      <c r="E75" s="73" t="s">
        <v>13</v>
      </c>
      <c r="F75" s="73" t="s">
        <v>14</v>
      </c>
      <c r="G75" s="73" t="s">
        <v>15</v>
      </c>
      <c r="H75" s="74"/>
    </row>
    <row r="76" spans="2:8" hidden="1">
      <c r="B76" s="75" t="s">
        <v>16</v>
      </c>
      <c r="C76" s="76"/>
      <c r="D76" s="32" t="s">
        <v>17</v>
      </c>
      <c r="E76" s="77"/>
      <c r="F76" s="78"/>
      <c r="G76" s="77">
        <f>((H98+H88)*0.05)+84</f>
        <v>785.00958333333347</v>
      </c>
      <c r="H76" s="33"/>
    </row>
    <row r="77" spans="2:8" hidden="1">
      <c r="B77" s="113" t="s">
        <v>76</v>
      </c>
      <c r="C77" s="129"/>
      <c r="D77" s="130" t="s">
        <v>68</v>
      </c>
      <c r="E77" s="131">
        <v>17500</v>
      </c>
      <c r="F77" s="132">
        <v>0.05</v>
      </c>
      <c r="G77" s="131">
        <v>5666.9011286089999</v>
      </c>
      <c r="H77" s="29"/>
    </row>
    <row r="78" spans="2:8" hidden="1">
      <c r="B78" s="128"/>
      <c r="C78" s="129"/>
      <c r="D78" s="130"/>
      <c r="E78" s="131"/>
      <c r="F78" s="132"/>
      <c r="G78" s="131">
        <f>+F77*E77</f>
        <v>875</v>
      </c>
      <c r="H78" s="29"/>
    </row>
    <row r="79" spans="2:8" ht="15" hidden="1" thickBot="1">
      <c r="B79" s="103"/>
      <c r="C79" s="104"/>
      <c r="D79" s="65"/>
      <c r="E79" s="105"/>
      <c r="F79" s="106"/>
      <c r="G79" s="105"/>
      <c r="H79" s="29"/>
    </row>
    <row r="80" spans="2:8" ht="15" hidden="1" thickBot="1">
      <c r="B80" s="37"/>
      <c r="C80" s="28"/>
      <c r="D80" s="28"/>
      <c r="E80" s="28"/>
      <c r="F80" s="28"/>
      <c r="G80" s="38" t="s">
        <v>18</v>
      </c>
      <c r="H80" s="92">
        <f>SUM(G76:G78)</f>
        <v>7326.9107119423334</v>
      </c>
    </row>
    <row r="81" spans="2:8" ht="15" hidden="1" thickBot="1">
      <c r="B81" s="27" t="s">
        <v>19</v>
      </c>
      <c r="C81" s="28"/>
      <c r="D81" s="28"/>
      <c r="E81" s="28"/>
      <c r="F81" s="28"/>
      <c r="G81" s="28"/>
      <c r="H81" s="29"/>
    </row>
    <row r="82" spans="2:8" hidden="1">
      <c r="B82" s="30" t="s">
        <v>11</v>
      </c>
      <c r="C82" s="31"/>
      <c r="D82" s="32" t="s">
        <v>20</v>
      </c>
      <c r="E82" s="32" t="s">
        <v>21</v>
      </c>
      <c r="F82" s="32" t="s">
        <v>22</v>
      </c>
      <c r="G82" s="32" t="s">
        <v>15</v>
      </c>
      <c r="H82" s="33"/>
    </row>
    <row r="83" spans="2:8" hidden="1">
      <c r="B83" s="128"/>
      <c r="C83" s="129"/>
      <c r="D83" s="130"/>
      <c r="E83" s="131"/>
      <c r="F83" s="132"/>
      <c r="G83" s="131"/>
      <c r="H83" s="84"/>
    </row>
    <row r="84" spans="2:8" hidden="1">
      <c r="B84" s="113" t="s">
        <v>78</v>
      </c>
      <c r="C84" s="129"/>
      <c r="D84" s="130" t="s">
        <v>63</v>
      </c>
      <c r="E84" s="131">
        <v>25600</v>
      </c>
      <c r="F84" s="132">
        <v>0.15</v>
      </c>
      <c r="G84" s="131">
        <f t="shared" ref="G84:G86" si="2">+F84*E84</f>
        <v>3840</v>
      </c>
      <c r="H84" s="84"/>
    </row>
    <row r="85" spans="2:8" hidden="1">
      <c r="B85" s="113" t="s">
        <v>77</v>
      </c>
      <c r="C85" s="129"/>
      <c r="D85" s="114" t="s">
        <v>34</v>
      </c>
      <c r="E85" s="131">
        <v>35800</v>
      </c>
      <c r="F85" s="132">
        <v>0.1</v>
      </c>
      <c r="G85" s="131">
        <f t="shared" si="2"/>
        <v>3580</v>
      </c>
      <c r="H85" s="84"/>
    </row>
    <row r="86" spans="2:8" hidden="1">
      <c r="B86" s="113" t="s">
        <v>75</v>
      </c>
      <c r="D86" s="114" t="s">
        <v>63</v>
      </c>
      <c r="E86" s="131">
        <v>18500</v>
      </c>
      <c r="F86" s="132">
        <v>0.1</v>
      </c>
      <c r="G86" s="131">
        <f t="shared" si="2"/>
        <v>1850</v>
      </c>
      <c r="H86" s="84"/>
    </row>
    <row r="87" spans="2:8" ht="15" hidden="1" thickBot="1">
      <c r="B87" s="111"/>
      <c r="C87" s="81"/>
      <c r="D87" s="82"/>
      <c r="E87" s="112"/>
      <c r="F87" s="83"/>
      <c r="G87" s="131"/>
      <c r="H87" s="108"/>
    </row>
    <row r="88" spans="2:8" ht="15" hidden="1" thickBot="1">
      <c r="B88" s="37"/>
      <c r="C88" s="28"/>
      <c r="D88" s="28"/>
      <c r="E88" s="28"/>
      <c r="F88" s="28"/>
      <c r="G88" s="38" t="s">
        <v>18</v>
      </c>
      <c r="H88" s="109">
        <f>SUM(G83:G87)</f>
        <v>9270</v>
      </c>
    </row>
    <row r="89" spans="2:8" ht="15" hidden="1" thickBot="1">
      <c r="B89" s="93" t="s">
        <v>23</v>
      </c>
      <c r="C89" s="67"/>
      <c r="D89" s="67"/>
      <c r="E89" s="67"/>
      <c r="F89" s="67"/>
      <c r="G89" s="67"/>
      <c r="H89" s="94"/>
    </row>
    <row r="90" spans="2:8" hidden="1">
      <c r="B90" s="99" t="s">
        <v>24</v>
      </c>
      <c r="C90" s="100"/>
      <c r="D90" s="101" t="s">
        <v>25</v>
      </c>
      <c r="E90" s="101" t="s">
        <v>26</v>
      </c>
      <c r="F90" s="101" t="s">
        <v>27</v>
      </c>
      <c r="G90" s="101" t="s">
        <v>15</v>
      </c>
      <c r="H90" s="84"/>
    </row>
    <row r="91" spans="2:8" hidden="1">
      <c r="B91" s="289"/>
      <c r="C91" s="293"/>
      <c r="D91" s="35"/>
      <c r="E91" s="44"/>
      <c r="F91" s="34"/>
      <c r="G91" s="45"/>
      <c r="H91" s="36"/>
    </row>
    <row r="92" spans="2:8" ht="15" hidden="1" thickBot="1">
      <c r="B92" s="46"/>
      <c r="C92" s="47"/>
      <c r="D92" s="48"/>
      <c r="E92" s="48"/>
      <c r="F92" s="48"/>
      <c r="G92" s="49"/>
      <c r="H92" s="50"/>
    </row>
    <row r="93" spans="2:8" ht="15.5" hidden="1" thickTop="1" thickBot="1">
      <c r="B93" s="37"/>
      <c r="C93" s="28"/>
      <c r="D93" s="28"/>
      <c r="E93" s="28"/>
      <c r="F93" s="28"/>
      <c r="G93" s="38" t="s">
        <v>18</v>
      </c>
      <c r="H93" s="51">
        <f>SUM(G91:G92)</f>
        <v>0</v>
      </c>
    </row>
    <row r="94" spans="2:8" ht="15" hidden="1" thickBot="1">
      <c r="B94" s="85" t="s">
        <v>28</v>
      </c>
      <c r="C94" s="52"/>
      <c r="D94" s="52"/>
      <c r="E94" s="52"/>
      <c r="F94" s="52"/>
      <c r="G94" s="52"/>
      <c r="H94" s="53"/>
    </row>
    <row r="95" spans="2:8" ht="15" hidden="1" thickTop="1">
      <c r="B95" s="86" t="s">
        <v>29</v>
      </c>
      <c r="C95" s="54" t="s">
        <v>30</v>
      </c>
      <c r="D95" s="55"/>
      <c r="E95" s="54" t="s">
        <v>14</v>
      </c>
      <c r="F95" s="55"/>
      <c r="G95" s="56" t="s">
        <v>15</v>
      </c>
      <c r="H95" s="57"/>
    </row>
    <row r="96" spans="2:8" hidden="1">
      <c r="B96" s="87" t="str">
        <f>+J8</f>
        <v>CUADRILLA A-A UN OFICIAL  Y DOS AYUDANTES</v>
      </c>
      <c r="C96" s="58">
        <f>+K8</f>
        <v>23750.958333333336</v>
      </c>
      <c r="D96" s="59"/>
      <c r="E96" s="60">
        <v>0.2</v>
      </c>
      <c r="F96" s="61"/>
      <c r="G96" s="62">
        <f>E96*C96</f>
        <v>4750.1916666666675</v>
      </c>
      <c r="H96" s="63"/>
    </row>
    <row r="97" spans="2:15" ht="15" hidden="1" thickBot="1">
      <c r="B97" s="88"/>
      <c r="C97" s="89"/>
      <c r="D97" s="89"/>
      <c r="E97" s="89"/>
      <c r="F97" s="90"/>
      <c r="G97" s="89"/>
      <c r="H97" s="91"/>
    </row>
    <row r="98" spans="2:15" ht="15.5" hidden="1" thickTop="1" thickBot="1">
      <c r="B98" s="37"/>
      <c r="C98" s="28"/>
      <c r="D98" s="28"/>
      <c r="E98" s="28"/>
      <c r="F98" s="28"/>
      <c r="G98" s="38" t="s">
        <v>18</v>
      </c>
      <c r="H98" s="92">
        <f>SUM(G96:G97)</f>
        <v>4750.1916666666675</v>
      </c>
    </row>
    <row r="99" spans="2:15" ht="15" hidden="1" thickBot="1">
      <c r="B99" s="37"/>
      <c r="C99" s="28"/>
      <c r="D99" s="28"/>
      <c r="E99" s="28"/>
      <c r="F99" s="28"/>
      <c r="G99" s="65"/>
      <c r="H99" s="29"/>
    </row>
    <row r="100" spans="2:15" ht="15" hidden="1" thickBot="1">
      <c r="B100" s="66"/>
      <c r="C100" s="67"/>
      <c r="D100" s="67"/>
      <c r="E100" s="68" t="s">
        <v>31</v>
      </c>
      <c r="F100" s="69"/>
      <c r="G100" s="69"/>
      <c r="H100" s="64">
        <f>H80+H88+H93+H98</f>
        <v>21347.102378609001</v>
      </c>
    </row>
    <row r="102" spans="2:15" ht="15" thickBot="1"/>
    <row r="103" spans="2:15" ht="16" thickBot="1">
      <c r="B103" s="629" t="s">
        <v>7</v>
      </c>
      <c r="C103" s="630"/>
      <c r="D103" s="630"/>
      <c r="E103" s="630"/>
      <c r="F103" s="630"/>
      <c r="G103" s="630"/>
      <c r="H103" s="631"/>
    </row>
    <row r="104" spans="2:15" ht="15" thickBot="1">
      <c r="B104" s="21"/>
      <c r="C104" s="22"/>
      <c r="D104" s="22"/>
      <c r="E104" s="23"/>
      <c r="F104" s="23"/>
      <c r="G104" s="23"/>
      <c r="H104" s="24"/>
    </row>
    <row r="105" spans="2:15" ht="15" thickBot="1">
      <c r="B105" s="632" t="str">
        <f>+'PRESUPUESTO OFICIAL'!C7</f>
        <v xml:space="preserve">Mantenimiento a puerta metalica baño de niñas cambio de lamina de arrastre </v>
      </c>
      <c r="C105" s="633"/>
      <c r="D105" s="633"/>
      <c r="E105" s="633"/>
      <c r="F105" s="634"/>
      <c r="G105" s="25" t="s">
        <v>8</v>
      </c>
      <c r="H105" s="26">
        <f>+'PRESUPUESTO OFICIAL'!B7</f>
        <v>1.3</v>
      </c>
    </row>
    <row r="106" spans="2:15" ht="15" thickBot="1">
      <c r="B106" s="635"/>
      <c r="C106" s="636"/>
      <c r="D106" s="636"/>
      <c r="E106" s="636"/>
      <c r="F106" s="637"/>
      <c r="G106" s="25" t="s">
        <v>9</v>
      </c>
      <c r="H106" s="70" t="str">
        <f>+'PRESUPUESTO OFICIAL'!D7</f>
        <v>UND</v>
      </c>
    </row>
    <row r="107" spans="2:15" ht="15" thickBot="1">
      <c r="B107" s="27" t="s">
        <v>10</v>
      </c>
      <c r="C107" s="28"/>
      <c r="D107" s="28"/>
      <c r="E107" s="28"/>
      <c r="F107" s="28"/>
      <c r="G107" s="28"/>
      <c r="H107" s="29"/>
    </row>
    <row r="108" spans="2:15" ht="15" thickBot="1">
      <c r="B108" s="71" t="s">
        <v>11</v>
      </c>
      <c r="C108" s="72"/>
      <c r="D108" s="73" t="s">
        <v>12</v>
      </c>
      <c r="E108" s="73" t="s">
        <v>13</v>
      </c>
      <c r="F108" s="73" t="s">
        <v>14</v>
      </c>
      <c r="G108" s="73" t="s">
        <v>15</v>
      </c>
      <c r="H108" s="74"/>
    </row>
    <row r="109" spans="2:15">
      <c r="B109" s="75" t="s">
        <v>16</v>
      </c>
      <c r="C109" s="76"/>
      <c r="D109" s="32" t="s">
        <v>17</v>
      </c>
      <c r="E109" s="77"/>
      <c r="F109" s="78"/>
      <c r="G109" s="77">
        <f>((H130+H120)*0.05)+84</f>
        <v>3246.6666666666665</v>
      </c>
      <c r="H109" s="33"/>
    </row>
    <row r="110" spans="2:15">
      <c r="B110" s="289" t="s">
        <v>116</v>
      </c>
      <c r="C110" s="568"/>
      <c r="D110" s="502" t="s">
        <v>115</v>
      </c>
      <c r="E110" s="567">
        <v>45000</v>
      </c>
      <c r="F110" s="567">
        <v>0.3</v>
      </c>
      <c r="G110" s="516">
        <f>+F110*E110</f>
        <v>13500</v>
      </c>
      <c r="H110" s="29"/>
      <c r="J110" s="400"/>
      <c r="K110" s="410"/>
      <c r="L110" s="270"/>
      <c r="M110" s="411"/>
      <c r="N110" s="412"/>
      <c r="O110" s="411"/>
    </row>
    <row r="111" spans="2:15" ht="15" thickBot="1">
      <c r="B111" s="424"/>
      <c r="C111" s="426"/>
      <c r="D111" s="427"/>
      <c r="E111" s="428"/>
      <c r="F111" s="429"/>
      <c r="G111" s="428"/>
      <c r="H111" s="29"/>
    </row>
    <row r="112" spans="2:15" ht="15" thickBot="1">
      <c r="B112" s="37"/>
      <c r="C112" s="28"/>
      <c r="D112" s="28"/>
      <c r="E112" s="28"/>
      <c r="F112" s="28"/>
      <c r="G112" s="38" t="s">
        <v>18</v>
      </c>
      <c r="H112" s="92">
        <f>SUM(G109:G110)</f>
        <v>16746.666666666668</v>
      </c>
    </row>
    <row r="113" spans="2:8" ht="15" thickBot="1">
      <c r="B113" s="27" t="s">
        <v>19</v>
      </c>
      <c r="C113" s="28"/>
      <c r="D113" s="28"/>
      <c r="E113" s="28"/>
      <c r="F113" s="28"/>
      <c r="G113" s="28"/>
      <c r="H113" s="29"/>
    </row>
    <row r="114" spans="2:8">
      <c r="B114" s="30" t="s">
        <v>11</v>
      </c>
      <c r="C114" s="31"/>
      <c r="D114" s="32" t="s">
        <v>20</v>
      </c>
      <c r="E114" s="32" t="s">
        <v>21</v>
      </c>
      <c r="F114" s="32" t="s">
        <v>22</v>
      </c>
      <c r="G114" s="32" t="s">
        <v>15</v>
      </c>
      <c r="H114" s="33"/>
    </row>
    <row r="115" spans="2:8">
      <c r="B115" s="113" t="s">
        <v>204</v>
      </c>
      <c r="C115" s="129"/>
      <c r="D115" s="114" t="s">
        <v>123</v>
      </c>
      <c r="E115" s="131">
        <v>15000</v>
      </c>
      <c r="F115" s="132">
        <v>1</v>
      </c>
      <c r="G115" s="131">
        <f>+F115*E115</f>
        <v>15000</v>
      </c>
      <c r="H115" s="84"/>
    </row>
    <row r="116" spans="2:8">
      <c r="B116" s="113"/>
      <c r="C116" s="129"/>
      <c r="D116" s="130"/>
      <c r="E116" s="131"/>
      <c r="F116" s="132"/>
      <c r="G116" s="131"/>
      <c r="H116" s="84"/>
    </row>
    <row r="117" spans="2:8">
      <c r="B117" s="113"/>
      <c r="C117" s="129"/>
      <c r="D117" s="114"/>
      <c r="E117" s="131"/>
      <c r="F117" s="132"/>
      <c r="G117" s="131"/>
      <c r="H117" s="84"/>
    </row>
    <row r="118" spans="2:8">
      <c r="B118" s="113"/>
      <c r="D118" s="114"/>
      <c r="E118" s="131"/>
      <c r="F118" s="132"/>
      <c r="G118" s="131"/>
      <c r="H118" s="84"/>
    </row>
    <row r="119" spans="2:8" ht="15" thickBot="1">
      <c r="B119" s="424"/>
      <c r="C119" s="116"/>
      <c r="D119" s="117"/>
      <c r="E119" s="425"/>
      <c r="F119" s="119"/>
      <c r="G119" s="149"/>
      <c r="H119" s="108"/>
    </row>
    <row r="120" spans="2:8" ht="15" thickBot="1">
      <c r="B120" s="37"/>
      <c r="C120" s="28"/>
      <c r="D120" s="28"/>
      <c r="E120" s="28"/>
      <c r="F120" s="28"/>
      <c r="G120" s="38" t="s">
        <v>18</v>
      </c>
      <c r="H120" s="109">
        <f>SUM(G115:G119)</f>
        <v>15000</v>
      </c>
    </row>
    <row r="121" spans="2:8" ht="15" thickBot="1">
      <c r="B121" s="93" t="s">
        <v>23</v>
      </c>
      <c r="C121" s="67"/>
      <c r="D121" s="67"/>
      <c r="E121" s="67"/>
      <c r="F121" s="67"/>
      <c r="G121" s="67"/>
      <c r="H121" s="94"/>
    </row>
    <row r="122" spans="2:8">
      <c r="B122" s="99" t="s">
        <v>24</v>
      </c>
      <c r="C122" s="100"/>
      <c r="D122" s="101" t="s">
        <v>25</v>
      </c>
      <c r="E122" s="101" t="s">
        <v>26</v>
      </c>
      <c r="F122" s="101" t="s">
        <v>27</v>
      </c>
      <c r="G122" s="101" t="s">
        <v>15</v>
      </c>
      <c r="H122" s="84"/>
    </row>
    <row r="123" spans="2:8">
      <c r="B123" s="289"/>
      <c r="C123" s="293"/>
      <c r="D123" s="35"/>
      <c r="E123" s="44"/>
      <c r="F123" s="34"/>
      <c r="G123" s="45"/>
      <c r="H123" s="36"/>
    </row>
    <row r="124" spans="2:8" ht="15" thickBot="1">
      <c r="B124" s="46"/>
      <c r="C124" s="47"/>
      <c r="D124" s="48"/>
      <c r="E124" s="48"/>
      <c r="F124" s="48"/>
      <c r="G124" s="49"/>
      <c r="H124" s="50"/>
    </row>
    <row r="125" spans="2:8" ht="15.5" thickTop="1" thickBot="1">
      <c r="B125" s="37"/>
      <c r="C125" s="28"/>
      <c r="D125" s="28"/>
      <c r="E125" s="28"/>
      <c r="F125" s="28"/>
      <c r="G125" s="38" t="s">
        <v>18</v>
      </c>
      <c r="H125" s="51">
        <f>SUM(G123:G124)</f>
        <v>0</v>
      </c>
    </row>
    <row r="126" spans="2:8" ht="15" thickBot="1">
      <c r="B126" s="85" t="s">
        <v>28</v>
      </c>
      <c r="C126" s="52"/>
      <c r="D126" s="52"/>
      <c r="E126" s="52"/>
      <c r="F126" s="52"/>
      <c r="G126" s="52"/>
      <c r="H126" s="53"/>
    </row>
    <row r="127" spans="2:8" ht="15" thickTop="1">
      <c r="B127" s="86" t="s">
        <v>29</v>
      </c>
      <c r="C127" s="54" t="s">
        <v>30</v>
      </c>
      <c r="D127" s="55"/>
      <c r="E127" s="54" t="s">
        <v>14</v>
      </c>
      <c r="F127" s="55"/>
      <c r="G127" s="56" t="s">
        <v>15</v>
      </c>
      <c r="H127" s="57"/>
    </row>
    <row r="128" spans="2:8">
      <c r="B128" s="87" t="str">
        <f>+J8</f>
        <v>CUADRILLA A-A UN OFICIAL  Y DOS AYUDANTES</v>
      </c>
      <c r="C128" s="58">
        <f>+K8</f>
        <v>23750.958333333336</v>
      </c>
      <c r="D128" s="59"/>
      <c r="E128" s="60">
        <v>2.0316373198976176</v>
      </c>
      <c r="F128" s="61"/>
      <c r="G128" s="62">
        <f>E128*C128</f>
        <v>48253.333333333328</v>
      </c>
      <c r="H128" s="63"/>
    </row>
    <row r="129" spans="2:8" ht="15" thickBot="1">
      <c r="B129" s="88"/>
      <c r="C129" s="89"/>
      <c r="D129" s="89"/>
      <c r="E129" s="89"/>
      <c r="F129" s="90"/>
      <c r="G129" s="89"/>
      <c r="H129" s="91"/>
    </row>
    <row r="130" spans="2:8" ht="15.5" thickTop="1" thickBot="1">
      <c r="B130" s="37"/>
      <c r="C130" s="28"/>
      <c r="D130" s="28"/>
      <c r="E130" s="28"/>
      <c r="F130" s="28"/>
      <c r="G130" s="38" t="s">
        <v>18</v>
      </c>
      <c r="H130" s="92">
        <f>SUM(G128:G129)</f>
        <v>48253.333333333328</v>
      </c>
    </row>
    <row r="131" spans="2:8" ht="15" thickBot="1">
      <c r="B131" s="37"/>
      <c r="C131" s="28"/>
      <c r="D131" s="28"/>
      <c r="E131" s="28"/>
      <c r="F131" s="28"/>
      <c r="G131" s="65"/>
      <c r="H131" s="29"/>
    </row>
    <row r="132" spans="2:8" ht="15" thickBot="1">
      <c r="B132" s="66"/>
      <c r="C132" s="67"/>
      <c r="D132" s="67"/>
      <c r="E132" s="68" t="s">
        <v>31</v>
      </c>
      <c r="F132" s="69"/>
      <c r="G132" s="69"/>
      <c r="H132" s="608">
        <f>H112+H120+H125+H130</f>
        <v>80000</v>
      </c>
    </row>
    <row r="134" spans="2:8" ht="15" thickBot="1"/>
    <row r="135" spans="2:8" ht="20.25" customHeight="1" thickBot="1">
      <c r="B135" s="646" t="s">
        <v>7</v>
      </c>
      <c r="C135" s="647"/>
      <c r="D135" s="647"/>
      <c r="E135" s="647"/>
      <c r="F135" s="647"/>
      <c r="G135" s="647"/>
      <c r="H135" s="648"/>
    </row>
    <row r="136" spans="2:8" ht="16" thickBot="1">
      <c r="B136" s="133"/>
      <c r="C136" s="134"/>
      <c r="D136" s="134"/>
      <c r="E136" s="134"/>
      <c r="F136" s="134"/>
      <c r="G136" s="134"/>
      <c r="H136" s="135"/>
    </row>
    <row r="137" spans="2:8" ht="21.75" customHeight="1" thickBot="1">
      <c r="B137" s="643" t="str">
        <f>+'PRESUPUESTO OFICIAL'!C8</f>
        <v xml:space="preserve">Suministro e instalacion de marco metalica C18 para puerta sala multiple </v>
      </c>
      <c r="C137" s="644"/>
      <c r="D137" s="644"/>
      <c r="E137" s="644"/>
      <c r="F137" s="645"/>
      <c r="G137" s="136" t="s">
        <v>8</v>
      </c>
      <c r="H137" s="202">
        <f>+'PRESUPUESTO OFICIAL'!B8</f>
        <v>1.4</v>
      </c>
    </row>
    <row r="138" spans="2:8" ht="15" thickBot="1">
      <c r="B138" s="138"/>
      <c r="C138" s="139"/>
      <c r="D138" s="139"/>
      <c r="E138" s="139"/>
      <c r="F138" s="140"/>
      <c r="G138" s="136" t="s">
        <v>9</v>
      </c>
      <c r="H138" s="137" t="str">
        <f>+'PRESUPUESTO OFICIAL'!D8</f>
        <v>UND</v>
      </c>
    </row>
    <row r="139" spans="2:8" ht="15" thickBot="1">
      <c r="B139" s="176" t="s">
        <v>10</v>
      </c>
      <c r="C139" s="177"/>
      <c r="D139" s="177"/>
      <c r="E139" s="177"/>
      <c r="F139" s="177"/>
      <c r="G139" s="177"/>
      <c r="H139" s="178"/>
    </row>
    <row r="140" spans="2:8">
      <c r="B140" s="141" t="s">
        <v>11</v>
      </c>
      <c r="C140" s="142"/>
      <c r="D140" s="143" t="s">
        <v>12</v>
      </c>
      <c r="E140" s="143" t="s">
        <v>13</v>
      </c>
      <c r="F140" s="143" t="s">
        <v>14</v>
      </c>
      <c r="G140" s="143" t="s">
        <v>15</v>
      </c>
      <c r="H140" s="144"/>
    </row>
    <row r="141" spans="2:8">
      <c r="B141" s="128" t="s">
        <v>16</v>
      </c>
      <c r="C141" s="129"/>
      <c r="D141" s="130" t="str">
        <f>VLOOKUP(B141,'[1]INSUMOS 2022'!$C$2:$E$4842,2,FALSE)</f>
        <v>%</v>
      </c>
      <c r="E141" s="131"/>
      <c r="F141" s="132"/>
      <c r="G141" s="131">
        <f>(H162+H152)*0.05</f>
        <v>8642.8571428571431</v>
      </c>
      <c r="H141" s="145"/>
    </row>
    <row r="142" spans="2:8">
      <c r="B142" s="289" t="s">
        <v>116</v>
      </c>
      <c r="C142" s="568"/>
      <c r="D142" s="502" t="s">
        <v>115</v>
      </c>
      <c r="E142" s="567">
        <v>45000</v>
      </c>
      <c r="F142" s="567">
        <v>0.3</v>
      </c>
      <c r="G142" s="516">
        <f>+F142*E142</f>
        <v>13500</v>
      </c>
      <c r="H142" s="183"/>
    </row>
    <row r="143" spans="2:8" ht="15" thickBot="1">
      <c r="B143" s="146"/>
      <c r="C143" s="147"/>
      <c r="D143" s="148"/>
      <c r="E143" s="149"/>
      <c r="F143" s="150"/>
      <c r="G143" s="149"/>
      <c r="H143" s="151"/>
    </row>
    <row r="144" spans="2:8" ht="15" thickBot="1">
      <c r="B144" s="179"/>
      <c r="C144" s="177"/>
      <c r="D144" s="177"/>
      <c r="E144" s="177"/>
      <c r="F144" s="177"/>
      <c r="G144" s="180" t="s">
        <v>18</v>
      </c>
      <c r="H144" s="152">
        <f>SUM(G141:G143)</f>
        <v>22142.857142857145</v>
      </c>
    </row>
    <row r="145" spans="2:15" ht="15" thickBot="1">
      <c r="B145" s="176" t="s">
        <v>19</v>
      </c>
      <c r="C145" s="177"/>
      <c r="D145" s="177"/>
      <c r="E145" s="177"/>
      <c r="F145" s="177"/>
      <c r="G145" s="177"/>
      <c r="H145" s="178"/>
    </row>
    <row r="146" spans="2:15">
      <c r="B146" s="141" t="s">
        <v>11</v>
      </c>
      <c r="C146" s="142"/>
      <c r="D146" s="143" t="s">
        <v>20</v>
      </c>
      <c r="E146" s="143" t="s">
        <v>21</v>
      </c>
      <c r="F146" s="143" t="s">
        <v>22</v>
      </c>
      <c r="G146" s="143" t="s">
        <v>15</v>
      </c>
      <c r="H146" s="144"/>
    </row>
    <row r="147" spans="2:15">
      <c r="B147" s="277" t="s">
        <v>205</v>
      </c>
      <c r="C147" s="203"/>
      <c r="D147" s="279" t="s">
        <v>121</v>
      </c>
      <c r="E147" s="168">
        <v>130000</v>
      </c>
      <c r="F147" s="204">
        <v>1</v>
      </c>
      <c r="G147" s="168">
        <f>E147*F147</f>
        <v>130000</v>
      </c>
      <c r="H147" s="206"/>
      <c r="J147" s="477"/>
      <c r="K147" s="203"/>
      <c r="L147" s="279"/>
      <c r="M147" s="168"/>
      <c r="N147" s="204"/>
      <c r="O147" s="168"/>
    </row>
    <row r="148" spans="2:15">
      <c r="B148" s="277" t="s">
        <v>206</v>
      </c>
      <c r="C148" s="203"/>
      <c r="D148" s="279" t="s">
        <v>207</v>
      </c>
      <c r="E148" s="168">
        <v>80000</v>
      </c>
      <c r="F148" s="204">
        <v>0.1</v>
      </c>
      <c r="G148" s="168">
        <f>E148*F148</f>
        <v>8000</v>
      </c>
      <c r="H148" s="281"/>
      <c r="J148" s="477"/>
      <c r="K148" s="203"/>
      <c r="L148" s="279"/>
      <c r="M148" s="168"/>
      <c r="N148" s="204"/>
      <c r="O148" s="168"/>
    </row>
    <row r="149" spans="2:15">
      <c r="B149" s="277"/>
      <c r="C149" s="203"/>
      <c r="D149" s="386"/>
      <c r="E149" s="168"/>
      <c r="F149" s="204"/>
      <c r="G149" s="168">
        <f>E149*F149</f>
        <v>0</v>
      </c>
      <c r="H149" s="281"/>
      <c r="J149" s="477"/>
      <c r="K149" s="203"/>
      <c r="L149" s="386"/>
      <c r="M149" s="168"/>
      <c r="N149" s="204"/>
      <c r="O149" s="168"/>
    </row>
    <row r="150" spans="2:15">
      <c r="B150" s="277"/>
      <c r="C150" s="203"/>
      <c r="D150" s="279"/>
      <c r="E150" s="168"/>
      <c r="F150" s="204"/>
      <c r="G150" s="168">
        <f>E150*F150</f>
        <v>0</v>
      </c>
      <c r="H150" s="281"/>
      <c r="J150" s="477"/>
      <c r="K150" s="203"/>
      <c r="L150" s="279"/>
      <c r="M150" s="168"/>
      <c r="N150" s="204"/>
      <c r="O150" s="168"/>
    </row>
    <row r="151" spans="2:15" ht="15" thickBot="1">
      <c r="B151" s="146"/>
      <c r="C151" s="147"/>
      <c r="D151" s="148"/>
      <c r="E151" s="149"/>
      <c r="F151" s="150"/>
      <c r="G151" s="149"/>
      <c r="H151" s="151"/>
    </row>
    <row r="152" spans="2:15" ht="15" thickBot="1">
      <c r="B152" s="179"/>
      <c r="C152" s="177"/>
      <c r="D152" s="177"/>
      <c r="E152" s="177"/>
      <c r="F152" s="177"/>
      <c r="G152" s="180" t="s">
        <v>18</v>
      </c>
      <c r="H152" s="153">
        <f>SUM(G147:G151)</f>
        <v>138000</v>
      </c>
    </row>
    <row r="153" spans="2:15" ht="15" thickBot="1">
      <c r="B153" s="176" t="s">
        <v>23</v>
      </c>
      <c r="C153" s="177"/>
      <c r="D153" s="177"/>
      <c r="E153" s="177"/>
      <c r="F153" s="177"/>
      <c r="G153" s="177"/>
      <c r="H153" s="178"/>
    </row>
    <row r="154" spans="2:15" ht="15" thickTop="1">
      <c r="B154" s="181" t="s">
        <v>24</v>
      </c>
      <c r="C154" s="154"/>
      <c r="D154" s="155" t="s">
        <v>25</v>
      </c>
      <c r="E154" s="155" t="s">
        <v>26</v>
      </c>
      <c r="F154" s="155" t="s">
        <v>27</v>
      </c>
      <c r="G154" s="155" t="s">
        <v>15</v>
      </c>
      <c r="H154" s="182"/>
    </row>
    <row r="155" spans="2:15">
      <c r="B155" s="128"/>
      <c r="C155" s="129"/>
      <c r="D155" s="132"/>
      <c r="E155" s="156"/>
      <c r="F155" s="131"/>
      <c r="G155" s="157"/>
      <c r="H155" s="145"/>
    </row>
    <row r="156" spans="2:15" ht="15" thickBot="1">
      <c r="B156" s="184"/>
      <c r="C156" s="158"/>
      <c r="D156" s="159"/>
      <c r="E156" s="159"/>
      <c r="F156" s="159"/>
      <c r="G156" s="160"/>
      <c r="H156" s="185"/>
    </row>
    <row r="157" spans="2:15" ht="15.5" thickTop="1" thickBot="1">
      <c r="B157" s="179"/>
      <c r="C157" s="177"/>
      <c r="D157" s="177"/>
      <c r="E157" s="177"/>
      <c r="F157" s="177"/>
      <c r="G157" s="180" t="s">
        <v>18</v>
      </c>
      <c r="H157" s="205">
        <f>SUM(G155:G156)</f>
        <v>0</v>
      </c>
    </row>
    <row r="158" spans="2:15" ht="15" thickBot="1">
      <c r="B158" s="186" t="s">
        <v>28</v>
      </c>
      <c r="C158" s="187"/>
      <c r="D158" s="187"/>
      <c r="E158" s="187"/>
      <c r="F158" s="187"/>
      <c r="G158" s="187"/>
      <c r="H158" s="188"/>
    </row>
    <row r="159" spans="2:15">
      <c r="B159" s="304" t="s">
        <v>29</v>
      </c>
      <c r="C159" s="305" t="s">
        <v>30</v>
      </c>
      <c r="D159" s="299"/>
      <c r="E159" s="305" t="s">
        <v>14</v>
      </c>
      <c r="F159" s="299"/>
      <c r="G159" s="300" t="s">
        <v>15</v>
      </c>
      <c r="H159" s="301"/>
    </row>
    <row r="160" spans="2:15">
      <c r="B160" s="207" t="str">
        <f>+B128</f>
        <v>CUADRILLA A-A UN OFICIAL  Y DOS AYUDANTES</v>
      </c>
      <c r="C160" s="164">
        <f>+P8</f>
        <v>30000.958333333336</v>
      </c>
      <c r="D160" s="165"/>
      <c r="E160" s="166">
        <v>1.1618676466882698</v>
      </c>
      <c r="F160" s="167"/>
      <c r="G160" s="168">
        <f>E160*C160</f>
        <v>34857.142857142841</v>
      </c>
      <c r="H160" s="192"/>
    </row>
    <row r="161" spans="2:8" ht="15" thickBot="1">
      <c r="B161" s="306"/>
      <c r="C161" s="302"/>
      <c r="D161" s="302"/>
      <c r="E161" s="307"/>
      <c r="F161" s="308"/>
      <c r="G161" s="282">
        <f>+E161*D161</f>
        <v>0</v>
      </c>
      <c r="H161" s="303"/>
    </row>
    <row r="162" spans="2:8" ht="15" thickBot="1">
      <c r="B162" s="198"/>
      <c r="C162" s="199"/>
      <c r="D162" s="199"/>
      <c r="E162" s="199"/>
      <c r="F162" s="199"/>
      <c r="G162" s="309" t="s">
        <v>18</v>
      </c>
      <c r="H162" s="208">
        <f>SUM(G160:G161)</f>
        <v>34857.142857142841</v>
      </c>
    </row>
    <row r="163" spans="2:8" ht="15" thickBot="1">
      <c r="B163" s="66"/>
      <c r="C163" s="67"/>
      <c r="D163" s="67"/>
      <c r="E163" s="68" t="s">
        <v>31</v>
      </c>
      <c r="F163" s="69"/>
      <c r="G163" s="69"/>
      <c r="H163" s="608">
        <f>H144+H152+H157+H162</f>
        <v>195000</v>
      </c>
    </row>
    <row r="164" spans="2:8">
      <c r="B164" s="28"/>
      <c r="C164" s="28"/>
      <c r="D164" s="28"/>
      <c r="E164" s="125"/>
      <c r="F164" s="65"/>
      <c r="G164" s="65"/>
      <c r="H164" s="126"/>
    </row>
    <row r="165" spans="2:8" ht="17.25" customHeight="1"/>
    <row r="166" spans="2:8" ht="15" thickBot="1"/>
    <row r="167" spans="2:8" ht="16" thickBot="1">
      <c r="B167" s="629" t="s">
        <v>7</v>
      </c>
      <c r="C167" s="630"/>
      <c r="D167" s="630"/>
      <c r="E167" s="630"/>
      <c r="F167" s="630"/>
      <c r="G167" s="630"/>
      <c r="H167" s="631"/>
    </row>
    <row r="168" spans="2:8" ht="15" thickBot="1">
      <c r="B168" s="21"/>
      <c r="C168" s="22"/>
      <c r="D168" s="22"/>
      <c r="E168" s="23"/>
      <c r="F168" s="23"/>
      <c r="G168" s="23"/>
      <c r="H168" s="24"/>
    </row>
    <row r="169" spans="2:8" ht="15" thickBot="1">
      <c r="B169" s="632" t="str">
        <f>+'PRESUPUESTO OFICIAL'!C9</f>
        <v xml:space="preserve">Suministro e instalacion de canal metalica </v>
      </c>
      <c r="C169" s="633"/>
      <c r="D169" s="633"/>
      <c r="E169" s="633"/>
      <c r="F169" s="634"/>
      <c r="G169" s="25" t="s">
        <v>8</v>
      </c>
      <c r="H169" s="26">
        <f>+'PRESUPUESTO OFICIAL'!B9</f>
        <v>1.5</v>
      </c>
    </row>
    <row r="170" spans="2:8" ht="15" thickBot="1">
      <c r="B170" s="635"/>
      <c r="C170" s="636"/>
      <c r="D170" s="636"/>
      <c r="E170" s="636"/>
      <c r="F170" s="637"/>
      <c r="G170" s="25" t="s">
        <v>9</v>
      </c>
      <c r="H170" s="70" t="str">
        <f>+'PRESUPUESTO OFICIAL'!D9</f>
        <v>ML</v>
      </c>
    </row>
    <row r="171" spans="2:8" ht="15" thickBot="1">
      <c r="B171" s="27" t="s">
        <v>10</v>
      </c>
      <c r="C171" s="28"/>
      <c r="D171" s="28"/>
      <c r="E171" s="28"/>
      <c r="F171" s="28"/>
      <c r="G171" s="28"/>
      <c r="H171" s="29"/>
    </row>
    <row r="172" spans="2:8">
      <c r="B172" s="71" t="s">
        <v>11</v>
      </c>
      <c r="C172" s="72"/>
      <c r="D172" s="73" t="s">
        <v>12</v>
      </c>
      <c r="E172" s="73" t="s">
        <v>13</v>
      </c>
      <c r="F172" s="73" t="s">
        <v>14</v>
      </c>
      <c r="G172" s="73" t="s">
        <v>15</v>
      </c>
      <c r="H172" s="33"/>
    </row>
    <row r="173" spans="2:8">
      <c r="B173" s="507" t="s">
        <v>116</v>
      </c>
      <c r="C173" s="568"/>
      <c r="D173" s="502" t="s">
        <v>115</v>
      </c>
      <c r="E173" s="514">
        <v>45000</v>
      </c>
      <c r="F173" s="567">
        <v>0.3</v>
      </c>
      <c r="G173" s="516">
        <f>+F173*E173</f>
        <v>13500</v>
      </c>
      <c r="H173" s="36"/>
    </row>
    <row r="174" spans="2:8" ht="15" thickBot="1">
      <c r="B174" s="424" t="s">
        <v>16</v>
      </c>
      <c r="C174" s="492"/>
      <c r="D174" s="435" t="s">
        <v>17</v>
      </c>
      <c r="E174" s="569"/>
      <c r="F174" s="494"/>
      <c r="G174" s="569">
        <f>(H193+H188)*0.039</f>
        <v>1096.0538979788262</v>
      </c>
      <c r="H174" s="120"/>
    </row>
    <row r="175" spans="2:8" ht="15" thickBot="1">
      <c r="B175" s="37"/>
      <c r="C175" s="28"/>
      <c r="D175" s="28"/>
      <c r="E175" s="28"/>
      <c r="F175" s="28"/>
      <c r="G175" s="38" t="s">
        <v>18</v>
      </c>
      <c r="H175" s="79">
        <f>SUM(G174:G174)</f>
        <v>1096.0538979788262</v>
      </c>
    </row>
    <row r="176" spans="2:8" ht="15" thickBot="1">
      <c r="B176" s="27" t="s">
        <v>19</v>
      </c>
      <c r="C176" s="28"/>
      <c r="D176" s="28"/>
      <c r="E176" s="28"/>
      <c r="F176" s="28"/>
      <c r="G176" s="28"/>
      <c r="H176" s="29"/>
    </row>
    <row r="177" spans="2:8">
      <c r="B177" s="30" t="s">
        <v>11</v>
      </c>
      <c r="C177" s="31"/>
      <c r="D177" s="32" t="s">
        <v>20</v>
      </c>
      <c r="E177" s="32" t="s">
        <v>21</v>
      </c>
      <c r="F177" s="32" t="s">
        <v>22</v>
      </c>
      <c r="G177" s="32" t="s">
        <v>15</v>
      </c>
      <c r="H177" s="33"/>
    </row>
    <row r="178" spans="2:8">
      <c r="B178" s="277" t="s">
        <v>208</v>
      </c>
      <c r="C178" s="203"/>
      <c r="D178" s="279" t="s">
        <v>123</v>
      </c>
      <c r="E178" s="168">
        <v>55000</v>
      </c>
      <c r="F178" s="204">
        <v>1</v>
      </c>
      <c r="G178" s="168">
        <f>E178*F178</f>
        <v>55000</v>
      </c>
      <c r="H178" s="84"/>
    </row>
    <row r="179" spans="2:8">
      <c r="B179" s="277" t="s">
        <v>209</v>
      </c>
      <c r="C179" s="203"/>
      <c r="D179" s="279" t="s">
        <v>123</v>
      </c>
      <c r="E179" s="168">
        <v>6000</v>
      </c>
      <c r="F179" s="204">
        <v>0.3</v>
      </c>
      <c r="G179" s="168">
        <f>E179*F179</f>
        <v>1800</v>
      </c>
      <c r="H179" s="84"/>
    </row>
    <row r="180" spans="2:8">
      <c r="B180" s="277"/>
      <c r="C180" s="203"/>
      <c r="D180" s="386"/>
      <c r="E180" s="168"/>
      <c r="F180" s="204"/>
      <c r="G180" s="168">
        <f>E180*F180</f>
        <v>0</v>
      </c>
      <c r="H180" s="84"/>
    </row>
    <row r="181" spans="2:8">
      <c r="B181" s="277"/>
      <c r="C181" s="203"/>
      <c r="D181" s="279"/>
      <c r="E181" s="168"/>
      <c r="F181" s="204"/>
      <c r="G181" s="168">
        <f>E181*F181</f>
        <v>0</v>
      </c>
      <c r="H181" s="108"/>
    </row>
    <row r="182" spans="2:8" ht="15" thickBot="1">
      <c r="B182" s="478"/>
      <c r="C182" s="430"/>
      <c r="D182" s="431"/>
      <c r="E182" s="481"/>
      <c r="F182" s="482"/>
      <c r="G182" s="483"/>
      <c r="H182" s="108"/>
    </row>
    <row r="183" spans="2:8" ht="15" thickBot="1">
      <c r="B183" s="572"/>
      <c r="C183" s="28"/>
      <c r="D183" s="28"/>
      <c r="E183" s="571"/>
      <c r="F183" s="571"/>
      <c r="G183" s="570" t="s">
        <v>18</v>
      </c>
      <c r="H183" s="109">
        <f>+G178+G179+G180+G181</f>
        <v>56800</v>
      </c>
    </row>
    <row r="184" spans="2:8" ht="15" thickBot="1">
      <c r="B184" s="93" t="s">
        <v>23</v>
      </c>
      <c r="C184" s="67"/>
      <c r="D184" s="67"/>
      <c r="E184" s="67"/>
      <c r="F184" s="67"/>
      <c r="G184" s="67"/>
      <c r="H184" s="94"/>
    </row>
    <row r="185" spans="2:8">
      <c r="B185" s="99" t="s">
        <v>24</v>
      </c>
      <c r="C185" s="100"/>
      <c r="D185" s="101" t="s">
        <v>25</v>
      </c>
      <c r="E185" s="101" t="s">
        <v>26</v>
      </c>
      <c r="F185" s="101" t="s">
        <v>27</v>
      </c>
      <c r="G185" s="101" t="s">
        <v>15</v>
      </c>
      <c r="H185" s="84"/>
    </row>
    <row r="186" spans="2:8">
      <c r="B186" s="289"/>
      <c r="C186" s="293"/>
      <c r="D186" s="35"/>
      <c r="E186" s="44"/>
      <c r="F186" s="34"/>
      <c r="G186" s="45"/>
      <c r="H186" s="36"/>
    </row>
    <row r="187" spans="2:8" ht="15" thickBot="1">
      <c r="B187" s="46"/>
      <c r="C187" s="47"/>
      <c r="D187" s="48"/>
      <c r="E187" s="48"/>
      <c r="F187" s="48"/>
      <c r="G187" s="49"/>
      <c r="H187" s="50"/>
    </row>
    <row r="188" spans="2:8" ht="15.5" thickTop="1" thickBot="1">
      <c r="B188" s="37"/>
      <c r="C188" s="28"/>
      <c r="D188" s="28"/>
      <c r="E188" s="28"/>
      <c r="F188" s="28"/>
      <c r="G188" s="38" t="s">
        <v>18</v>
      </c>
      <c r="H188" s="51">
        <f>SUM(G186:G187)</f>
        <v>0</v>
      </c>
    </row>
    <row r="189" spans="2:8" ht="15" thickBot="1">
      <c r="B189" s="85" t="s">
        <v>28</v>
      </c>
      <c r="C189" s="52"/>
      <c r="D189" s="52"/>
      <c r="E189" s="52"/>
      <c r="F189" s="52"/>
      <c r="G189" s="52"/>
      <c r="H189" s="53"/>
    </row>
    <row r="190" spans="2:8" ht="15" thickTop="1">
      <c r="B190" s="86" t="s">
        <v>29</v>
      </c>
      <c r="C190" s="54" t="s">
        <v>30</v>
      </c>
      <c r="D190" s="55"/>
      <c r="E190" s="54" t="s">
        <v>14</v>
      </c>
      <c r="F190" s="55"/>
      <c r="G190" s="56" t="s">
        <v>15</v>
      </c>
      <c r="H190" s="57"/>
    </row>
    <row r="191" spans="2:8">
      <c r="B191" s="87" t="str">
        <f>+J8</f>
        <v>CUADRILLA A-A UN OFICIAL  Y DOS AYUDANTES</v>
      </c>
      <c r="C191" s="58">
        <f>+K8</f>
        <v>23750.958333333336</v>
      </c>
      <c r="D191" s="59"/>
      <c r="E191" s="60">
        <v>1.1832763001642186</v>
      </c>
      <c r="F191" s="61"/>
      <c r="G191" s="62">
        <f>E191*C191</f>
        <v>28103.946102021186</v>
      </c>
      <c r="H191" s="63"/>
    </row>
    <row r="192" spans="2:8" ht="15" thickBot="1">
      <c r="B192" s="88"/>
      <c r="C192" s="89"/>
      <c r="D192" s="89"/>
      <c r="E192" s="89"/>
      <c r="F192" s="90"/>
      <c r="G192" s="89"/>
      <c r="H192" s="91"/>
    </row>
    <row r="193" spans="2:8" ht="15.5" thickTop="1" thickBot="1">
      <c r="B193" s="37"/>
      <c r="C193" s="28"/>
      <c r="D193" s="28"/>
      <c r="E193" s="28"/>
      <c r="F193" s="28"/>
      <c r="G193" s="38" t="s">
        <v>18</v>
      </c>
      <c r="H193" s="92">
        <f>SUM(G191:G192)</f>
        <v>28103.946102021186</v>
      </c>
    </row>
    <row r="194" spans="2:8" ht="15" thickBot="1">
      <c r="B194" s="37"/>
      <c r="C194" s="28"/>
      <c r="D194" s="28"/>
      <c r="E194" s="28"/>
      <c r="F194" s="28"/>
      <c r="G194" s="65"/>
      <c r="H194" s="29"/>
    </row>
    <row r="195" spans="2:8" ht="15" thickBot="1">
      <c r="B195" s="66"/>
      <c r="C195" s="67"/>
      <c r="D195" s="67"/>
      <c r="E195" s="68" t="s">
        <v>31</v>
      </c>
      <c r="F195" s="69"/>
      <c r="G195" s="69"/>
      <c r="H195" s="608">
        <f>H175+H183+H188+H193</f>
        <v>86000.000000000015</v>
      </c>
    </row>
    <row r="197" spans="2:8" ht="15" thickBot="1"/>
    <row r="198" spans="2:8" ht="16" thickBot="1">
      <c r="B198" s="629" t="s">
        <v>7</v>
      </c>
      <c r="C198" s="630"/>
      <c r="D198" s="630"/>
      <c r="E198" s="630"/>
      <c r="F198" s="630"/>
      <c r="G198" s="630"/>
      <c r="H198" s="631"/>
    </row>
    <row r="199" spans="2:8" ht="15" thickBot="1">
      <c r="B199" s="21"/>
      <c r="C199" s="22"/>
      <c r="D199" s="22"/>
      <c r="E199" s="23"/>
      <c r="F199" s="23"/>
      <c r="G199" s="23"/>
      <c r="H199" s="24"/>
    </row>
    <row r="200" spans="2:8" ht="15" thickBot="1">
      <c r="B200" s="632" t="str">
        <f>+'PRESUPUESTO OFICIAL'!C10</f>
        <v xml:space="preserve">Suministro e instalacion de cable No. 12 para instalacion de ventiladores sala multiple </v>
      </c>
      <c r="C200" s="633"/>
      <c r="D200" s="633"/>
      <c r="E200" s="633"/>
      <c r="F200" s="634"/>
      <c r="G200" s="25" t="s">
        <v>8</v>
      </c>
      <c r="H200" s="26">
        <f>+'PRESUPUESTO OFICIAL'!B10</f>
        <v>1.6</v>
      </c>
    </row>
    <row r="201" spans="2:8" ht="15" thickBot="1">
      <c r="B201" s="635"/>
      <c r="C201" s="636"/>
      <c r="D201" s="636"/>
      <c r="E201" s="636"/>
      <c r="F201" s="637"/>
      <c r="G201" s="25" t="s">
        <v>9</v>
      </c>
      <c r="H201" s="70" t="str">
        <f>+'PRESUPUESTO OFICIAL'!D10</f>
        <v>ML</v>
      </c>
    </row>
    <row r="202" spans="2:8" ht="15" thickBot="1">
      <c r="B202" s="27" t="s">
        <v>10</v>
      </c>
      <c r="C202" s="28"/>
      <c r="D202" s="28"/>
      <c r="E202" s="28"/>
      <c r="F202" s="28"/>
      <c r="G202" s="28"/>
      <c r="H202" s="29"/>
    </row>
    <row r="203" spans="2:8">
      <c r="B203" s="71" t="s">
        <v>11</v>
      </c>
      <c r="C203" s="72"/>
      <c r="D203" s="487" t="s">
        <v>12</v>
      </c>
      <c r="E203" s="487" t="s">
        <v>13</v>
      </c>
      <c r="F203" s="487" t="s">
        <v>14</v>
      </c>
      <c r="G203" s="487" t="s">
        <v>15</v>
      </c>
      <c r="H203" s="489"/>
    </row>
    <row r="204" spans="2:8">
      <c r="B204" s="484"/>
      <c r="C204" s="499"/>
      <c r="D204" s="498"/>
      <c r="E204" s="498"/>
      <c r="F204" s="498"/>
      <c r="G204" s="496"/>
      <c r="H204" s="497"/>
    </row>
    <row r="205" spans="2:8" ht="15" thickBot="1">
      <c r="B205" s="485" t="s">
        <v>16</v>
      </c>
      <c r="C205" s="492"/>
      <c r="D205" s="493" t="s">
        <v>17</v>
      </c>
      <c r="E205" s="488"/>
      <c r="F205" s="494"/>
      <c r="G205" s="491">
        <f>(H225+H220)*0.039</f>
        <v>99.846005774783606</v>
      </c>
      <c r="H205" s="490"/>
    </row>
    <row r="206" spans="2:8" ht="15" thickBot="1">
      <c r="B206" s="103"/>
      <c r="C206" s="104"/>
      <c r="D206" s="65"/>
      <c r="E206" s="105"/>
      <c r="F206" s="106"/>
      <c r="G206" s="105"/>
      <c r="H206" s="94"/>
    </row>
    <row r="207" spans="2:8" ht="15" thickBot="1">
      <c r="B207" s="37"/>
      <c r="C207" s="28"/>
      <c r="D207" s="28"/>
      <c r="E207" s="28"/>
      <c r="F207" s="28"/>
      <c r="G207" s="38" t="s">
        <v>18</v>
      </c>
      <c r="H207" s="79">
        <f>SUM(G205:G205)</f>
        <v>99.846005774783606</v>
      </c>
    </row>
    <row r="208" spans="2:8" ht="15" thickBot="1">
      <c r="B208" s="27" t="s">
        <v>19</v>
      </c>
      <c r="C208" s="28"/>
      <c r="D208" s="28"/>
      <c r="E208" s="28"/>
      <c r="F208" s="28"/>
      <c r="G208" s="28"/>
      <c r="H208" s="29"/>
    </row>
    <row r="209" spans="2:8">
      <c r="B209" s="30" t="s">
        <v>11</v>
      </c>
      <c r="C209" s="31"/>
      <c r="D209" s="32" t="s">
        <v>20</v>
      </c>
      <c r="E209" s="32" t="s">
        <v>21</v>
      </c>
      <c r="F209" s="32" t="s">
        <v>22</v>
      </c>
      <c r="G209" s="32" t="s">
        <v>15</v>
      </c>
      <c r="H209" s="33"/>
    </row>
    <row r="210" spans="2:8">
      <c r="B210" s="277" t="s">
        <v>210</v>
      </c>
      <c r="C210" s="203"/>
      <c r="D210" s="279" t="s">
        <v>123</v>
      </c>
      <c r="E210" s="168">
        <v>3700</v>
      </c>
      <c r="F210" s="204">
        <v>1</v>
      </c>
      <c r="G210" s="62">
        <f t="shared" ref="G210:G213" si="3">+F210*E210</f>
        <v>3700</v>
      </c>
      <c r="H210" s="84"/>
    </row>
    <row r="211" spans="2:8">
      <c r="B211" s="277" t="s">
        <v>211</v>
      </c>
      <c r="C211" s="203"/>
      <c r="D211" s="386" t="s">
        <v>213</v>
      </c>
      <c r="E211" s="168">
        <v>4200</v>
      </c>
      <c r="F211" s="204">
        <v>0.2</v>
      </c>
      <c r="G211" s="62">
        <f t="shared" si="3"/>
        <v>840</v>
      </c>
      <c r="H211" s="84"/>
    </row>
    <row r="212" spans="2:8">
      <c r="B212" s="277" t="s">
        <v>212</v>
      </c>
      <c r="C212" s="203"/>
      <c r="D212" s="279" t="s">
        <v>121</v>
      </c>
      <c r="E212" s="168">
        <v>1500</v>
      </c>
      <c r="F212" s="204">
        <v>1</v>
      </c>
      <c r="G212" s="62">
        <f t="shared" si="3"/>
        <v>1500</v>
      </c>
      <c r="H212" s="84"/>
    </row>
    <row r="213" spans="2:8">
      <c r="B213" s="277"/>
      <c r="C213" s="203"/>
      <c r="D213" s="279"/>
      <c r="E213" s="168"/>
      <c r="F213" s="204"/>
      <c r="G213" s="62">
        <f t="shared" si="3"/>
        <v>0</v>
      </c>
      <c r="H213" s="84"/>
    </row>
    <row r="214" spans="2:8" ht="15" thickBot="1">
      <c r="B214" s="433"/>
      <c r="C214" s="434"/>
      <c r="D214" s="435"/>
      <c r="E214" s="435"/>
      <c r="F214" s="435"/>
      <c r="G214" s="435"/>
      <c r="H214" s="432"/>
    </row>
    <row r="215" spans="2:8" ht="15" thickBot="1">
      <c r="B215" s="37"/>
      <c r="C215" s="28"/>
      <c r="D215" s="28"/>
      <c r="E215" s="28"/>
      <c r="F215" s="28"/>
      <c r="G215" s="38" t="s">
        <v>18</v>
      </c>
      <c r="H215" s="39">
        <f>+G213+G212+G211+G210</f>
        <v>6040</v>
      </c>
    </row>
    <row r="216" spans="2:8" ht="15" thickBot="1">
      <c r="B216" s="93" t="s">
        <v>23</v>
      </c>
      <c r="C216" s="67"/>
      <c r="D216" s="67"/>
      <c r="E216" s="67"/>
      <c r="F216" s="67"/>
      <c r="G216" s="67"/>
      <c r="H216" s="94"/>
    </row>
    <row r="217" spans="2:8">
      <c r="B217" s="99" t="s">
        <v>24</v>
      </c>
      <c r="C217" s="100"/>
      <c r="D217" s="101" t="s">
        <v>25</v>
      </c>
      <c r="E217" s="101" t="s">
        <v>26</v>
      </c>
      <c r="F217" s="101" t="s">
        <v>27</v>
      </c>
      <c r="G217" s="101" t="s">
        <v>15</v>
      </c>
      <c r="H217" s="84"/>
    </row>
    <row r="218" spans="2:8">
      <c r="B218" s="289"/>
      <c r="C218" s="293"/>
      <c r="D218" s="35"/>
      <c r="E218" s="44"/>
      <c r="F218" s="34"/>
      <c r="G218" s="45"/>
      <c r="H218" s="36"/>
    </row>
    <row r="219" spans="2:8" ht="15" thickBot="1">
      <c r="B219" s="46"/>
      <c r="C219" s="47"/>
      <c r="D219" s="48"/>
      <c r="E219" s="48"/>
      <c r="F219" s="48"/>
      <c r="G219" s="49"/>
      <c r="H219" s="50"/>
    </row>
    <row r="220" spans="2:8" ht="15.5" thickTop="1" thickBot="1">
      <c r="B220" s="37"/>
      <c r="C220" s="28"/>
      <c r="D220" s="28"/>
      <c r="E220" s="28"/>
      <c r="F220" s="28"/>
      <c r="G220" s="38" t="s">
        <v>18</v>
      </c>
      <c r="H220" s="51">
        <f>SUM(G218:G219)</f>
        <v>0</v>
      </c>
    </row>
    <row r="221" spans="2:8" ht="15" thickBot="1">
      <c r="B221" s="85" t="s">
        <v>28</v>
      </c>
      <c r="C221" s="52"/>
      <c r="D221" s="52"/>
      <c r="E221" s="52"/>
      <c r="F221" s="52"/>
      <c r="G221" s="52"/>
      <c r="H221" s="53"/>
    </row>
    <row r="222" spans="2:8" ht="15" thickTop="1">
      <c r="B222" s="86" t="s">
        <v>29</v>
      </c>
      <c r="C222" s="54" t="s">
        <v>30</v>
      </c>
      <c r="D222" s="55"/>
      <c r="E222" s="54" t="s">
        <v>14</v>
      </c>
      <c r="F222" s="55"/>
      <c r="G222" s="56" t="s">
        <v>15</v>
      </c>
      <c r="H222" s="57"/>
    </row>
    <row r="223" spans="2:8">
      <c r="B223" s="87" t="str">
        <f>+J8</f>
        <v>CUADRILLA A-A UN OFICIAL  Y DOS AYUDANTES</v>
      </c>
      <c r="C223" s="58">
        <f>+K8</f>
        <v>23750.958333333336</v>
      </c>
      <c r="D223" s="59"/>
      <c r="E223" s="60">
        <v>0.1077916081656447</v>
      </c>
      <c r="F223" s="61"/>
      <c r="G223" s="62">
        <f>E223*C223</f>
        <v>2560.1539942252207</v>
      </c>
      <c r="H223" s="63"/>
    </row>
    <row r="224" spans="2:8" ht="15" thickBot="1">
      <c r="B224" s="88"/>
      <c r="C224" s="89"/>
      <c r="D224" s="89"/>
      <c r="E224" s="89"/>
      <c r="F224" s="90"/>
      <c r="G224" s="89"/>
      <c r="H224" s="91"/>
    </row>
    <row r="225" spans="2:8" ht="15.5" thickTop="1" thickBot="1">
      <c r="B225" s="37"/>
      <c r="C225" s="28"/>
      <c r="D225" s="28"/>
      <c r="E225" s="28"/>
      <c r="F225" s="28"/>
      <c r="G225" s="38" t="s">
        <v>18</v>
      </c>
      <c r="H225" s="92">
        <f>SUM(G223:G224)</f>
        <v>2560.1539942252207</v>
      </c>
    </row>
    <row r="226" spans="2:8" ht="15" thickBot="1">
      <c r="B226" s="37"/>
      <c r="C226" s="28"/>
      <c r="D226" s="28"/>
      <c r="E226" s="28"/>
      <c r="F226" s="28"/>
      <c r="G226" s="65"/>
      <c r="H226" s="29"/>
    </row>
    <row r="227" spans="2:8" ht="15" thickBot="1">
      <c r="B227" s="66"/>
      <c r="C227" s="67"/>
      <c r="D227" s="67"/>
      <c r="E227" s="68" t="s">
        <v>31</v>
      </c>
      <c r="F227" s="69"/>
      <c r="G227" s="69"/>
      <c r="H227" s="608">
        <f>H207+H215+H220+H225</f>
        <v>8700.0000000000036</v>
      </c>
    </row>
    <row r="229" spans="2:8" ht="15" thickBot="1"/>
    <row r="230" spans="2:8" ht="16" thickBot="1">
      <c r="B230" s="629" t="s">
        <v>7</v>
      </c>
      <c r="C230" s="630"/>
      <c r="D230" s="630"/>
      <c r="E230" s="630"/>
      <c r="F230" s="630"/>
      <c r="G230" s="630"/>
      <c r="H230" s="631"/>
    </row>
    <row r="231" spans="2:8" ht="15" thickBot="1">
      <c r="B231" s="21"/>
      <c r="C231" s="22"/>
      <c r="D231" s="22"/>
      <c r="E231" s="23"/>
      <c r="F231" s="23"/>
      <c r="G231" s="23"/>
      <c r="H231" s="24"/>
    </row>
    <row r="232" spans="2:8" ht="15" thickBot="1">
      <c r="B232" s="632" t="str">
        <f>+'PRESUPUESTO OFICIAL'!C11</f>
        <v xml:space="preserve">Pintura vinilo tipo 1 a tres manos y estuco </v>
      </c>
      <c r="C232" s="633"/>
      <c r="D232" s="633"/>
      <c r="E232" s="633"/>
      <c r="F232" s="634"/>
      <c r="G232" s="25" t="s">
        <v>8</v>
      </c>
      <c r="H232" s="26">
        <f>+'PRESUPUESTO OFICIAL'!B11</f>
        <v>1.7</v>
      </c>
    </row>
    <row r="233" spans="2:8" ht="15" thickBot="1">
      <c r="B233" s="635"/>
      <c r="C233" s="636"/>
      <c r="D233" s="636"/>
      <c r="E233" s="636"/>
      <c r="F233" s="637"/>
      <c r="G233" s="25" t="s">
        <v>9</v>
      </c>
      <c r="H233" s="70" t="str">
        <f>+'PRESUPUESTO OFICIAL'!D11</f>
        <v>M2</v>
      </c>
    </row>
    <row r="234" spans="2:8" ht="15" thickBot="1">
      <c r="B234" s="27" t="s">
        <v>10</v>
      </c>
      <c r="C234" s="28"/>
      <c r="D234" s="28"/>
      <c r="E234" s="28"/>
      <c r="F234" s="28"/>
      <c r="G234" s="28"/>
      <c r="H234" s="29"/>
    </row>
    <row r="235" spans="2:8">
      <c r="B235" s="30" t="s">
        <v>11</v>
      </c>
      <c r="C235" s="72"/>
      <c r="D235" s="73" t="s">
        <v>12</v>
      </c>
      <c r="E235" s="73" t="s">
        <v>13</v>
      </c>
      <c r="F235" s="73" t="s">
        <v>14</v>
      </c>
      <c r="G235" s="73" t="s">
        <v>15</v>
      </c>
      <c r="H235" s="74"/>
    </row>
    <row r="236" spans="2:8">
      <c r="B236" s="103" t="s">
        <v>214</v>
      </c>
      <c r="C236" s="573"/>
      <c r="D236" s="573" t="s">
        <v>115</v>
      </c>
      <c r="E236" s="573">
        <v>800</v>
      </c>
      <c r="F236" s="573">
        <v>0.5</v>
      </c>
      <c r="G236" s="574">
        <f>+E236*F236</f>
        <v>400</v>
      </c>
      <c r="H236" s="566"/>
    </row>
    <row r="237" spans="2:8" ht="15" thickBot="1">
      <c r="B237" s="424" t="s">
        <v>16</v>
      </c>
      <c r="C237" s="492"/>
      <c r="D237" s="493" t="s">
        <v>17</v>
      </c>
      <c r="E237" s="488"/>
      <c r="F237" s="494"/>
      <c r="G237" s="569">
        <f>(H256+H251)*0.039</f>
        <v>606.3955726660248</v>
      </c>
      <c r="H237" s="432"/>
    </row>
    <row r="238" spans="2:8" ht="15" thickBot="1">
      <c r="B238" s="37"/>
      <c r="C238" s="28"/>
      <c r="D238" s="28"/>
      <c r="E238" s="28"/>
      <c r="F238" s="28"/>
      <c r="G238" s="38" t="s">
        <v>18</v>
      </c>
      <c r="H238" s="79">
        <f>SUM(G236:G237)</f>
        <v>1006.3955726660248</v>
      </c>
    </row>
    <row r="239" spans="2:8" ht="15" thickBot="1">
      <c r="B239" s="27" t="s">
        <v>19</v>
      </c>
      <c r="C239" s="28"/>
      <c r="D239" s="28"/>
      <c r="E239" s="28"/>
      <c r="F239" s="28"/>
      <c r="G239" s="28"/>
      <c r="H239" s="29"/>
    </row>
    <row r="240" spans="2:8">
      <c r="B240" s="30" t="s">
        <v>11</v>
      </c>
      <c r="C240" s="31"/>
      <c r="D240" s="32" t="s">
        <v>20</v>
      </c>
      <c r="E240" s="32" t="s">
        <v>21</v>
      </c>
      <c r="F240" s="32" t="s">
        <v>22</v>
      </c>
      <c r="G240" s="32" t="s">
        <v>15</v>
      </c>
      <c r="H240" s="33"/>
    </row>
    <row r="241" spans="2:10">
      <c r="B241" s="113" t="s">
        <v>125</v>
      </c>
      <c r="C241" s="216"/>
      <c r="D241" s="114" t="s">
        <v>117</v>
      </c>
      <c r="E241" s="217">
        <v>26500</v>
      </c>
      <c r="F241" s="218">
        <v>0.09</v>
      </c>
      <c r="G241" s="217">
        <f t="shared" ref="G241:G243" si="4">E241*F241</f>
        <v>2385</v>
      </c>
      <c r="H241" s="84"/>
    </row>
    <row r="242" spans="2:10">
      <c r="B242" s="113" t="s">
        <v>120</v>
      </c>
      <c r="C242" s="216"/>
      <c r="D242" s="114" t="s">
        <v>121</v>
      </c>
      <c r="E242" s="217">
        <v>6500</v>
      </c>
      <c r="F242" s="218">
        <v>1</v>
      </c>
      <c r="G242" s="217">
        <f t="shared" si="4"/>
        <v>6500</v>
      </c>
      <c r="H242" s="84"/>
    </row>
    <row r="243" spans="2:10">
      <c r="B243" s="277" t="s">
        <v>126</v>
      </c>
      <c r="C243" s="278"/>
      <c r="D243" s="279" t="s">
        <v>127</v>
      </c>
      <c r="E243" s="244">
        <v>1800</v>
      </c>
      <c r="F243" s="121">
        <v>0.2</v>
      </c>
      <c r="G243" s="244">
        <f t="shared" si="4"/>
        <v>360</v>
      </c>
      <c r="H243" s="84"/>
    </row>
    <row r="244" spans="2:10">
      <c r="B244" s="277" t="s">
        <v>128</v>
      </c>
      <c r="C244" s="278"/>
      <c r="D244" s="279" t="s">
        <v>65</v>
      </c>
      <c r="E244" s="244">
        <v>12000</v>
      </c>
      <c r="F244" s="121">
        <v>0.03</v>
      </c>
      <c r="G244" s="62">
        <f t="shared" ref="G244:G245" si="5">+F244*E244</f>
        <v>360</v>
      </c>
      <c r="H244" s="84"/>
    </row>
    <row r="245" spans="2:10" ht="15" thickBot="1">
      <c r="B245" s="424" t="s">
        <v>215</v>
      </c>
      <c r="C245" s="434"/>
      <c r="D245" s="435" t="s">
        <v>216</v>
      </c>
      <c r="E245" s="436">
        <v>1200</v>
      </c>
      <c r="F245" s="435">
        <v>0.2</v>
      </c>
      <c r="G245" s="118">
        <f t="shared" si="5"/>
        <v>240</v>
      </c>
      <c r="H245" s="432"/>
    </row>
    <row r="246" spans="2:10" ht="15" thickBot="1">
      <c r="B246" s="37"/>
      <c r="C246" s="28"/>
      <c r="D246" s="28"/>
      <c r="E246" s="28"/>
      <c r="F246" s="28"/>
      <c r="G246" s="38" t="s">
        <v>18</v>
      </c>
      <c r="H246" s="39">
        <f>+G241+G242+G243+G244+G245</f>
        <v>9845</v>
      </c>
    </row>
    <row r="247" spans="2:10" ht="15" thickBot="1">
      <c r="B247" s="93" t="s">
        <v>23</v>
      </c>
      <c r="C247" s="67"/>
      <c r="D247" s="67"/>
      <c r="E247" s="67"/>
      <c r="F247" s="67"/>
      <c r="G247" s="67"/>
      <c r="H247" s="94"/>
    </row>
    <row r="248" spans="2:10">
      <c r="B248" s="99" t="s">
        <v>24</v>
      </c>
      <c r="C248" s="100"/>
      <c r="D248" s="101" t="s">
        <v>25</v>
      </c>
      <c r="E248" s="101" t="s">
        <v>26</v>
      </c>
      <c r="F248" s="101" t="s">
        <v>27</v>
      </c>
      <c r="G248" s="101" t="s">
        <v>15</v>
      </c>
      <c r="H248" s="84"/>
    </row>
    <row r="249" spans="2:10">
      <c r="B249" s="289"/>
      <c r="C249" s="293"/>
      <c r="D249" s="35"/>
      <c r="E249" s="44"/>
      <c r="F249" s="34"/>
      <c r="G249" s="45"/>
      <c r="H249" s="36"/>
    </row>
    <row r="250" spans="2:10" ht="15" thickBot="1">
      <c r="B250" s="46"/>
      <c r="C250" s="47"/>
      <c r="D250" s="48"/>
      <c r="E250" s="48"/>
      <c r="F250" s="48"/>
      <c r="G250" s="49"/>
      <c r="H250" s="50"/>
    </row>
    <row r="251" spans="2:10" ht="15.5" thickTop="1" thickBot="1">
      <c r="B251" s="37"/>
      <c r="C251" s="28"/>
      <c r="D251" s="28"/>
      <c r="E251" s="28"/>
      <c r="F251" s="28"/>
      <c r="G251" s="38" t="s">
        <v>18</v>
      </c>
      <c r="H251" s="51">
        <f>SUM(G249:G250)</f>
        <v>0</v>
      </c>
    </row>
    <row r="252" spans="2:10" ht="15" thickBot="1">
      <c r="B252" s="85" t="s">
        <v>28</v>
      </c>
      <c r="C252" s="52"/>
      <c r="D252" s="52"/>
      <c r="E252" s="52"/>
      <c r="F252" s="52"/>
      <c r="G252" s="52"/>
      <c r="H252" s="53"/>
      <c r="J252" s="575"/>
    </row>
    <row r="253" spans="2:10" ht="15" thickTop="1">
      <c r="B253" s="86" t="s">
        <v>29</v>
      </c>
      <c r="C253" s="54" t="s">
        <v>30</v>
      </c>
      <c r="D253" s="55"/>
      <c r="E253" s="54" t="s">
        <v>14</v>
      </c>
      <c r="F253" s="55"/>
      <c r="G253" s="56" t="s">
        <v>15</v>
      </c>
      <c r="H253" s="57"/>
    </row>
    <row r="254" spans="2:10">
      <c r="B254" s="87" t="str">
        <f>+J8</f>
        <v>CUADRILLA A-A UN OFICIAL  Y DOS AYUDANTES</v>
      </c>
      <c r="C254" s="58">
        <f>+K8</f>
        <v>23750.958333333336</v>
      </c>
      <c r="D254" s="59"/>
      <c r="E254" s="60">
        <v>0.65465166538194997</v>
      </c>
      <c r="F254" s="61"/>
      <c r="G254" s="62">
        <f>E254*C254</f>
        <v>15548.60442733397</v>
      </c>
      <c r="H254" s="63"/>
    </row>
    <row r="255" spans="2:10" ht="15" thickBot="1">
      <c r="B255" s="88"/>
      <c r="C255" s="89"/>
      <c r="D255" s="89"/>
      <c r="E255" s="89"/>
      <c r="F255" s="90"/>
      <c r="G255" s="89"/>
      <c r="H255" s="91"/>
    </row>
    <row r="256" spans="2:10" ht="15.5" thickTop="1" thickBot="1">
      <c r="B256" s="37"/>
      <c r="C256" s="28"/>
      <c r="D256" s="28"/>
      <c r="E256" s="28"/>
      <c r="F256" s="28"/>
      <c r="G256" s="38" t="s">
        <v>18</v>
      </c>
      <c r="H256" s="92">
        <f>SUM(G254:G255)</f>
        <v>15548.60442733397</v>
      </c>
    </row>
    <row r="257" spans="2:15" ht="15" thickBot="1">
      <c r="B257" s="37"/>
      <c r="C257" s="28"/>
      <c r="D257" s="28"/>
      <c r="E257" s="28"/>
      <c r="F257" s="28"/>
      <c r="G257" s="65"/>
      <c r="H257" s="29"/>
    </row>
    <row r="258" spans="2:15" ht="15" thickBot="1">
      <c r="B258" s="66"/>
      <c r="C258" s="67"/>
      <c r="D258" s="67"/>
      <c r="E258" s="68" t="s">
        <v>31</v>
      </c>
      <c r="F258" s="69"/>
      <c r="G258" s="69"/>
      <c r="H258" s="608">
        <f>H238+H246+H251+H256</f>
        <v>26399.999999999993</v>
      </c>
    </row>
    <row r="260" spans="2:15" ht="15" thickBot="1"/>
    <row r="261" spans="2:15" ht="16" thickBot="1">
      <c r="B261" s="629" t="s">
        <v>7</v>
      </c>
      <c r="C261" s="630"/>
      <c r="D261" s="630"/>
      <c r="E261" s="630"/>
      <c r="F261" s="630"/>
      <c r="G261" s="630"/>
      <c r="H261" s="631"/>
    </row>
    <row r="262" spans="2:15" ht="15" thickBot="1">
      <c r="B262" s="21"/>
      <c r="C262" s="22"/>
      <c r="D262" s="22"/>
      <c r="E262" s="23"/>
      <c r="F262" s="23"/>
      <c r="G262" s="23"/>
      <c r="H262" s="24"/>
    </row>
    <row r="263" spans="2:15" ht="15" thickBot="1">
      <c r="B263" s="632" t="str">
        <f>+'PRESUPUESTO OFICIAL'!C12</f>
        <v xml:space="preserve">Pintura en aceite para ornamentacion </v>
      </c>
      <c r="C263" s="633"/>
      <c r="D263" s="633"/>
      <c r="E263" s="633"/>
      <c r="F263" s="634"/>
      <c r="G263" s="25" t="s">
        <v>8</v>
      </c>
      <c r="H263" s="26">
        <f>+'PRESUPUESTO OFICIAL'!B12</f>
        <v>1.8</v>
      </c>
    </row>
    <row r="264" spans="2:15" ht="15" thickBot="1">
      <c r="B264" s="635"/>
      <c r="C264" s="636"/>
      <c r="D264" s="636"/>
      <c r="E264" s="636"/>
      <c r="F264" s="637"/>
      <c r="G264" s="25" t="s">
        <v>9</v>
      </c>
      <c r="H264" s="70" t="str">
        <f>+'PRESUPUESTO OFICIAL'!D12</f>
        <v>M2</v>
      </c>
    </row>
    <row r="265" spans="2:15" ht="15" thickBot="1">
      <c r="B265" s="27" t="s">
        <v>10</v>
      </c>
      <c r="C265" s="28"/>
      <c r="D265" s="28"/>
      <c r="E265" s="28"/>
      <c r="F265" s="28"/>
      <c r="G265" s="28"/>
      <c r="H265" s="29"/>
    </row>
    <row r="266" spans="2:15">
      <c r="B266" s="30" t="s">
        <v>11</v>
      </c>
      <c r="C266" s="72"/>
      <c r="D266" s="73" t="s">
        <v>12</v>
      </c>
      <c r="E266" s="73" t="s">
        <v>13</v>
      </c>
      <c r="F266" s="73" t="s">
        <v>14</v>
      </c>
      <c r="G266" s="73" t="s">
        <v>15</v>
      </c>
      <c r="H266" s="33"/>
    </row>
    <row r="267" spans="2:15">
      <c r="B267" s="111" t="s">
        <v>214</v>
      </c>
      <c r="C267" s="573"/>
      <c r="D267" s="573" t="s">
        <v>115</v>
      </c>
      <c r="E267" s="509">
        <v>800</v>
      </c>
      <c r="F267" s="573">
        <v>0.5</v>
      </c>
      <c r="G267" s="574">
        <f>+E267*F267</f>
        <v>400</v>
      </c>
      <c r="H267" s="108"/>
    </row>
    <row r="268" spans="2:15" ht="15" thickBot="1">
      <c r="B268" s="420" t="s">
        <v>16</v>
      </c>
      <c r="C268" s="492"/>
      <c r="D268" s="493" t="s">
        <v>17</v>
      </c>
      <c r="E268" s="569"/>
      <c r="F268" s="494"/>
      <c r="G268" s="569">
        <f>(H288+H283)*0.039</f>
        <v>431.1020211742059</v>
      </c>
      <c r="H268" s="432"/>
    </row>
    <row r="269" spans="2:15" ht="15" thickBot="1">
      <c r="B269" s="37"/>
      <c r="C269" s="28"/>
      <c r="D269" s="28"/>
      <c r="E269" s="28"/>
      <c r="F269" s="28"/>
      <c r="G269" s="38" t="s">
        <v>18</v>
      </c>
      <c r="H269" s="79">
        <f>SUM(G267:G268)</f>
        <v>831.1020211742059</v>
      </c>
    </row>
    <row r="270" spans="2:15" ht="15" thickBot="1">
      <c r="B270" s="27" t="s">
        <v>19</v>
      </c>
      <c r="C270" s="28"/>
      <c r="D270" s="28"/>
      <c r="E270" s="28"/>
      <c r="F270" s="28"/>
      <c r="G270" s="28"/>
      <c r="H270" s="29"/>
    </row>
    <row r="271" spans="2:15">
      <c r="B271" s="30" t="s">
        <v>11</v>
      </c>
      <c r="C271" s="31"/>
      <c r="D271" s="32" t="s">
        <v>20</v>
      </c>
      <c r="E271" s="32" t="s">
        <v>21</v>
      </c>
      <c r="F271" s="32" t="s">
        <v>22</v>
      </c>
      <c r="G271" s="32" t="s">
        <v>15</v>
      </c>
      <c r="H271" s="33"/>
    </row>
    <row r="272" spans="2:15">
      <c r="B272" s="113" t="s">
        <v>89</v>
      </c>
      <c r="C272" s="216"/>
      <c r="D272" s="114" t="s">
        <v>66</v>
      </c>
      <c r="E272" s="217">
        <v>60000</v>
      </c>
      <c r="F272" s="218">
        <v>0.1</v>
      </c>
      <c r="G272" s="217">
        <f t="shared" ref="G272:G277" si="6">E272*F272</f>
        <v>6000</v>
      </c>
      <c r="H272" s="84"/>
      <c r="J272" s="104"/>
      <c r="K272" s="100"/>
      <c r="L272" s="101"/>
      <c r="M272" s="102"/>
      <c r="N272" s="101"/>
      <c r="O272" s="102"/>
    </row>
    <row r="273" spans="2:15">
      <c r="B273" s="113" t="s">
        <v>90</v>
      </c>
      <c r="C273" s="216"/>
      <c r="D273" s="114" t="s">
        <v>91</v>
      </c>
      <c r="E273" s="217">
        <v>1500</v>
      </c>
      <c r="F273" s="218">
        <v>0.01</v>
      </c>
      <c r="G273" s="217">
        <f t="shared" si="6"/>
        <v>15</v>
      </c>
      <c r="H273" s="84"/>
      <c r="J273" s="104"/>
      <c r="K273" s="100"/>
      <c r="L273" s="101"/>
      <c r="M273" s="102"/>
      <c r="N273" s="101"/>
      <c r="O273" s="102"/>
    </row>
    <row r="274" spans="2:15">
      <c r="B274" s="113" t="s">
        <v>94</v>
      </c>
      <c r="C274" s="216"/>
      <c r="D274" s="114" t="s">
        <v>92</v>
      </c>
      <c r="E274" s="217">
        <v>4000</v>
      </c>
      <c r="F274" s="218">
        <v>0.1</v>
      </c>
      <c r="G274" s="217">
        <f t="shared" si="6"/>
        <v>400</v>
      </c>
      <c r="H274" s="84"/>
      <c r="J274" s="104"/>
      <c r="K274" s="100"/>
      <c r="L274" s="101"/>
      <c r="M274" s="102"/>
      <c r="N274" s="101"/>
      <c r="O274" s="102"/>
    </row>
    <row r="275" spans="2:15">
      <c r="B275" s="113" t="s">
        <v>95</v>
      </c>
      <c r="C275" s="216"/>
      <c r="D275" s="114" t="s">
        <v>93</v>
      </c>
      <c r="E275" s="217">
        <v>3500</v>
      </c>
      <c r="F275" s="218">
        <v>0.09</v>
      </c>
      <c r="G275" s="217">
        <f t="shared" si="6"/>
        <v>315</v>
      </c>
      <c r="H275" s="84"/>
      <c r="J275" s="104"/>
      <c r="K275" s="100"/>
      <c r="L275" s="101"/>
      <c r="M275" s="102"/>
      <c r="N275" s="101"/>
      <c r="O275" s="102"/>
    </row>
    <row r="276" spans="2:15">
      <c r="B276" s="113" t="s">
        <v>96</v>
      </c>
      <c r="C276" s="216"/>
      <c r="D276" s="114" t="s">
        <v>65</v>
      </c>
      <c r="E276" s="217">
        <v>5500</v>
      </c>
      <c r="F276" s="218">
        <v>0.05</v>
      </c>
      <c r="G276" s="217">
        <f t="shared" si="6"/>
        <v>275</v>
      </c>
      <c r="H276" s="84"/>
      <c r="J276" s="104"/>
      <c r="K276" s="100"/>
      <c r="L276" s="101"/>
      <c r="M276" s="102"/>
      <c r="N276" s="101"/>
      <c r="O276" s="102"/>
    </row>
    <row r="277" spans="2:15" ht="15" thickBot="1">
      <c r="B277" s="220" t="s">
        <v>97</v>
      </c>
      <c r="C277" s="221"/>
      <c r="D277" s="222" t="s">
        <v>65</v>
      </c>
      <c r="E277" s="223">
        <v>10500</v>
      </c>
      <c r="F277" s="224">
        <v>0.02</v>
      </c>
      <c r="G277" s="223">
        <f t="shared" si="6"/>
        <v>210</v>
      </c>
      <c r="H277" s="108"/>
      <c r="J277" s="104"/>
      <c r="K277" s="100"/>
      <c r="L277" s="101"/>
      <c r="M277" s="102"/>
      <c r="N277" s="101"/>
      <c r="O277" s="102"/>
    </row>
    <row r="278" spans="2:15" ht="15" thickBot="1">
      <c r="B278" s="37"/>
      <c r="C278" s="28"/>
      <c r="D278" s="28"/>
      <c r="E278" s="28"/>
      <c r="F278" s="28"/>
      <c r="G278" s="38" t="s">
        <v>18</v>
      </c>
      <c r="H278" s="109">
        <f>SUM(G272:G277)</f>
        <v>7215</v>
      </c>
    </row>
    <row r="279" spans="2:15" ht="15" thickBot="1">
      <c r="B279" s="93" t="s">
        <v>23</v>
      </c>
      <c r="C279" s="67"/>
      <c r="D279" s="67"/>
      <c r="E279" s="67"/>
      <c r="F279" s="67"/>
      <c r="G279" s="67"/>
      <c r="H279" s="94"/>
    </row>
    <row r="280" spans="2:15">
      <c r="B280" s="99" t="s">
        <v>24</v>
      </c>
      <c r="C280" s="100"/>
      <c r="D280" s="101" t="s">
        <v>25</v>
      </c>
      <c r="E280" s="101" t="s">
        <v>26</v>
      </c>
      <c r="F280" s="101" t="s">
        <v>27</v>
      </c>
      <c r="G280" s="101" t="s">
        <v>15</v>
      </c>
      <c r="H280" s="84"/>
    </row>
    <row r="281" spans="2:15">
      <c r="B281" s="289"/>
      <c r="C281" s="293"/>
      <c r="D281" s="35"/>
      <c r="E281" s="44"/>
      <c r="F281" s="34"/>
      <c r="G281" s="45">
        <f>+F281*E281</f>
        <v>0</v>
      </c>
      <c r="H281" s="36"/>
    </row>
    <row r="282" spans="2:15" ht="15" thickBot="1">
      <c r="B282" s="46"/>
      <c r="C282" s="47"/>
      <c r="D282" s="48"/>
      <c r="E282" s="48"/>
      <c r="F282" s="48"/>
      <c r="G282" s="49"/>
      <c r="H282" s="50"/>
    </row>
    <row r="283" spans="2:15" ht="15.5" thickTop="1" thickBot="1">
      <c r="B283" s="37"/>
      <c r="C283" s="28"/>
      <c r="D283" s="28"/>
      <c r="E283" s="28"/>
      <c r="F283" s="28"/>
      <c r="G283" s="38" t="s">
        <v>18</v>
      </c>
      <c r="H283" s="51">
        <f>SUM(G281:G282)</f>
        <v>0</v>
      </c>
    </row>
    <row r="284" spans="2:15" ht="15" thickBot="1">
      <c r="B284" s="85" t="s">
        <v>28</v>
      </c>
      <c r="C284" s="52"/>
      <c r="D284" s="52"/>
      <c r="E284" s="52"/>
      <c r="F284" s="52"/>
      <c r="G284" s="52"/>
      <c r="H284" s="53"/>
    </row>
    <row r="285" spans="2:15" ht="15" thickTop="1">
      <c r="B285" s="86" t="s">
        <v>29</v>
      </c>
      <c r="C285" s="54" t="s">
        <v>30</v>
      </c>
      <c r="D285" s="55"/>
      <c r="E285" s="54" t="s">
        <v>14</v>
      </c>
      <c r="F285" s="55"/>
      <c r="G285" s="56" t="s">
        <v>15</v>
      </c>
      <c r="H285" s="57"/>
    </row>
    <row r="286" spans="2:15">
      <c r="B286" s="87" t="str">
        <f>+J8</f>
        <v>CUADRILLA A-A UN OFICIAL  Y DOS AYUDANTES</v>
      </c>
      <c r="C286" s="58">
        <f>+K8</f>
        <v>23750.958333333336</v>
      </c>
      <c r="D286" s="59"/>
      <c r="E286" s="60">
        <v>0.46540850367760422</v>
      </c>
      <c r="F286" s="61"/>
      <c r="G286" s="62">
        <f>E286*C286</f>
        <v>11053.897978825793</v>
      </c>
      <c r="H286" s="63"/>
    </row>
    <row r="287" spans="2:15" ht="15" thickBot="1">
      <c r="B287" s="88"/>
      <c r="C287" s="89"/>
      <c r="D287" s="89"/>
      <c r="E287" s="89"/>
      <c r="F287" s="90"/>
      <c r="G287" s="89"/>
      <c r="H287" s="91"/>
    </row>
    <row r="288" spans="2:15" ht="15.5" thickTop="1" thickBot="1">
      <c r="B288" s="37"/>
      <c r="C288" s="28"/>
      <c r="D288" s="28"/>
      <c r="E288" s="28"/>
      <c r="F288" s="28"/>
      <c r="G288" s="38" t="s">
        <v>18</v>
      </c>
      <c r="H288" s="92">
        <f>SUM(G286:G287)</f>
        <v>11053.897978825793</v>
      </c>
    </row>
    <row r="289" spans="2:8" ht="15" thickBot="1">
      <c r="B289" s="37"/>
      <c r="C289" s="28"/>
      <c r="D289" s="28"/>
      <c r="E289" s="28"/>
      <c r="F289" s="28"/>
      <c r="G289" s="65"/>
      <c r="H289" s="29"/>
    </row>
    <row r="290" spans="2:8" ht="15" thickBot="1">
      <c r="B290" s="66"/>
      <c r="C290" s="67"/>
      <c r="D290" s="67"/>
      <c r="E290" s="68" t="s">
        <v>31</v>
      </c>
      <c r="F290" s="69"/>
      <c r="G290" s="69"/>
      <c r="H290" s="608">
        <f>H269+H278+H283+H288</f>
        <v>19100</v>
      </c>
    </row>
    <row r="293" spans="2:8" ht="15" thickBot="1"/>
    <row r="294" spans="2:8" ht="16" thickBot="1">
      <c r="B294" s="629" t="s">
        <v>7</v>
      </c>
      <c r="C294" s="630"/>
      <c r="D294" s="630"/>
      <c r="E294" s="630"/>
      <c r="F294" s="630"/>
      <c r="G294" s="630"/>
      <c r="H294" s="631"/>
    </row>
    <row r="295" spans="2:8" ht="15" thickBot="1">
      <c r="B295" s="21"/>
      <c r="C295" s="22"/>
      <c r="D295" s="22"/>
      <c r="E295" s="23"/>
      <c r="F295" s="23"/>
      <c r="G295" s="23"/>
      <c r="H295" s="24"/>
    </row>
    <row r="296" spans="2:8" ht="15" thickBot="1">
      <c r="B296" s="632" t="str">
        <f>+'PRESUPUESTO OFICIAL'!C13</f>
        <v xml:space="preserve">Suministro e instalacion de malla metalica antisectos  </v>
      </c>
      <c r="C296" s="633"/>
      <c r="D296" s="633"/>
      <c r="E296" s="633"/>
      <c r="F296" s="634"/>
      <c r="G296" s="25" t="s">
        <v>8</v>
      </c>
      <c r="H296" s="26">
        <f>+'PRESUPUESTO OFICIAL'!B13</f>
        <v>1.9</v>
      </c>
    </row>
    <row r="297" spans="2:8" ht="15" thickBot="1">
      <c r="B297" s="635"/>
      <c r="C297" s="636"/>
      <c r="D297" s="636"/>
      <c r="E297" s="636"/>
      <c r="F297" s="637"/>
      <c r="G297" s="25" t="s">
        <v>9</v>
      </c>
      <c r="H297" s="70" t="str">
        <f>+'PRESUPUESTO OFICIAL'!D13</f>
        <v>M2</v>
      </c>
    </row>
    <row r="298" spans="2:8" ht="15" thickBot="1">
      <c r="B298" s="27" t="s">
        <v>10</v>
      </c>
      <c r="C298" s="28"/>
      <c r="D298" s="28"/>
      <c r="E298" s="28"/>
      <c r="F298" s="28"/>
      <c r="G298" s="28"/>
      <c r="H298" s="29"/>
    </row>
    <row r="299" spans="2:8" ht="15" thickBot="1">
      <c r="B299" s="71" t="s">
        <v>11</v>
      </c>
      <c r="C299" s="72"/>
      <c r="D299" s="73" t="s">
        <v>12</v>
      </c>
      <c r="E299" s="73" t="s">
        <v>13</v>
      </c>
      <c r="F299" s="73" t="s">
        <v>14</v>
      </c>
      <c r="G299" s="73" t="s">
        <v>15</v>
      </c>
      <c r="H299" s="74"/>
    </row>
    <row r="300" spans="2:8">
      <c r="B300" s="75" t="s">
        <v>16</v>
      </c>
      <c r="C300" s="76"/>
      <c r="D300" s="32" t="s">
        <v>17</v>
      </c>
      <c r="E300" s="77"/>
      <c r="F300" s="78"/>
      <c r="G300" s="576">
        <f>(H320+H315)*0.039</f>
        <v>48.796920115495659</v>
      </c>
      <c r="H300" s="74"/>
    </row>
    <row r="301" spans="2:8" ht="15" thickBot="1">
      <c r="B301" s="111"/>
      <c r="C301" s="501"/>
      <c r="D301" s="496"/>
      <c r="E301" s="65"/>
      <c r="F301" s="506"/>
      <c r="G301" s="100"/>
      <c r="H301" s="413"/>
    </row>
    <row r="302" spans="2:8" ht="15" thickBot="1">
      <c r="B302" s="37"/>
      <c r="C302" s="28"/>
      <c r="D302" s="28"/>
      <c r="E302" s="28"/>
      <c r="F302" s="28"/>
      <c r="G302" s="38" t="s">
        <v>18</v>
      </c>
      <c r="H302" s="92">
        <f>SUM(G300:G300)</f>
        <v>48.796920115495659</v>
      </c>
    </row>
    <row r="303" spans="2:8" ht="15" thickBot="1">
      <c r="B303" s="27" t="s">
        <v>19</v>
      </c>
      <c r="C303" s="28"/>
      <c r="D303" s="28"/>
      <c r="E303" s="28"/>
      <c r="F303" s="28"/>
      <c r="G303" s="28"/>
      <c r="H303" s="29"/>
    </row>
    <row r="304" spans="2:8">
      <c r="B304" s="30" t="s">
        <v>11</v>
      </c>
      <c r="C304" s="31"/>
      <c r="D304" s="32" t="s">
        <v>20</v>
      </c>
      <c r="E304" s="32" t="s">
        <v>21</v>
      </c>
      <c r="F304" s="32" t="s">
        <v>22</v>
      </c>
      <c r="G304" s="32" t="s">
        <v>15</v>
      </c>
      <c r="H304" s="33"/>
    </row>
    <row r="305" spans="2:8">
      <c r="B305" s="80" t="s">
        <v>217</v>
      </c>
      <c r="C305" s="81"/>
      <c r="D305" s="82" t="s">
        <v>32</v>
      </c>
      <c r="E305" s="62">
        <v>8500</v>
      </c>
      <c r="F305" s="83">
        <v>0.5</v>
      </c>
      <c r="G305" s="62">
        <f>+F305*E305</f>
        <v>4250</v>
      </c>
      <c r="H305" s="84"/>
    </row>
    <row r="306" spans="2:8">
      <c r="B306" s="414" t="s">
        <v>218</v>
      </c>
      <c r="C306" s="415"/>
      <c r="D306" s="416" t="s">
        <v>216</v>
      </c>
      <c r="E306" s="417">
        <v>7500</v>
      </c>
      <c r="F306" s="418">
        <v>0.1</v>
      </c>
      <c r="G306" s="62">
        <f t="shared" ref="G306:G308" si="7">+F306*E306</f>
        <v>750</v>
      </c>
      <c r="H306" s="108"/>
    </row>
    <row r="307" spans="2:8">
      <c r="B307" s="414"/>
      <c r="C307" s="415"/>
      <c r="D307" s="416"/>
      <c r="E307" s="417"/>
      <c r="F307" s="418"/>
      <c r="G307" s="62">
        <f t="shared" si="7"/>
        <v>0</v>
      </c>
      <c r="H307" s="108"/>
    </row>
    <row r="308" spans="2:8">
      <c r="B308" s="414"/>
      <c r="C308" s="415"/>
      <c r="D308" s="416"/>
      <c r="E308" s="417"/>
      <c r="F308" s="418"/>
      <c r="G308" s="62">
        <f t="shared" si="7"/>
        <v>0</v>
      </c>
      <c r="H308" s="108"/>
    </row>
    <row r="309" spans="2:8" ht="15" thickBot="1">
      <c r="B309" s="115"/>
      <c r="C309" s="116"/>
      <c r="D309" s="117"/>
      <c r="E309" s="118"/>
      <c r="F309" s="119"/>
      <c r="G309" s="118"/>
      <c r="H309" s="120"/>
    </row>
    <row r="310" spans="2:8" ht="15" thickBot="1">
      <c r="B310" s="37"/>
      <c r="C310" s="28"/>
      <c r="D310" s="28"/>
      <c r="E310" s="28"/>
      <c r="F310" s="28"/>
      <c r="G310" s="38" t="s">
        <v>18</v>
      </c>
      <c r="H310" s="39">
        <f>+G305+G306+G307+G308+G309</f>
        <v>5000</v>
      </c>
    </row>
    <row r="311" spans="2:8" ht="15" thickBot="1">
      <c r="B311" s="27" t="s">
        <v>23</v>
      </c>
      <c r="C311" s="28"/>
      <c r="D311" s="28"/>
      <c r="E311" s="28"/>
      <c r="F311" s="28"/>
      <c r="G311" s="28"/>
      <c r="H311" s="29"/>
    </row>
    <row r="312" spans="2:8" ht="15" thickTop="1">
      <c r="B312" s="40" t="s">
        <v>24</v>
      </c>
      <c r="C312" s="41"/>
      <c r="D312" s="42" t="s">
        <v>25</v>
      </c>
      <c r="E312" s="42" t="s">
        <v>26</v>
      </c>
      <c r="F312" s="42" t="s">
        <v>27</v>
      </c>
      <c r="G312" s="42" t="s">
        <v>15</v>
      </c>
      <c r="H312" s="43"/>
    </row>
    <row r="313" spans="2:8">
      <c r="B313" s="289"/>
      <c r="C313" s="293"/>
      <c r="D313" s="35"/>
      <c r="E313" s="44"/>
      <c r="F313" s="34"/>
      <c r="G313" s="45">
        <f>+F313*E313</f>
        <v>0</v>
      </c>
      <c r="H313" s="36"/>
    </row>
    <row r="314" spans="2:8" ht="15" thickBot="1">
      <c r="B314" s="46"/>
      <c r="C314" s="47"/>
      <c r="D314" s="48"/>
      <c r="E314" s="48"/>
      <c r="F314" s="48"/>
      <c r="G314" s="49"/>
      <c r="H314" s="50"/>
    </row>
    <row r="315" spans="2:8" ht="15.5" thickTop="1" thickBot="1">
      <c r="B315" s="37"/>
      <c r="C315" s="28"/>
      <c r="D315" s="28"/>
      <c r="E315" s="28"/>
      <c r="F315" s="28"/>
      <c r="G315" s="38" t="s">
        <v>18</v>
      </c>
      <c r="H315" s="51">
        <f>SUM(G313:G314)</f>
        <v>0</v>
      </c>
    </row>
    <row r="316" spans="2:8" ht="15" thickBot="1">
      <c r="B316" s="85" t="s">
        <v>28</v>
      </c>
      <c r="C316" s="52"/>
      <c r="D316" s="52"/>
      <c r="E316" s="52"/>
      <c r="F316" s="52"/>
      <c r="G316" s="52"/>
      <c r="H316" s="53"/>
    </row>
    <row r="317" spans="2:8" ht="15" thickTop="1">
      <c r="B317" s="86" t="s">
        <v>29</v>
      </c>
      <c r="C317" s="54" t="s">
        <v>30</v>
      </c>
      <c r="D317" s="55"/>
      <c r="E317" s="54" t="s">
        <v>14</v>
      </c>
      <c r="F317" s="55"/>
      <c r="G317" s="56" t="s">
        <v>15</v>
      </c>
      <c r="H317" s="57"/>
    </row>
    <row r="318" spans="2:8">
      <c r="B318" s="124" t="str">
        <f>+J8</f>
        <v>CUADRILLA A-A UN OFICIAL  Y DOS AYUDANTES</v>
      </c>
      <c r="C318" s="58">
        <f>+K8</f>
        <v>23750.958333333336</v>
      </c>
      <c r="D318" s="59"/>
      <c r="E318" s="60">
        <v>5.2680109253886415E-2</v>
      </c>
      <c r="F318" s="61"/>
      <c r="G318" s="62">
        <f>E318*C318</f>
        <v>1251.2030798845042</v>
      </c>
      <c r="H318" s="63"/>
    </row>
    <row r="319" spans="2:8" ht="15" thickBot="1">
      <c r="B319" s="88"/>
      <c r="C319" s="89"/>
      <c r="D319" s="89"/>
      <c r="E319" s="89" t="s">
        <v>64</v>
      </c>
      <c r="F319" s="90"/>
      <c r="G319" s="89"/>
      <c r="H319" s="91"/>
    </row>
    <row r="320" spans="2:8" ht="15.5" thickTop="1" thickBot="1">
      <c r="B320" s="37"/>
      <c r="C320" s="28"/>
      <c r="D320" s="28"/>
      <c r="E320" s="28"/>
      <c r="F320" s="28"/>
      <c r="G320" s="38" t="s">
        <v>18</v>
      </c>
      <c r="H320" s="92">
        <f>SUM(G318:G319)</f>
        <v>1251.2030798845042</v>
      </c>
    </row>
    <row r="321" spans="2:8" ht="15" thickBot="1">
      <c r="B321" s="37"/>
      <c r="C321" s="28"/>
      <c r="D321" s="28"/>
      <c r="E321" s="28"/>
      <c r="F321" s="28"/>
      <c r="G321" s="65"/>
      <c r="H321" s="29"/>
    </row>
    <row r="322" spans="2:8" ht="15" thickBot="1">
      <c r="B322" s="66"/>
      <c r="C322" s="67"/>
      <c r="D322" s="67"/>
      <c r="E322" s="68" t="s">
        <v>31</v>
      </c>
      <c r="F322" s="69"/>
      <c r="G322" s="69"/>
      <c r="H322" s="608">
        <f>H302+H310+H315+H320</f>
        <v>6300</v>
      </c>
    </row>
    <row r="324" spans="2:8" ht="15" thickBot="1"/>
    <row r="325" spans="2:8" ht="16" thickBot="1">
      <c r="B325" s="629" t="s">
        <v>7</v>
      </c>
      <c r="C325" s="630"/>
      <c r="D325" s="630"/>
      <c r="E325" s="630"/>
      <c r="F325" s="630"/>
      <c r="G325" s="630"/>
      <c r="H325" s="631"/>
    </row>
    <row r="326" spans="2:8" ht="16" thickBot="1">
      <c r="B326" s="290"/>
      <c r="C326" s="291"/>
      <c r="D326" s="291"/>
      <c r="E326" s="291"/>
      <c r="F326" s="291"/>
      <c r="G326" s="291"/>
      <c r="H326" s="292"/>
    </row>
    <row r="327" spans="2:8" ht="15" thickBot="1">
      <c r="B327" s="632" t="str">
        <f>+'PRESUPUESTO OFICIAL'!C14</f>
        <v xml:space="preserve">Suministro e instalacion de inodoro de tanque </v>
      </c>
      <c r="C327" s="633"/>
      <c r="D327" s="633"/>
      <c r="E327" s="633"/>
      <c r="F327" s="634"/>
      <c r="G327" s="25" t="s">
        <v>8</v>
      </c>
      <c r="H327" s="26">
        <f>+'PRESUPUESTO OFICIAL'!B14</f>
        <v>1.1000000000000001</v>
      </c>
    </row>
    <row r="328" spans="2:8" ht="15" thickBot="1">
      <c r="B328" s="635"/>
      <c r="C328" s="636"/>
      <c r="D328" s="636"/>
      <c r="E328" s="636"/>
      <c r="F328" s="637"/>
      <c r="G328" s="25" t="s">
        <v>9</v>
      </c>
      <c r="H328" s="70" t="str">
        <f>+'PRESUPUESTO OFICIAL'!D14</f>
        <v>UND</v>
      </c>
    </row>
    <row r="329" spans="2:8" ht="15" thickBot="1">
      <c r="B329" s="27" t="s">
        <v>10</v>
      </c>
      <c r="C329" s="28"/>
      <c r="D329" s="28"/>
      <c r="E329" s="28"/>
      <c r="F329" s="28"/>
      <c r="G329" s="28"/>
      <c r="H329" s="29"/>
    </row>
    <row r="330" spans="2:8" ht="15" thickBot="1">
      <c r="B330" s="71" t="s">
        <v>11</v>
      </c>
      <c r="C330" s="72"/>
      <c r="D330" s="73" t="s">
        <v>12</v>
      </c>
      <c r="E330" s="73" t="s">
        <v>13</v>
      </c>
      <c r="F330" s="73" t="s">
        <v>14</v>
      </c>
      <c r="G330" s="73" t="s">
        <v>15</v>
      </c>
      <c r="H330" s="74"/>
    </row>
    <row r="331" spans="2:8">
      <c r="B331" s="75" t="s">
        <v>16</v>
      </c>
      <c r="C331" s="76"/>
      <c r="D331" s="32" t="s">
        <v>17</v>
      </c>
      <c r="E331" s="77"/>
      <c r="F331" s="78"/>
      <c r="G331" s="77">
        <f>(H350+H345)*0.039</f>
        <v>3397.0163618864308</v>
      </c>
      <c r="H331" s="74"/>
    </row>
    <row r="332" spans="2:8" ht="15" thickBot="1">
      <c r="B332" s="424"/>
      <c r="C332" s="426"/>
      <c r="D332" s="427"/>
      <c r="E332" s="428"/>
      <c r="F332" s="429"/>
      <c r="G332" s="428">
        <f>+F332*E332</f>
        <v>0</v>
      </c>
      <c r="H332" s="413"/>
    </row>
    <row r="333" spans="2:8" ht="15" thickBot="1">
      <c r="B333" s="37"/>
      <c r="C333" s="28"/>
      <c r="D333" s="28"/>
      <c r="E333" s="28"/>
      <c r="F333" s="28"/>
      <c r="G333" s="38" t="s">
        <v>18</v>
      </c>
      <c r="H333" s="92">
        <f>+G332+G331</f>
        <v>3397.0163618864308</v>
      </c>
    </row>
    <row r="334" spans="2:8" ht="15" thickBot="1">
      <c r="B334" s="27" t="s">
        <v>19</v>
      </c>
      <c r="C334" s="28"/>
      <c r="D334" s="28"/>
      <c r="E334" s="28"/>
      <c r="F334" s="28"/>
      <c r="G334" s="28"/>
      <c r="H334" s="29"/>
    </row>
    <row r="335" spans="2:8">
      <c r="B335" s="30" t="s">
        <v>11</v>
      </c>
      <c r="C335" s="31"/>
      <c r="D335" s="32" t="s">
        <v>20</v>
      </c>
      <c r="E335" s="32" t="s">
        <v>21</v>
      </c>
      <c r="F335" s="32" t="s">
        <v>22</v>
      </c>
      <c r="G335" s="32" t="s">
        <v>15</v>
      </c>
      <c r="H335" s="33"/>
    </row>
    <row r="336" spans="2:8">
      <c r="B336" s="111" t="s">
        <v>219</v>
      </c>
      <c r="C336" s="100"/>
      <c r="D336" s="101" t="s">
        <v>121</v>
      </c>
      <c r="E336" s="102">
        <v>220000</v>
      </c>
      <c r="F336" s="101">
        <v>1</v>
      </c>
      <c r="G336" s="110">
        <f>+F336*E336</f>
        <v>220000</v>
      </c>
      <c r="H336" s="84"/>
    </row>
    <row r="337" spans="2:8">
      <c r="B337" s="111" t="s">
        <v>220</v>
      </c>
      <c r="C337" s="100"/>
      <c r="D337" s="101" t="s">
        <v>67</v>
      </c>
      <c r="E337" s="102">
        <v>900</v>
      </c>
      <c r="F337" s="101">
        <v>5</v>
      </c>
      <c r="G337" s="110">
        <f t="shared" ref="G337:G339" si="8">+F337*E337</f>
        <v>4500</v>
      </c>
      <c r="H337" s="84"/>
    </row>
    <row r="338" spans="2:8">
      <c r="B338" s="111"/>
      <c r="C338" s="100"/>
      <c r="D338" s="101"/>
      <c r="E338" s="102"/>
      <c r="F338" s="101"/>
      <c r="G338" s="110">
        <f t="shared" si="8"/>
        <v>0</v>
      </c>
      <c r="H338" s="84"/>
    </row>
    <row r="339" spans="2:8" ht="15" thickBot="1">
      <c r="B339" s="424"/>
      <c r="C339" s="434"/>
      <c r="D339" s="435"/>
      <c r="E339" s="436"/>
      <c r="F339" s="435"/>
      <c r="G339" s="437">
        <f t="shared" si="8"/>
        <v>0</v>
      </c>
      <c r="H339" s="432"/>
    </row>
    <row r="340" spans="2:8" ht="15" thickBot="1">
      <c r="B340" s="37"/>
      <c r="C340" s="28"/>
      <c r="D340" s="28"/>
      <c r="E340" s="28"/>
      <c r="F340" s="28"/>
      <c r="G340" s="38" t="s">
        <v>18</v>
      </c>
      <c r="H340" s="39">
        <f>SUM(G336:G339)</f>
        <v>224500</v>
      </c>
    </row>
    <row r="341" spans="2:8" ht="15" thickBot="1">
      <c r="B341" s="27" t="s">
        <v>23</v>
      </c>
      <c r="C341" s="28"/>
      <c r="D341" s="28"/>
      <c r="E341" s="28"/>
      <c r="F341" s="28"/>
      <c r="G341" s="28"/>
      <c r="H341" s="29"/>
    </row>
    <row r="342" spans="2:8" ht="15" thickTop="1">
      <c r="B342" s="40" t="s">
        <v>24</v>
      </c>
      <c r="C342" s="41"/>
      <c r="D342" s="42" t="s">
        <v>25</v>
      </c>
      <c r="E342" s="42" t="s">
        <v>26</v>
      </c>
      <c r="F342" s="42" t="s">
        <v>27</v>
      </c>
      <c r="G342" s="42" t="s">
        <v>15</v>
      </c>
      <c r="H342" s="43"/>
    </row>
    <row r="343" spans="2:8">
      <c r="B343" s="289"/>
      <c r="C343" s="293"/>
      <c r="D343" s="35"/>
      <c r="E343" s="44"/>
      <c r="F343" s="34"/>
      <c r="G343" s="45"/>
      <c r="H343" s="36"/>
    </row>
    <row r="344" spans="2:8" ht="15" thickBot="1">
      <c r="B344" s="46"/>
      <c r="C344" s="47"/>
      <c r="D344" s="48"/>
      <c r="E344" s="48"/>
      <c r="F344" s="48"/>
      <c r="G344" s="49"/>
      <c r="H344" s="50"/>
    </row>
    <row r="345" spans="2:8" ht="15.5" thickTop="1" thickBot="1">
      <c r="B345" s="37"/>
      <c r="C345" s="28"/>
      <c r="D345" s="28"/>
      <c r="E345" s="28"/>
      <c r="F345" s="28"/>
      <c r="G345" s="38" t="s">
        <v>18</v>
      </c>
      <c r="H345" s="51">
        <f>SUM(G343:G344)</f>
        <v>0</v>
      </c>
    </row>
    <row r="346" spans="2:8" ht="15" thickBot="1">
      <c r="B346" s="85" t="s">
        <v>28</v>
      </c>
      <c r="C346" s="52"/>
      <c r="D346" s="52"/>
      <c r="E346" s="52"/>
      <c r="F346" s="52"/>
      <c r="G346" s="52"/>
      <c r="H346" s="53"/>
    </row>
    <row r="347" spans="2:8" ht="15" thickTop="1">
      <c r="B347" s="86" t="s">
        <v>29</v>
      </c>
      <c r="C347" s="54" t="s">
        <v>30</v>
      </c>
      <c r="D347" s="55"/>
      <c r="E347" s="54" t="s">
        <v>14</v>
      </c>
      <c r="F347" s="55"/>
      <c r="G347" s="56" t="s">
        <v>15</v>
      </c>
      <c r="H347" s="57"/>
    </row>
    <row r="348" spans="2:8">
      <c r="B348" s="124" t="str">
        <f>+J8</f>
        <v>CUADRILLA A-A UN OFICIAL  Y DOS AYUDANTES</v>
      </c>
      <c r="C348" s="58">
        <f>+K8</f>
        <v>23750.958333333336</v>
      </c>
      <c r="D348" s="59"/>
      <c r="E348" s="60">
        <v>3.6673460672897873</v>
      </c>
      <c r="F348" s="61"/>
      <c r="G348" s="62">
        <f>E348*C348</f>
        <v>87102.983638113612</v>
      </c>
      <c r="H348" s="63"/>
    </row>
    <row r="349" spans="2:8" ht="15" thickBot="1">
      <c r="B349" s="88"/>
      <c r="C349" s="89"/>
      <c r="D349" s="89"/>
      <c r="E349" s="89"/>
      <c r="F349" s="90"/>
      <c r="G349" s="89"/>
      <c r="H349" s="91"/>
    </row>
    <row r="350" spans="2:8" ht="15.5" thickTop="1" thickBot="1">
      <c r="B350" s="37"/>
      <c r="C350" s="28"/>
      <c r="D350" s="28"/>
      <c r="E350" s="28"/>
      <c r="F350" s="28"/>
      <c r="G350" s="38" t="s">
        <v>18</v>
      </c>
      <c r="H350" s="92">
        <f>SUM(G348:G349)</f>
        <v>87102.983638113612</v>
      </c>
    </row>
    <row r="351" spans="2:8" ht="15" thickBot="1">
      <c r="B351" s="37"/>
      <c r="C351" s="28"/>
      <c r="D351" s="28"/>
      <c r="E351" s="28"/>
      <c r="F351" s="28"/>
      <c r="G351" s="65"/>
      <c r="H351" s="29"/>
    </row>
    <row r="352" spans="2:8" ht="15" thickBot="1">
      <c r="B352" s="66"/>
      <c r="C352" s="67"/>
      <c r="D352" s="67"/>
      <c r="E352" s="68" t="s">
        <v>31</v>
      </c>
      <c r="F352" s="69"/>
      <c r="G352" s="69"/>
      <c r="H352" s="608">
        <f>H333+H340+H345+H350</f>
        <v>315000.00000000006</v>
      </c>
    </row>
    <row r="354" spans="2:8" ht="15" thickBot="1"/>
    <row r="355" spans="2:8" ht="16" thickBot="1">
      <c r="B355" s="658" t="s">
        <v>7</v>
      </c>
      <c r="C355" s="630"/>
      <c r="D355" s="630"/>
      <c r="E355" s="630"/>
      <c r="F355" s="630"/>
      <c r="G355" s="630"/>
      <c r="H355" s="631"/>
    </row>
    <row r="356" spans="2:8" ht="15" thickBot="1">
      <c r="B356" s="21"/>
      <c r="C356" s="22"/>
      <c r="D356" s="22"/>
      <c r="E356" s="23"/>
      <c r="F356" s="23"/>
      <c r="G356" s="23"/>
      <c r="H356" s="24"/>
    </row>
    <row r="357" spans="2:8" ht="15" thickBot="1">
      <c r="B357" s="632" t="str">
        <f>+'PRESUPUESTO OFICIAL'!C15</f>
        <v xml:space="preserve">Adeacuacion sondeo, mejoramiento y dejar en funcionamiento a baños de docentes, niño y niñas del planten educativo </v>
      </c>
      <c r="C357" s="633"/>
      <c r="D357" s="633"/>
      <c r="E357" s="633"/>
      <c r="F357" s="634"/>
      <c r="G357" s="25" t="s">
        <v>8</v>
      </c>
      <c r="H357" s="26">
        <f>+'PRESUPUESTO OFICIAL'!B15</f>
        <v>1.1100000000000001</v>
      </c>
    </row>
    <row r="358" spans="2:8" ht="15" thickBot="1">
      <c r="B358" s="635"/>
      <c r="C358" s="636"/>
      <c r="D358" s="636"/>
      <c r="E358" s="636"/>
      <c r="F358" s="637"/>
      <c r="G358" s="25" t="s">
        <v>9</v>
      </c>
      <c r="H358" s="70" t="str">
        <f>+'PRESUPUESTO OFICIAL'!D15</f>
        <v>UND</v>
      </c>
    </row>
    <row r="359" spans="2:8" ht="15" thickBot="1">
      <c r="B359" s="95" t="s">
        <v>10</v>
      </c>
      <c r="C359" s="96"/>
      <c r="D359" s="96"/>
      <c r="E359" s="96"/>
      <c r="F359" s="96"/>
      <c r="G359" s="96"/>
      <c r="H359" s="97"/>
    </row>
    <row r="360" spans="2:8">
      <c r="B360" s="283" t="s">
        <v>11</v>
      </c>
      <c r="C360" s="284"/>
      <c r="D360" s="32" t="s">
        <v>12</v>
      </c>
      <c r="E360" s="32" t="s">
        <v>13</v>
      </c>
      <c r="F360" s="284" t="s">
        <v>14</v>
      </c>
      <c r="G360" s="32" t="s">
        <v>15</v>
      </c>
      <c r="H360" s="285"/>
    </row>
    <row r="361" spans="2:8">
      <c r="B361" s="123" t="s">
        <v>16</v>
      </c>
      <c r="C361" s="102"/>
      <c r="D361" s="101" t="s">
        <v>17</v>
      </c>
      <c r="E361" s="101"/>
      <c r="F361" s="102"/>
      <c r="G361" s="102">
        <v>833.65863750000017</v>
      </c>
      <c r="H361" s="107"/>
    </row>
    <row r="362" spans="2:8">
      <c r="B362" s="289" t="s">
        <v>221</v>
      </c>
      <c r="C362" s="508"/>
      <c r="D362" s="509" t="s">
        <v>222</v>
      </c>
      <c r="E362" s="510">
        <v>120000</v>
      </c>
      <c r="F362" s="577">
        <v>0.1</v>
      </c>
      <c r="G362" s="102">
        <f>+F362*E362</f>
        <v>12000</v>
      </c>
      <c r="H362" s="107"/>
    </row>
    <row r="363" spans="2:8" ht="15" thickBot="1">
      <c r="B363" s="286"/>
      <c r="C363" s="436"/>
      <c r="D363" s="436"/>
      <c r="E363" s="436"/>
      <c r="F363" s="287"/>
      <c r="G363" s="287"/>
      <c r="H363" s="288"/>
    </row>
    <row r="364" spans="2:8" ht="15" thickBot="1">
      <c r="B364" s="439"/>
      <c r="C364" s="28"/>
      <c r="D364" s="28"/>
      <c r="E364" s="28"/>
      <c r="F364" s="28"/>
      <c r="G364" s="38" t="s">
        <v>18</v>
      </c>
      <c r="H364" s="79">
        <f>SUM(G361:G362)</f>
        <v>12833.658637500001</v>
      </c>
    </row>
    <row r="365" spans="2:8" ht="15" thickBot="1">
      <c r="B365" s="27" t="s">
        <v>19</v>
      </c>
      <c r="C365" s="438"/>
      <c r="D365" s="438"/>
      <c r="E365" s="438"/>
      <c r="F365" s="438"/>
      <c r="G365" s="438"/>
      <c r="H365" s="29"/>
    </row>
    <row r="366" spans="2:8">
      <c r="B366" s="30" t="s">
        <v>11</v>
      </c>
      <c r="C366" s="31"/>
      <c r="D366" s="32" t="s">
        <v>20</v>
      </c>
      <c r="E366" s="32" t="s">
        <v>21</v>
      </c>
      <c r="F366" s="32" t="s">
        <v>22</v>
      </c>
      <c r="G366" s="32" t="s">
        <v>15</v>
      </c>
      <c r="H366" s="33"/>
    </row>
    <row r="367" spans="2:8">
      <c r="B367" s="111"/>
      <c r="C367" s="100"/>
      <c r="D367" s="101"/>
      <c r="E367" s="102"/>
      <c r="F367" s="101"/>
      <c r="G367" s="110">
        <f>+F367*E367</f>
        <v>0</v>
      </c>
      <c r="H367" s="84"/>
    </row>
    <row r="368" spans="2:8">
      <c r="B368" s="111"/>
      <c r="C368" s="100"/>
      <c r="D368" s="101"/>
      <c r="E368" s="102"/>
      <c r="F368" s="101"/>
      <c r="G368" s="110">
        <f t="shared" ref="G368:G370" si="9">+F368*E368</f>
        <v>0</v>
      </c>
      <c r="H368" s="84"/>
    </row>
    <row r="369" spans="2:8">
      <c r="B369" s="111"/>
      <c r="C369" s="100"/>
      <c r="D369" s="101"/>
      <c r="E369" s="102"/>
      <c r="F369" s="101"/>
      <c r="G369" s="110">
        <f t="shared" si="9"/>
        <v>0</v>
      </c>
      <c r="H369" s="84"/>
    </row>
    <row r="370" spans="2:8">
      <c r="B370" s="507"/>
      <c r="C370" s="513"/>
      <c r="D370" s="514"/>
      <c r="E370" s="516"/>
      <c r="F370" s="514"/>
      <c r="G370" s="519">
        <f t="shared" si="9"/>
        <v>0</v>
      </c>
      <c r="H370" s="84"/>
    </row>
    <row r="371" spans="2:8" ht="15" thickBot="1">
      <c r="B371" s="511"/>
      <c r="C371" s="512"/>
      <c r="D371" s="515"/>
      <c r="E371" s="517"/>
      <c r="F371" s="518"/>
      <c r="G371" s="517"/>
      <c r="H371" s="120"/>
    </row>
    <row r="372" spans="2:8" ht="15" thickBot="1">
      <c r="B372" s="37"/>
      <c r="C372" s="28"/>
      <c r="D372" s="28"/>
      <c r="E372" s="28"/>
      <c r="F372" s="28"/>
      <c r="G372" s="38" t="s">
        <v>18</v>
      </c>
      <c r="H372" s="39">
        <f>SUM(G367:G370)</f>
        <v>0</v>
      </c>
    </row>
    <row r="373" spans="2:8" ht="15" thickBot="1">
      <c r="B373" s="27" t="s">
        <v>23</v>
      </c>
      <c r="C373" s="28"/>
      <c r="D373" s="28"/>
      <c r="E373" s="28"/>
      <c r="F373" s="28"/>
      <c r="G373" s="28"/>
      <c r="H373" s="29"/>
    </row>
    <row r="374" spans="2:8" ht="15" thickTop="1">
      <c r="B374" s="40" t="s">
        <v>24</v>
      </c>
      <c r="C374" s="41"/>
      <c r="D374" s="42" t="s">
        <v>25</v>
      </c>
      <c r="E374" s="42" t="s">
        <v>26</v>
      </c>
      <c r="F374" s="42" t="s">
        <v>27</v>
      </c>
      <c r="G374" s="42" t="s">
        <v>15</v>
      </c>
      <c r="H374" s="43"/>
    </row>
    <row r="375" spans="2:8">
      <c r="B375" s="289"/>
      <c r="C375" s="293"/>
      <c r="D375" s="35"/>
      <c r="E375" s="44"/>
      <c r="F375" s="34"/>
      <c r="G375" s="45"/>
      <c r="H375" s="36"/>
    </row>
    <row r="376" spans="2:8" ht="15" thickBot="1">
      <c r="B376" s="46"/>
      <c r="C376" s="47"/>
      <c r="D376" s="48"/>
      <c r="E376" s="48"/>
      <c r="F376" s="48"/>
      <c r="G376" s="49"/>
      <c r="H376" s="50"/>
    </row>
    <row r="377" spans="2:8" ht="15.5" thickTop="1" thickBot="1">
      <c r="B377" s="37"/>
      <c r="C377" s="28"/>
      <c r="D377" s="28"/>
      <c r="E377" s="28"/>
      <c r="F377" s="28"/>
      <c r="G377" s="38" t="s">
        <v>18</v>
      </c>
      <c r="H377" s="51">
        <f>SUM(G375:G376)</f>
        <v>0</v>
      </c>
    </row>
    <row r="378" spans="2:8" ht="15" thickBot="1">
      <c r="B378" s="85" t="s">
        <v>28</v>
      </c>
      <c r="C378" s="52"/>
      <c r="D378" s="52"/>
      <c r="E378" s="52"/>
      <c r="F378" s="52"/>
      <c r="G378" s="52"/>
      <c r="H378" s="53"/>
    </row>
    <row r="379" spans="2:8" ht="15" thickTop="1">
      <c r="B379" s="86" t="s">
        <v>29</v>
      </c>
      <c r="C379" s="54" t="s">
        <v>30</v>
      </c>
      <c r="D379" s="55"/>
      <c r="E379" s="54" t="s">
        <v>14</v>
      </c>
      <c r="F379" s="55"/>
      <c r="G379" s="56" t="s">
        <v>15</v>
      </c>
      <c r="H379" s="57"/>
    </row>
    <row r="380" spans="2:8">
      <c r="B380" s="98" t="str">
        <f>+J8</f>
        <v>CUADRILLA A-A UN OFICIAL  Y DOS AYUDANTES</v>
      </c>
      <c r="C380" s="58">
        <f>+K8</f>
        <v>23750.958333333336</v>
      </c>
      <c r="D380" s="59"/>
      <c r="E380" s="60">
        <v>1.089065165265261</v>
      </c>
      <c r="F380" s="61"/>
      <c r="G380" s="62">
        <f>E380*C380</f>
        <v>25866.341362499996</v>
      </c>
      <c r="H380" s="63"/>
    </row>
    <row r="381" spans="2:8" ht="15" thickBot="1">
      <c r="B381" s="88"/>
      <c r="C381" s="89"/>
      <c r="D381" s="89"/>
      <c r="E381" s="89"/>
      <c r="F381" s="90"/>
      <c r="G381" s="89"/>
      <c r="H381" s="91"/>
    </row>
    <row r="382" spans="2:8" ht="15.5" thickTop="1" thickBot="1">
      <c r="B382" s="37"/>
      <c r="C382" s="28"/>
      <c r="D382" s="28"/>
      <c r="E382" s="28"/>
      <c r="F382" s="28"/>
      <c r="G382" s="38" t="s">
        <v>18</v>
      </c>
      <c r="H382" s="92">
        <f>SUM(G380:G381)</f>
        <v>25866.341362499996</v>
      </c>
    </row>
    <row r="383" spans="2:8" ht="15" thickBot="1">
      <c r="B383" s="37"/>
      <c r="C383" s="28"/>
      <c r="D383" s="28"/>
      <c r="E383" s="28"/>
      <c r="F383" s="28"/>
      <c r="G383" s="65"/>
      <c r="H383" s="29"/>
    </row>
    <row r="384" spans="2:8" ht="15" thickBot="1">
      <c r="B384" s="66"/>
      <c r="C384" s="67"/>
      <c r="D384" s="67"/>
      <c r="E384" s="68" t="s">
        <v>31</v>
      </c>
      <c r="F384" s="69"/>
      <c r="G384" s="69"/>
      <c r="H384" s="608">
        <f>H364+H372+H377+H382</f>
        <v>38700</v>
      </c>
    </row>
    <row r="385" spans="2:8">
      <c r="B385" s="28"/>
      <c r="C385" s="28"/>
      <c r="D385" s="28"/>
      <c r="E385" s="125"/>
      <c r="F385" s="65"/>
      <c r="G385" s="65"/>
      <c r="H385" s="126"/>
    </row>
    <row r="389" spans="2:8" ht="15" thickBot="1"/>
    <row r="390" spans="2:8" ht="16" thickBot="1">
      <c r="B390" s="629" t="s">
        <v>7</v>
      </c>
      <c r="C390" s="630"/>
      <c r="D390" s="630"/>
      <c r="E390" s="630"/>
      <c r="F390" s="630"/>
      <c r="G390" s="630"/>
      <c r="H390" s="631"/>
    </row>
    <row r="391" spans="2:8" ht="16" thickBot="1">
      <c r="B391" s="290"/>
      <c r="C391" s="291"/>
      <c r="D391" s="291"/>
      <c r="E391" s="291"/>
      <c r="F391" s="291"/>
      <c r="G391" s="291"/>
      <c r="H391" s="292"/>
    </row>
    <row r="392" spans="2:8" ht="15" thickBot="1">
      <c r="B392" s="632" t="str">
        <f>+'PRESUPUESTO OFICIAL'!C16</f>
        <v xml:space="preserve">Suministro e instalacion de cubierta aquitectonica a color C=28 </v>
      </c>
      <c r="C392" s="633"/>
      <c r="D392" s="633"/>
      <c r="E392" s="633"/>
      <c r="F392" s="634"/>
      <c r="G392" s="25" t="s">
        <v>8</v>
      </c>
      <c r="H392" s="26">
        <f>+'PRESUPUESTO OFICIAL'!B16</f>
        <v>1.1200000000000001</v>
      </c>
    </row>
    <row r="393" spans="2:8" ht="15" thickBot="1">
      <c r="B393" s="635"/>
      <c r="C393" s="636"/>
      <c r="D393" s="636"/>
      <c r="E393" s="636"/>
      <c r="F393" s="637"/>
      <c r="G393" s="25" t="s">
        <v>9</v>
      </c>
      <c r="H393" s="70" t="str">
        <f>+'PRESUPUESTO OFICIAL'!D16</f>
        <v>M2</v>
      </c>
    </row>
    <row r="394" spans="2:8" ht="15" thickBot="1">
      <c r="B394" s="27" t="s">
        <v>10</v>
      </c>
      <c r="C394" s="28"/>
      <c r="D394" s="28"/>
      <c r="E394" s="28"/>
      <c r="F394" s="28"/>
      <c r="G394" s="28"/>
      <c r="H394" s="29"/>
    </row>
    <row r="395" spans="2:8">
      <c r="B395" s="71" t="s">
        <v>11</v>
      </c>
      <c r="C395" s="72"/>
      <c r="D395" s="73" t="s">
        <v>12</v>
      </c>
      <c r="E395" s="73" t="s">
        <v>13</v>
      </c>
      <c r="F395" s="73" t="s">
        <v>14</v>
      </c>
      <c r="G395" s="73" t="s">
        <v>15</v>
      </c>
      <c r="H395" s="33"/>
    </row>
    <row r="396" spans="2:8">
      <c r="B396" s="507" t="s">
        <v>214</v>
      </c>
      <c r="C396" s="573"/>
      <c r="D396" s="573" t="s">
        <v>115</v>
      </c>
      <c r="E396" s="573">
        <v>800</v>
      </c>
      <c r="F396" s="573">
        <v>0.5</v>
      </c>
      <c r="G396" s="578">
        <f>+E396*F396</f>
        <v>400</v>
      </c>
      <c r="H396" s="108"/>
    </row>
    <row r="397" spans="2:8" ht="15" thickBot="1">
      <c r="B397" s="424" t="s">
        <v>16</v>
      </c>
      <c r="C397" s="492"/>
      <c r="D397" s="493" t="s">
        <v>17</v>
      </c>
      <c r="E397" s="488"/>
      <c r="F397" s="494"/>
      <c r="G397" s="488">
        <f>(H415+H410)*0.039</f>
        <v>1584.0230991337824</v>
      </c>
      <c r="H397" s="432"/>
    </row>
    <row r="398" spans="2:8" ht="15" thickBot="1">
      <c r="B398" s="37"/>
      <c r="C398" s="28"/>
      <c r="D398" s="28"/>
      <c r="E398" s="28"/>
      <c r="F398" s="28"/>
      <c r="G398" s="38" t="s">
        <v>18</v>
      </c>
      <c r="H398" s="79">
        <f>SUM(G397:G397)</f>
        <v>1584.0230991337824</v>
      </c>
    </row>
    <row r="399" spans="2:8" ht="15" thickBot="1">
      <c r="B399" s="27" t="s">
        <v>19</v>
      </c>
      <c r="C399" s="28"/>
      <c r="D399" s="28"/>
      <c r="E399" s="28"/>
      <c r="F399" s="28"/>
      <c r="G399" s="28"/>
      <c r="H399" s="29"/>
    </row>
    <row r="400" spans="2:8">
      <c r="B400" s="30" t="s">
        <v>11</v>
      </c>
      <c r="C400" s="31"/>
      <c r="D400" s="32" t="s">
        <v>20</v>
      </c>
      <c r="E400" s="32" t="s">
        <v>21</v>
      </c>
      <c r="F400" s="32" t="s">
        <v>22</v>
      </c>
      <c r="G400" s="32" t="s">
        <v>15</v>
      </c>
      <c r="H400" s="33"/>
    </row>
    <row r="401" spans="2:15">
      <c r="B401" s="111" t="s">
        <v>223</v>
      </c>
      <c r="C401" s="100"/>
      <c r="D401" s="101" t="s">
        <v>102</v>
      </c>
      <c r="E401" s="102">
        <v>27000</v>
      </c>
      <c r="F401" s="101">
        <v>1</v>
      </c>
      <c r="G401" s="102">
        <f>+F401*E401</f>
        <v>27000</v>
      </c>
      <c r="H401" s="84"/>
      <c r="J401" s="104"/>
      <c r="K401" s="100"/>
      <c r="L401" s="101"/>
      <c r="M401" s="102"/>
      <c r="N401" s="101"/>
      <c r="O401" s="102"/>
    </row>
    <row r="402" spans="2:15">
      <c r="B402" s="111" t="s">
        <v>224</v>
      </c>
      <c r="C402" s="100"/>
      <c r="D402" s="101" t="s">
        <v>121</v>
      </c>
      <c r="E402" s="102">
        <v>200</v>
      </c>
      <c r="F402" s="101">
        <v>9</v>
      </c>
      <c r="G402" s="102">
        <f>+F402*E402</f>
        <v>1800</v>
      </c>
      <c r="H402" s="84"/>
      <c r="J402" s="104"/>
      <c r="K402" s="100"/>
      <c r="L402" s="101"/>
      <c r="M402" s="102"/>
      <c r="N402" s="101"/>
      <c r="O402" s="102"/>
    </row>
    <row r="403" spans="2:15">
      <c r="B403" s="111"/>
      <c r="C403" s="100"/>
      <c r="D403" s="101"/>
      <c r="E403" s="102"/>
      <c r="F403" s="101"/>
      <c r="G403" s="102">
        <f>+F403*E403</f>
        <v>0</v>
      </c>
      <c r="H403" s="84"/>
      <c r="J403" s="104"/>
      <c r="K403" s="100"/>
      <c r="L403" s="101"/>
      <c r="M403" s="102"/>
      <c r="N403" s="101"/>
      <c r="O403" s="102"/>
    </row>
    <row r="404" spans="2:15" ht="15" thickBot="1">
      <c r="B404" s="424"/>
      <c r="C404" s="434"/>
      <c r="D404" s="435"/>
      <c r="E404" s="436"/>
      <c r="F404" s="435"/>
      <c r="G404" s="436">
        <f>+F404*E404</f>
        <v>0</v>
      </c>
      <c r="H404" s="432"/>
      <c r="J404" s="104"/>
      <c r="K404" s="100"/>
      <c r="L404" s="101"/>
      <c r="M404" s="102"/>
      <c r="N404" s="101"/>
      <c r="O404" s="102"/>
    </row>
    <row r="405" spans="2:15" ht="15" thickBot="1">
      <c r="B405" s="37"/>
      <c r="C405" s="28"/>
      <c r="D405" s="28"/>
      <c r="E405" s="28"/>
      <c r="F405" s="28"/>
      <c r="G405" s="38" t="s">
        <v>18</v>
      </c>
      <c r="H405" s="39">
        <f>+G401+G403+G404+G402</f>
        <v>28800</v>
      </c>
    </row>
    <row r="406" spans="2:15" ht="15" thickBot="1">
      <c r="B406" s="27" t="s">
        <v>23</v>
      </c>
      <c r="C406" s="28"/>
      <c r="D406" s="28"/>
      <c r="E406" s="28"/>
      <c r="F406" s="28"/>
      <c r="G406" s="28"/>
      <c r="H406" s="29"/>
    </row>
    <row r="407" spans="2:15" ht="15" thickTop="1">
      <c r="B407" s="40" t="s">
        <v>24</v>
      </c>
      <c r="C407" s="41"/>
      <c r="D407" s="42" t="s">
        <v>25</v>
      </c>
      <c r="E407" s="42" t="s">
        <v>26</v>
      </c>
      <c r="F407" s="42" t="s">
        <v>27</v>
      </c>
      <c r="G407" s="42" t="s">
        <v>15</v>
      </c>
      <c r="H407" s="43"/>
    </row>
    <row r="408" spans="2:15">
      <c r="B408" s="289"/>
      <c r="C408" s="293"/>
      <c r="D408" s="35"/>
      <c r="E408" s="44"/>
      <c r="F408" s="34"/>
      <c r="G408" s="45"/>
      <c r="H408" s="36"/>
    </row>
    <row r="409" spans="2:15" ht="15" thickBot="1">
      <c r="B409" s="46"/>
      <c r="C409" s="47"/>
      <c r="D409" s="48"/>
      <c r="E409" s="48"/>
      <c r="F409" s="48"/>
      <c r="G409" s="49"/>
      <c r="H409" s="50"/>
    </row>
    <row r="410" spans="2:15" ht="15.5" thickTop="1" thickBot="1">
      <c r="B410" s="37"/>
      <c r="C410" s="28"/>
      <c r="D410" s="28"/>
      <c r="E410" s="28"/>
      <c r="F410" s="28"/>
      <c r="G410" s="38" t="s">
        <v>18</v>
      </c>
      <c r="H410" s="51">
        <f>SUM(G408:G409)</f>
        <v>0</v>
      </c>
    </row>
    <row r="411" spans="2:15" ht="15" thickBot="1">
      <c r="B411" s="85" t="s">
        <v>28</v>
      </c>
      <c r="C411" s="52"/>
      <c r="D411" s="52"/>
      <c r="E411" s="52"/>
      <c r="F411" s="52"/>
      <c r="G411" s="52"/>
      <c r="H411" s="53"/>
    </row>
    <row r="412" spans="2:15" ht="15" thickTop="1">
      <c r="B412" s="86" t="s">
        <v>29</v>
      </c>
      <c r="C412" s="54" t="s">
        <v>30</v>
      </c>
      <c r="D412" s="55"/>
      <c r="E412" s="54" t="s">
        <v>14</v>
      </c>
      <c r="F412" s="55"/>
      <c r="G412" s="56" t="s">
        <v>15</v>
      </c>
      <c r="H412" s="57"/>
    </row>
    <row r="413" spans="2:15">
      <c r="B413" s="98" t="str">
        <f>+B380</f>
        <v>CUADRILLA A-A UN OFICIAL  Y DOS AYUDANTES</v>
      </c>
      <c r="C413" s="58">
        <f>+C380</f>
        <v>23750.958333333336</v>
      </c>
      <c r="D413" s="59"/>
      <c r="E413" s="60">
        <v>1.7100773927030821</v>
      </c>
      <c r="F413" s="61"/>
      <c r="G413" s="62">
        <f>E413*C413</f>
        <v>40615.976900866212</v>
      </c>
      <c r="H413" s="63"/>
    </row>
    <row r="414" spans="2:15" ht="15" thickBot="1">
      <c r="B414" s="88"/>
      <c r="C414" s="89"/>
      <c r="D414" s="89"/>
      <c r="E414" s="89"/>
      <c r="F414" s="90"/>
      <c r="G414" s="89"/>
      <c r="H414" s="91"/>
    </row>
    <row r="415" spans="2:15" ht="15.5" thickTop="1" thickBot="1">
      <c r="B415" s="37"/>
      <c r="C415" s="28"/>
      <c r="D415" s="28"/>
      <c r="E415" s="28"/>
      <c r="F415" s="28"/>
      <c r="G415" s="38" t="s">
        <v>18</v>
      </c>
      <c r="H415" s="92">
        <f>SUM(G413:G414)</f>
        <v>40615.976900866212</v>
      </c>
    </row>
    <row r="416" spans="2:15" ht="15" thickBot="1">
      <c r="B416" s="37"/>
      <c r="C416" s="28"/>
      <c r="D416" s="28"/>
      <c r="E416" s="28"/>
      <c r="F416" s="28"/>
      <c r="G416" s="65"/>
      <c r="H416" s="29"/>
    </row>
    <row r="417" spans="2:15" ht="15" thickBot="1">
      <c r="B417" s="66"/>
      <c r="C417" s="67"/>
      <c r="D417" s="67"/>
      <c r="E417" s="68" t="s">
        <v>31</v>
      </c>
      <c r="F417" s="69"/>
      <c r="G417" s="69"/>
      <c r="H417" s="608">
        <f>H398+H405+H410+H415</f>
        <v>71000</v>
      </c>
    </row>
    <row r="419" spans="2:15" ht="15" thickBot="1"/>
    <row r="420" spans="2:15" ht="16" thickBot="1">
      <c r="B420" s="629" t="s">
        <v>7</v>
      </c>
      <c r="C420" s="630"/>
      <c r="D420" s="630"/>
      <c r="E420" s="630"/>
      <c r="F420" s="630"/>
      <c r="G420" s="630"/>
      <c r="H420" s="631"/>
    </row>
    <row r="421" spans="2:15" ht="15" thickBot="1">
      <c r="B421" s="21"/>
      <c r="C421" s="22"/>
      <c r="D421" s="22"/>
      <c r="E421" s="23"/>
      <c r="F421" s="23"/>
      <c r="G421" s="23"/>
      <c r="H421" s="24"/>
    </row>
    <row r="422" spans="2:15" ht="15" thickBot="1">
      <c r="B422" s="632" t="str">
        <f>+'PRESUPUESTO OFICIAL'!C17</f>
        <v xml:space="preserve">Instalacion de pasamanos </v>
      </c>
      <c r="C422" s="633"/>
      <c r="D422" s="633"/>
      <c r="E422" s="633"/>
      <c r="F422" s="634"/>
      <c r="G422" s="25" t="s">
        <v>8</v>
      </c>
      <c r="H422" s="26">
        <f>+'PRESUPUESTO OFICIAL'!B17</f>
        <v>1.1299999999999999</v>
      </c>
    </row>
    <row r="423" spans="2:15" ht="15" thickBot="1">
      <c r="B423" s="635"/>
      <c r="C423" s="636"/>
      <c r="D423" s="636"/>
      <c r="E423" s="636"/>
      <c r="F423" s="637"/>
      <c r="G423" s="25" t="s">
        <v>9</v>
      </c>
      <c r="H423" s="70" t="str">
        <f>+'PRESUPUESTO OFICIAL'!D17</f>
        <v>ML</v>
      </c>
    </row>
    <row r="424" spans="2:15" ht="15" thickBot="1">
      <c r="B424" s="27" t="s">
        <v>10</v>
      </c>
      <c r="C424" s="28"/>
      <c r="D424" s="28"/>
      <c r="E424" s="28"/>
      <c r="F424" s="28"/>
      <c r="G424" s="28"/>
      <c r="H424" s="29"/>
    </row>
    <row r="425" spans="2:15" ht="15" thickBot="1">
      <c r="B425" s="71" t="s">
        <v>11</v>
      </c>
      <c r="C425" s="72"/>
      <c r="D425" s="73" t="s">
        <v>12</v>
      </c>
      <c r="E425" s="73" t="s">
        <v>13</v>
      </c>
      <c r="F425" s="73" t="s">
        <v>14</v>
      </c>
      <c r="G425" s="73" t="s">
        <v>15</v>
      </c>
      <c r="H425" s="74"/>
    </row>
    <row r="426" spans="2:15">
      <c r="B426" s="75" t="s">
        <v>16</v>
      </c>
      <c r="C426" s="76"/>
      <c r="D426" s="32" t="s">
        <v>17</v>
      </c>
      <c r="E426" s="77"/>
      <c r="F426" s="78"/>
      <c r="G426" s="77">
        <f>(H450+H445)*0.039</f>
        <v>716.93936477382113</v>
      </c>
      <c r="H426" s="33"/>
    </row>
    <row r="427" spans="2:15">
      <c r="B427" s="507" t="s">
        <v>116</v>
      </c>
      <c r="C427" s="568"/>
      <c r="D427" s="502" t="s">
        <v>115</v>
      </c>
      <c r="E427" s="567">
        <v>45000</v>
      </c>
      <c r="F427" s="567">
        <v>0.3</v>
      </c>
      <c r="G427" s="579">
        <f>+F427*E427</f>
        <v>13500</v>
      </c>
      <c r="H427" s="36"/>
    </row>
    <row r="428" spans="2:15" ht="15" thickBot="1">
      <c r="B428" s="424"/>
      <c r="C428" s="421"/>
      <c r="D428" s="427"/>
      <c r="E428" s="422"/>
      <c r="F428" s="423"/>
      <c r="G428" s="422"/>
      <c r="H428" s="94"/>
      <c r="J428" s="400"/>
      <c r="K428" s="129"/>
      <c r="L428" s="114"/>
      <c r="M428" s="131"/>
      <c r="N428" s="132"/>
      <c r="O428" s="131"/>
    </row>
    <row r="429" spans="2:15" ht="15" thickBot="1">
      <c r="B429" s="37"/>
      <c r="C429" s="28"/>
      <c r="D429" s="28"/>
      <c r="E429" s="28"/>
      <c r="F429" s="28"/>
      <c r="G429" s="38" t="s">
        <v>18</v>
      </c>
      <c r="H429" s="79">
        <f>SUM(G426:G427)</f>
        <v>14216.939364773822</v>
      </c>
    </row>
    <row r="430" spans="2:15" ht="15" thickBot="1">
      <c r="B430" s="27" t="s">
        <v>19</v>
      </c>
      <c r="C430" s="28"/>
      <c r="D430" s="28"/>
      <c r="E430" s="28"/>
      <c r="F430" s="28"/>
      <c r="G430" s="28"/>
      <c r="H430" s="29"/>
    </row>
    <row r="431" spans="2:15">
      <c r="B431" s="30" t="s">
        <v>11</v>
      </c>
      <c r="C431" s="31"/>
      <c r="D431" s="32" t="s">
        <v>20</v>
      </c>
      <c r="E431" s="32" t="s">
        <v>21</v>
      </c>
      <c r="F431" s="32" t="s">
        <v>22</v>
      </c>
      <c r="G431" s="32" t="s">
        <v>15</v>
      </c>
      <c r="H431" s="33"/>
    </row>
    <row r="432" spans="2:15">
      <c r="B432" s="111"/>
      <c r="C432" s="100"/>
      <c r="D432" s="101"/>
      <c r="E432" s="102"/>
      <c r="F432" s="101"/>
      <c r="G432" s="244">
        <f>E432*F432</f>
        <v>0</v>
      </c>
      <c r="H432" s="84"/>
      <c r="J432" s="400"/>
      <c r="K432" s="129"/>
      <c r="L432" s="114"/>
      <c r="M432" s="131"/>
      <c r="N432" s="132"/>
      <c r="O432" s="131"/>
    </row>
    <row r="433" spans="2:15">
      <c r="B433" s="111"/>
      <c r="C433" s="100"/>
      <c r="D433" s="101"/>
      <c r="E433" s="102"/>
      <c r="F433" s="101"/>
      <c r="G433" s="244">
        <f t="shared" ref="G433:G434" si="10">E433*F433</f>
        <v>0</v>
      </c>
      <c r="H433" s="84"/>
      <c r="J433" s="400"/>
      <c r="K433" s="129"/>
      <c r="L433" s="114"/>
      <c r="M433" s="131"/>
      <c r="N433" s="132"/>
      <c r="O433" s="131"/>
    </row>
    <row r="434" spans="2:15">
      <c r="B434" s="111"/>
      <c r="C434" s="100"/>
      <c r="D434" s="101"/>
      <c r="E434" s="102"/>
      <c r="F434" s="101"/>
      <c r="G434" s="244">
        <f t="shared" si="10"/>
        <v>0</v>
      </c>
      <c r="H434" s="84"/>
      <c r="J434" s="400"/>
      <c r="K434" s="129"/>
      <c r="L434" s="114"/>
      <c r="M434" s="131"/>
      <c r="N434" s="132"/>
      <c r="O434" s="131"/>
    </row>
    <row r="435" spans="2:15">
      <c r="B435" s="277"/>
      <c r="C435" s="203"/>
      <c r="D435" s="279"/>
      <c r="E435" s="168"/>
      <c r="F435" s="204"/>
      <c r="G435" s="62">
        <f t="shared" ref="G435:G436" si="11">+F435*E435</f>
        <v>0</v>
      </c>
      <c r="H435" s="84"/>
      <c r="J435" s="400"/>
      <c r="K435" s="129"/>
      <c r="L435" s="114"/>
      <c r="M435" s="131"/>
      <c r="N435" s="132"/>
      <c r="O435" s="131"/>
    </row>
    <row r="436" spans="2:15">
      <c r="B436" s="277"/>
      <c r="C436" s="203"/>
      <c r="D436" s="279"/>
      <c r="E436" s="168"/>
      <c r="F436" s="204"/>
      <c r="G436" s="62">
        <f t="shared" si="11"/>
        <v>0</v>
      </c>
      <c r="H436" s="84"/>
      <c r="J436" s="400"/>
      <c r="K436" s="129"/>
      <c r="L436" s="114"/>
      <c r="M436" s="131"/>
      <c r="N436" s="132"/>
      <c r="O436" s="131"/>
    </row>
    <row r="437" spans="2:15">
      <c r="B437" s="113"/>
      <c r="C437" s="129"/>
      <c r="D437" s="114"/>
      <c r="E437" s="131"/>
      <c r="F437" s="132"/>
      <c r="G437" s="131"/>
      <c r="H437" s="84"/>
      <c r="J437" s="400"/>
      <c r="K437" s="129"/>
      <c r="L437" s="114"/>
      <c r="M437" s="131"/>
      <c r="N437" s="132"/>
      <c r="O437" s="131"/>
    </row>
    <row r="438" spans="2:15">
      <c r="B438" s="113"/>
      <c r="C438" s="129"/>
      <c r="D438" s="114"/>
      <c r="E438" s="131"/>
      <c r="F438" s="132"/>
      <c r="G438" s="131"/>
      <c r="H438" s="84"/>
      <c r="J438" s="400"/>
      <c r="K438" s="129"/>
      <c r="L438" s="114"/>
      <c r="M438" s="131"/>
      <c r="N438" s="132"/>
      <c r="O438" s="131"/>
    </row>
    <row r="439" spans="2:15" ht="15" thickBot="1">
      <c r="B439" s="424"/>
      <c r="C439" s="116"/>
      <c r="D439" s="117"/>
      <c r="E439" s="425"/>
      <c r="F439" s="119"/>
      <c r="G439" s="149"/>
      <c r="H439" s="432"/>
    </row>
    <row r="440" spans="2:15" ht="15" thickBot="1">
      <c r="B440" s="37"/>
      <c r="C440" s="28"/>
      <c r="D440" s="28"/>
      <c r="E440" s="28"/>
      <c r="F440" s="28"/>
      <c r="G440" s="38" t="s">
        <v>18</v>
      </c>
      <c r="H440" s="39">
        <f>SUM(G432:G439)</f>
        <v>0</v>
      </c>
    </row>
    <row r="441" spans="2:15" ht="15" thickBot="1">
      <c r="B441" s="93" t="s">
        <v>23</v>
      </c>
      <c r="C441" s="67"/>
      <c r="D441" s="67"/>
      <c r="E441" s="67"/>
      <c r="F441" s="67"/>
      <c r="G441" s="67"/>
      <c r="H441" s="94"/>
    </row>
    <row r="442" spans="2:15">
      <c r="B442" s="99" t="s">
        <v>24</v>
      </c>
      <c r="C442" s="100"/>
      <c r="D442" s="101" t="s">
        <v>25</v>
      </c>
      <c r="E442" s="101" t="s">
        <v>26</v>
      </c>
      <c r="F442" s="101" t="s">
        <v>27</v>
      </c>
      <c r="G442" s="101" t="s">
        <v>15</v>
      </c>
      <c r="H442" s="84"/>
    </row>
    <row r="443" spans="2:15">
      <c r="B443" s="289"/>
      <c r="C443" s="293"/>
      <c r="D443" s="35"/>
      <c r="E443" s="44"/>
      <c r="F443" s="34"/>
      <c r="G443" s="45"/>
      <c r="H443" s="36"/>
    </row>
    <row r="444" spans="2:15" ht="15" thickBot="1">
      <c r="B444" s="46"/>
      <c r="C444" s="47"/>
      <c r="D444" s="48"/>
      <c r="E444" s="48"/>
      <c r="F444" s="48"/>
      <c r="G444" s="49"/>
      <c r="H444" s="50"/>
    </row>
    <row r="445" spans="2:15" ht="15.5" thickTop="1" thickBot="1">
      <c r="B445" s="37"/>
      <c r="C445" s="28"/>
      <c r="D445" s="28"/>
      <c r="E445" s="28"/>
      <c r="F445" s="28"/>
      <c r="G445" s="38" t="s">
        <v>18</v>
      </c>
      <c r="H445" s="51">
        <f>SUM(G443:G444)</f>
        <v>0</v>
      </c>
    </row>
    <row r="446" spans="2:15" ht="15" thickBot="1">
      <c r="B446" s="85" t="s">
        <v>28</v>
      </c>
      <c r="C446" s="52"/>
      <c r="D446" s="52"/>
      <c r="E446" s="52"/>
      <c r="F446" s="52"/>
      <c r="G446" s="52"/>
      <c r="H446" s="53"/>
    </row>
    <row r="447" spans="2:15" ht="15" thickTop="1">
      <c r="B447" s="86" t="s">
        <v>29</v>
      </c>
      <c r="C447" s="54" t="s">
        <v>30</v>
      </c>
      <c r="D447" s="55"/>
      <c r="E447" s="54" t="s">
        <v>14</v>
      </c>
      <c r="F447" s="55"/>
      <c r="G447" s="56" t="s">
        <v>15</v>
      </c>
      <c r="H447" s="57"/>
    </row>
    <row r="448" spans="2:15">
      <c r="B448" s="87" t="str">
        <f>+J8</f>
        <v>CUADRILLA A-A UN OFICIAL  Y DOS AYUDANTES</v>
      </c>
      <c r="C448" s="58">
        <f>+K8</f>
        <v>23750.958333333336</v>
      </c>
      <c r="D448" s="59"/>
      <c r="E448" s="60">
        <v>0.77399237442248525</v>
      </c>
      <c r="F448" s="61"/>
      <c r="G448" s="62">
        <f>E448*C448</f>
        <v>18383.060635226182</v>
      </c>
      <c r="H448" s="63"/>
    </row>
    <row r="449" spans="2:8" ht="15" thickBot="1">
      <c r="B449" s="88"/>
      <c r="C449" s="89"/>
      <c r="D449" s="89"/>
      <c r="E449" s="89"/>
      <c r="F449" s="90"/>
      <c r="G449" s="89"/>
      <c r="H449" s="91"/>
    </row>
    <row r="450" spans="2:8" ht="15.5" thickTop="1" thickBot="1">
      <c r="B450" s="37"/>
      <c r="C450" s="28"/>
      <c r="D450" s="28"/>
      <c r="E450" s="28"/>
      <c r="F450" s="28"/>
      <c r="G450" s="38" t="s">
        <v>18</v>
      </c>
      <c r="H450" s="92">
        <f>SUM(G448:G449)</f>
        <v>18383.060635226182</v>
      </c>
    </row>
    <row r="451" spans="2:8" ht="15" thickBot="1">
      <c r="B451" s="37"/>
      <c r="C451" s="28"/>
      <c r="D451" s="28"/>
      <c r="E451" s="28"/>
      <c r="F451" s="28"/>
      <c r="G451" s="65"/>
      <c r="H451" s="29"/>
    </row>
    <row r="452" spans="2:8" ht="15" thickBot="1">
      <c r="B452" s="66"/>
      <c r="C452" s="67"/>
      <c r="D452" s="67"/>
      <c r="E452" s="68" t="s">
        <v>31</v>
      </c>
      <c r="F452" s="69"/>
      <c r="G452" s="69"/>
      <c r="H452" s="608">
        <f>H429+H440+H445+H450</f>
        <v>32600.000000000004</v>
      </c>
    </row>
    <row r="454" spans="2:8" ht="15" thickBot="1"/>
    <row r="455" spans="2:8" ht="20.25" customHeight="1" thickBot="1">
      <c r="B455" s="629" t="s">
        <v>7</v>
      </c>
      <c r="C455" s="630"/>
      <c r="D455" s="630"/>
      <c r="E455" s="630"/>
      <c r="F455" s="630"/>
      <c r="G455" s="630"/>
      <c r="H455" s="631"/>
    </row>
    <row r="456" spans="2:8" ht="15" thickBot="1">
      <c r="B456" s="250"/>
      <c r="C456" s="251"/>
      <c r="D456" s="251"/>
      <c r="E456" s="252"/>
      <c r="F456" s="252"/>
      <c r="G456" s="252"/>
      <c r="H456" s="253"/>
    </row>
    <row r="457" spans="2:8" ht="39" customHeight="1" thickBot="1">
      <c r="B457" s="659" t="str">
        <f>+'PRESUPUESTO OFICIAL'!C18</f>
        <v>Suministro e instalacion de cercha metalica de 8cm x 4 cm C=18</v>
      </c>
      <c r="C457" s="660"/>
      <c r="D457" s="660"/>
      <c r="E457" s="660"/>
      <c r="F457" s="661"/>
      <c r="G457" s="209" t="s">
        <v>8</v>
      </c>
      <c r="H457" s="210">
        <f>+'PRESUPUESTO OFICIAL'!B18</f>
        <v>1.1399999999999999</v>
      </c>
    </row>
    <row r="458" spans="2:8" ht="15" thickBot="1">
      <c r="B458" s="294"/>
      <c r="C458" s="295"/>
      <c r="D458" s="295"/>
      <c r="E458" s="295"/>
      <c r="F458" s="296"/>
      <c r="G458" s="209" t="s">
        <v>9</v>
      </c>
      <c r="H458" s="211" t="str">
        <f>+'PRESUPUESTO OFICIAL'!D18</f>
        <v>ML</v>
      </c>
    </row>
    <row r="459" spans="2:8" ht="15" thickBot="1">
      <c r="B459" s="254" t="s">
        <v>10</v>
      </c>
      <c r="C459" s="255"/>
      <c r="D459" s="255"/>
      <c r="E459" s="255"/>
      <c r="F459" s="255"/>
      <c r="G459" s="255"/>
      <c r="H459" s="256"/>
    </row>
    <row r="460" spans="2:8">
      <c r="B460" s="212" t="s">
        <v>11</v>
      </c>
      <c r="C460" s="213"/>
      <c r="D460" s="214" t="s">
        <v>12</v>
      </c>
      <c r="E460" s="214" t="s">
        <v>13</v>
      </c>
      <c r="F460" s="214" t="s">
        <v>14</v>
      </c>
      <c r="G460" s="214" t="s">
        <v>15</v>
      </c>
      <c r="H460" s="215"/>
    </row>
    <row r="461" spans="2:8">
      <c r="B461" s="113" t="s">
        <v>16</v>
      </c>
      <c r="C461" s="216"/>
      <c r="D461" s="114" t="str">
        <f>VLOOKUP(B461,'[1]INSUMOS 2022'!$C$2:$E$4842,2,FALSE)</f>
        <v>%</v>
      </c>
      <c r="E461" s="217"/>
      <c r="F461" s="218"/>
      <c r="G461" s="217">
        <f>(H486+H475)*0.05</f>
        <v>904.76190476190482</v>
      </c>
      <c r="H461" s="219"/>
    </row>
    <row r="462" spans="2:8">
      <c r="B462" s="507" t="s">
        <v>116</v>
      </c>
      <c r="C462" s="568"/>
      <c r="D462" s="502" t="s">
        <v>115</v>
      </c>
      <c r="E462" s="567">
        <v>45000</v>
      </c>
      <c r="F462" s="567">
        <v>0.1</v>
      </c>
      <c r="G462" s="579">
        <f>+F462*E462</f>
        <v>4500</v>
      </c>
      <c r="H462" s="275"/>
    </row>
    <row r="463" spans="2:8" ht="15" thickBot="1">
      <c r="B463" s="220"/>
      <c r="C463" s="221"/>
      <c r="D463" s="222"/>
      <c r="E463" s="223"/>
      <c r="F463" s="224"/>
      <c r="G463" s="223"/>
      <c r="H463" s="225"/>
    </row>
    <row r="464" spans="2:8" ht="15" thickBot="1">
      <c r="B464" s="257"/>
      <c r="C464" s="255"/>
      <c r="D464" s="255"/>
      <c r="E464" s="255"/>
      <c r="F464" s="255"/>
      <c r="G464" s="258" t="s">
        <v>18</v>
      </c>
      <c r="H464" s="226">
        <f>SUM(G461:G463)</f>
        <v>5404.7619047619046</v>
      </c>
    </row>
    <row r="465" spans="2:15">
      <c r="B465" s="254" t="s">
        <v>19</v>
      </c>
      <c r="C465" s="255"/>
      <c r="D465" s="255"/>
      <c r="E465" s="255"/>
      <c r="F465" s="255"/>
      <c r="G465" s="255"/>
      <c r="H465" s="256"/>
    </row>
    <row r="466" spans="2:15" ht="15" thickBot="1">
      <c r="B466" s="254"/>
      <c r="C466" s="255"/>
      <c r="D466" s="255"/>
      <c r="E466" s="255"/>
      <c r="F466" s="255"/>
      <c r="G466" s="255"/>
      <c r="H466" s="256"/>
    </row>
    <row r="467" spans="2:15">
      <c r="B467" s="212" t="s">
        <v>11</v>
      </c>
      <c r="C467" s="213"/>
      <c r="D467" s="214" t="s">
        <v>20</v>
      </c>
      <c r="E467" s="214" t="s">
        <v>21</v>
      </c>
      <c r="F467" s="214" t="s">
        <v>22</v>
      </c>
      <c r="G467" s="214" t="s">
        <v>15</v>
      </c>
      <c r="H467" s="215"/>
    </row>
    <row r="468" spans="2:15">
      <c r="B468" s="111" t="s">
        <v>118</v>
      </c>
      <c r="C468" s="100"/>
      <c r="D468" s="101" t="s">
        <v>123</v>
      </c>
      <c r="E468" s="102">
        <v>9500</v>
      </c>
      <c r="F468" s="101">
        <v>1</v>
      </c>
      <c r="G468" s="102">
        <f t="shared" ref="G468" si="12">+F468*E468</f>
        <v>9500</v>
      </c>
      <c r="H468" s="280"/>
      <c r="J468" s="400"/>
      <c r="K468" s="129"/>
      <c r="L468" s="114"/>
      <c r="M468" s="131"/>
      <c r="N468" s="132"/>
      <c r="O468" s="131"/>
    </row>
    <row r="469" spans="2:15">
      <c r="B469" s="111" t="s">
        <v>119</v>
      </c>
      <c r="C469" s="100"/>
      <c r="D469" s="101" t="s">
        <v>117</v>
      </c>
      <c r="E469" s="102">
        <v>75000</v>
      </c>
      <c r="F469" s="101">
        <v>0.05</v>
      </c>
      <c r="G469" s="244">
        <f>E469*F469</f>
        <v>3750</v>
      </c>
      <c r="H469" s="280"/>
      <c r="J469" s="400"/>
      <c r="K469" s="129"/>
      <c r="L469" s="114"/>
      <c r="M469" s="131"/>
      <c r="N469" s="132"/>
      <c r="O469" s="131"/>
    </row>
    <row r="470" spans="2:15">
      <c r="B470" s="111" t="s">
        <v>120</v>
      </c>
      <c r="C470" s="100"/>
      <c r="D470" s="101" t="s">
        <v>121</v>
      </c>
      <c r="E470" s="102">
        <v>6500</v>
      </c>
      <c r="F470" s="101">
        <v>0.1</v>
      </c>
      <c r="G470" s="244">
        <f t="shared" ref="G470:G471" si="13">E470*F470</f>
        <v>650</v>
      </c>
      <c r="H470" s="280"/>
      <c r="J470" s="400"/>
      <c r="K470" s="129"/>
      <c r="L470" s="114"/>
      <c r="M470" s="131"/>
      <c r="N470" s="132"/>
      <c r="O470" s="131"/>
    </row>
    <row r="471" spans="2:15">
      <c r="B471" s="111" t="s">
        <v>94</v>
      </c>
      <c r="C471" s="100"/>
      <c r="D471" s="101" t="s">
        <v>122</v>
      </c>
      <c r="E471" s="102">
        <v>8000</v>
      </c>
      <c r="F471" s="101">
        <v>0.1</v>
      </c>
      <c r="G471" s="244">
        <f t="shared" si="13"/>
        <v>800</v>
      </c>
      <c r="H471" s="280"/>
      <c r="J471" s="400"/>
      <c r="K471" s="129"/>
      <c r="L471" s="114"/>
      <c r="M471" s="131"/>
      <c r="N471" s="132"/>
      <c r="O471" s="131"/>
    </row>
    <row r="472" spans="2:15">
      <c r="B472" s="113"/>
      <c r="C472" s="129"/>
      <c r="D472" s="114"/>
      <c r="E472" s="131"/>
      <c r="F472" s="132"/>
      <c r="G472" s="131">
        <f t="shared" ref="G472:G473" si="14">E472*F472</f>
        <v>0</v>
      </c>
      <c r="H472" s="280"/>
      <c r="J472" s="400"/>
      <c r="K472" s="129"/>
      <c r="L472" s="114"/>
      <c r="M472" s="131"/>
      <c r="N472" s="132"/>
      <c r="O472" s="131"/>
    </row>
    <row r="473" spans="2:15">
      <c r="B473" s="113"/>
      <c r="C473" s="129"/>
      <c r="D473" s="114"/>
      <c r="E473" s="131"/>
      <c r="F473" s="132"/>
      <c r="G473" s="131">
        <f t="shared" si="14"/>
        <v>0</v>
      </c>
      <c r="H473" s="227"/>
      <c r="J473" s="400"/>
      <c r="K473" s="129"/>
      <c r="L473" s="114"/>
      <c r="M473" s="131"/>
      <c r="N473" s="132"/>
      <c r="O473" s="131"/>
    </row>
    <row r="474" spans="2:15" ht="15" thickBot="1">
      <c r="B474" s="220"/>
      <c r="C474" s="221"/>
      <c r="D474" s="222"/>
      <c r="E474" s="223"/>
      <c r="F474" s="224"/>
      <c r="G474" s="223"/>
      <c r="H474" s="225"/>
    </row>
    <row r="475" spans="2:15" ht="15" thickBot="1">
      <c r="B475" s="257"/>
      <c r="C475" s="255"/>
      <c r="D475" s="255"/>
      <c r="E475" s="255"/>
      <c r="F475" s="255"/>
      <c r="G475" s="258" t="s">
        <v>18</v>
      </c>
      <c r="H475" s="228">
        <f>SUM(G468:G474)</f>
        <v>14700</v>
      </c>
    </row>
    <row r="476" spans="2:15" ht="15" thickBot="1">
      <c r="B476" s="254" t="s">
        <v>23</v>
      </c>
      <c r="C476" s="255"/>
      <c r="D476" s="255"/>
      <c r="E476" s="255"/>
      <c r="F476" s="255"/>
      <c r="G476" s="255"/>
      <c r="H476" s="256"/>
    </row>
    <row r="477" spans="2:15" ht="15" thickTop="1">
      <c r="B477" s="259" t="s">
        <v>24</v>
      </c>
      <c r="C477" s="229"/>
      <c r="D477" s="230" t="s">
        <v>25</v>
      </c>
      <c r="E477" s="230" t="s">
        <v>26</v>
      </c>
      <c r="F477" s="230" t="s">
        <v>27</v>
      </c>
      <c r="G477" s="230" t="s">
        <v>15</v>
      </c>
      <c r="H477" s="260"/>
    </row>
    <row r="478" spans="2:15">
      <c r="B478" s="289"/>
      <c r="C478" s="293"/>
      <c r="D478" s="35"/>
      <c r="E478" s="44"/>
      <c r="F478" s="34"/>
      <c r="G478" s="45">
        <f>+F478*E478</f>
        <v>0</v>
      </c>
      <c r="H478" s="219"/>
    </row>
    <row r="479" spans="2:15" ht="15" thickBot="1">
      <c r="B479" s="261"/>
      <c r="C479" s="233"/>
      <c r="D479" s="234"/>
      <c r="E479" s="234"/>
      <c r="F479" s="234"/>
      <c r="G479" s="235"/>
      <c r="H479" s="262"/>
    </row>
    <row r="480" spans="2:15" ht="15.5" thickTop="1" thickBot="1">
      <c r="B480" s="257"/>
      <c r="C480" s="255"/>
      <c r="D480" s="255"/>
      <c r="E480" s="255"/>
      <c r="F480" s="255"/>
      <c r="G480" s="258" t="s">
        <v>18</v>
      </c>
      <c r="H480" s="236">
        <f>SUM(G478:G479)</f>
        <v>0</v>
      </c>
    </row>
    <row r="481" spans="2:8" ht="15" thickBot="1">
      <c r="B481" s="254" t="s">
        <v>28</v>
      </c>
      <c r="C481" s="255"/>
      <c r="D481" s="255"/>
      <c r="E481" s="255"/>
      <c r="F481" s="255"/>
      <c r="G481" s="255"/>
      <c r="H481" s="256"/>
    </row>
    <row r="482" spans="2:8" ht="15" thickTop="1">
      <c r="B482" s="263" t="s">
        <v>29</v>
      </c>
      <c r="C482" s="237" t="s">
        <v>30</v>
      </c>
      <c r="D482" s="238"/>
      <c r="E482" s="237" t="s">
        <v>14</v>
      </c>
      <c r="F482" s="238"/>
      <c r="G482" s="239" t="s">
        <v>15</v>
      </c>
      <c r="H482" s="264"/>
    </row>
    <row r="483" spans="2:8">
      <c r="B483" s="298" t="str">
        <f>+B448</f>
        <v>CUADRILLA A-A UN OFICIAL  Y DOS AYUDANTES</v>
      </c>
      <c r="C483" s="240">
        <f>+C448</f>
        <v>23750.958333333336</v>
      </c>
      <c r="D483" s="241"/>
      <c r="E483" s="242">
        <v>0.14295162526023392</v>
      </c>
      <c r="F483" s="243"/>
      <c r="G483" s="244">
        <f>E483*C483</f>
        <v>3395.2380952380968</v>
      </c>
      <c r="H483" s="266"/>
    </row>
    <row r="484" spans="2:8">
      <c r="B484" s="267"/>
      <c r="C484" s="244"/>
      <c r="D484" s="245"/>
      <c r="E484" s="244"/>
      <c r="F484" s="246"/>
      <c r="G484" s="247"/>
      <c r="H484" s="266"/>
    </row>
    <row r="485" spans="2:8" ht="15" thickBot="1">
      <c r="B485" s="268"/>
      <c r="C485" s="248"/>
      <c r="D485" s="248"/>
      <c r="E485" s="248"/>
      <c r="F485" s="249"/>
      <c r="G485" s="248"/>
      <c r="H485" s="269"/>
    </row>
    <row r="486" spans="2:8" ht="15.5" thickTop="1" thickBot="1">
      <c r="B486" s="257"/>
      <c r="C486" s="255"/>
      <c r="D486" s="255"/>
      <c r="E486" s="255"/>
      <c r="F486" s="255"/>
      <c r="G486" s="258" t="s">
        <v>18</v>
      </c>
      <c r="H486" s="226">
        <f>SUM(G483:G485)</f>
        <v>3395.2380952380968</v>
      </c>
    </row>
    <row r="487" spans="2:8" ht="15" thickBot="1">
      <c r="B487" s="257"/>
      <c r="C487" s="255"/>
      <c r="D487" s="255"/>
      <c r="E487" s="255"/>
      <c r="F487" s="255"/>
      <c r="G487" s="270"/>
      <c r="H487" s="256"/>
    </row>
    <row r="488" spans="2:8" ht="15" thickBot="1">
      <c r="B488" s="271"/>
      <c r="C488" s="272"/>
      <c r="D488" s="272"/>
      <c r="E488" s="273" t="s">
        <v>31</v>
      </c>
      <c r="F488" s="274"/>
      <c r="G488" s="274"/>
      <c r="H488" s="608">
        <f>H464+H475+H480+H486</f>
        <v>23500</v>
      </c>
    </row>
    <row r="492" spans="2:8" ht="15" thickBot="1"/>
    <row r="493" spans="2:8" ht="11.25" customHeight="1">
      <c r="B493" s="665" t="s">
        <v>7</v>
      </c>
      <c r="C493" s="666"/>
      <c r="D493" s="666"/>
      <c r="E493" s="666"/>
      <c r="F493" s="666"/>
      <c r="G493" s="666"/>
      <c r="H493" s="667"/>
    </row>
    <row r="494" spans="2:8" ht="12.75" customHeight="1" thickBot="1">
      <c r="B494" s="668"/>
      <c r="C494" s="669"/>
      <c r="D494" s="669"/>
      <c r="E494" s="669"/>
      <c r="F494" s="669"/>
      <c r="G494" s="669"/>
      <c r="H494" s="670"/>
    </row>
    <row r="495" spans="2:8" ht="15" thickBot="1">
      <c r="B495" s="250"/>
      <c r="C495" s="251"/>
      <c r="D495" s="251"/>
      <c r="E495" s="252"/>
      <c r="F495" s="252"/>
      <c r="G495" s="252"/>
      <c r="H495" s="253"/>
    </row>
    <row r="496" spans="2:8" ht="15" thickBot="1">
      <c r="B496" s="659" t="str">
        <f>+'PRESUPUESTO OFICIAL'!C19</f>
        <v xml:space="preserve">Suministro e instalacion de tubo estructura metalico de 10cm x 10 cm </v>
      </c>
      <c r="C496" s="660"/>
      <c r="D496" s="660"/>
      <c r="E496" s="660"/>
      <c r="F496" s="661"/>
      <c r="G496" s="209" t="s">
        <v>8</v>
      </c>
      <c r="H496" s="210">
        <f>+'PRESUPUESTO OFICIAL'!B19</f>
        <v>1.1499999999999999</v>
      </c>
    </row>
    <row r="497" spans="2:8" ht="15" thickBot="1">
      <c r="B497" s="662"/>
      <c r="C497" s="663"/>
      <c r="D497" s="663"/>
      <c r="E497" s="663"/>
      <c r="F497" s="664"/>
      <c r="G497" s="209" t="s">
        <v>9</v>
      </c>
      <c r="H497" s="211" t="str">
        <f>+'PRESUPUESTO OFICIAL'!D19</f>
        <v>ML</v>
      </c>
    </row>
    <row r="498" spans="2:8" ht="15" thickBot="1">
      <c r="B498" s="254" t="s">
        <v>10</v>
      </c>
      <c r="C498" s="255"/>
      <c r="D498" s="255"/>
      <c r="E498" s="255"/>
      <c r="F498" s="255"/>
      <c r="G498" s="255"/>
      <c r="H498" s="256"/>
    </row>
    <row r="499" spans="2:8">
      <c r="B499" s="212" t="s">
        <v>11</v>
      </c>
      <c r="C499" s="213"/>
      <c r="D499" s="214" t="s">
        <v>12</v>
      </c>
      <c r="E499" s="214" t="s">
        <v>13</v>
      </c>
      <c r="F499" s="214" t="s">
        <v>14</v>
      </c>
      <c r="G499" s="214" t="s">
        <v>15</v>
      </c>
      <c r="H499" s="215"/>
    </row>
    <row r="500" spans="2:8">
      <c r="B500" s="113" t="s">
        <v>16</v>
      </c>
      <c r="C500" s="216"/>
      <c r="D500" s="114" t="s">
        <v>17</v>
      </c>
      <c r="E500" s="217"/>
      <c r="F500" s="218"/>
      <c r="G500" s="217">
        <f>(H524+H518)*0.05</f>
        <v>714.28571428571433</v>
      </c>
      <c r="H500" s="219"/>
    </row>
    <row r="501" spans="2:8">
      <c r="B501" s="507" t="s">
        <v>116</v>
      </c>
      <c r="C501" s="568"/>
      <c r="D501" s="502" t="s">
        <v>115</v>
      </c>
      <c r="E501" s="567">
        <v>45000</v>
      </c>
      <c r="F501" s="567">
        <v>0.3</v>
      </c>
      <c r="G501" s="579">
        <f>+F501*E501</f>
        <v>13500</v>
      </c>
      <c r="H501" s="275"/>
    </row>
    <row r="502" spans="2:8">
      <c r="B502" s="113"/>
      <c r="C502" s="129"/>
      <c r="D502" s="114"/>
      <c r="E502" s="131"/>
      <c r="F502" s="132"/>
      <c r="G502" s="131">
        <f>+E502*F502</f>
        <v>0</v>
      </c>
      <c r="H502" s="275"/>
    </row>
    <row r="503" spans="2:8" ht="15" thickBot="1">
      <c r="B503" s="220"/>
      <c r="C503" s="221"/>
      <c r="D503" s="222"/>
      <c r="E503" s="223"/>
      <c r="F503" s="224"/>
      <c r="G503" s="223"/>
      <c r="H503" s="225"/>
    </row>
    <row r="504" spans="2:8" ht="15" thickBot="1">
      <c r="B504" s="257"/>
      <c r="C504" s="255"/>
      <c r="D504" s="255"/>
      <c r="E504" s="255"/>
      <c r="F504" s="255"/>
      <c r="G504" s="258" t="s">
        <v>18</v>
      </c>
      <c r="H504" s="226">
        <f>SUM(G500:G503)</f>
        <v>14214.285714285714</v>
      </c>
    </row>
    <row r="505" spans="2:8" ht="15" thickBot="1">
      <c r="B505" s="254" t="s">
        <v>19</v>
      </c>
      <c r="C505" s="255"/>
      <c r="D505" s="255"/>
      <c r="E505" s="255"/>
      <c r="F505" s="255"/>
      <c r="G505" s="255"/>
      <c r="H505" s="256"/>
    </row>
    <row r="506" spans="2:8">
      <c r="B506" s="212" t="s">
        <v>11</v>
      </c>
      <c r="C506" s="213"/>
      <c r="D506" s="214" t="s">
        <v>20</v>
      </c>
      <c r="E506" s="214" t="s">
        <v>21</v>
      </c>
      <c r="F506" s="214" t="s">
        <v>22</v>
      </c>
      <c r="G506" s="214" t="s">
        <v>15</v>
      </c>
      <c r="H506" s="215"/>
    </row>
    <row r="507" spans="2:8">
      <c r="B507" s="277" t="s">
        <v>225</v>
      </c>
      <c r="C507" s="278"/>
      <c r="D507" s="279" t="s">
        <v>32</v>
      </c>
      <c r="E507" s="244">
        <v>43000</v>
      </c>
      <c r="F507" s="121">
        <v>1</v>
      </c>
      <c r="G507" s="62">
        <f t="shared" ref="G507" si="15">+F507*E507</f>
        <v>43000</v>
      </c>
      <c r="H507" s="227"/>
    </row>
    <row r="508" spans="2:8">
      <c r="B508" s="111" t="s">
        <v>119</v>
      </c>
      <c r="C508" s="100"/>
      <c r="D508" s="101" t="s">
        <v>117</v>
      </c>
      <c r="E508" s="102">
        <v>75000</v>
      </c>
      <c r="F508" s="101">
        <v>0.05</v>
      </c>
      <c r="G508" s="244">
        <f>E508*F508</f>
        <v>3750</v>
      </c>
      <c r="H508" s="227"/>
    </row>
    <row r="509" spans="2:8">
      <c r="B509" s="111" t="s">
        <v>120</v>
      </c>
      <c r="C509" s="100"/>
      <c r="D509" s="101" t="s">
        <v>121</v>
      </c>
      <c r="E509" s="102">
        <v>6500</v>
      </c>
      <c r="F509" s="101">
        <v>0.1</v>
      </c>
      <c r="G509" s="244">
        <f t="shared" ref="G509:G510" si="16">E509*F509</f>
        <v>650</v>
      </c>
      <c r="H509" s="227"/>
    </row>
    <row r="510" spans="2:8">
      <c r="B510" s="111" t="s">
        <v>94</v>
      </c>
      <c r="C510" s="100"/>
      <c r="D510" s="101" t="s">
        <v>122</v>
      </c>
      <c r="E510" s="102">
        <v>8000</v>
      </c>
      <c r="F510" s="101">
        <v>0.1</v>
      </c>
      <c r="G510" s="244">
        <f t="shared" si="16"/>
        <v>800</v>
      </c>
      <c r="H510" s="227"/>
    </row>
    <row r="511" spans="2:8">
      <c r="B511" s="113"/>
      <c r="C511" s="129"/>
      <c r="D511" s="114"/>
      <c r="E511" s="131"/>
      <c r="F511" s="132"/>
      <c r="G511" s="131">
        <f t="shared" ref="G511" si="17">E511*F511</f>
        <v>0</v>
      </c>
      <c r="H511" s="227"/>
    </row>
    <row r="512" spans="2:8" ht="15" thickBot="1">
      <c r="B512" s="220"/>
      <c r="C512" s="221"/>
      <c r="D512" s="222"/>
      <c r="E512" s="223"/>
      <c r="F512" s="224"/>
      <c r="G512" s="223"/>
      <c r="H512" s="225"/>
    </row>
    <row r="513" spans="2:8" ht="15" thickBot="1">
      <c r="B513" s="257"/>
      <c r="C513" s="255"/>
      <c r="D513" s="255"/>
      <c r="E513" s="255"/>
      <c r="F513" s="255"/>
      <c r="G513" s="258" t="s">
        <v>18</v>
      </c>
      <c r="H513" s="228">
        <f>+G507+G508+G509+G510+G511</f>
        <v>48200</v>
      </c>
    </row>
    <row r="514" spans="2:8" ht="15" thickBot="1">
      <c r="B514" s="254" t="s">
        <v>23</v>
      </c>
      <c r="C514" s="255"/>
      <c r="D514" s="255"/>
      <c r="E514" s="255"/>
      <c r="F514" s="255"/>
      <c r="G514" s="255"/>
      <c r="H514" s="256"/>
    </row>
    <row r="515" spans="2:8" ht="15" thickTop="1">
      <c r="B515" s="259" t="s">
        <v>24</v>
      </c>
      <c r="C515" s="229"/>
      <c r="D515" s="230" t="s">
        <v>25</v>
      </c>
      <c r="E515" s="230" t="s">
        <v>26</v>
      </c>
      <c r="F515" s="230" t="s">
        <v>27</v>
      </c>
      <c r="G515" s="230" t="s">
        <v>15</v>
      </c>
      <c r="H515" s="260"/>
    </row>
    <row r="516" spans="2:8">
      <c r="B516" s="113"/>
      <c r="C516" s="216"/>
      <c r="D516" s="218"/>
      <c r="E516" s="231"/>
      <c r="F516" s="217"/>
      <c r="G516" s="232"/>
      <c r="H516" s="219"/>
    </row>
    <row r="517" spans="2:8" ht="15" thickBot="1">
      <c r="B517" s="261"/>
      <c r="C517" s="233"/>
      <c r="D517" s="234"/>
      <c r="E517" s="234"/>
      <c r="F517" s="234"/>
      <c r="G517" s="235"/>
      <c r="H517" s="262"/>
    </row>
    <row r="518" spans="2:8" ht="15.5" thickTop="1" thickBot="1">
      <c r="B518" s="257"/>
      <c r="C518" s="255"/>
      <c r="D518" s="255"/>
      <c r="E518" s="255"/>
      <c r="F518" s="255"/>
      <c r="G518" s="258" t="s">
        <v>18</v>
      </c>
      <c r="H518" s="236">
        <f>SUM(G516:G517)</f>
        <v>0</v>
      </c>
    </row>
    <row r="519" spans="2:8" ht="15" thickBot="1">
      <c r="B519" s="254" t="s">
        <v>28</v>
      </c>
      <c r="C519" s="255"/>
      <c r="D519" s="255"/>
      <c r="E519" s="255"/>
      <c r="F519" s="255"/>
      <c r="G519" s="255"/>
      <c r="H519" s="256"/>
    </row>
    <row r="520" spans="2:8" ht="15" thickTop="1">
      <c r="B520" s="263" t="s">
        <v>29</v>
      </c>
      <c r="C520" s="237" t="s">
        <v>30</v>
      </c>
      <c r="D520" s="238"/>
      <c r="E520" s="237" t="s">
        <v>14</v>
      </c>
      <c r="F520" s="238"/>
      <c r="G520" s="239" t="s">
        <v>15</v>
      </c>
      <c r="H520" s="264"/>
    </row>
    <row r="521" spans="2:8">
      <c r="B521" s="265" t="str">
        <f>+B483</f>
        <v>CUADRILLA A-A UN OFICIAL  Y DOS AYUDANTES</v>
      </c>
      <c r="C521" s="240">
        <f>+C483</f>
        <v>23750.958333333336</v>
      </c>
      <c r="D521" s="241"/>
      <c r="E521" s="242">
        <v>0.60147948917349447</v>
      </c>
      <c r="F521" s="243"/>
      <c r="G521" s="244">
        <f>E521*C521</f>
        <v>14285.714285714286</v>
      </c>
      <c r="H521" s="266"/>
    </row>
    <row r="522" spans="2:8">
      <c r="B522" s="267"/>
      <c r="C522" s="244"/>
      <c r="D522" s="245"/>
      <c r="E522" s="244"/>
      <c r="F522" s="246"/>
      <c r="G522" s="247"/>
      <c r="H522" s="266"/>
    </row>
    <row r="523" spans="2:8" ht="15" thickBot="1">
      <c r="B523" s="268"/>
      <c r="C523" s="248"/>
      <c r="D523" s="248"/>
      <c r="E523" s="248"/>
      <c r="F523" s="249"/>
      <c r="G523" s="248"/>
      <c r="H523" s="269"/>
    </row>
    <row r="524" spans="2:8" ht="15.5" thickTop="1" thickBot="1">
      <c r="B524" s="257"/>
      <c r="C524" s="255"/>
      <c r="D524" s="255"/>
      <c r="E524" s="255"/>
      <c r="F524" s="255"/>
      <c r="G524" s="258" t="s">
        <v>18</v>
      </c>
      <c r="H524" s="226">
        <f>SUM(G521:G523)</f>
        <v>14285.714285714286</v>
      </c>
    </row>
    <row r="525" spans="2:8" ht="15" thickBot="1">
      <c r="B525" s="257"/>
      <c r="C525" s="255"/>
      <c r="D525" s="255"/>
      <c r="E525" s="255"/>
      <c r="F525" s="255"/>
      <c r="G525" s="270"/>
      <c r="H525" s="256"/>
    </row>
    <row r="526" spans="2:8" ht="15" thickBot="1">
      <c r="B526" s="271"/>
      <c r="C526" s="272"/>
      <c r="D526" s="272"/>
      <c r="E526" s="273" t="s">
        <v>31</v>
      </c>
      <c r="F526" s="274"/>
      <c r="G526" s="274"/>
      <c r="H526" s="608">
        <f>H504+H513+H518+H524</f>
        <v>76700</v>
      </c>
    </row>
    <row r="528" spans="2:8" ht="15" thickBot="1"/>
    <row r="529" spans="2:15" ht="16" thickBot="1">
      <c r="B529" s="646" t="s">
        <v>7</v>
      </c>
      <c r="C529" s="647"/>
      <c r="D529" s="647"/>
      <c r="E529" s="647"/>
      <c r="F529" s="647"/>
      <c r="G529" s="647"/>
      <c r="H529" s="648"/>
    </row>
    <row r="530" spans="2:15" ht="15" thickBot="1">
      <c r="B530" s="172"/>
      <c r="C530" s="173"/>
      <c r="D530" s="173"/>
      <c r="E530" s="174"/>
      <c r="F530" s="174"/>
      <c r="G530" s="174"/>
      <c r="H530" s="175"/>
    </row>
    <row r="531" spans="2:15" ht="28.5" customHeight="1" thickBot="1">
      <c r="B531" s="643" t="str">
        <f>+'PRESUPUESTO OFICIAL'!C21</f>
        <v xml:space="preserve">Mantenimiento a cubierta area salon sistemas con la instalacion de cinta asfaltica para sellar filtracion de aguas lluvias </v>
      </c>
      <c r="C531" s="644"/>
      <c r="D531" s="644"/>
      <c r="E531" s="644"/>
      <c r="F531" s="645"/>
      <c r="G531" s="136" t="s">
        <v>8</v>
      </c>
      <c r="H531" s="137">
        <f>+'PRESUPUESTO OFICIAL'!B21</f>
        <v>1.1599999999999999</v>
      </c>
    </row>
    <row r="532" spans="2:15" ht="15" thickBot="1">
      <c r="B532" s="138"/>
      <c r="C532" s="139"/>
      <c r="D532" s="139"/>
      <c r="E532" s="139"/>
      <c r="F532" s="140"/>
      <c r="G532" s="136" t="s">
        <v>9</v>
      </c>
      <c r="H532" s="137" t="str">
        <f>+'PRESUPUESTO OFICIAL'!D21</f>
        <v>M2</v>
      </c>
    </row>
    <row r="533" spans="2:15" ht="15" thickBot="1">
      <c r="B533" s="176" t="s">
        <v>10</v>
      </c>
      <c r="C533" s="177"/>
      <c r="D533" s="177"/>
      <c r="E533" s="177"/>
      <c r="F533" s="177"/>
      <c r="G533" s="177"/>
      <c r="H533" s="178"/>
    </row>
    <row r="534" spans="2:15">
      <c r="B534" s="141" t="s">
        <v>11</v>
      </c>
      <c r="C534" s="142"/>
      <c r="D534" s="143" t="s">
        <v>12</v>
      </c>
      <c r="E534" s="143" t="s">
        <v>13</v>
      </c>
      <c r="F534" s="143" t="s">
        <v>14</v>
      </c>
      <c r="G534" s="143" t="s">
        <v>15</v>
      </c>
      <c r="H534" s="144"/>
    </row>
    <row r="535" spans="2:15">
      <c r="B535" s="128" t="s">
        <v>16</v>
      </c>
      <c r="C535" s="129"/>
      <c r="D535" s="130" t="s">
        <v>17</v>
      </c>
      <c r="E535" s="131"/>
      <c r="F535" s="132"/>
      <c r="G535" s="131">
        <f>(H558+H547)*0.05</f>
        <v>1242.8571428571429</v>
      </c>
      <c r="H535" s="145"/>
    </row>
    <row r="536" spans="2:15">
      <c r="B536" s="507" t="s">
        <v>214</v>
      </c>
      <c r="C536" s="573"/>
      <c r="D536" s="573" t="s">
        <v>115</v>
      </c>
      <c r="E536" s="573">
        <v>800</v>
      </c>
      <c r="F536" s="573">
        <v>0.5</v>
      </c>
      <c r="G536" s="578">
        <f>+E536*F536</f>
        <v>400</v>
      </c>
      <c r="H536" s="183"/>
    </row>
    <row r="537" spans="2:15" ht="15" thickBot="1">
      <c r="B537" s="146"/>
      <c r="C537" s="147"/>
      <c r="D537" s="148"/>
      <c r="E537" s="149"/>
      <c r="F537" s="150"/>
      <c r="G537" s="149"/>
      <c r="H537" s="151"/>
    </row>
    <row r="538" spans="2:15" ht="15" thickBot="1">
      <c r="B538" s="179"/>
      <c r="C538" s="177"/>
      <c r="D538" s="177"/>
      <c r="E538" s="177"/>
      <c r="F538" s="177"/>
      <c r="G538" s="180" t="s">
        <v>18</v>
      </c>
      <c r="H538" s="152">
        <f>SUM(G535:G537)</f>
        <v>1642.8571428571429</v>
      </c>
    </row>
    <row r="539" spans="2:15" ht="15" thickBot="1">
      <c r="B539" s="176" t="s">
        <v>19</v>
      </c>
      <c r="C539" s="177"/>
      <c r="D539" s="177"/>
      <c r="E539" s="177"/>
      <c r="F539" s="177"/>
      <c r="G539" s="177"/>
      <c r="H539" s="178"/>
    </row>
    <row r="540" spans="2:15">
      <c r="B540" s="141" t="s">
        <v>11</v>
      </c>
      <c r="C540" s="142"/>
      <c r="D540" s="143" t="s">
        <v>20</v>
      </c>
      <c r="E540" s="143" t="s">
        <v>21</v>
      </c>
      <c r="F540" s="143" t="s">
        <v>22</v>
      </c>
      <c r="G540" s="143" t="s">
        <v>15</v>
      </c>
      <c r="H540" s="144"/>
    </row>
    <row r="541" spans="2:15">
      <c r="B541" s="113" t="s">
        <v>226</v>
      </c>
      <c r="C541" s="129"/>
      <c r="D541" s="114" t="s">
        <v>123</v>
      </c>
      <c r="E541" s="131">
        <v>105000</v>
      </c>
      <c r="F541" s="132">
        <v>0.1</v>
      </c>
      <c r="G541" s="131">
        <f t="shared" ref="G541:G546" si="18">E541*F541</f>
        <v>10500</v>
      </c>
      <c r="H541" s="206"/>
      <c r="J541" s="400"/>
      <c r="K541" s="410"/>
      <c r="L541" s="270"/>
      <c r="M541" s="411"/>
      <c r="N541" s="412"/>
      <c r="O541" s="411"/>
    </row>
    <row r="542" spans="2:15">
      <c r="B542" s="113"/>
      <c r="C542" s="129"/>
      <c r="D542" s="114"/>
      <c r="E542" s="131"/>
      <c r="F542" s="132"/>
      <c r="G542" s="131">
        <f t="shared" si="18"/>
        <v>0</v>
      </c>
      <c r="H542" s="206"/>
      <c r="J542" s="400"/>
      <c r="K542" s="410"/>
      <c r="L542" s="270"/>
      <c r="M542" s="411"/>
      <c r="N542" s="412"/>
      <c r="O542" s="411"/>
    </row>
    <row r="543" spans="2:15">
      <c r="B543" s="113"/>
      <c r="C543" s="129"/>
      <c r="D543" s="114"/>
      <c r="E543" s="131"/>
      <c r="F543" s="132"/>
      <c r="G543" s="131">
        <f t="shared" si="18"/>
        <v>0</v>
      </c>
      <c r="H543" s="206"/>
      <c r="J543" s="400"/>
      <c r="K543" s="410"/>
      <c r="L543" s="270"/>
      <c r="M543" s="411"/>
      <c r="N543" s="412"/>
      <c r="O543" s="411"/>
    </row>
    <row r="544" spans="2:15">
      <c r="B544" s="113"/>
      <c r="C544" s="129"/>
      <c r="D544" s="114"/>
      <c r="E544" s="131"/>
      <c r="F544" s="132"/>
      <c r="G544" s="131">
        <f t="shared" si="18"/>
        <v>0</v>
      </c>
      <c r="H544" s="206"/>
      <c r="J544" s="400"/>
      <c r="K544" s="410"/>
      <c r="L544" s="270"/>
      <c r="M544" s="411"/>
      <c r="N544" s="412"/>
      <c r="O544" s="411"/>
    </row>
    <row r="545" spans="2:15">
      <c r="B545" s="113"/>
      <c r="C545" s="129"/>
      <c r="D545" s="114"/>
      <c r="E545" s="131"/>
      <c r="F545" s="132"/>
      <c r="G545" s="131">
        <f t="shared" si="18"/>
        <v>0</v>
      </c>
      <c r="H545" s="206"/>
      <c r="J545" s="400"/>
      <c r="K545" s="410"/>
      <c r="L545" s="270"/>
      <c r="M545" s="411"/>
      <c r="N545" s="412"/>
      <c r="O545" s="411"/>
    </row>
    <row r="546" spans="2:15" ht="15" thickBot="1">
      <c r="B546" s="220"/>
      <c r="C546" s="147"/>
      <c r="D546" s="222"/>
      <c r="E546" s="149"/>
      <c r="F546" s="150"/>
      <c r="G546" s="149">
        <f t="shared" si="18"/>
        <v>0</v>
      </c>
      <c r="H546" s="151"/>
      <c r="J546" s="400"/>
      <c r="K546" s="410"/>
      <c r="L546" s="270"/>
      <c r="M546" s="411"/>
      <c r="N546" s="412"/>
      <c r="O546" s="411"/>
    </row>
    <row r="547" spans="2:15" ht="15" thickBot="1">
      <c r="B547" s="179"/>
      <c r="C547" s="177"/>
      <c r="D547" s="177"/>
      <c r="E547" s="177"/>
      <c r="F547" s="177"/>
      <c r="G547" s="180" t="s">
        <v>18</v>
      </c>
      <c r="H547" s="153">
        <f>+G541+G542+G543+G544+G545</f>
        <v>10500</v>
      </c>
    </row>
    <row r="548" spans="2:15" ht="15" thickBot="1">
      <c r="B548" s="176" t="s">
        <v>23</v>
      </c>
      <c r="C548" s="177"/>
      <c r="D548" s="177"/>
      <c r="E548" s="177"/>
      <c r="F548" s="177"/>
      <c r="G548" s="177"/>
      <c r="H548" s="178"/>
    </row>
    <row r="549" spans="2:15" ht="15" thickTop="1">
      <c r="B549" s="181" t="s">
        <v>24</v>
      </c>
      <c r="C549" s="154"/>
      <c r="D549" s="155" t="s">
        <v>25</v>
      </c>
      <c r="E549" s="155" t="s">
        <v>26</v>
      </c>
      <c r="F549" s="155" t="s">
        <v>27</v>
      </c>
      <c r="G549" s="155" t="s">
        <v>15</v>
      </c>
      <c r="H549" s="182"/>
    </row>
    <row r="550" spans="2:15">
      <c r="B550" s="128"/>
      <c r="C550" s="129"/>
      <c r="D550" s="132"/>
      <c r="E550" s="156"/>
      <c r="F550" s="131"/>
      <c r="G550" s="157"/>
      <c r="H550" s="145"/>
    </row>
    <row r="551" spans="2:15">
      <c r="B551" s="128"/>
      <c r="C551" s="129"/>
      <c r="D551" s="132"/>
      <c r="E551" s="156"/>
      <c r="F551" s="131"/>
      <c r="G551" s="157"/>
      <c r="H551" s="183"/>
    </row>
    <row r="552" spans="2:15" ht="15" thickBot="1">
      <c r="B552" s="184"/>
      <c r="C552" s="158"/>
      <c r="D552" s="159"/>
      <c r="E552" s="159"/>
      <c r="F552" s="159"/>
      <c r="G552" s="160"/>
      <c r="H552" s="185"/>
    </row>
    <row r="553" spans="2:15" ht="15.5" thickTop="1" thickBot="1">
      <c r="B553" s="179"/>
      <c r="C553" s="177"/>
      <c r="D553" s="177"/>
      <c r="E553" s="177"/>
      <c r="F553" s="177"/>
      <c r="G553" s="180" t="s">
        <v>18</v>
      </c>
      <c r="H553" s="152">
        <f>SUM(G550:G552)</f>
        <v>0</v>
      </c>
    </row>
    <row r="554" spans="2:15" ht="15" thickBot="1">
      <c r="B554" s="186" t="s">
        <v>28</v>
      </c>
      <c r="C554" s="187"/>
      <c r="D554" s="187"/>
      <c r="E554" s="187"/>
      <c r="F554" s="187"/>
      <c r="G554" s="187"/>
      <c r="H554" s="188"/>
    </row>
    <row r="555" spans="2:15" ht="15" thickTop="1">
      <c r="B555" s="189" t="s">
        <v>29</v>
      </c>
      <c r="C555" s="161" t="s">
        <v>30</v>
      </c>
      <c r="D555" s="162"/>
      <c r="E555" s="161" t="s">
        <v>14</v>
      </c>
      <c r="F555" s="162"/>
      <c r="G555" s="163" t="s">
        <v>15</v>
      </c>
      <c r="H555" s="190"/>
    </row>
    <row r="556" spans="2:15">
      <c r="B556" s="191" t="str">
        <f>+J8</f>
        <v>CUADRILLA A-A UN OFICIAL  Y DOS AYUDANTES</v>
      </c>
      <c r="C556" s="164">
        <f>+K8</f>
        <v>23750.958333333336</v>
      </c>
      <c r="D556" s="165"/>
      <c r="E556" s="166">
        <v>0.60448688661936179</v>
      </c>
      <c r="F556" s="167"/>
      <c r="G556" s="168">
        <f>E556*C556</f>
        <v>14357.142857142853</v>
      </c>
      <c r="H556" s="192"/>
    </row>
    <row r="557" spans="2:15" ht="15" thickBot="1">
      <c r="B557" s="193"/>
      <c r="C557" s="169"/>
      <c r="D557" s="169"/>
      <c r="E557" s="169"/>
      <c r="F557" s="170"/>
      <c r="G557" s="169"/>
      <c r="H557" s="194"/>
    </row>
    <row r="558" spans="2:15" ht="15.5" thickTop="1" thickBot="1">
      <c r="B558" s="195"/>
      <c r="C558" s="187"/>
      <c r="D558" s="187"/>
      <c r="E558" s="187"/>
      <c r="F558" s="187"/>
      <c r="G558" s="196" t="s">
        <v>18</v>
      </c>
      <c r="H558" s="171">
        <f>SUM(G556:G557)</f>
        <v>14357.142857142853</v>
      </c>
    </row>
    <row r="559" spans="2:15" ht="15" thickBot="1">
      <c r="B559" s="179"/>
      <c r="C559" s="177"/>
      <c r="D559" s="177"/>
      <c r="E559" s="177"/>
      <c r="F559" s="177"/>
      <c r="G559" s="197"/>
      <c r="H559" s="178"/>
    </row>
    <row r="560" spans="2:15" ht="15" thickBot="1">
      <c r="B560" s="198"/>
      <c r="C560" s="199"/>
      <c r="D560" s="199"/>
      <c r="E560" s="200" t="s">
        <v>31</v>
      </c>
      <c r="F560" s="201"/>
      <c r="G560" s="201"/>
      <c r="H560" s="609">
        <f>H538+H547+H553+H558</f>
        <v>26499.999999999996</v>
      </c>
    </row>
    <row r="562" spans="2:8" ht="15" thickBot="1"/>
    <row r="563" spans="2:8" ht="16" thickBot="1">
      <c r="B563" s="629" t="s">
        <v>7</v>
      </c>
      <c r="C563" s="630"/>
      <c r="D563" s="630"/>
      <c r="E563" s="630"/>
      <c r="F563" s="630"/>
      <c r="G563" s="630"/>
      <c r="H563" s="631"/>
    </row>
    <row r="564" spans="2:8" ht="15" thickBot="1">
      <c r="B564" s="21"/>
      <c r="C564" s="22"/>
      <c r="D564" s="22"/>
      <c r="E564" s="23"/>
      <c r="F564" s="23"/>
      <c r="G564" s="23"/>
      <c r="H564" s="24"/>
    </row>
    <row r="565" spans="2:8" ht="15" thickBot="1">
      <c r="B565" s="632" t="str">
        <f>+'PRESUPUESTO OFICIAL'!C22</f>
        <v xml:space="preserve">Retiro de cubierta existente </v>
      </c>
      <c r="C565" s="633"/>
      <c r="D565" s="633"/>
      <c r="E565" s="633"/>
      <c r="F565" s="634"/>
      <c r="G565" s="25" t="s">
        <v>8</v>
      </c>
      <c r="H565" s="26">
        <f>+'PRESUPUESTO OFICIAL'!B22</f>
        <v>1.17</v>
      </c>
    </row>
    <row r="566" spans="2:8" ht="15" thickBot="1">
      <c r="B566" s="635"/>
      <c r="C566" s="636"/>
      <c r="D566" s="636"/>
      <c r="E566" s="636"/>
      <c r="F566" s="637"/>
      <c r="G566" s="25" t="s">
        <v>9</v>
      </c>
      <c r="H566" s="70" t="str">
        <f>+'PRESUPUESTO OFICIAL'!D24</f>
        <v>M2</v>
      </c>
    </row>
    <row r="567" spans="2:8" ht="15" thickBot="1">
      <c r="B567" s="27" t="s">
        <v>10</v>
      </c>
      <c r="C567" s="28"/>
      <c r="D567" s="28"/>
      <c r="E567" s="28"/>
      <c r="F567" s="28"/>
      <c r="G567" s="28"/>
      <c r="H567" s="29"/>
    </row>
    <row r="568" spans="2:8">
      <c r="B568" s="71" t="s">
        <v>11</v>
      </c>
      <c r="C568" s="72"/>
      <c r="D568" s="73" t="s">
        <v>12</v>
      </c>
      <c r="E568" s="32" t="s">
        <v>13</v>
      </c>
      <c r="F568" s="32" t="s">
        <v>14</v>
      </c>
      <c r="G568" s="73" t="s">
        <v>15</v>
      </c>
      <c r="H568" s="74"/>
    </row>
    <row r="569" spans="2:8">
      <c r="B569" s="289" t="s">
        <v>16</v>
      </c>
      <c r="C569" s="293"/>
      <c r="D569" s="567" t="s">
        <v>17</v>
      </c>
      <c r="E569" s="580"/>
      <c r="F569" s="581"/>
      <c r="G569" s="34">
        <f>(H591+H586)*0.039</f>
        <v>341.57844080846962</v>
      </c>
      <c r="H569" s="36"/>
    </row>
    <row r="570" spans="2:8">
      <c r="B570" s="507" t="s">
        <v>214</v>
      </c>
      <c r="C570" s="573"/>
      <c r="D570" s="573" t="s">
        <v>115</v>
      </c>
      <c r="E570" s="573">
        <v>800</v>
      </c>
      <c r="F570" s="573">
        <v>0.5</v>
      </c>
      <c r="G570" s="578">
        <f>+E570*F570</f>
        <v>400</v>
      </c>
      <c r="H570" s="36"/>
    </row>
    <row r="571" spans="2:8" ht="15" thickBot="1">
      <c r="B571" s="424"/>
      <c r="C571" s="421"/>
      <c r="D571" s="69"/>
      <c r="E571" s="422"/>
      <c r="F571" s="423"/>
      <c r="G571" s="422"/>
      <c r="H571" s="94"/>
    </row>
    <row r="572" spans="2:8" ht="15" thickBot="1">
      <c r="B572" s="37"/>
      <c r="C572" s="28"/>
      <c r="D572" s="28"/>
      <c r="E572" s="28"/>
      <c r="F572" s="28"/>
      <c r="G572" s="38" t="s">
        <v>18</v>
      </c>
      <c r="H572" s="79">
        <f>SUM(G569:G570)</f>
        <v>741.57844080846962</v>
      </c>
    </row>
    <row r="573" spans="2:8" ht="15" thickBot="1">
      <c r="B573" s="27" t="s">
        <v>19</v>
      </c>
      <c r="C573" s="28"/>
      <c r="D573" s="28"/>
      <c r="E573" s="28"/>
      <c r="F573" s="28"/>
      <c r="G573" s="28"/>
      <c r="H573" s="29"/>
    </row>
    <row r="574" spans="2:8">
      <c r="B574" s="30" t="s">
        <v>11</v>
      </c>
      <c r="C574" s="31"/>
      <c r="D574" s="32" t="s">
        <v>20</v>
      </c>
      <c r="E574" s="32" t="s">
        <v>21</v>
      </c>
      <c r="F574" s="32" t="s">
        <v>22</v>
      </c>
      <c r="G574" s="32" t="s">
        <v>15</v>
      </c>
      <c r="H574" s="33"/>
    </row>
    <row r="575" spans="2:8">
      <c r="B575" s="111"/>
      <c r="C575" s="100"/>
      <c r="D575" s="101"/>
      <c r="E575" s="102"/>
      <c r="F575" s="419"/>
      <c r="G575" s="102">
        <f>+F575*E575</f>
        <v>0</v>
      </c>
      <c r="H575" s="84"/>
    </row>
    <row r="576" spans="2:8">
      <c r="B576" s="113"/>
      <c r="C576" s="129"/>
      <c r="D576" s="114"/>
      <c r="E576" s="131"/>
      <c r="F576" s="132"/>
      <c r="G576" s="131">
        <f t="shared" ref="G576:G580" si="19">E576*F576</f>
        <v>0</v>
      </c>
      <c r="H576" s="84"/>
    </row>
    <row r="577" spans="2:12">
      <c r="B577" s="113"/>
      <c r="C577" s="129"/>
      <c r="D577" s="114"/>
      <c r="E577" s="131"/>
      <c r="F577" s="132"/>
      <c r="G577" s="131">
        <f t="shared" si="19"/>
        <v>0</v>
      </c>
      <c r="H577" s="84"/>
    </row>
    <row r="578" spans="2:12">
      <c r="B578" s="113"/>
      <c r="C578" s="129"/>
      <c r="D578" s="114"/>
      <c r="E578" s="131"/>
      <c r="F578" s="132"/>
      <c r="G578" s="131">
        <f t="shared" si="19"/>
        <v>0</v>
      </c>
      <c r="H578" s="84"/>
    </row>
    <row r="579" spans="2:12">
      <c r="B579" s="113"/>
      <c r="C579" s="129"/>
      <c r="D579" s="114"/>
      <c r="E579" s="131"/>
      <c r="F579" s="132"/>
      <c r="G579" s="131">
        <f t="shared" si="19"/>
        <v>0</v>
      </c>
      <c r="H579" s="84"/>
    </row>
    <row r="580" spans="2:12" ht="15" thickBot="1">
      <c r="B580" s="115"/>
      <c r="C580" s="116"/>
      <c r="D580" s="117"/>
      <c r="E580" s="118"/>
      <c r="F580" s="119"/>
      <c r="G580" s="118">
        <f t="shared" si="19"/>
        <v>0</v>
      </c>
      <c r="H580" s="432"/>
    </row>
    <row r="581" spans="2:12" ht="15" thickBot="1">
      <c r="B581" s="37"/>
      <c r="C581" s="28"/>
      <c r="D581" s="28"/>
      <c r="E581" s="28"/>
      <c r="F581" s="28"/>
      <c r="G581" s="38" t="s">
        <v>18</v>
      </c>
      <c r="H581" s="39">
        <f>+G575+G576+G577+G578+G579+G580</f>
        <v>0</v>
      </c>
    </row>
    <row r="582" spans="2:12" ht="15" thickBot="1">
      <c r="B582" s="27" t="s">
        <v>23</v>
      </c>
      <c r="C582" s="28"/>
      <c r="D582" s="28"/>
      <c r="E582" s="28"/>
      <c r="F582" s="28"/>
      <c r="G582" s="28"/>
      <c r="H582" s="29"/>
    </row>
    <row r="583" spans="2:12" ht="15" thickTop="1">
      <c r="B583" s="40" t="s">
        <v>24</v>
      </c>
      <c r="C583" s="41"/>
      <c r="D583" s="42" t="s">
        <v>25</v>
      </c>
      <c r="E583" s="42" t="s">
        <v>26</v>
      </c>
      <c r="F583" s="42" t="s">
        <v>27</v>
      </c>
      <c r="G583" s="42" t="s">
        <v>15</v>
      </c>
      <c r="H583" s="43"/>
      <c r="L583" s="342"/>
    </row>
    <row r="584" spans="2:12">
      <c r="B584" s="289"/>
      <c r="C584" s="293"/>
      <c r="D584" s="35"/>
      <c r="E584" s="44"/>
      <c r="F584" s="34"/>
      <c r="G584" s="45"/>
      <c r="H584" s="36"/>
    </row>
    <row r="585" spans="2:12" ht="15" thickBot="1">
      <c r="B585" s="46"/>
      <c r="C585" s="47"/>
      <c r="D585" s="48"/>
      <c r="E585" s="48"/>
      <c r="F585" s="48"/>
      <c r="G585" s="49"/>
      <c r="H585" s="50"/>
    </row>
    <row r="586" spans="2:12" ht="15.5" thickTop="1" thickBot="1">
      <c r="B586" s="37"/>
      <c r="C586" s="28"/>
      <c r="D586" s="28"/>
      <c r="E586" s="28"/>
      <c r="F586" s="28"/>
      <c r="G586" s="38" t="s">
        <v>18</v>
      </c>
      <c r="H586" s="51">
        <f>SUM(G584:G585)</f>
        <v>0</v>
      </c>
    </row>
    <row r="587" spans="2:12" ht="15" thickBot="1">
      <c r="B587" s="85" t="s">
        <v>28</v>
      </c>
      <c r="C587" s="52"/>
      <c r="D587" s="52"/>
      <c r="E587" s="52"/>
      <c r="F587" s="52"/>
      <c r="G587" s="52"/>
      <c r="H587" s="53"/>
    </row>
    <row r="588" spans="2:12" ht="15" thickTop="1">
      <c r="B588" s="86" t="s">
        <v>29</v>
      </c>
      <c r="C588" s="54" t="s">
        <v>30</v>
      </c>
      <c r="D588" s="55"/>
      <c r="E588" s="54" t="s">
        <v>14</v>
      </c>
      <c r="F588" s="55"/>
      <c r="G588" s="56" t="s">
        <v>15</v>
      </c>
      <c r="H588" s="57"/>
    </row>
    <row r="589" spans="2:12">
      <c r="B589" s="98" t="str">
        <f>+J8</f>
        <v>CUADRILLA A-A UN OFICIAL  Y DOS AYUDANTES</v>
      </c>
      <c r="C589" s="58">
        <f>+K8</f>
        <v>23750.958333333336</v>
      </c>
      <c r="D589" s="59"/>
      <c r="E589" s="60">
        <v>0.36876076477720493</v>
      </c>
      <c r="F589" s="61"/>
      <c r="G589" s="62">
        <f>E589*C589</f>
        <v>8758.421559191529</v>
      </c>
      <c r="H589" s="63"/>
    </row>
    <row r="590" spans="2:12" ht="15" thickBot="1">
      <c r="B590" s="88"/>
      <c r="C590" s="89"/>
      <c r="D590" s="89"/>
      <c r="E590" s="89"/>
      <c r="F590" s="90"/>
      <c r="G590" s="89"/>
      <c r="H590" s="91"/>
    </row>
    <row r="591" spans="2:12" ht="15.5" thickTop="1" thickBot="1">
      <c r="B591" s="37"/>
      <c r="C591" s="28"/>
      <c r="D591" s="28"/>
      <c r="E591" s="28"/>
      <c r="F591" s="28"/>
      <c r="G591" s="38" t="s">
        <v>18</v>
      </c>
      <c r="H591" s="92">
        <f>SUM(G589:G590)</f>
        <v>8758.421559191529</v>
      </c>
    </row>
    <row r="592" spans="2:12" ht="15" thickBot="1">
      <c r="B592" s="37"/>
      <c r="C592" s="28"/>
      <c r="D592" s="28"/>
      <c r="E592" s="28"/>
      <c r="F592" s="28"/>
      <c r="G592" s="65"/>
      <c r="H592" s="29"/>
    </row>
    <row r="593" spans="2:15" ht="15" thickBot="1">
      <c r="B593" s="66"/>
      <c r="C593" s="67"/>
      <c r="D593" s="67"/>
      <c r="E593" s="68" t="s">
        <v>31</v>
      </c>
      <c r="F593" s="69"/>
      <c r="G593" s="69"/>
      <c r="H593" s="608">
        <f>H572+H581+H586+H591</f>
        <v>9499.9999999999982</v>
      </c>
    </row>
    <row r="595" spans="2:15" ht="15" thickBot="1"/>
    <row r="596" spans="2:15" ht="16" thickBot="1">
      <c r="B596" s="629" t="s">
        <v>7</v>
      </c>
      <c r="C596" s="630"/>
      <c r="D596" s="630"/>
      <c r="E596" s="630"/>
      <c r="F596" s="630"/>
      <c r="G596" s="630"/>
      <c r="H596" s="631"/>
    </row>
    <row r="597" spans="2:15" ht="15" thickBot="1">
      <c r="B597" s="21"/>
      <c r="C597" s="22"/>
      <c r="D597" s="22"/>
      <c r="E597" s="23"/>
      <c r="F597" s="23"/>
      <c r="G597" s="23"/>
      <c r="H597" s="24"/>
    </row>
    <row r="598" spans="2:15" ht="15" thickBot="1">
      <c r="B598" s="632" t="str">
        <f>+'PRESUPUESTO OFICIAL'!C23</f>
        <v xml:space="preserve">Retiro de cielo raso en icopor </v>
      </c>
      <c r="C598" s="633"/>
      <c r="D598" s="633"/>
      <c r="E598" s="633"/>
      <c r="F598" s="634"/>
      <c r="G598" s="25" t="s">
        <v>8</v>
      </c>
      <c r="H598" s="26">
        <f>+'PRESUPUESTO OFICIAL'!B23</f>
        <v>1.18</v>
      </c>
    </row>
    <row r="599" spans="2:15" ht="28.5" customHeight="1" thickBot="1">
      <c r="B599" s="635"/>
      <c r="C599" s="636"/>
      <c r="D599" s="636"/>
      <c r="E599" s="636"/>
      <c r="F599" s="637"/>
      <c r="G599" s="25" t="s">
        <v>9</v>
      </c>
      <c r="H599" s="70" t="str">
        <f>+'PRESUPUESTO OFICIAL'!D27</f>
        <v>M2</v>
      </c>
    </row>
    <row r="600" spans="2:15" ht="15" thickBot="1">
      <c r="B600" s="27" t="s">
        <v>10</v>
      </c>
      <c r="C600" s="28"/>
      <c r="D600" s="28"/>
      <c r="E600" s="28"/>
      <c r="F600" s="28"/>
      <c r="G600" s="28"/>
      <c r="H600" s="29"/>
    </row>
    <row r="601" spans="2:15">
      <c r="B601" s="30" t="s">
        <v>11</v>
      </c>
      <c r="C601" s="31"/>
      <c r="D601" s="32" t="s">
        <v>12</v>
      </c>
      <c r="E601" s="73" t="s">
        <v>13</v>
      </c>
      <c r="F601" s="73" t="s">
        <v>14</v>
      </c>
      <c r="G601" s="73" t="s">
        <v>15</v>
      </c>
      <c r="H601" s="33"/>
    </row>
    <row r="602" spans="2:15">
      <c r="B602" s="111" t="s">
        <v>16</v>
      </c>
      <c r="C602" s="582"/>
      <c r="D602" s="101" t="s">
        <v>17</v>
      </c>
      <c r="E602" s="34"/>
      <c r="F602" s="35"/>
      <c r="G602" s="34">
        <f>(H623+H618)*0.039</f>
        <v>304.0423484119346</v>
      </c>
      <c r="H602" s="84"/>
    </row>
    <row r="603" spans="2:15" ht="15" thickBot="1">
      <c r="B603" s="424" t="s">
        <v>214</v>
      </c>
      <c r="C603" s="427"/>
      <c r="D603" s="427" t="s">
        <v>115</v>
      </c>
      <c r="E603" s="509">
        <v>800</v>
      </c>
      <c r="F603" s="509">
        <v>0.5</v>
      </c>
      <c r="G603" s="574">
        <f>+E603*F603</f>
        <v>400</v>
      </c>
      <c r="H603" s="413"/>
    </row>
    <row r="604" spans="2:15" ht="15" thickBot="1">
      <c r="B604" s="37"/>
      <c r="C604" s="28"/>
      <c r="D604" s="28"/>
      <c r="E604" s="571"/>
      <c r="F604" s="571"/>
      <c r="G604" s="570" t="s">
        <v>18</v>
      </c>
      <c r="H604" s="79">
        <f>SUM(G602:G603)</f>
        <v>704.04234841193465</v>
      </c>
      <c r="J604" s="575"/>
    </row>
    <row r="605" spans="2:15" ht="15" thickBot="1">
      <c r="B605" s="27" t="s">
        <v>19</v>
      </c>
      <c r="C605" s="28"/>
      <c r="D605" s="28"/>
      <c r="E605" s="28"/>
      <c r="F605" s="28"/>
      <c r="G605" s="28"/>
      <c r="H605" s="29"/>
    </row>
    <row r="606" spans="2:15">
      <c r="B606" s="30" t="s">
        <v>11</v>
      </c>
      <c r="C606" s="31"/>
      <c r="D606" s="32" t="s">
        <v>20</v>
      </c>
      <c r="E606" s="32" t="s">
        <v>21</v>
      </c>
      <c r="F606" s="32" t="s">
        <v>22</v>
      </c>
      <c r="G606" s="32" t="s">
        <v>15</v>
      </c>
      <c r="H606" s="33"/>
    </row>
    <row r="607" spans="2:15">
      <c r="B607" s="111"/>
      <c r="C607" s="100"/>
      <c r="D607" s="101"/>
      <c r="E607" s="102"/>
      <c r="F607" s="101"/>
      <c r="G607" s="110">
        <f>+F607*E607</f>
        <v>0</v>
      </c>
      <c r="H607" s="84"/>
      <c r="J607" s="400"/>
      <c r="K607" s="216"/>
      <c r="L607" s="114"/>
      <c r="M607" s="217"/>
      <c r="N607" s="218"/>
      <c r="O607" s="217"/>
    </row>
    <row r="608" spans="2:15" ht="18.75" customHeight="1">
      <c r="B608" s="111"/>
      <c r="C608" s="100"/>
      <c r="D608" s="101"/>
      <c r="E608" s="102"/>
      <c r="F608" s="101"/>
      <c r="G608" s="110">
        <f t="shared" ref="G608:G610" si="20">+F608*E608</f>
        <v>0</v>
      </c>
      <c r="H608" s="84"/>
      <c r="J608" s="400"/>
      <c r="K608" s="216"/>
      <c r="L608" s="114"/>
      <c r="M608" s="217"/>
      <c r="N608" s="218"/>
      <c r="O608" s="217"/>
    </row>
    <row r="609" spans="2:15">
      <c r="B609" s="103"/>
      <c r="C609" s="501"/>
      <c r="D609" s="502"/>
      <c r="E609" s="521"/>
      <c r="F609" s="502"/>
      <c r="G609" s="522">
        <f t="shared" si="20"/>
        <v>0</v>
      </c>
      <c r="H609" s="84"/>
      <c r="J609" s="400"/>
      <c r="K609" s="216"/>
      <c r="L609" s="114"/>
      <c r="M609" s="217"/>
      <c r="N609" s="218"/>
      <c r="O609" s="217"/>
    </row>
    <row r="610" spans="2:15">
      <c r="B610" s="103"/>
      <c r="C610" s="65"/>
      <c r="D610" s="65"/>
      <c r="E610" s="523"/>
      <c r="F610" s="65"/>
      <c r="G610" s="524">
        <f t="shared" si="20"/>
        <v>0</v>
      </c>
      <c r="H610" s="520"/>
      <c r="J610" s="400"/>
      <c r="K610" s="216"/>
      <c r="L610" s="114"/>
      <c r="M610" s="217"/>
      <c r="N610" s="218"/>
      <c r="O610" s="217"/>
    </row>
    <row r="611" spans="2:15">
      <c r="B611" s="440"/>
      <c r="C611" s="441"/>
      <c r="D611" s="442"/>
      <c r="E611" s="443"/>
      <c r="F611" s="444"/>
      <c r="G611" s="443">
        <f t="shared" ref="G611" si="21">E611*F611</f>
        <v>0</v>
      </c>
      <c r="H611" s="84"/>
      <c r="J611" s="400"/>
      <c r="K611" s="216"/>
      <c r="L611" s="114"/>
      <c r="M611" s="217"/>
      <c r="N611" s="218"/>
      <c r="O611" s="217"/>
    </row>
    <row r="612" spans="2:15" ht="15" thickBot="1">
      <c r="B612" s="638"/>
      <c r="C612" s="639"/>
      <c r="D612" s="435"/>
      <c r="E612" s="445"/>
      <c r="F612" s="446"/>
      <c r="G612" s="445">
        <f t="shared" ref="G612" si="22">+F612*E612</f>
        <v>0</v>
      </c>
      <c r="H612" s="413"/>
      <c r="J612" s="400"/>
      <c r="K612" s="216"/>
      <c r="L612" s="114"/>
      <c r="M612" s="217"/>
      <c r="N612" s="218"/>
      <c r="O612" s="217"/>
    </row>
    <row r="613" spans="2:15" ht="15" thickBot="1">
      <c r="B613" s="37"/>
      <c r="C613" s="28"/>
      <c r="D613" s="28"/>
      <c r="E613" s="28"/>
      <c r="F613" s="28"/>
      <c r="G613" s="38" t="s">
        <v>18</v>
      </c>
      <c r="H613" s="39">
        <f>SUM(G607:G612)</f>
        <v>0</v>
      </c>
      <c r="J613" s="400"/>
      <c r="K613" s="216"/>
      <c r="L613" s="114"/>
      <c r="M613" s="217"/>
      <c r="N613" s="218"/>
      <c r="O613" s="217"/>
    </row>
    <row r="614" spans="2:15" ht="15" thickBot="1">
      <c r="B614" s="127" t="s">
        <v>23</v>
      </c>
      <c r="C614" s="28"/>
      <c r="D614" s="28"/>
      <c r="E614" s="28"/>
      <c r="F614" s="28"/>
      <c r="G614" s="28"/>
      <c r="H614" s="29"/>
      <c r="J614" s="400"/>
      <c r="K614" s="216"/>
      <c r="L614" s="114"/>
      <c r="M614" s="217"/>
      <c r="N614" s="218"/>
      <c r="O614" s="217"/>
    </row>
    <row r="615" spans="2:15" ht="15" thickTop="1">
      <c r="B615" s="40" t="s">
        <v>24</v>
      </c>
      <c r="C615" s="41"/>
      <c r="D615" s="42" t="s">
        <v>25</v>
      </c>
      <c r="E615" s="42" t="s">
        <v>26</v>
      </c>
      <c r="F615" s="42" t="s">
        <v>27</v>
      </c>
      <c r="G615" s="42" t="s">
        <v>15</v>
      </c>
      <c r="H615" s="43"/>
    </row>
    <row r="616" spans="2:15">
      <c r="B616" s="289"/>
      <c r="C616" s="293"/>
      <c r="D616" s="35"/>
      <c r="E616" s="44"/>
      <c r="F616" s="34"/>
      <c r="G616" s="45"/>
      <c r="H616" s="36"/>
    </row>
    <row r="617" spans="2:15" ht="15" thickBot="1">
      <c r="B617" s="46"/>
      <c r="C617" s="47"/>
      <c r="D617" s="48"/>
      <c r="E617" s="48"/>
      <c r="F617" s="48"/>
      <c r="G617" s="49"/>
      <c r="H617" s="50"/>
    </row>
    <row r="618" spans="2:15" ht="15.5" thickTop="1" thickBot="1">
      <c r="B618" s="37"/>
      <c r="C618" s="28"/>
      <c r="D618" s="28"/>
      <c r="E618" s="28"/>
      <c r="F618" s="28"/>
      <c r="G618" s="38" t="s">
        <v>18</v>
      </c>
      <c r="H618" s="51">
        <f>SUM(G616:G617)</f>
        <v>0</v>
      </c>
    </row>
    <row r="619" spans="2:15" ht="15" thickBot="1">
      <c r="B619" s="85" t="s">
        <v>28</v>
      </c>
      <c r="C619" s="52"/>
      <c r="D619" s="52"/>
      <c r="E619" s="52"/>
      <c r="F619" s="52"/>
      <c r="G619" s="52"/>
      <c r="H619" s="53"/>
    </row>
    <row r="620" spans="2:15" ht="15" thickTop="1">
      <c r="B620" s="86" t="s">
        <v>29</v>
      </c>
      <c r="C620" s="54" t="s">
        <v>30</v>
      </c>
      <c r="D620" s="55"/>
      <c r="E620" s="54" t="s">
        <v>14</v>
      </c>
      <c r="F620" s="55"/>
      <c r="G620" s="56" t="s">
        <v>15</v>
      </c>
      <c r="H620" s="57"/>
    </row>
    <row r="621" spans="2:15">
      <c r="B621" s="98" t="str">
        <f>+J8</f>
        <v>CUADRILLA A-A UN OFICIAL  Y DOS AYUDANTES</v>
      </c>
      <c r="C621" s="58">
        <f>+K8</f>
        <v>23750.958333333336</v>
      </c>
      <c r="D621" s="59"/>
      <c r="E621" s="60">
        <v>0.32823760381267697</v>
      </c>
      <c r="F621" s="61"/>
      <c r="G621" s="62">
        <f>E621*C621</f>
        <v>7795.9576515880663</v>
      </c>
      <c r="H621" s="63"/>
    </row>
    <row r="622" spans="2:15" ht="15" thickBot="1">
      <c r="B622" s="88"/>
      <c r="C622" s="89"/>
      <c r="D622" s="89"/>
      <c r="E622" s="89"/>
      <c r="F622" s="90"/>
      <c r="G622" s="89"/>
      <c r="H622" s="91"/>
    </row>
    <row r="623" spans="2:15" ht="15.5" thickTop="1" thickBot="1">
      <c r="B623" s="37"/>
      <c r="C623" s="28"/>
      <c r="D623" s="28"/>
      <c r="E623" s="28"/>
      <c r="F623" s="28"/>
      <c r="G623" s="38" t="s">
        <v>18</v>
      </c>
      <c r="H623" s="92">
        <f>SUM(G621:G622)</f>
        <v>7795.9576515880663</v>
      </c>
    </row>
    <row r="624" spans="2:15" ht="15" thickBot="1">
      <c r="B624" s="37"/>
      <c r="C624" s="28"/>
      <c r="D624" s="28"/>
      <c r="E624" s="28"/>
      <c r="F624" s="28"/>
      <c r="G624" s="65"/>
      <c r="H624" s="29"/>
    </row>
    <row r="625" spans="2:15" ht="15" thickBot="1">
      <c r="B625" s="66"/>
      <c r="C625" s="67"/>
      <c r="D625" s="67"/>
      <c r="E625" s="68" t="s">
        <v>31</v>
      </c>
      <c r="F625" s="69"/>
      <c r="G625" s="69"/>
      <c r="H625" s="608">
        <f>H604+H613+H618+H623</f>
        <v>8500</v>
      </c>
    </row>
    <row r="627" spans="2:15" ht="15" thickBot="1"/>
    <row r="628" spans="2:15" ht="15.75" customHeight="1" thickBot="1">
      <c r="B628" s="629" t="s">
        <v>7</v>
      </c>
      <c r="C628" s="630"/>
      <c r="D628" s="630"/>
      <c r="E628" s="630"/>
      <c r="F628" s="630"/>
      <c r="G628" s="630"/>
      <c r="H628" s="631"/>
    </row>
    <row r="629" spans="2:15" ht="15" thickBot="1">
      <c r="B629" s="21"/>
      <c r="C629" s="22"/>
      <c r="D629" s="22"/>
      <c r="E629" s="23"/>
      <c r="F629" s="23"/>
      <c r="G629" s="23"/>
      <c r="H629" s="24"/>
    </row>
    <row r="630" spans="2:15" ht="15" thickBot="1">
      <c r="B630" s="640" t="str">
        <f>+'PRESUPUESTO OFICIAL'!C24</f>
        <v>Suministro e instalacion de cielo raso PVC (incluye estructura metalica)</v>
      </c>
      <c r="C630" s="641"/>
      <c r="D630" s="641"/>
      <c r="E630" s="641"/>
      <c r="F630" s="642"/>
      <c r="G630" s="209" t="s">
        <v>8</v>
      </c>
      <c r="H630" s="210">
        <f>+'PRESUPUESTO OFICIAL'!B24</f>
        <v>1.19</v>
      </c>
    </row>
    <row r="631" spans="2:15" ht="15" thickBot="1">
      <c r="B631" s="294"/>
      <c r="C631" s="295"/>
      <c r="D631" s="295"/>
      <c r="E631" s="295"/>
      <c r="F631" s="296"/>
      <c r="G631" s="209" t="s">
        <v>9</v>
      </c>
      <c r="H631" s="211" t="str">
        <f>+'PRESUPUESTO OFICIAL'!D28</f>
        <v>M2</v>
      </c>
    </row>
    <row r="632" spans="2:15" ht="15" thickBot="1">
      <c r="B632" s="254" t="s">
        <v>10</v>
      </c>
      <c r="C632" s="255"/>
      <c r="D632" s="255"/>
      <c r="E632" s="255"/>
      <c r="F632" s="255"/>
      <c r="G632" s="255"/>
      <c r="H632" s="256"/>
    </row>
    <row r="633" spans="2:15">
      <c r="B633" s="212" t="s">
        <v>11</v>
      </c>
      <c r="C633" s="213"/>
      <c r="D633" s="214" t="s">
        <v>12</v>
      </c>
      <c r="E633" s="214" t="s">
        <v>13</v>
      </c>
      <c r="F633" s="214" t="s">
        <v>14</v>
      </c>
      <c r="G633" s="214" t="s">
        <v>15</v>
      </c>
      <c r="H633" s="215"/>
    </row>
    <row r="634" spans="2:15">
      <c r="B634" s="113" t="s">
        <v>16</v>
      </c>
      <c r="C634" s="216"/>
      <c r="D634" s="114" t="str">
        <f>VLOOKUP(B634,'[1]INSUMOS 2022'!$C$2:$E$4842,2,FALSE)</f>
        <v>%</v>
      </c>
      <c r="E634" s="217"/>
      <c r="F634" s="218"/>
      <c r="G634" s="217">
        <f>(H657+H651)*0.05</f>
        <v>2014.2857142857142</v>
      </c>
      <c r="H634" s="219"/>
    </row>
    <row r="635" spans="2:15">
      <c r="B635" s="507" t="s">
        <v>214</v>
      </c>
      <c r="C635" s="573"/>
      <c r="D635" s="573" t="s">
        <v>115</v>
      </c>
      <c r="E635" s="573">
        <v>800</v>
      </c>
      <c r="F635" s="573">
        <v>0.5</v>
      </c>
      <c r="G635" s="578">
        <f>+E635*F635</f>
        <v>400</v>
      </c>
      <c r="H635" s="275"/>
    </row>
    <row r="636" spans="2:15" ht="15" thickBot="1">
      <c r="B636" s="220"/>
      <c r="C636" s="221"/>
      <c r="D636" s="222"/>
      <c r="E636" s="223"/>
      <c r="F636" s="224"/>
      <c r="G636" s="223"/>
      <c r="H636" s="225"/>
    </row>
    <row r="637" spans="2:15" ht="15" thickBot="1">
      <c r="B637" s="257"/>
      <c r="C637" s="255"/>
      <c r="D637" s="255"/>
      <c r="E637" s="255"/>
      <c r="F637" s="255"/>
      <c r="G637" s="258" t="s">
        <v>18</v>
      </c>
      <c r="H637" s="226">
        <f>SUM(G634:G636)</f>
        <v>2414.2857142857142</v>
      </c>
    </row>
    <row r="638" spans="2:15">
      <c r="B638" s="254" t="s">
        <v>19</v>
      </c>
      <c r="C638" s="255"/>
      <c r="D638" s="255"/>
      <c r="E638" s="255"/>
      <c r="F638" s="255"/>
      <c r="G638" s="255"/>
      <c r="H638" s="256"/>
    </row>
    <row r="639" spans="2:15" ht="15" thickBot="1">
      <c r="B639" s="254"/>
      <c r="C639" s="255"/>
      <c r="D639" s="255"/>
      <c r="E639" s="255"/>
      <c r="F639" s="255"/>
      <c r="G639" s="255"/>
      <c r="H639" s="256"/>
    </row>
    <row r="640" spans="2:15">
      <c r="B640" s="212" t="s">
        <v>11</v>
      </c>
      <c r="C640" s="213"/>
      <c r="D640" s="214" t="s">
        <v>20</v>
      </c>
      <c r="E640" s="214" t="s">
        <v>21</v>
      </c>
      <c r="F640" s="214" t="s">
        <v>22</v>
      </c>
      <c r="G640" s="214" t="s">
        <v>15</v>
      </c>
      <c r="H640" s="215"/>
      <c r="J640" s="477"/>
      <c r="K640" s="477"/>
      <c r="L640" s="583"/>
      <c r="M640" s="584"/>
      <c r="N640" s="585"/>
      <c r="O640" s="584"/>
    </row>
    <row r="641" spans="2:15">
      <c r="B641" s="277" t="s">
        <v>227</v>
      </c>
      <c r="C641" s="278"/>
      <c r="D641" s="279" t="s">
        <v>69</v>
      </c>
      <c r="E641" s="244">
        <v>27000</v>
      </c>
      <c r="F641" s="121">
        <v>1</v>
      </c>
      <c r="G641" s="244">
        <f t="shared" ref="G641:G644" si="23">E641*F641</f>
        <v>27000</v>
      </c>
      <c r="H641" s="280"/>
      <c r="J641" s="477"/>
      <c r="K641" s="477"/>
      <c r="L641" s="583"/>
      <c r="M641" s="584"/>
      <c r="N641" s="585"/>
      <c r="O641" s="584"/>
    </row>
    <row r="642" spans="2:15">
      <c r="B642" s="277" t="s">
        <v>228</v>
      </c>
      <c r="C642" s="278"/>
      <c r="D642" s="279" t="s">
        <v>121</v>
      </c>
      <c r="E642" s="244">
        <v>22000</v>
      </c>
      <c r="F642" s="121">
        <v>1</v>
      </c>
      <c r="G642" s="244">
        <f t="shared" si="23"/>
        <v>22000</v>
      </c>
      <c r="H642" s="280"/>
      <c r="J642" s="477"/>
      <c r="K642" s="477"/>
      <c r="L642" s="583"/>
      <c r="M642" s="584"/>
      <c r="N642" s="585"/>
      <c r="O642" s="584"/>
    </row>
    <row r="643" spans="2:15">
      <c r="B643" s="277"/>
      <c r="C643" s="278"/>
      <c r="D643" s="279"/>
      <c r="E643" s="244"/>
      <c r="F643" s="121"/>
      <c r="G643" s="244">
        <f t="shared" si="23"/>
        <v>0</v>
      </c>
      <c r="H643" s="227"/>
    </row>
    <row r="644" spans="2:15">
      <c r="B644" s="277"/>
      <c r="C644" s="278"/>
      <c r="D644" s="279"/>
      <c r="E644" s="244"/>
      <c r="F644" s="121"/>
      <c r="G644" s="244">
        <f t="shared" si="23"/>
        <v>0</v>
      </c>
      <c r="H644" s="227"/>
    </row>
    <row r="645" spans="2:15" ht="15" thickBot="1">
      <c r="B645" s="220"/>
      <c r="C645" s="221"/>
      <c r="D645" s="222"/>
      <c r="E645" s="223"/>
      <c r="F645" s="224"/>
      <c r="G645" s="223"/>
      <c r="H645" s="225"/>
    </row>
    <row r="646" spans="2:15" ht="15" thickBot="1">
      <c r="B646" s="257"/>
      <c r="C646" s="255"/>
      <c r="D646" s="255"/>
      <c r="E646" s="255"/>
      <c r="F646" s="255"/>
      <c r="G646" s="258" t="s">
        <v>18</v>
      </c>
      <c r="H646" s="228">
        <f>SUM(G641:G645)</f>
        <v>49000</v>
      </c>
    </row>
    <row r="647" spans="2:15" ht="15" thickBot="1">
      <c r="B647" s="254" t="s">
        <v>23</v>
      </c>
      <c r="C647" s="255"/>
      <c r="D647" s="255"/>
      <c r="E647" s="255"/>
      <c r="F647" s="255"/>
      <c r="G647" s="255"/>
      <c r="H647" s="256"/>
    </row>
    <row r="648" spans="2:15" ht="15" thickTop="1">
      <c r="B648" s="259" t="s">
        <v>24</v>
      </c>
      <c r="C648" s="229"/>
      <c r="D648" s="230" t="s">
        <v>25</v>
      </c>
      <c r="E648" s="230" t="s">
        <v>26</v>
      </c>
      <c r="F648" s="230" t="s">
        <v>27</v>
      </c>
      <c r="G648" s="230" t="s">
        <v>15</v>
      </c>
      <c r="H648" s="260"/>
    </row>
    <row r="649" spans="2:15">
      <c r="B649" s="289" t="s">
        <v>104</v>
      </c>
      <c r="C649" s="293"/>
      <c r="D649" s="35">
        <v>5</v>
      </c>
      <c r="E649" s="44">
        <v>0.1</v>
      </c>
      <c r="F649" s="34">
        <v>20000</v>
      </c>
      <c r="G649" s="45">
        <f>+F649*E649</f>
        <v>2000</v>
      </c>
      <c r="H649" s="219"/>
    </row>
    <row r="650" spans="2:15" ht="15" thickBot="1">
      <c r="B650" s="261"/>
      <c r="C650" s="233"/>
      <c r="D650" s="234"/>
      <c r="E650" s="234"/>
      <c r="F650" s="234"/>
      <c r="G650" s="235"/>
      <c r="H650" s="262"/>
    </row>
    <row r="651" spans="2:15" ht="15.5" thickTop="1" thickBot="1">
      <c r="B651" s="257"/>
      <c r="C651" s="255"/>
      <c r="D651" s="255"/>
      <c r="E651" s="255"/>
      <c r="F651" s="255"/>
      <c r="G651" s="258" t="s">
        <v>18</v>
      </c>
      <c r="H651" s="236">
        <f>SUM(G649:G650)</f>
        <v>2000</v>
      </c>
    </row>
    <row r="652" spans="2:15" ht="15" thickBot="1">
      <c r="B652" s="254" t="s">
        <v>28</v>
      </c>
      <c r="C652" s="255"/>
      <c r="D652" s="255"/>
      <c r="E652" s="255"/>
      <c r="F652" s="255"/>
      <c r="G652" s="255"/>
      <c r="H652" s="256"/>
    </row>
    <row r="653" spans="2:15" ht="15" thickTop="1">
      <c r="B653" s="263" t="s">
        <v>29</v>
      </c>
      <c r="C653" s="237" t="s">
        <v>30</v>
      </c>
      <c r="D653" s="238"/>
      <c r="E653" s="237" t="s">
        <v>14</v>
      </c>
      <c r="F653" s="238"/>
      <c r="G653" s="239" t="s">
        <v>15</v>
      </c>
      <c r="H653" s="264"/>
    </row>
    <row r="654" spans="2:15">
      <c r="B654" s="297" t="str">
        <f>+B621</f>
        <v>CUADRILLA A-A UN OFICIAL  Y DOS AYUDANTES</v>
      </c>
      <c r="C654" s="240">
        <f>+C621</f>
        <v>23750.958333333336</v>
      </c>
      <c r="D654" s="241"/>
      <c r="E654" s="242">
        <v>1.6119650309849649</v>
      </c>
      <c r="F654" s="243"/>
      <c r="G654" s="244">
        <f>E654*C654</f>
        <v>38285.714285714283</v>
      </c>
      <c r="H654" s="266"/>
    </row>
    <row r="655" spans="2:15">
      <c r="B655" s="267"/>
      <c r="C655" s="244"/>
      <c r="D655" s="245"/>
      <c r="E655" s="244"/>
      <c r="F655" s="246"/>
      <c r="G655" s="247"/>
      <c r="H655" s="266"/>
    </row>
    <row r="656" spans="2:15" ht="15" thickBot="1">
      <c r="B656" s="268"/>
      <c r="C656" s="248"/>
      <c r="D656" s="248"/>
      <c r="E656" s="248"/>
      <c r="F656" s="249"/>
      <c r="G656" s="248"/>
      <c r="H656" s="269"/>
    </row>
    <row r="657" spans="2:8" ht="15.5" thickTop="1" thickBot="1">
      <c r="B657" s="257"/>
      <c r="C657" s="255"/>
      <c r="D657" s="255"/>
      <c r="E657" s="255"/>
      <c r="F657" s="255"/>
      <c r="G657" s="258" t="s">
        <v>18</v>
      </c>
      <c r="H657" s="226">
        <f>SUM(G654:G656)</f>
        <v>38285.714285714283</v>
      </c>
    </row>
    <row r="658" spans="2:8" ht="15" thickBot="1">
      <c r="B658" s="257"/>
      <c r="C658" s="255"/>
      <c r="D658" s="255"/>
      <c r="E658" s="255"/>
      <c r="F658" s="255"/>
      <c r="G658" s="270"/>
      <c r="H658" s="256"/>
    </row>
    <row r="659" spans="2:8" ht="15" thickBot="1">
      <c r="B659" s="271"/>
      <c r="C659" s="272"/>
      <c r="D659" s="272"/>
      <c r="E659" s="273" t="s">
        <v>31</v>
      </c>
      <c r="F659" s="274"/>
      <c r="G659" s="274"/>
      <c r="H659" s="608">
        <f>H637+H646+H651+H657</f>
        <v>91700</v>
      </c>
    </row>
    <row r="662" spans="2:8" ht="15" thickBot="1"/>
    <row r="663" spans="2:8" ht="16" thickBot="1">
      <c r="B663" s="629" t="s">
        <v>7</v>
      </c>
      <c r="C663" s="630"/>
      <c r="D663" s="630"/>
      <c r="E663" s="630"/>
      <c r="F663" s="630"/>
      <c r="G663" s="630"/>
      <c r="H663" s="631"/>
    </row>
    <row r="664" spans="2:8" ht="15" thickBot="1">
      <c r="B664" s="21"/>
      <c r="C664" s="22"/>
      <c r="D664" s="22"/>
      <c r="E664" s="23"/>
      <c r="F664" s="23"/>
      <c r="G664" s="23"/>
      <c r="H664" s="24"/>
    </row>
    <row r="665" spans="2:8" ht="34.5" customHeight="1" thickBot="1">
      <c r="B665" s="640" t="str">
        <f>+'PRESUPUESTO OFICIAL'!C27</f>
        <v xml:space="preserve">Suministro e instalacion ventana de seguridad con reja tipo bano y hojas en lamina metalica </v>
      </c>
      <c r="C665" s="641"/>
      <c r="D665" s="641"/>
      <c r="E665" s="641"/>
      <c r="F665" s="642"/>
      <c r="G665" s="209" t="s">
        <v>8</v>
      </c>
      <c r="H665" s="210">
        <f>+'PRESUPUESTO OFICIAL'!B27</f>
        <v>2.1</v>
      </c>
    </row>
    <row r="666" spans="2:8" ht="15" thickBot="1">
      <c r="B666" s="294"/>
      <c r="C666" s="295"/>
      <c r="D666" s="295"/>
      <c r="E666" s="295"/>
      <c r="F666" s="296"/>
      <c r="G666" s="209" t="s">
        <v>9</v>
      </c>
      <c r="H666" s="211" t="str">
        <f>+'PRESUPUESTO OFICIAL'!D31</f>
        <v>M2</v>
      </c>
    </row>
    <row r="667" spans="2:8" ht="15" thickBot="1">
      <c r="B667" s="254" t="s">
        <v>10</v>
      </c>
      <c r="C667" s="255"/>
      <c r="D667" s="255"/>
      <c r="E667" s="255"/>
      <c r="F667" s="255"/>
      <c r="G667" s="255"/>
      <c r="H667" s="256"/>
    </row>
    <row r="668" spans="2:8">
      <c r="B668" s="212" t="s">
        <v>11</v>
      </c>
      <c r="C668" s="213"/>
      <c r="D668" s="214" t="s">
        <v>12</v>
      </c>
      <c r="E668" s="214" t="s">
        <v>13</v>
      </c>
      <c r="F668" s="214" t="s">
        <v>14</v>
      </c>
      <c r="G668" s="214" t="s">
        <v>15</v>
      </c>
      <c r="H668" s="215"/>
    </row>
    <row r="669" spans="2:8">
      <c r="B669" s="113" t="s">
        <v>16</v>
      </c>
      <c r="C669" s="216"/>
      <c r="D669" s="114" t="str">
        <f>VLOOKUP(B669,'[1]INSUMOS 2022'!$C$2:$E$4842,2,FALSE)</f>
        <v>%</v>
      </c>
      <c r="E669" s="217"/>
      <c r="F669" s="218"/>
      <c r="G669" s="217">
        <f>(H693+H687)*0.05</f>
        <v>1814.2857142857138</v>
      </c>
      <c r="H669" s="219"/>
    </row>
    <row r="670" spans="2:8">
      <c r="B670" s="289" t="s">
        <v>214</v>
      </c>
      <c r="C670" s="573"/>
      <c r="D670" s="573" t="s">
        <v>115</v>
      </c>
      <c r="E670" s="573">
        <v>800</v>
      </c>
      <c r="F670" s="573">
        <v>0.5</v>
      </c>
      <c r="G670" s="578">
        <f>+E670*F670</f>
        <v>400</v>
      </c>
      <c r="H670" s="275"/>
    </row>
    <row r="671" spans="2:8" ht="15" thickBot="1">
      <c r="B671" s="525"/>
      <c r="C671" s="527"/>
      <c r="D671" s="529"/>
      <c r="E671" s="531"/>
      <c r="F671" s="533"/>
      <c r="G671" s="531"/>
      <c r="H671" s="225"/>
    </row>
    <row r="672" spans="2:8" ht="15" thickBot="1">
      <c r="B672" s="257"/>
      <c r="C672" s="255"/>
      <c r="D672" s="255"/>
      <c r="E672" s="255"/>
      <c r="F672" s="255"/>
      <c r="G672" s="258" t="s">
        <v>18</v>
      </c>
      <c r="H672" s="226">
        <f>SUM(G669:G671)</f>
        <v>2214.2857142857138</v>
      </c>
    </row>
    <row r="673" spans="2:8">
      <c r="B673" s="254" t="s">
        <v>19</v>
      </c>
      <c r="C673" s="255"/>
      <c r="D673" s="255"/>
      <c r="E673" s="255"/>
      <c r="F673" s="255"/>
      <c r="G673" s="255"/>
      <c r="H673" s="256"/>
    </row>
    <row r="674" spans="2:8" ht="15" thickBot="1">
      <c r="B674" s="254"/>
      <c r="C674" s="255"/>
      <c r="D674" s="255"/>
      <c r="E674" s="255"/>
      <c r="F674" s="255"/>
      <c r="G674" s="255"/>
      <c r="H674" s="256"/>
    </row>
    <row r="675" spans="2:8">
      <c r="B675" s="212" t="s">
        <v>11</v>
      </c>
      <c r="C675" s="213"/>
      <c r="D675" s="214" t="s">
        <v>20</v>
      </c>
      <c r="E675" s="214" t="s">
        <v>21</v>
      </c>
      <c r="F675" s="214" t="s">
        <v>22</v>
      </c>
      <c r="G675" s="214" t="s">
        <v>15</v>
      </c>
      <c r="H675" s="215"/>
    </row>
    <row r="676" spans="2:8">
      <c r="B676" s="113" t="s">
        <v>229</v>
      </c>
      <c r="C676" s="129"/>
      <c r="D676" s="114" t="s">
        <v>121</v>
      </c>
      <c r="E676" s="131">
        <v>260000</v>
      </c>
      <c r="F676" s="132">
        <v>1</v>
      </c>
      <c r="G676" s="131">
        <f t="shared" ref="G676:G677" si="24">E676*F676</f>
        <v>260000</v>
      </c>
      <c r="H676" s="280"/>
    </row>
    <row r="677" spans="2:8">
      <c r="B677" s="113" t="s">
        <v>120</v>
      </c>
      <c r="C677" s="129"/>
      <c r="D677" s="114" t="s">
        <v>121</v>
      </c>
      <c r="E677" s="131">
        <v>6500</v>
      </c>
      <c r="F677" s="132">
        <v>1</v>
      </c>
      <c r="G677" s="131">
        <f t="shared" si="24"/>
        <v>6500</v>
      </c>
      <c r="H677" s="280"/>
    </row>
    <row r="678" spans="2:8">
      <c r="B678" s="277" t="s">
        <v>230</v>
      </c>
      <c r="C678" s="278"/>
      <c r="D678" s="279" t="s">
        <v>117</v>
      </c>
      <c r="E678" s="244">
        <v>75000</v>
      </c>
      <c r="F678" s="121">
        <v>0.2</v>
      </c>
      <c r="G678" s="244">
        <f t="shared" ref="G678:G680" si="25">E678*F678</f>
        <v>15000</v>
      </c>
      <c r="H678" s="227"/>
    </row>
    <row r="679" spans="2:8">
      <c r="B679" s="277"/>
      <c r="C679" s="203"/>
      <c r="D679" s="279"/>
      <c r="E679" s="168"/>
      <c r="F679" s="204"/>
      <c r="G679" s="62">
        <f t="shared" ref="G679" si="26">+F679*E679</f>
        <v>0</v>
      </c>
      <c r="H679" s="227"/>
    </row>
    <row r="680" spans="2:8">
      <c r="B680" s="277"/>
      <c r="C680" s="278"/>
      <c r="D680" s="279"/>
      <c r="E680" s="244"/>
      <c r="F680" s="121"/>
      <c r="G680" s="244">
        <f t="shared" si="25"/>
        <v>0</v>
      </c>
      <c r="H680" s="227"/>
    </row>
    <row r="681" spans="2:8" ht="15" thickBot="1">
      <c r="B681" s="220"/>
      <c r="C681" s="221"/>
      <c r="D681" s="222"/>
      <c r="E681" s="223"/>
      <c r="F681" s="224"/>
      <c r="G681" s="223"/>
      <c r="H681" s="225"/>
    </row>
    <row r="682" spans="2:8" ht="15" thickBot="1">
      <c r="B682" s="257"/>
      <c r="C682" s="255"/>
      <c r="D682" s="255"/>
      <c r="E682" s="255"/>
      <c r="F682" s="255"/>
      <c r="G682" s="258" t="s">
        <v>18</v>
      </c>
      <c r="H682" s="228">
        <f>SUM(G676:G681)</f>
        <v>281500</v>
      </c>
    </row>
    <row r="683" spans="2:8" ht="15" thickBot="1">
      <c r="B683" s="254" t="s">
        <v>23</v>
      </c>
      <c r="C683" s="255"/>
      <c r="D683" s="255"/>
      <c r="E683" s="255"/>
      <c r="F683" s="255"/>
      <c r="G683" s="255"/>
      <c r="H683" s="256"/>
    </row>
    <row r="684" spans="2:8" ht="15" thickTop="1">
      <c r="B684" s="259" t="s">
        <v>24</v>
      </c>
      <c r="C684" s="229"/>
      <c r="D684" s="230" t="s">
        <v>25</v>
      </c>
      <c r="E684" s="230" t="s">
        <v>26</v>
      </c>
      <c r="F684" s="230" t="s">
        <v>27</v>
      </c>
      <c r="G684" s="230" t="s">
        <v>15</v>
      </c>
      <c r="H684" s="260"/>
    </row>
    <row r="685" spans="2:8">
      <c r="B685" s="113"/>
      <c r="C685" s="216"/>
      <c r="D685" s="218"/>
      <c r="E685" s="231"/>
      <c r="F685" s="217"/>
      <c r="G685" s="232"/>
      <c r="H685" s="219"/>
    </row>
    <row r="686" spans="2:8" ht="15" thickBot="1">
      <c r="B686" s="261"/>
      <c r="C686" s="233"/>
      <c r="D686" s="234"/>
      <c r="E686" s="234"/>
      <c r="F686" s="234"/>
      <c r="G686" s="235"/>
      <c r="H686" s="262"/>
    </row>
    <row r="687" spans="2:8" ht="15.5" thickTop="1" thickBot="1">
      <c r="B687" s="257"/>
      <c r="C687" s="255"/>
      <c r="D687" s="255"/>
      <c r="E687" s="255"/>
      <c r="F687" s="255"/>
      <c r="G687" s="258" t="s">
        <v>18</v>
      </c>
      <c r="H687" s="236">
        <f>SUM(G685:G686)</f>
        <v>0</v>
      </c>
    </row>
    <row r="688" spans="2:8" ht="15" thickBot="1">
      <c r="B688" s="254" t="s">
        <v>28</v>
      </c>
      <c r="C688" s="255"/>
      <c r="D688" s="255"/>
      <c r="E688" s="255"/>
      <c r="F688" s="255"/>
      <c r="G688" s="255"/>
      <c r="H688" s="256"/>
    </row>
    <row r="689" spans="2:8" ht="15" thickTop="1">
      <c r="B689" s="263" t="s">
        <v>29</v>
      </c>
      <c r="C689" s="237" t="s">
        <v>30</v>
      </c>
      <c r="D689" s="238"/>
      <c r="E689" s="237" t="s">
        <v>14</v>
      </c>
      <c r="F689" s="238"/>
      <c r="G689" s="239" t="s">
        <v>15</v>
      </c>
      <c r="H689" s="264"/>
    </row>
    <row r="690" spans="2:8">
      <c r="B690" s="297" t="str">
        <f>+B654</f>
        <v>CUADRILLA A-A UN OFICIAL  Y DOS AYUDANTES</v>
      </c>
      <c r="C690" s="240">
        <f>+C654</f>
        <v>23750.958333333336</v>
      </c>
      <c r="D690" s="241"/>
      <c r="E690" s="242">
        <v>1.5277579025006756</v>
      </c>
      <c r="F690" s="243"/>
      <c r="G690" s="244">
        <f>E690*C690</f>
        <v>36285.714285714275</v>
      </c>
      <c r="H690" s="266"/>
    </row>
    <row r="691" spans="2:8">
      <c r="B691" s="267"/>
      <c r="C691" s="244"/>
      <c r="D691" s="245"/>
      <c r="E691" s="244"/>
      <c r="F691" s="246"/>
      <c r="G691" s="247"/>
      <c r="H691" s="266"/>
    </row>
    <row r="692" spans="2:8" ht="15" thickBot="1">
      <c r="B692" s="268"/>
      <c r="C692" s="248"/>
      <c r="D692" s="248"/>
      <c r="E692" s="248"/>
      <c r="F692" s="249"/>
      <c r="G692" s="248"/>
      <c r="H692" s="269"/>
    </row>
    <row r="693" spans="2:8" ht="15.5" thickTop="1" thickBot="1">
      <c r="B693" s="257"/>
      <c r="C693" s="255"/>
      <c r="D693" s="255"/>
      <c r="E693" s="255"/>
      <c r="F693" s="255"/>
      <c r="G693" s="258" t="s">
        <v>18</v>
      </c>
      <c r="H693" s="226">
        <f>SUM(G690:G692)</f>
        <v>36285.714285714275</v>
      </c>
    </row>
    <row r="694" spans="2:8" ht="15" thickBot="1">
      <c r="B694" s="257"/>
      <c r="C694" s="255"/>
      <c r="D694" s="255"/>
      <c r="E694" s="255"/>
      <c r="F694" s="255"/>
      <c r="G694" s="270"/>
      <c r="H694" s="256"/>
    </row>
    <row r="695" spans="2:8" ht="15" thickBot="1">
      <c r="B695" s="271"/>
      <c r="C695" s="272"/>
      <c r="D695" s="272"/>
      <c r="E695" s="273" t="s">
        <v>31</v>
      </c>
      <c r="F695" s="274"/>
      <c r="G695" s="274"/>
      <c r="H695" s="608">
        <f>H672+H682+H687+H693</f>
        <v>320000</v>
      </c>
    </row>
    <row r="698" spans="2:8" ht="15" thickBot="1"/>
    <row r="699" spans="2:8" ht="16" thickBot="1">
      <c r="B699" s="629" t="s">
        <v>7</v>
      </c>
      <c r="C699" s="630"/>
      <c r="D699" s="630"/>
      <c r="E699" s="630"/>
      <c r="F699" s="630"/>
      <c r="G699" s="630"/>
      <c r="H699" s="631"/>
    </row>
    <row r="700" spans="2:8" ht="15" thickBot="1">
      <c r="B700" s="21"/>
      <c r="C700" s="22"/>
      <c r="D700" s="22"/>
      <c r="E700" s="23"/>
      <c r="F700" s="23"/>
      <c r="G700" s="23"/>
      <c r="H700" s="24"/>
    </row>
    <row r="701" spans="2:8" ht="15" thickBot="1">
      <c r="B701" s="640" t="str">
        <f>+'PRESUPUESTO OFICIAL'!C28</f>
        <v xml:space="preserve">Suministro e instalacion de puerta metalica </v>
      </c>
      <c r="C701" s="641"/>
      <c r="D701" s="641"/>
      <c r="E701" s="641"/>
      <c r="F701" s="642"/>
      <c r="G701" s="209" t="s">
        <v>8</v>
      </c>
      <c r="H701" s="210">
        <f>+'PRESUPUESTO OFICIAL'!B28</f>
        <v>2.2000000000000002</v>
      </c>
    </row>
    <row r="702" spans="2:8" ht="15" thickBot="1">
      <c r="B702" s="294"/>
      <c r="C702" s="295"/>
      <c r="D702" s="295"/>
      <c r="E702" s="295"/>
      <c r="F702" s="296"/>
      <c r="G702" s="209" t="s">
        <v>9</v>
      </c>
      <c r="H702" s="211" t="str">
        <f>+'PRESUPUESTO OFICIAL'!D28</f>
        <v>M2</v>
      </c>
    </row>
    <row r="703" spans="2:8" ht="15" thickBot="1">
      <c r="B703" s="254" t="s">
        <v>10</v>
      </c>
      <c r="C703" s="255"/>
      <c r="D703" s="255"/>
      <c r="E703" s="255"/>
      <c r="F703" s="255"/>
      <c r="G703" s="255"/>
      <c r="H703" s="256"/>
    </row>
    <row r="704" spans="2:8">
      <c r="B704" s="212" t="s">
        <v>11</v>
      </c>
      <c r="C704" s="213"/>
      <c r="D704" s="214" t="s">
        <v>12</v>
      </c>
      <c r="E704" s="214" t="s">
        <v>13</v>
      </c>
      <c r="F704" s="214" t="s">
        <v>14</v>
      </c>
      <c r="G704" s="214" t="s">
        <v>15</v>
      </c>
      <c r="H704" s="215"/>
    </row>
    <row r="705" spans="2:8">
      <c r="B705" s="113" t="s">
        <v>16</v>
      </c>
      <c r="C705" s="216"/>
      <c r="D705" s="114" t="str">
        <f>VLOOKUP(B705,'[1]INSUMOS 2022'!$C$2:$E$4842,2,FALSE)</f>
        <v>%</v>
      </c>
      <c r="E705" s="217"/>
      <c r="F705" s="218"/>
      <c r="G705" s="217">
        <f>(H729+H723)*0.05</f>
        <v>2309.5238095238051</v>
      </c>
      <c r="H705" s="219"/>
    </row>
    <row r="706" spans="2:8">
      <c r="B706" s="289" t="s">
        <v>214</v>
      </c>
      <c r="C706" s="573"/>
      <c r="D706" s="573" t="s">
        <v>115</v>
      </c>
      <c r="E706" s="573">
        <v>800</v>
      </c>
      <c r="F706" s="573">
        <v>0.5</v>
      </c>
      <c r="G706" s="578">
        <f>+E706*F706</f>
        <v>400</v>
      </c>
      <c r="H706" s="275"/>
    </row>
    <row r="707" spans="2:8" ht="15" thickBot="1">
      <c r="B707" s="525"/>
      <c r="C707" s="527"/>
      <c r="D707" s="529"/>
      <c r="E707" s="531"/>
      <c r="F707" s="533"/>
      <c r="G707" s="531"/>
      <c r="H707" s="225"/>
    </row>
    <row r="708" spans="2:8" ht="15" thickBot="1">
      <c r="B708" s="257"/>
      <c r="C708" s="255"/>
      <c r="D708" s="255"/>
      <c r="E708" s="255"/>
      <c r="F708" s="255"/>
      <c r="G708" s="258" t="s">
        <v>18</v>
      </c>
      <c r="H708" s="226">
        <f>SUM(G705:G707)</f>
        <v>2709.5238095238051</v>
      </c>
    </row>
    <row r="709" spans="2:8">
      <c r="B709" s="254" t="s">
        <v>19</v>
      </c>
      <c r="C709" s="255"/>
      <c r="D709" s="255"/>
      <c r="E709" s="255"/>
      <c r="F709" s="255"/>
      <c r="G709" s="255"/>
      <c r="H709" s="256"/>
    </row>
    <row r="710" spans="2:8" ht="15" thickBot="1">
      <c r="B710" s="254"/>
      <c r="C710" s="255"/>
      <c r="D710" s="255"/>
      <c r="E710" s="255"/>
      <c r="F710" s="255"/>
      <c r="G710" s="255"/>
      <c r="H710" s="256"/>
    </row>
    <row r="711" spans="2:8">
      <c r="B711" s="212" t="s">
        <v>11</v>
      </c>
      <c r="C711" s="213"/>
      <c r="D711" s="214" t="s">
        <v>20</v>
      </c>
      <c r="E711" s="214" t="s">
        <v>21</v>
      </c>
      <c r="F711" s="214" t="s">
        <v>22</v>
      </c>
      <c r="G711" s="214" t="s">
        <v>15</v>
      </c>
      <c r="H711" s="215"/>
    </row>
    <row r="712" spans="2:8">
      <c r="B712" s="113" t="s">
        <v>231</v>
      </c>
      <c r="C712" s="129"/>
      <c r="D712" s="114" t="s">
        <v>121</v>
      </c>
      <c r="E712" s="131">
        <v>270000</v>
      </c>
      <c r="F712" s="132">
        <v>1</v>
      </c>
      <c r="G712" s="131">
        <f t="shared" ref="G712:G714" si="27">E712*F712</f>
        <v>270000</v>
      </c>
      <c r="H712" s="280"/>
    </row>
    <row r="713" spans="2:8">
      <c r="B713" s="113" t="s">
        <v>120</v>
      </c>
      <c r="C713" s="129"/>
      <c r="D713" s="114" t="s">
        <v>121</v>
      </c>
      <c r="E713" s="131">
        <v>6500</v>
      </c>
      <c r="F713" s="132">
        <v>1</v>
      </c>
      <c r="G713" s="131">
        <f t="shared" si="27"/>
        <v>6500</v>
      </c>
      <c r="H713" s="280"/>
    </row>
    <row r="714" spans="2:8">
      <c r="B714" s="277" t="s">
        <v>230</v>
      </c>
      <c r="C714" s="278"/>
      <c r="D714" s="279" t="s">
        <v>207</v>
      </c>
      <c r="E714" s="244">
        <v>75000</v>
      </c>
      <c r="F714" s="121">
        <v>0.2</v>
      </c>
      <c r="G714" s="244">
        <f t="shared" si="27"/>
        <v>15000</v>
      </c>
      <c r="H714" s="227"/>
    </row>
    <row r="715" spans="2:8">
      <c r="B715" s="113"/>
      <c r="C715" s="129"/>
      <c r="D715" s="114"/>
      <c r="E715" s="131"/>
      <c r="F715" s="132"/>
      <c r="G715" s="131">
        <f t="shared" ref="G715:G717" si="28">E715*F715</f>
        <v>0</v>
      </c>
      <c r="H715" s="227"/>
    </row>
    <row r="716" spans="2:8">
      <c r="B716" s="113"/>
      <c r="C716" s="129"/>
      <c r="D716" s="114"/>
      <c r="E716" s="131"/>
      <c r="F716" s="132"/>
      <c r="G716" s="131">
        <f t="shared" si="28"/>
        <v>0</v>
      </c>
      <c r="H716" s="227"/>
    </row>
    <row r="717" spans="2:8" ht="15" thickBot="1">
      <c r="B717" s="220"/>
      <c r="C717" s="147"/>
      <c r="D717" s="222"/>
      <c r="E717" s="149"/>
      <c r="F717" s="150"/>
      <c r="G717" s="149">
        <f t="shared" si="28"/>
        <v>0</v>
      </c>
      <c r="H717" s="225"/>
    </row>
    <row r="718" spans="2:8" ht="15" thickBot="1">
      <c r="B718" s="257"/>
      <c r="C718" s="255"/>
      <c r="D718" s="255"/>
      <c r="E718" s="255"/>
      <c r="F718" s="255"/>
      <c r="G718" s="258" t="s">
        <v>18</v>
      </c>
      <c r="H718" s="228">
        <f>SUM(G712:G717)</f>
        <v>291500</v>
      </c>
    </row>
    <row r="719" spans="2:8" ht="15" thickBot="1">
      <c r="B719" s="254" t="s">
        <v>23</v>
      </c>
      <c r="C719" s="255"/>
      <c r="D719" s="255"/>
      <c r="E719" s="255"/>
      <c r="F719" s="255"/>
      <c r="G719" s="255"/>
      <c r="H719" s="256"/>
    </row>
    <row r="720" spans="2:8" ht="15" thickTop="1">
      <c r="B720" s="259" t="s">
        <v>24</v>
      </c>
      <c r="C720" s="229"/>
      <c r="D720" s="230" t="s">
        <v>25</v>
      </c>
      <c r="E720" s="230" t="s">
        <v>26</v>
      </c>
      <c r="F720" s="230" t="s">
        <v>27</v>
      </c>
      <c r="G720" s="230" t="s">
        <v>15</v>
      </c>
      <c r="H720" s="260"/>
    </row>
    <row r="721" spans="2:8">
      <c r="B721" s="113"/>
      <c r="C721" s="216"/>
      <c r="D721" s="218"/>
      <c r="E721" s="231"/>
      <c r="F721" s="217"/>
      <c r="G721" s="232"/>
      <c r="H721" s="219"/>
    </row>
    <row r="722" spans="2:8" ht="15" thickBot="1">
      <c r="B722" s="261"/>
      <c r="C722" s="233"/>
      <c r="D722" s="234"/>
      <c r="E722" s="234"/>
      <c r="F722" s="234"/>
      <c r="G722" s="235"/>
      <c r="H722" s="262"/>
    </row>
    <row r="723" spans="2:8" ht="15.5" thickTop="1" thickBot="1">
      <c r="B723" s="257"/>
      <c r="C723" s="255"/>
      <c r="D723" s="255"/>
      <c r="E723" s="255"/>
      <c r="F723" s="255"/>
      <c r="G723" s="258" t="s">
        <v>18</v>
      </c>
      <c r="H723" s="236">
        <f>SUM(G721:G722)</f>
        <v>0</v>
      </c>
    </row>
    <row r="724" spans="2:8" ht="15" thickBot="1">
      <c r="B724" s="254" t="s">
        <v>28</v>
      </c>
      <c r="C724" s="255"/>
      <c r="D724" s="255"/>
      <c r="E724" s="255"/>
      <c r="F724" s="255"/>
      <c r="G724" s="255"/>
      <c r="H724" s="256"/>
    </row>
    <row r="725" spans="2:8" ht="15" thickTop="1">
      <c r="B725" s="263" t="s">
        <v>29</v>
      </c>
      <c r="C725" s="237" t="s">
        <v>30</v>
      </c>
      <c r="D725" s="238"/>
      <c r="E725" s="237" t="s">
        <v>14</v>
      </c>
      <c r="F725" s="238"/>
      <c r="G725" s="239" t="s">
        <v>15</v>
      </c>
      <c r="H725" s="264"/>
    </row>
    <row r="726" spans="2:8">
      <c r="B726" s="297" t="str">
        <f>+B690</f>
        <v>CUADRILLA A-A UN OFICIAL  Y DOS AYUDANTES</v>
      </c>
      <c r="C726" s="240">
        <f>+C690</f>
        <v>23750.958333333336</v>
      </c>
      <c r="D726" s="241"/>
      <c r="E726" s="242">
        <v>1.9447836816609618</v>
      </c>
      <c r="F726" s="243"/>
      <c r="G726" s="244">
        <f>E726*C726</f>
        <v>46190.476190476104</v>
      </c>
      <c r="H726" s="266"/>
    </row>
    <row r="727" spans="2:8">
      <c r="B727" s="267"/>
      <c r="C727" s="244"/>
      <c r="D727" s="245"/>
      <c r="E727" s="244"/>
      <c r="F727" s="246"/>
      <c r="G727" s="247"/>
      <c r="H727" s="266"/>
    </row>
    <row r="728" spans="2:8" ht="15" thickBot="1">
      <c r="B728" s="268"/>
      <c r="C728" s="248"/>
      <c r="D728" s="248"/>
      <c r="E728" s="248"/>
      <c r="F728" s="249"/>
      <c r="G728" s="248"/>
      <c r="H728" s="269"/>
    </row>
    <row r="729" spans="2:8" ht="15.5" thickTop="1" thickBot="1">
      <c r="B729" s="257"/>
      <c r="C729" s="255"/>
      <c r="D729" s="255"/>
      <c r="E729" s="255"/>
      <c r="F729" s="255"/>
      <c r="G729" s="258" t="s">
        <v>18</v>
      </c>
      <c r="H729" s="226">
        <f>SUM(G726:G728)</f>
        <v>46190.476190476104</v>
      </c>
    </row>
    <row r="730" spans="2:8" ht="15" thickBot="1">
      <c r="B730" s="257"/>
      <c r="C730" s="255"/>
      <c r="D730" s="255"/>
      <c r="E730" s="255"/>
      <c r="F730" s="255"/>
      <c r="G730" s="270"/>
      <c r="H730" s="256"/>
    </row>
    <row r="731" spans="2:8" ht="15" thickBot="1">
      <c r="B731" s="271"/>
      <c r="C731" s="272"/>
      <c r="D731" s="272"/>
      <c r="E731" s="273" t="s">
        <v>31</v>
      </c>
      <c r="F731" s="274"/>
      <c r="G731" s="274"/>
      <c r="H731" s="608">
        <f>H708+H718+H723+H729</f>
        <v>340399.99999999988</v>
      </c>
    </row>
    <row r="734" spans="2:8" ht="15" thickBot="1"/>
    <row r="735" spans="2:8" ht="16" thickBot="1">
      <c r="B735" s="629" t="s">
        <v>7</v>
      </c>
      <c r="C735" s="630"/>
      <c r="D735" s="630"/>
      <c r="E735" s="630"/>
      <c r="F735" s="630"/>
      <c r="G735" s="630"/>
      <c r="H735" s="631"/>
    </row>
    <row r="736" spans="2:8" ht="15" thickBot="1">
      <c r="B736" s="21"/>
      <c r="C736" s="22"/>
      <c r="D736" s="22"/>
      <c r="E736" s="23"/>
      <c r="F736" s="23"/>
      <c r="G736" s="23"/>
      <c r="H736" s="24"/>
    </row>
    <row r="737" spans="2:8" ht="15" thickBot="1">
      <c r="B737" s="640" t="str">
        <f>+'PRESUPUESTO OFICIAL'!C29</f>
        <v xml:space="preserve">Retiro de puerta e instalacion de bloque H4 (incluye pañete y pintura) </v>
      </c>
      <c r="C737" s="641"/>
      <c r="D737" s="641"/>
      <c r="E737" s="641"/>
      <c r="F737" s="642"/>
      <c r="G737" s="209" t="s">
        <v>8</v>
      </c>
      <c r="H737" s="210">
        <f>+'PRESUPUESTO OFICIAL'!B29</f>
        <v>2.2999999999999998</v>
      </c>
    </row>
    <row r="738" spans="2:8" ht="15" thickBot="1">
      <c r="B738" s="294"/>
      <c r="C738" s="295"/>
      <c r="D738" s="295"/>
      <c r="E738" s="295"/>
      <c r="F738" s="296"/>
      <c r="G738" s="209" t="s">
        <v>9</v>
      </c>
      <c r="H738" s="211" t="str">
        <f>+'PRESUPUESTO OFICIAL'!D29</f>
        <v>M2</v>
      </c>
    </row>
    <row r="739" spans="2:8" ht="15" thickBot="1">
      <c r="B739" s="254" t="s">
        <v>10</v>
      </c>
      <c r="C739" s="255"/>
      <c r="D739" s="255"/>
      <c r="E739" s="255"/>
      <c r="F739" s="255"/>
      <c r="G739" s="255"/>
      <c r="H739" s="256"/>
    </row>
    <row r="740" spans="2:8">
      <c r="B740" s="212" t="s">
        <v>11</v>
      </c>
      <c r="C740" s="213"/>
      <c r="D740" s="214" t="s">
        <v>12</v>
      </c>
      <c r="E740" s="214" t="s">
        <v>13</v>
      </c>
      <c r="F740" s="214" t="s">
        <v>14</v>
      </c>
      <c r="G740" s="214" t="s">
        <v>15</v>
      </c>
      <c r="H740" s="215"/>
    </row>
    <row r="741" spans="2:8">
      <c r="B741" s="113" t="s">
        <v>16</v>
      </c>
      <c r="C741" s="216"/>
      <c r="D741" s="114" t="str">
        <f>VLOOKUP(B741,'[1]INSUMOS 2022'!$C$2:$E$4842,2,FALSE)</f>
        <v>%</v>
      </c>
      <c r="E741" s="217"/>
      <c r="F741" s="218"/>
      <c r="G741" s="217">
        <f>(H765+H759)*0.05</f>
        <v>2194.5238095238092</v>
      </c>
      <c r="H741" s="219"/>
    </row>
    <row r="742" spans="2:8">
      <c r="B742" s="289" t="s">
        <v>214</v>
      </c>
      <c r="C742" s="573"/>
      <c r="D742" s="573" t="s">
        <v>115</v>
      </c>
      <c r="E742" s="573">
        <v>800</v>
      </c>
      <c r="F742" s="573">
        <v>0.5</v>
      </c>
      <c r="G742" s="578">
        <f>+E742*F742</f>
        <v>400</v>
      </c>
      <c r="H742" s="275"/>
    </row>
    <row r="743" spans="2:8" ht="15" thickBot="1">
      <c r="B743" s="525"/>
      <c r="C743" s="527"/>
      <c r="D743" s="529"/>
      <c r="E743" s="531"/>
      <c r="F743" s="533"/>
      <c r="G743" s="531"/>
      <c r="H743" s="225"/>
    </row>
    <row r="744" spans="2:8" ht="15" thickBot="1">
      <c r="B744" s="257"/>
      <c r="C744" s="255"/>
      <c r="D744" s="255"/>
      <c r="E744" s="255"/>
      <c r="F744" s="255"/>
      <c r="G744" s="258" t="s">
        <v>18</v>
      </c>
      <c r="H744" s="226">
        <f>SUM(G741:G743)</f>
        <v>2594.5238095238092</v>
      </c>
    </row>
    <row r="745" spans="2:8">
      <c r="B745" s="254" t="s">
        <v>19</v>
      </c>
      <c r="C745" s="255"/>
      <c r="D745" s="255"/>
      <c r="E745" s="255"/>
      <c r="F745" s="255"/>
      <c r="G745" s="255"/>
      <c r="H745" s="256"/>
    </row>
    <row r="746" spans="2:8" ht="15" thickBot="1">
      <c r="B746" s="254"/>
      <c r="C746" s="255"/>
      <c r="D746" s="255"/>
      <c r="E746" s="255"/>
      <c r="F746" s="255"/>
      <c r="G746" s="255"/>
      <c r="H746" s="256"/>
    </row>
    <row r="747" spans="2:8">
      <c r="B747" s="212" t="s">
        <v>11</v>
      </c>
      <c r="C747" s="213"/>
      <c r="D747" s="214" t="s">
        <v>20</v>
      </c>
      <c r="E747" s="214" t="s">
        <v>21</v>
      </c>
      <c r="F747" s="214" t="s">
        <v>22</v>
      </c>
      <c r="G747" s="214" t="s">
        <v>15</v>
      </c>
      <c r="H747" s="215"/>
    </row>
    <row r="748" spans="2:8">
      <c r="B748" s="113" t="s">
        <v>106</v>
      </c>
      <c r="C748" s="216"/>
      <c r="D748" s="114" t="s">
        <v>63</v>
      </c>
      <c r="E748" s="586">
        <v>700</v>
      </c>
      <c r="F748" s="218">
        <v>5</v>
      </c>
      <c r="G748" s="217">
        <f t="shared" ref="G748:G751" si="29">E748*F748</f>
        <v>3500</v>
      </c>
      <c r="H748" s="280"/>
    </row>
    <row r="749" spans="2:8">
      <c r="B749" s="113" t="s">
        <v>110</v>
      </c>
      <c r="C749" s="216"/>
      <c r="D749" s="514" t="s">
        <v>33</v>
      </c>
      <c r="E749" s="516">
        <v>60000</v>
      </c>
      <c r="F749" s="514">
        <v>0.05</v>
      </c>
      <c r="G749" s="519">
        <f t="shared" ref="G749" si="30">+F749*E749</f>
        <v>3000</v>
      </c>
      <c r="H749" s="280"/>
    </row>
    <row r="750" spans="2:8">
      <c r="B750" s="113" t="s">
        <v>107</v>
      </c>
      <c r="C750" s="216"/>
      <c r="D750" s="114" t="s">
        <v>124</v>
      </c>
      <c r="E750" s="217">
        <v>150</v>
      </c>
      <c r="F750" s="218">
        <v>0.1</v>
      </c>
      <c r="G750" s="217">
        <f t="shared" si="29"/>
        <v>15</v>
      </c>
      <c r="H750" s="227"/>
    </row>
    <row r="751" spans="2:8">
      <c r="B751" s="113" t="s">
        <v>232</v>
      </c>
      <c r="C751" s="216"/>
      <c r="D751" s="114" t="s">
        <v>121</v>
      </c>
      <c r="E751" s="217">
        <v>2100</v>
      </c>
      <c r="F751" s="218">
        <v>12</v>
      </c>
      <c r="G751" s="217">
        <f t="shared" si="29"/>
        <v>25200</v>
      </c>
      <c r="H751" s="227"/>
    </row>
    <row r="752" spans="2:8">
      <c r="B752" s="113" t="s">
        <v>233</v>
      </c>
      <c r="C752" s="129"/>
      <c r="D752" s="114" t="s">
        <v>117</v>
      </c>
      <c r="E752" s="131">
        <v>60000</v>
      </c>
      <c r="F752" s="132">
        <v>0.2</v>
      </c>
      <c r="G752" s="131">
        <f t="shared" ref="G752:G753" si="31">E752*F752</f>
        <v>12000</v>
      </c>
      <c r="H752" s="227"/>
    </row>
    <row r="753" spans="2:8" ht="15" thickBot="1">
      <c r="B753" s="500" t="s">
        <v>120</v>
      </c>
      <c r="C753" s="526"/>
      <c r="D753" s="528" t="s">
        <v>121</v>
      </c>
      <c r="E753" s="530">
        <v>6500</v>
      </c>
      <c r="F753" s="532">
        <v>1</v>
      </c>
      <c r="G753" s="530">
        <f t="shared" si="31"/>
        <v>6500</v>
      </c>
      <c r="H753" s="225"/>
    </row>
    <row r="754" spans="2:8" ht="15" thickBot="1">
      <c r="B754" s="588"/>
      <c r="C754" s="310"/>
      <c r="D754" s="310"/>
      <c r="E754" s="310"/>
      <c r="F754" s="310"/>
      <c r="G754" s="587" t="s">
        <v>18</v>
      </c>
      <c r="H754" s="228">
        <f>SUM(G748:G753)</f>
        <v>50215</v>
      </c>
    </row>
    <row r="755" spans="2:8" ht="15" thickBot="1">
      <c r="B755" s="254" t="s">
        <v>23</v>
      </c>
      <c r="C755" s="255"/>
      <c r="D755" s="255"/>
      <c r="E755" s="255"/>
      <c r="F755" s="255"/>
      <c r="G755" s="255"/>
      <c r="H755" s="256"/>
    </row>
    <row r="756" spans="2:8" ht="15" thickTop="1">
      <c r="B756" s="259" t="s">
        <v>24</v>
      </c>
      <c r="C756" s="229"/>
      <c r="D756" s="230" t="s">
        <v>25</v>
      </c>
      <c r="E756" s="230" t="s">
        <v>26</v>
      </c>
      <c r="F756" s="230" t="s">
        <v>27</v>
      </c>
      <c r="G756" s="230" t="s">
        <v>15</v>
      </c>
      <c r="H756" s="260"/>
    </row>
    <row r="757" spans="2:8">
      <c r="B757" s="113"/>
      <c r="C757" s="216"/>
      <c r="D757" s="218"/>
      <c r="E757" s="231"/>
      <c r="F757" s="217"/>
      <c r="G757" s="232"/>
      <c r="H757" s="219"/>
    </row>
    <row r="758" spans="2:8" ht="15" thickBot="1">
      <c r="B758" s="261"/>
      <c r="C758" s="233"/>
      <c r="D758" s="234"/>
      <c r="E758" s="234"/>
      <c r="F758" s="234"/>
      <c r="G758" s="235"/>
      <c r="H758" s="262"/>
    </row>
    <row r="759" spans="2:8" ht="15.5" thickTop="1" thickBot="1">
      <c r="B759" s="257"/>
      <c r="C759" s="255"/>
      <c r="D759" s="255"/>
      <c r="E759" s="255"/>
      <c r="F759" s="255"/>
      <c r="G759" s="258" t="s">
        <v>18</v>
      </c>
      <c r="H759" s="236">
        <f>SUM(G757:G758)</f>
        <v>0</v>
      </c>
    </row>
    <row r="760" spans="2:8" ht="15" thickBot="1">
      <c r="B760" s="254" t="s">
        <v>28</v>
      </c>
      <c r="C760" s="255"/>
      <c r="D760" s="255"/>
      <c r="E760" s="255"/>
      <c r="F760" s="255"/>
      <c r="G760" s="255"/>
      <c r="H760" s="256"/>
    </row>
    <row r="761" spans="2:8" ht="15" thickTop="1">
      <c r="B761" s="263" t="s">
        <v>29</v>
      </c>
      <c r="C761" s="237" t="s">
        <v>30</v>
      </c>
      <c r="D761" s="238"/>
      <c r="E761" s="237" t="s">
        <v>14</v>
      </c>
      <c r="F761" s="238"/>
      <c r="G761" s="239" t="s">
        <v>15</v>
      </c>
      <c r="H761" s="264"/>
    </row>
    <row r="762" spans="2:8">
      <c r="B762" s="297" t="str">
        <f>+B726</f>
        <v>CUADRILLA A-A UN OFICIAL  Y DOS AYUDANTES</v>
      </c>
      <c r="C762" s="240">
        <f>+C726</f>
        <v>23750.958333333336</v>
      </c>
      <c r="D762" s="241"/>
      <c r="E762" s="242">
        <v>1.8479454839040323</v>
      </c>
      <c r="F762" s="243"/>
      <c r="G762" s="244">
        <f>E762*C762</f>
        <v>43890.476190476184</v>
      </c>
      <c r="H762" s="266"/>
    </row>
    <row r="763" spans="2:8">
      <c r="B763" s="267"/>
      <c r="C763" s="244"/>
      <c r="D763" s="245"/>
      <c r="E763" s="244"/>
      <c r="F763" s="246"/>
      <c r="G763" s="247"/>
      <c r="H763" s="266"/>
    </row>
    <row r="764" spans="2:8" ht="15" thickBot="1">
      <c r="B764" s="268"/>
      <c r="C764" s="248"/>
      <c r="D764" s="248"/>
      <c r="E764" s="248"/>
      <c r="F764" s="249"/>
      <c r="G764" s="248"/>
      <c r="H764" s="269"/>
    </row>
    <row r="765" spans="2:8" ht="15.5" thickTop="1" thickBot="1">
      <c r="B765" s="257"/>
      <c r="C765" s="255"/>
      <c r="D765" s="255"/>
      <c r="E765" s="255"/>
      <c r="F765" s="255"/>
      <c r="G765" s="258" t="s">
        <v>18</v>
      </c>
      <c r="H765" s="226">
        <f>SUM(G762:G764)</f>
        <v>43890.476190476184</v>
      </c>
    </row>
    <row r="766" spans="2:8" ht="15" thickBot="1">
      <c r="B766" s="257"/>
      <c r="C766" s="255"/>
      <c r="D766" s="255"/>
      <c r="E766" s="255"/>
      <c r="F766" s="255"/>
      <c r="G766" s="270"/>
      <c r="H766" s="256"/>
    </row>
    <row r="767" spans="2:8" ht="15" thickBot="1">
      <c r="B767" s="271"/>
      <c r="C767" s="272"/>
      <c r="D767" s="272"/>
      <c r="E767" s="273" t="s">
        <v>31</v>
      </c>
      <c r="F767" s="274"/>
      <c r="G767" s="274"/>
      <c r="H767" s="608">
        <f>H744+H754+H759+H765</f>
        <v>96700</v>
      </c>
    </row>
    <row r="770" spans="2:8" ht="15" thickBot="1"/>
    <row r="771" spans="2:8" ht="16" thickBot="1">
      <c r="B771" s="629" t="s">
        <v>7</v>
      </c>
      <c r="C771" s="630"/>
      <c r="D771" s="630"/>
      <c r="E771" s="630"/>
      <c r="F771" s="630"/>
      <c r="G771" s="630"/>
      <c r="H771" s="631"/>
    </row>
    <row r="772" spans="2:8" ht="15" thickBot="1">
      <c r="B772" s="21"/>
      <c r="C772" s="22"/>
      <c r="D772" s="22"/>
      <c r="E772" s="23"/>
      <c r="F772" s="23"/>
      <c r="G772" s="23"/>
      <c r="H772" s="24"/>
    </row>
    <row r="773" spans="2:8" ht="15" thickBot="1">
      <c r="B773" s="640" t="str">
        <f>+'PRESUPUESTO OFICIAL'!C30</f>
        <v xml:space="preserve">Concreto de 3000psi para piso </v>
      </c>
      <c r="C773" s="641"/>
      <c r="D773" s="641"/>
      <c r="E773" s="641"/>
      <c r="F773" s="642"/>
      <c r="G773" s="209" t="s">
        <v>8</v>
      </c>
      <c r="H773" s="210">
        <f>+'PRESUPUESTO OFICIAL'!B30</f>
        <v>2.4</v>
      </c>
    </row>
    <row r="774" spans="2:8" ht="15" thickBot="1">
      <c r="B774" s="294"/>
      <c r="C774" s="295"/>
      <c r="D774" s="295"/>
      <c r="E774" s="295"/>
      <c r="F774" s="296"/>
      <c r="G774" s="209" t="s">
        <v>9</v>
      </c>
      <c r="H774" s="211" t="str">
        <f>+'PRESUPUESTO OFICIAL'!D30</f>
        <v>M2</v>
      </c>
    </row>
    <row r="775" spans="2:8" ht="15" thickBot="1">
      <c r="B775" s="254" t="s">
        <v>10</v>
      </c>
      <c r="C775" s="255"/>
      <c r="D775" s="255"/>
      <c r="E775" s="255"/>
      <c r="F775" s="255"/>
      <c r="G775" s="255"/>
      <c r="H775" s="256"/>
    </row>
    <row r="776" spans="2:8">
      <c r="B776" s="212" t="s">
        <v>11</v>
      </c>
      <c r="C776" s="213"/>
      <c r="D776" s="214" t="s">
        <v>12</v>
      </c>
      <c r="E776" s="214" t="s">
        <v>13</v>
      </c>
      <c r="F776" s="214" t="s">
        <v>14</v>
      </c>
      <c r="G776" s="214" t="s">
        <v>15</v>
      </c>
      <c r="H776" s="215"/>
    </row>
    <row r="777" spans="2:8">
      <c r="B777" s="113" t="s">
        <v>16</v>
      </c>
      <c r="C777" s="216"/>
      <c r="D777" s="114" t="str">
        <f>VLOOKUP(B777,'[1]INSUMOS 2022'!$C$2:$E$4842,2,FALSE)</f>
        <v>%</v>
      </c>
      <c r="E777" s="217"/>
      <c r="F777" s="218"/>
      <c r="G777" s="217">
        <f>(H801+H795)*0.05</f>
        <v>2719.0476190476202</v>
      </c>
      <c r="H777" s="219"/>
    </row>
    <row r="778" spans="2:8">
      <c r="B778" s="500"/>
      <c r="C778" s="526"/>
      <c r="D778" s="528"/>
      <c r="E778" s="530"/>
      <c r="F778" s="532"/>
      <c r="G778" s="530">
        <f>+E778*F778</f>
        <v>0</v>
      </c>
      <c r="H778" s="275"/>
    </row>
    <row r="779" spans="2:8" ht="15" thickBot="1">
      <c r="B779" s="525"/>
      <c r="C779" s="527"/>
      <c r="D779" s="529"/>
      <c r="E779" s="531"/>
      <c r="F779" s="533"/>
      <c r="G779" s="531"/>
      <c r="H779" s="225"/>
    </row>
    <row r="780" spans="2:8" ht="15" thickBot="1">
      <c r="B780" s="257"/>
      <c r="C780" s="255"/>
      <c r="D780" s="255"/>
      <c r="E780" s="255"/>
      <c r="F780" s="255"/>
      <c r="G780" s="258" t="s">
        <v>18</v>
      </c>
      <c r="H780" s="226">
        <f>SUM(G777:G779)</f>
        <v>2719.0476190476202</v>
      </c>
    </row>
    <row r="781" spans="2:8">
      <c r="B781" s="254" t="s">
        <v>19</v>
      </c>
      <c r="C781" s="255"/>
      <c r="D781" s="255"/>
      <c r="E781" s="255"/>
      <c r="F781" s="255"/>
      <c r="G781" s="255"/>
      <c r="H781" s="256"/>
    </row>
    <row r="782" spans="2:8" ht="15" thickBot="1">
      <c r="B782" s="254"/>
      <c r="C782" s="255"/>
      <c r="D782" s="255"/>
      <c r="E782" s="255"/>
      <c r="F782" s="255"/>
      <c r="G782" s="255"/>
      <c r="H782" s="256"/>
    </row>
    <row r="783" spans="2:8">
      <c r="B783" s="212" t="s">
        <v>11</v>
      </c>
      <c r="C783" s="213"/>
      <c r="D783" s="214" t="s">
        <v>20</v>
      </c>
      <c r="E783" s="214" t="s">
        <v>21</v>
      </c>
      <c r="F783" s="214" t="s">
        <v>22</v>
      </c>
      <c r="G783" s="214" t="s">
        <v>15</v>
      </c>
      <c r="H783" s="215"/>
    </row>
    <row r="784" spans="2:8">
      <c r="B784" s="111" t="s">
        <v>108</v>
      </c>
      <c r="C784" s="100"/>
      <c r="D784" s="101" t="s">
        <v>67</v>
      </c>
      <c r="E784" s="102">
        <v>700</v>
      </c>
      <c r="F784" s="101">
        <v>40</v>
      </c>
      <c r="G784" s="110">
        <f>+F784*E784</f>
        <v>28000</v>
      </c>
      <c r="H784" s="280"/>
    </row>
    <row r="785" spans="2:8">
      <c r="B785" s="111" t="s">
        <v>109</v>
      </c>
      <c r="C785" s="100"/>
      <c r="D785" s="101" t="s">
        <v>67</v>
      </c>
      <c r="E785" s="102">
        <v>7500</v>
      </c>
      <c r="F785" s="101">
        <v>0.5</v>
      </c>
      <c r="G785" s="110">
        <f t="shared" ref="G785:G787" si="32">+F785*E785</f>
        <v>3750</v>
      </c>
      <c r="H785" s="280"/>
    </row>
    <row r="786" spans="2:8">
      <c r="B786" s="103" t="s">
        <v>105</v>
      </c>
      <c r="C786" s="501"/>
      <c r="D786" s="502" t="s">
        <v>33</v>
      </c>
      <c r="E786" s="521">
        <v>110000</v>
      </c>
      <c r="F786" s="502">
        <v>0.04</v>
      </c>
      <c r="G786" s="522">
        <f t="shared" si="32"/>
        <v>4400</v>
      </c>
      <c r="H786" s="227"/>
    </row>
    <row r="787" spans="2:8">
      <c r="B787" s="103" t="s">
        <v>110</v>
      </c>
      <c r="C787" s="65"/>
      <c r="D787" s="65" t="s">
        <v>33</v>
      </c>
      <c r="E787" s="523">
        <v>35000</v>
      </c>
      <c r="F787" s="65">
        <v>0.05</v>
      </c>
      <c r="G787" s="524">
        <f t="shared" si="32"/>
        <v>1750</v>
      </c>
      <c r="H787" s="227"/>
    </row>
    <row r="788" spans="2:8">
      <c r="B788" s="113"/>
      <c r="C788" s="129"/>
      <c r="D788" s="114"/>
      <c r="E788" s="131"/>
      <c r="F788" s="132"/>
      <c r="G788" s="131">
        <f t="shared" ref="G788:G789" si="33">E788*F788</f>
        <v>0</v>
      </c>
      <c r="H788" s="227"/>
    </row>
    <row r="789" spans="2:8" ht="15" thickBot="1">
      <c r="B789" s="220"/>
      <c r="C789" s="147"/>
      <c r="D789" s="222"/>
      <c r="E789" s="149"/>
      <c r="F789" s="150"/>
      <c r="G789" s="149">
        <f t="shared" si="33"/>
        <v>0</v>
      </c>
      <c r="H789" s="225"/>
    </row>
    <row r="790" spans="2:8" ht="15" thickBot="1">
      <c r="B790" s="257"/>
      <c r="C790" s="255"/>
      <c r="D790" s="255"/>
      <c r="E790" s="255"/>
      <c r="F790" s="255"/>
      <c r="G790" s="258" t="s">
        <v>18</v>
      </c>
      <c r="H790" s="228">
        <f>SUM(G784:G789)</f>
        <v>37900</v>
      </c>
    </row>
    <row r="791" spans="2:8" ht="15" thickBot="1">
      <c r="B791" s="254" t="s">
        <v>23</v>
      </c>
      <c r="C791" s="255"/>
      <c r="D791" s="255"/>
      <c r="E791" s="255"/>
      <c r="F791" s="255"/>
      <c r="G791" s="255"/>
      <c r="H791" s="256"/>
    </row>
    <row r="792" spans="2:8" ht="15" thickTop="1">
      <c r="B792" s="259" t="s">
        <v>24</v>
      </c>
      <c r="C792" s="229"/>
      <c r="D792" s="230" t="s">
        <v>25</v>
      </c>
      <c r="E792" s="230" t="s">
        <v>26</v>
      </c>
      <c r="F792" s="230" t="s">
        <v>27</v>
      </c>
      <c r="G792" s="230" t="s">
        <v>15</v>
      </c>
      <c r="H792" s="260"/>
    </row>
    <row r="793" spans="2:8">
      <c r="B793" s="289" t="s">
        <v>104</v>
      </c>
      <c r="C793" s="293"/>
      <c r="D793" s="35">
        <v>5</v>
      </c>
      <c r="E793" s="44">
        <v>0.1</v>
      </c>
      <c r="F793" s="34">
        <v>20000</v>
      </c>
      <c r="G793" s="45">
        <f>+F793*E793</f>
        <v>2000</v>
      </c>
      <c r="H793" s="219"/>
    </row>
    <row r="794" spans="2:8" ht="15" thickBot="1">
      <c r="B794" s="261"/>
      <c r="C794" s="233"/>
      <c r="D794" s="234"/>
      <c r="E794" s="234"/>
      <c r="F794" s="234"/>
      <c r="G794" s="235"/>
      <c r="H794" s="262"/>
    </row>
    <row r="795" spans="2:8" ht="15.5" thickTop="1" thickBot="1">
      <c r="B795" s="257"/>
      <c r="C795" s="255"/>
      <c r="D795" s="255"/>
      <c r="E795" s="255"/>
      <c r="F795" s="255"/>
      <c r="G795" s="258" t="s">
        <v>18</v>
      </c>
      <c r="H795" s="236">
        <f>SUM(G793:G794)</f>
        <v>2000</v>
      </c>
    </row>
    <row r="796" spans="2:8" ht="15" thickBot="1">
      <c r="B796" s="254" t="s">
        <v>28</v>
      </c>
      <c r="C796" s="255"/>
      <c r="D796" s="255"/>
      <c r="E796" s="255"/>
      <c r="F796" s="255"/>
      <c r="G796" s="255"/>
      <c r="H796" s="256"/>
    </row>
    <row r="797" spans="2:8" ht="15" thickTop="1">
      <c r="B797" s="263" t="s">
        <v>29</v>
      </c>
      <c r="C797" s="237" t="s">
        <v>30</v>
      </c>
      <c r="D797" s="238"/>
      <c r="E797" s="237" t="s">
        <v>14</v>
      </c>
      <c r="F797" s="238"/>
      <c r="G797" s="239" t="s">
        <v>15</v>
      </c>
      <c r="H797" s="264"/>
    </row>
    <row r="798" spans="2:8">
      <c r="B798" s="297" t="str">
        <f>+B762</f>
        <v>CUADRILLA A-A UN OFICIAL  Y DOS AYUDANTES</v>
      </c>
      <c r="C798" s="240">
        <f>+C762</f>
        <v>23750.958333333336</v>
      </c>
      <c r="D798" s="241"/>
      <c r="E798" s="242">
        <v>2.2054247936361469</v>
      </c>
      <c r="F798" s="243"/>
      <c r="G798" s="244">
        <f>E798*C798</f>
        <v>52380.952380952396</v>
      </c>
      <c r="H798" s="266"/>
    </row>
    <row r="799" spans="2:8">
      <c r="B799" s="267"/>
      <c r="C799" s="244"/>
      <c r="D799" s="245"/>
      <c r="E799" s="244"/>
      <c r="F799" s="246"/>
      <c r="G799" s="247"/>
      <c r="H799" s="266"/>
    </row>
    <row r="800" spans="2:8" ht="15" thickBot="1">
      <c r="B800" s="268"/>
      <c r="C800" s="248"/>
      <c r="D800" s="248"/>
      <c r="E800" s="248"/>
      <c r="F800" s="249"/>
      <c r="G800" s="248"/>
      <c r="H800" s="269"/>
    </row>
    <row r="801" spans="2:8" ht="15.5" thickTop="1" thickBot="1">
      <c r="B801" s="257"/>
      <c r="C801" s="255"/>
      <c r="D801" s="255"/>
      <c r="E801" s="255"/>
      <c r="F801" s="255"/>
      <c r="G801" s="258" t="s">
        <v>18</v>
      </c>
      <c r="H801" s="226">
        <f>SUM(G798:G800)</f>
        <v>52380.952380952396</v>
      </c>
    </row>
    <row r="802" spans="2:8" ht="15" thickBot="1">
      <c r="B802" s="257"/>
      <c r="C802" s="255"/>
      <c r="D802" s="255"/>
      <c r="E802" s="255"/>
      <c r="F802" s="255"/>
      <c r="G802" s="270"/>
      <c r="H802" s="256"/>
    </row>
    <row r="803" spans="2:8" ht="15" thickBot="1">
      <c r="B803" s="271"/>
      <c r="C803" s="272"/>
      <c r="D803" s="272"/>
      <c r="E803" s="273" t="s">
        <v>31</v>
      </c>
      <c r="F803" s="274"/>
      <c r="G803" s="274"/>
      <c r="H803" s="608">
        <f>H780+H790+H795+H801</f>
        <v>95000.000000000015</v>
      </c>
    </row>
    <row r="806" spans="2:8" ht="15" thickBot="1"/>
    <row r="807" spans="2:8" ht="16" thickBot="1">
      <c r="B807" s="629" t="s">
        <v>7</v>
      </c>
      <c r="C807" s="630"/>
      <c r="D807" s="630"/>
      <c r="E807" s="630"/>
      <c r="F807" s="630"/>
      <c r="G807" s="630"/>
      <c r="H807" s="631"/>
    </row>
    <row r="808" spans="2:8" ht="15" thickBot="1">
      <c r="B808" s="21"/>
      <c r="C808" s="22"/>
      <c r="D808" s="22"/>
      <c r="E808" s="23"/>
      <c r="F808" s="23"/>
      <c r="G808" s="23"/>
      <c r="H808" s="24"/>
    </row>
    <row r="809" spans="2:8" ht="15" thickBot="1">
      <c r="B809" s="640" t="str">
        <f>+'PRESUPUESTO OFICIAL'!C31</f>
        <v>Retiro de bloque clara hoya e instalacion de bloque H4 (incluye pañete)</v>
      </c>
      <c r="C809" s="641"/>
      <c r="D809" s="641"/>
      <c r="E809" s="641"/>
      <c r="F809" s="642"/>
      <c r="G809" s="209" t="s">
        <v>8</v>
      </c>
      <c r="H809" s="210">
        <f>+'PRESUPUESTO OFICIAL'!B31</f>
        <v>2.5</v>
      </c>
    </row>
    <row r="810" spans="2:8" ht="15" thickBot="1">
      <c r="B810" s="294"/>
      <c r="C810" s="295"/>
      <c r="D810" s="295"/>
      <c r="E810" s="295"/>
      <c r="F810" s="296"/>
      <c r="G810" s="209" t="s">
        <v>9</v>
      </c>
      <c r="H810" s="211" t="str">
        <f>+'PRESUPUESTO OFICIAL'!D31</f>
        <v>M2</v>
      </c>
    </row>
    <row r="811" spans="2:8" ht="15" thickBot="1">
      <c r="B811" s="254" t="s">
        <v>10</v>
      </c>
      <c r="C811" s="255"/>
      <c r="D811" s="255"/>
      <c r="E811" s="255"/>
      <c r="F811" s="255"/>
      <c r="G811" s="255"/>
      <c r="H811" s="256"/>
    </row>
    <row r="812" spans="2:8">
      <c r="B812" s="212" t="s">
        <v>11</v>
      </c>
      <c r="C812" s="213"/>
      <c r="D812" s="214" t="s">
        <v>12</v>
      </c>
      <c r="E812" s="214" t="s">
        <v>13</v>
      </c>
      <c r="F812" s="214" t="s">
        <v>14</v>
      </c>
      <c r="G812" s="214" t="s">
        <v>15</v>
      </c>
      <c r="H812" s="215"/>
    </row>
    <row r="813" spans="2:8">
      <c r="B813" s="113" t="s">
        <v>16</v>
      </c>
      <c r="C813" s="216"/>
      <c r="D813" s="114" t="str">
        <f>VLOOKUP(B813,'[1]INSUMOS 2022'!$C$2:$E$4842,2,FALSE)</f>
        <v>%</v>
      </c>
      <c r="E813" s="217"/>
      <c r="F813" s="218"/>
      <c r="G813" s="217">
        <f>(H837+H831)*0.05</f>
        <v>1261.1904761904771</v>
      </c>
      <c r="H813" s="219"/>
    </row>
    <row r="814" spans="2:8">
      <c r="B814" s="500"/>
      <c r="C814" s="526"/>
      <c r="D814" s="528"/>
      <c r="E814" s="530"/>
      <c r="F814" s="532"/>
      <c r="G814" s="530">
        <f>+E814*F814</f>
        <v>0</v>
      </c>
      <c r="H814" s="275"/>
    </row>
    <row r="815" spans="2:8" ht="15" thickBot="1">
      <c r="B815" s="525"/>
      <c r="C815" s="527"/>
      <c r="D815" s="529"/>
      <c r="E815" s="531"/>
      <c r="F815" s="533"/>
      <c r="G815" s="531"/>
      <c r="H815" s="225"/>
    </row>
    <row r="816" spans="2:8" ht="15" thickBot="1">
      <c r="B816" s="257"/>
      <c r="C816" s="255"/>
      <c r="D816" s="255"/>
      <c r="E816" s="255"/>
      <c r="F816" s="255"/>
      <c r="G816" s="258" t="s">
        <v>18</v>
      </c>
      <c r="H816" s="226">
        <f>SUM(G813:G815)</f>
        <v>1261.1904761904771</v>
      </c>
    </row>
    <row r="817" spans="2:8">
      <c r="B817" s="254" t="s">
        <v>19</v>
      </c>
      <c r="C817" s="255"/>
      <c r="D817" s="255"/>
      <c r="E817" s="255"/>
      <c r="F817" s="255"/>
      <c r="G817" s="255"/>
      <c r="H817" s="256"/>
    </row>
    <row r="818" spans="2:8" ht="15" thickBot="1">
      <c r="B818" s="254"/>
      <c r="C818" s="255"/>
      <c r="D818" s="255"/>
      <c r="E818" s="255"/>
      <c r="F818" s="255"/>
      <c r="G818" s="255"/>
      <c r="H818" s="256"/>
    </row>
    <row r="819" spans="2:8">
      <c r="B819" s="212" t="s">
        <v>11</v>
      </c>
      <c r="C819" s="213"/>
      <c r="D819" s="214" t="s">
        <v>20</v>
      </c>
      <c r="E819" s="214" t="s">
        <v>21</v>
      </c>
      <c r="F819" s="214" t="s">
        <v>22</v>
      </c>
      <c r="G819" s="214" t="s">
        <v>15</v>
      </c>
      <c r="H819" s="215"/>
    </row>
    <row r="820" spans="2:8">
      <c r="B820" s="113" t="s">
        <v>106</v>
      </c>
      <c r="C820" s="216"/>
      <c r="D820" s="114" t="s">
        <v>63</v>
      </c>
      <c r="E820" s="586">
        <v>700</v>
      </c>
      <c r="F820" s="218">
        <v>5</v>
      </c>
      <c r="G820" s="217">
        <f t="shared" ref="G820" si="34">E820*F820</f>
        <v>3500</v>
      </c>
      <c r="H820" s="280"/>
    </row>
    <row r="821" spans="2:8">
      <c r="B821" s="113" t="s">
        <v>110</v>
      </c>
      <c r="C821" s="216"/>
      <c r="D821" s="514" t="s">
        <v>33</v>
      </c>
      <c r="E821" s="516">
        <v>60000</v>
      </c>
      <c r="F821" s="514">
        <v>0.05</v>
      </c>
      <c r="G821" s="519">
        <f t="shared" ref="G821" si="35">+F821*E821</f>
        <v>3000</v>
      </c>
      <c r="H821" s="280"/>
    </row>
    <row r="822" spans="2:8">
      <c r="B822" s="113" t="s">
        <v>107</v>
      </c>
      <c r="C822" s="216"/>
      <c r="D822" s="114" t="s">
        <v>124</v>
      </c>
      <c r="E822" s="217">
        <v>150</v>
      </c>
      <c r="F822" s="218">
        <v>0.1</v>
      </c>
      <c r="G822" s="217">
        <f t="shared" ref="G822:G825" si="36">E822*F822</f>
        <v>15</v>
      </c>
      <c r="H822" s="227"/>
    </row>
    <row r="823" spans="2:8">
      <c r="B823" s="113" t="s">
        <v>232</v>
      </c>
      <c r="C823" s="216"/>
      <c r="D823" s="114" t="s">
        <v>121</v>
      </c>
      <c r="E823" s="217">
        <v>2100</v>
      </c>
      <c r="F823" s="218">
        <v>12</v>
      </c>
      <c r="G823" s="217">
        <f t="shared" si="36"/>
        <v>25200</v>
      </c>
      <c r="H823" s="227"/>
    </row>
    <row r="824" spans="2:8">
      <c r="B824" s="113" t="s">
        <v>233</v>
      </c>
      <c r="C824" s="129"/>
      <c r="D824" s="114" t="s">
        <v>117</v>
      </c>
      <c r="E824" s="131">
        <v>60000</v>
      </c>
      <c r="F824" s="132">
        <v>0.2</v>
      </c>
      <c r="G824" s="131">
        <f t="shared" si="36"/>
        <v>12000</v>
      </c>
      <c r="H824" s="227"/>
    </row>
    <row r="825" spans="2:8" ht="15" thickBot="1">
      <c r="B825" s="220" t="s">
        <v>120</v>
      </c>
      <c r="C825" s="526"/>
      <c r="D825" s="528" t="s">
        <v>121</v>
      </c>
      <c r="E825" s="149">
        <v>6500</v>
      </c>
      <c r="F825" s="150">
        <v>1</v>
      </c>
      <c r="G825" s="149">
        <f t="shared" si="36"/>
        <v>6500</v>
      </c>
      <c r="H825" s="225"/>
    </row>
    <row r="826" spans="2:8" ht="15" thickBot="1">
      <c r="B826" s="257"/>
      <c r="C826" s="310"/>
      <c r="D826" s="310"/>
      <c r="E826" s="255"/>
      <c r="F826" s="255"/>
      <c r="G826" s="258" t="s">
        <v>18</v>
      </c>
      <c r="H826" s="228">
        <f>SUM(G820:G825)</f>
        <v>50215</v>
      </c>
    </row>
    <row r="827" spans="2:8" ht="15" thickBot="1">
      <c r="B827" s="254" t="s">
        <v>23</v>
      </c>
      <c r="C827" s="255"/>
      <c r="D827" s="255"/>
      <c r="E827" s="255"/>
      <c r="F827" s="255"/>
      <c r="G827" s="255"/>
      <c r="H827" s="256"/>
    </row>
    <row r="828" spans="2:8" ht="15" thickTop="1">
      <c r="B828" s="259" t="s">
        <v>24</v>
      </c>
      <c r="C828" s="229"/>
      <c r="D828" s="230" t="s">
        <v>25</v>
      </c>
      <c r="E828" s="230" t="s">
        <v>26</v>
      </c>
      <c r="F828" s="230" t="s">
        <v>27</v>
      </c>
      <c r="G828" s="230" t="s">
        <v>15</v>
      </c>
      <c r="H828" s="260"/>
    </row>
    <row r="829" spans="2:8">
      <c r="B829" s="113"/>
      <c r="C829" s="216"/>
      <c r="D829" s="218"/>
      <c r="E829" s="231"/>
      <c r="F829" s="217"/>
      <c r="G829" s="232"/>
      <c r="H829" s="219"/>
    </row>
    <row r="830" spans="2:8" ht="15" thickBot="1">
      <c r="B830" s="261"/>
      <c r="C830" s="233"/>
      <c r="D830" s="234"/>
      <c r="E830" s="234"/>
      <c r="F830" s="234"/>
      <c r="G830" s="235"/>
      <c r="H830" s="262"/>
    </row>
    <row r="831" spans="2:8" ht="15.5" thickTop="1" thickBot="1">
      <c r="B831" s="257"/>
      <c r="C831" s="255"/>
      <c r="D831" s="255"/>
      <c r="E831" s="255"/>
      <c r="F831" s="255"/>
      <c r="G831" s="258" t="s">
        <v>18</v>
      </c>
      <c r="H831" s="236">
        <f>SUM(G829:G830)</f>
        <v>0</v>
      </c>
    </row>
    <row r="832" spans="2:8" ht="15" thickBot="1">
      <c r="B832" s="254" t="s">
        <v>28</v>
      </c>
      <c r="C832" s="255"/>
      <c r="D832" s="255"/>
      <c r="E832" s="255"/>
      <c r="F832" s="255"/>
      <c r="G832" s="255"/>
      <c r="H832" s="256"/>
    </row>
    <row r="833" spans="2:8" ht="15" thickTop="1">
      <c r="B833" s="263" t="s">
        <v>29</v>
      </c>
      <c r="C833" s="237" t="s">
        <v>30</v>
      </c>
      <c r="D833" s="238"/>
      <c r="E833" s="237" t="s">
        <v>14</v>
      </c>
      <c r="F833" s="238"/>
      <c r="G833" s="239" t="s">
        <v>15</v>
      </c>
      <c r="H833" s="264"/>
    </row>
    <row r="834" spans="2:8">
      <c r="B834" s="297" t="str">
        <f>+B798</f>
        <v>CUADRILLA A-A UN OFICIAL  Y DOS AYUDANTES</v>
      </c>
      <c r="C834" s="240">
        <f>+C798</f>
        <v>23750.958333333336</v>
      </c>
      <c r="D834" s="241"/>
      <c r="E834" s="242">
        <v>1.0620122847173339</v>
      </c>
      <c r="F834" s="243"/>
      <c r="G834" s="244">
        <f>E834*C834</f>
        <v>25223.809523809537</v>
      </c>
      <c r="H834" s="266"/>
    </row>
    <row r="835" spans="2:8">
      <c r="B835" s="267"/>
      <c r="C835" s="244"/>
      <c r="D835" s="245"/>
      <c r="E835" s="244"/>
      <c r="F835" s="246"/>
      <c r="G835" s="247"/>
      <c r="H835" s="266"/>
    </row>
    <row r="836" spans="2:8" ht="15" thickBot="1">
      <c r="B836" s="268"/>
      <c r="C836" s="248"/>
      <c r="D836" s="248"/>
      <c r="E836" s="248"/>
      <c r="F836" s="249"/>
      <c r="G836" s="248"/>
      <c r="H836" s="269"/>
    </row>
    <row r="837" spans="2:8" ht="15.5" thickTop="1" thickBot="1">
      <c r="B837" s="257"/>
      <c r="C837" s="255"/>
      <c r="D837" s="255"/>
      <c r="E837" s="255"/>
      <c r="F837" s="255"/>
      <c r="G837" s="258" t="s">
        <v>18</v>
      </c>
      <c r="H837" s="226">
        <f>SUM(G834:G836)</f>
        <v>25223.809523809537</v>
      </c>
    </row>
    <row r="838" spans="2:8" ht="15" thickBot="1">
      <c r="B838" s="257"/>
      <c r="C838" s="255"/>
      <c r="D838" s="255"/>
      <c r="E838" s="255"/>
      <c r="F838" s="255"/>
      <c r="G838" s="270"/>
      <c r="H838" s="256"/>
    </row>
    <row r="839" spans="2:8" ht="15" thickBot="1">
      <c r="B839" s="271"/>
      <c r="C839" s="272"/>
      <c r="D839" s="272"/>
      <c r="E839" s="273" t="s">
        <v>31</v>
      </c>
      <c r="F839" s="274"/>
      <c r="G839" s="274"/>
      <c r="H839" s="608">
        <f>H816+H826+H831+H837</f>
        <v>76700.000000000015</v>
      </c>
    </row>
    <row r="842" spans="2:8" ht="15" thickBot="1"/>
    <row r="843" spans="2:8" ht="16" thickBot="1">
      <c r="B843" s="629" t="s">
        <v>7</v>
      </c>
      <c r="C843" s="630"/>
      <c r="D843" s="630"/>
      <c r="E843" s="630"/>
      <c r="F843" s="630"/>
      <c r="G843" s="630"/>
      <c r="H843" s="631"/>
    </row>
    <row r="844" spans="2:8" ht="15" thickBot="1">
      <c r="B844" s="21"/>
      <c r="C844" s="22"/>
      <c r="D844" s="22"/>
      <c r="E844" s="23"/>
      <c r="F844" s="23"/>
      <c r="G844" s="23"/>
      <c r="H844" s="24"/>
    </row>
    <row r="845" spans="2:8" ht="15" thickBot="1">
      <c r="B845" s="632" t="str">
        <f>+'PRESUPUESTO OFICIAL'!C32</f>
        <v>Reposicion de teja eternit</v>
      </c>
      <c r="C845" s="633"/>
      <c r="D845" s="633"/>
      <c r="E845" s="633"/>
      <c r="F845" s="634"/>
      <c r="G845" s="25" t="s">
        <v>8</v>
      </c>
      <c r="H845" s="26">
        <f>+'PRESUPUESTO OFICIAL'!B32</f>
        <v>2.6</v>
      </c>
    </row>
    <row r="846" spans="2:8" ht="15" thickBot="1">
      <c r="B846" s="635"/>
      <c r="C846" s="636"/>
      <c r="D846" s="636"/>
      <c r="E846" s="636"/>
      <c r="F846" s="637"/>
      <c r="G846" s="25" t="s">
        <v>9</v>
      </c>
      <c r="H846" s="70" t="str">
        <f>+'PRESUPUESTO OFICIAL'!D32</f>
        <v>UND</v>
      </c>
    </row>
    <row r="847" spans="2:8" ht="15" thickBot="1">
      <c r="B847" s="27" t="s">
        <v>10</v>
      </c>
      <c r="C847" s="28"/>
      <c r="D847" s="28"/>
      <c r="E847" s="28"/>
      <c r="F847" s="28"/>
      <c r="G847" s="28"/>
      <c r="H847" s="29"/>
    </row>
    <row r="848" spans="2:8" ht="15" thickBot="1">
      <c r="B848" s="71" t="s">
        <v>11</v>
      </c>
      <c r="C848" s="72"/>
      <c r="D848" s="73" t="s">
        <v>12</v>
      </c>
      <c r="E848" s="73" t="s">
        <v>13</v>
      </c>
      <c r="F848" s="73" t="s">
        <v>14</v>
      </c>
      <c r="G848" s="73" t="s">
        <v>15</v>
      </c>
      <c r="H848" s="74"/>
    </row>
    <row r="849" spans="2:8">
      <c r="B849" s="75" t="s">
        <v>16</v>
      </c>
      <c r="C849" s="76"/>
      <c r="D849" s="32" t="s">
        <v>17</v>
      </c>
      <c r="E849" s="77"/>
      <c r="F849" s="78"/>
      <c r="G849" s="77">
        <f>((H871+H861)*0.05)+84</f>
        <v>5441.9047619047624</v>
      </c>
      <c r="H849" s="33"/>
    </row>
    <row r="850" spans="2:8">
      <c r="B850" s="289" t="s">
        <v>214</v>
      </c>
      <c r="C850" s="573"/>
      <c r="D850" s="573" t="s">
        <v>115</v>
      </c>
      <c r="E850" s="573">
        <v>800</v>
      </c>
      <c r="F850" s="573">
        <v>0.5</v>
      </c>
      <c r="G850" s="578">
        <f>+E850*F850</f>
        <v>400</v>
      </c>
      <c r="H850" s="29"/>
    </row>
    <row r="851" spans="2:8" ht="15" thickBot="1">
      <c r="B851" s="420"/>
      <c r="C851" s="421"/>
      <c r="D851" s="69"/>
      <c r="E851" s="422"/>
      <c r="F851" s="423"/>
      <c r="G851" s="422"/>
      <c r="H851" s="94"/>
    </row>
    <row r="852" spans="2:8" ht="15" thickBot="1">
      <c r="B852" s="37"/>
      <c r="C852" s="28"/>
      <c r="D852" s="28"/>
      <c r="E852" s="28"/>
      <c r="F852" s="28"/>
      <c r="G852" s="38" t="s">
        <v>18</v>
      </c>
      <c r="H852" s="79">
        <f>SUM(G849:G850)</f>
        <v>5841.9047619047624</v>
      </c>
    </row>
    <row r="853" spans="2:8" ht="15" thickBot="1">
      <c r="B853" s="27" t="s">
        <v>19</v>
      </c>
      <c r="C853" s="28"/>
      <c r="D853" s="28"/>
      <c r="E853" s="28"/>
      <c r="F853" s="28"/>
      <c r="G853" s="28"/>
      <c r="H853" s="29"/>
    </row>
    <row r="854" spans="2:8">
      <c r="B854" s="30" t="s">
        <v>11</v>
      </c>
      <c r="C854" s="31"/>
      <c r="D854" s="32" t="s">
        <v>20</v>
      </c>
      <c r="E854" s="32" t="s">
        <v>21</v>
      </c>
      <c r="F854" s="32" t="s">
        <v>22</v>
      </c>
      <c r="G854" s="32" t="s">
        <v>15</v>
      </c>
      <c r="H854" s="33"/>
    </row>
    <row r="855" spans="2:8">
      <c r="B855" s="113" t="s">
        <v>234</v>
      </c>
      <c r="C855" s="129"/>
      <c r="D855" s="114" t="s">
        <v>121</v>
      </c>
      <c r="E855" s="131">
        <v>82500</v>
      </c>
      <c r="F855" s="132">
        <v>1</v>
      </c>
      <c r="G855" s="131">
        <f>+F855*E855</f>
        <v>82500</v>
      </c>
      <c r="H855" s="84"/>
    </row>
    <row r="856" spans="2:8">
      <c r="B856" s="113" t="s">
        <v>235</v>
      </c>
      <c r="C856" s="129"/>
      <c r="D856" s="114" t="s">
        <v>121</v>
      </c>
      <c r="E856" s="131">
        <v>1200</v>
      </c>
      <c r="F856" s="132">
        <v>3</v>
      </c>
      <c r="G856" s="131">
        <f t="shared" ref="G856:G859" si="37">+F856*E856</f>
        <v>3600</v>
      </c>
      <c r="H856" s="84"/>
    </row>
    <row r="857" spans="2:8">
      <c r="B857" s="113" t="s">
        <v>88</v>
      </c>
      <c r="C857" s="129"/>
      <c r="D857" s="114" t="s">
        <v>67</v>
      </c>
      <c r="E857" s="131">
        <v>7500</v>
      </c>
      <c r="F857" s="132">
        <v>0.05</v>
      </c>
      <c r="G857" s="131">
        <f t="shared" si="37"/>
        <v>375</v>
      </c>
      <c r="H857" s="84"/>
    </row>
    <row r="858" spans="2:8">
      <c r="B858" s="128"/>
      <c r="C858" s="129"/>
      <c r="D858" s="130"/>
      <c r="E858" s="131"/>
      <c r="F858" s="132"/>
      <c r="G858" s="131">
        <f t="shared" si="37"/>
        <v>0</v>
      </c>
      <c r="H858" s="84"/>
    </row>
    <row r="859" spans="2:8">
      <c r="B859" s="128"/>
      <c r="D859" s="130"/>
      <c r="E859" s="131"/>
      <c r="F859" s="132"/>
      <c r="G859" s="131">
        <f t="shared" si="37"/>
        <v>0</v>
      </c>
      <c r="H859" s="84"/>
    </row>
    <row r="860" spans="2:8" ht="15" thickBot="1">
      <c r="B860" s="424"/>
      <c r="C860" s="116"/>
      <c r="D860" s="117"/>
      <c r="E860" s="425"/>
      <c r="F860" s="119"/>
      <c r="G860" s="149"/>
      <c r="H860" s="108"/>
    </row>
    <row r="861" spans="2:8" ht="15" thickBot="1">
      <c r="B861" s="37"/>
      <c r="C861" s="28"/>
      <c r="D861" s="28"/>
      <c r="E861" s="28"/>
      <c r="F861" s="28"/>
      <c r="G861" s="38" t="s">
        <v>18</v>
      </c>
      <c r="H861" s="109">
        <f>SUM(G855:G860)</f>
        <v>86475</v>
      </c>
    </row>
    <row r="862" spans="2:8" ht="15" thickBot="1">
      <c r="B862" s="93" t="s">
        <v>23</v>
      </c>
      <c r="C862" s="67"/>
      <c r="D862" s="67"/>
      <c r="E862" s="67"/>
      <c r="F862" s="67"/>
      <c r="G862" s="67"/>
      <c r="H862" s="94"/>
    </row>
    <row r="863" spans="2:8">
      <c r="B863" s="99" t="s">
        <v>24</v>
      </c>
      <c r="C863" s="100"/>
      <c r="D863" s="101" t="s">
        <v>25</v>
      </c>
      <c r="E863" s="101" t="s">
        <v>26</v>
      </c>
      <c r="F863" s="101" t="s">
        <v>27</v>
      </c>
      <c r="G863" s="101" t="s">
        <v>15</v>
      </c>
      <c r="H863" s="84"/>
    </row>
    <row r="864" spans="2:8">
      <c r="B864" s="289"/>
      <c r="C864" s="293"/>
      <c r="D864" s="35"/>
      <c r="E864" s="44"/>
      <c r="F864" s="34"/>
      <c r="G864" s="45"/>
      <c r="H864" s="36"/>
    </row>
    <row r="865" spans="2:8" ht="15" thickBot="1">
      <c r="B865" s="46"/>
      <c r="C865" s="47"/>
      <c r="D865" s="48"/>
      <c r="E865" s="48"/>
      <c r="F865" s="48"/>
      <c r="G865" s="49"/>
      <c r="H865" s="50"/>
    </row>
    <row r="866" spans="2:8" ht="15.5" thickTop="1" thickBot="1">
      <c r="B866" s="37"/>
      <c r="C866" s="28"/>
      <c r="D866" s="28"/>
      <c r="E866" s="28"/>
      <c r="F866" s="28"/>
      <c r="G866" s="38" t="s">
        <v>18</v>
      </c>
      <c r="H866" s="51">
        <f>SUM(G864:G865)</f>
        <v>0</v>
      </c>
    </row>
    <row r="867" spans="2:8" ht="15" thickBot="1">
      <c r="B867" s="85" t="s">
        <v>28</v>
      </c>
      <c r="C867" s="52"/>
      <c r="D867" s="52"/>
      <c r="E867" s="52"/>
      <c r="F867" s="52"/>
      <c r="G867" s="52"/>
      <c r="H867" s="53"/>
    </row>
    <row r="868" spans="2:8" ht="15" thickTop="1">
      <c r="B868" s="86" t="s">
        <v>29</v>
      </c>
      <c r="C868" s="54" t="s">
        <v>30</v>
      </c>
      <c r="D868" s="55"/>
      <c r="E868" s="54" t="s">
        <v>14</v>
      </c>
      <c r="F868" s="55"/>
      <c r="G868" s="56" t="s">
        <v>15</v>
      </c>
      <c r="H868" s="57"/>
    </row>
    <row r="869" spans="2:8">
      <c r="B869" s="87" t="str">
        <f>+B834</f>
        <v>CUADRILLA A-A UN OFICIAL  Y DOS AYUDANTES</v>
      </c>
      <c r="C869" s="58">
        <f>+C834</f>
        <v>23750.958333333336</v>
      </c>
      <c r="D869" s="59"/>
      <c r="E869" s="60">
        <v>0.87083202908353785</v>
      </c>
      <c r="F869" s="61"/>
      <c r="G869" s="62">
        <f>E869*C869</f>
        <v>20683.095238095229</v>
      </c>
      <c r="H869" s="63"/>
    </row>
    <row r="870" spans="2:8" ht="15" thickBot="1">
      <c r="B870" s="88"/>
      <c r="C870" s="89"/>
      <c r="D870" s="89"/>
      <c r="E870" s="89"/>
      <c r="F870" s="90"/>
      <c r="G870" s="89"/>
      <c r="H870" s="91"/>
    </row>
    <row r="871" spans="2:8" ht="15.5" thickTop="1" thickBot="1">
      <c r="B871" s="37"/>
      <c r="C871" s="28"/>
      <c r="D871" s="28"/>
      <c r="E871" s="28"/>
      <c r="F871" s="28"/>
      <c r="G871" s="38" t="s">
        <v>18</v>
      </c>
      <c r="H871" s="92">
        <f>SUM(G869:G870)</f>
        <v>20683.095238095229</v>
      </c>
    </row>
    <row r="872" spans="2:8" ht="15" thickBot="1">
      <c r="B872" s="37"/>
      <c r="C872" s="28"/>
      <c r="D872" s="28"/>
      <c r="E872" s="28"/>
      <c r="F872" s="28"/>
      <c r="G872" s="65"/>
      <c r="H872" s="29"/>
    </row>
    <row r="873" spans="2:8" ht="15" thickBot="1">
      <c r="B873" s="66"/>
      <c r="C873" s="67"/>
      <c r="D873" s="67"/>
      <c r="E873" s="68" t="s">
        <v>31</v>
      </c>
      <c r="F873" s="69"/>
      <c r="G873" s="69"/>
      <c r="H873" s="608">
        <f>H852+H861+H866+H871</f>
        <v>113000</v>
      </c>
    </row>
    <row r="876" spans="2:8" ht="15" thickBot="1"/>
    <row r="877" spans="2:8" ht="16" thickBot="1">
      <c r="B877" s="629" t="s">
        <v>7</v>
      </c>
      <c r="C877" s="630"/>
      <c r="D877" s="630"/>
      <c r="E877" s="630"/>
      <c r="F877" s="630"/>
      <c r="G877" s="630"/>
      <c r="H877" s="631"/>
    </row>
    <row r="878" spans="2:8" ht="15" thickBot="1">
      <c r="B878" s="21"/>
      <c r="C878" s="22"/>
      <c r="D878" s="22"/>
      <c r="E878" s="23"/>
      <c r="F878" s="23"/>
      <c r="G878" s="23"/>
      <c r="H878" s="24"/>
    </row>
    <row r="879" spans="2:8" ht="15" thickBot="1">
      <c r="B879" s="632" t="str">
        <f>+'PRESUPUESTO OFICIAL'!C33</f>
        <v xml:space="preserve">Pintura vinilo tipo 1 a tres manos </v>
      </c>
      <c r="C879" s="633"/>
      <c r="D879" s="633"/>
      <c r="E879" s="633"/>
      <c r="F879" s="634"/>
      <c r="G879" s="25" t="s">
        <v>8</v>
      </c>
      <c r="H879" s="26">
        <f>+'PRESUPUESTO OFICIAL'!B33</f>
        <v>2.7</v>
      </c>
    </row>
    <row r="880" spans="2:8" ht="15" thickBot="1">
      <c r="B880" s="635"/>
      <c r="C880" s="636"/>
      <c r="D880" s="636"/>
      <c r="E880" s="636"/>
      <c r="F880" s="637"/>
      <c r="G880" s="25" t="s">
        <v>9</v>
      </c>
      <c r="H880" s="70" t="str">
        <f>+'PRESUPUESTO OFICIAL'!D33</f>
        <v>M2</v>
      </c>
    </row>
    <row r="881" spans="2:8" ht="15" thickBot="1">
      <c r="B881" s="27" t="s">
        <v>10</v>
      </c>
      <c r="C881" s="28"/>
      <c r="D881" s="28"/>
      <c r="E881" s="28"/>
      <c r="F881" s="28"/>
      <c r="G881" s="28"/>
      <c r="H881" s="29"/>
    </row>
    <row r="882" spans="2:8" ht="15" thickBot="1">
      <c r="B882" s="71" t="s">
        <v>11</v>
      </c>
      <c r="C882" s="72"/>
      <c r="D882" s="73" t="s">
        <v>12</v>
      </c>
      <c r="E882" s="73" t="s">
        <v>13</v>
      </c>
      <c r="F882" s="73" t="s">
        <v>14</v>
      </c>
      <c r="G882" s="73" t="s">
        <v>15</v>
      </c>
      <c r="H882" s="74"/>
    </row>
    <row r="883" spans="2:8">
      <c r="B883" s="75" t="s">
        <v>16</v>
      </c>
      <c r="C883" s="76"/>
      <c r="D883" s="32" t="s">
        <v>17</v>
      </c>
      <c r="E883" s="77"/>
      <c r="F883" s="78"/>
      <c r="G883" s="77">
        <f>((H904+H894)*0.05)+84</f>
        <v>980</v>
      </c>
      <c r="H883" s="33"/>
    </row>
    <row r="884" spans="2:8">
      <c r="B884" s="289" t="s">
        <v>214</v>
      </c>
      <c r="C884" s="573"/>
      <c r="D884" s="573" t="s">
        <v>115</v>
      </c>
      <c r="E884" s="573">
        <v>800</v>
      </c>
      <c r="F884" s="573">
        <v>0.5</v>
      </c>
      <c r="G884" s="578">
        <f>+E884*F884</f>
        <v>400</v>
      </c>
      <c r="H884" s="29"/>
    </row>
    <row r="885" spans="2:8" ht="15" thickBot="1">
      <c r="B885" s="424"/>
      <c r="C885" s="426"/>
      <c r="D885" s="427"/>
      <c r="E885" s="428"/>
      <c r="F885" s="429"/>
      <c r="G885" s="428"/>
      <c r="H885" s="29"/>
    </row>
    <row r="886" spans="2:8" ht="15" thickBot="1">
      <c r="B886" s="37"/>
      <c r="C886" s="28"/>
      <c r="D886" s="28"/>
      <c r="E886" s="28"/>
      <c r="F886" s="28"/>
      <c r="G886" s="38" t="s">
        <v>18</v>
      </c>
      <c r="H886" s="92">
        <f>SUM(G883:G884)</f>
        <v>1380</v>
      </c>
    </row>
    <row r="887" spans="2:8" ht="15" thickBot="1">
      <c r="B887" s="27" t="s">
        <v>19</v>
      </c>
      <c r="C887" s="28"/>
      <c r="D887" s="28"/>
      <c r="E887" s="28"/>
      <c r="F887" s="28"/>
      <c r="G887" s="28"/>
      <c r="H887" s="29"/>
    </row>
    <row r="888" spans="2:8">
      <c r="B888" s="30" t="s">
        <v>11</v>
      </c>
      <c r="C888" s="31"/>
      <c r="D888" s="32" t="s">
        <v>20</v>
      </c>
      <c r="E888" s="32" t="s">
        <v>21</v>
      </c>
      <c r="F888" s="32" t="s">
        <v>22</v>
      </c>
      <c r="G888" s="32" t="s">
        <v>15</v>
      </c>
      <c r="H888" s="33"/>
    </row>
    <row r="889" spans="2:8">
      <c r="B889" s="113" t="s">
        <v>125</v>
      </c>
      <c r="C889" s="216"/>
      <c r="D889" s="114" t="s">
        <v>117</v>
      </c>
      <c r="E889" s="217">
        <v>26500</v>
      </c>
      <c r="F889" s="218">
        <v>0.09</v>
      </c>
      <c r="G889" s="217">
        <f t="shared" ref="G889:G891" si="38">E889*F889</f>
        <v>2385</v>
      </c>
      <c r="H889" s="84"/>
    </row>
    <row r="890" spans="2:8">
      <c r="B890" s="113" t="s">
        <v>120</v>
      </c>
      <c r="C890" s="216"/>
      <c r="D890" s="114" t="s">
        <v>121</v>
      </c>
      <c r="E890" s="217">
        <v>6500</v>
      </c>
      <c r="F890" s="218">
        <v>1</v>
      </c>
      <c r="G890" s="217">
        <f t="shared" si="38"/>
        <v>6500</v>
      </c>
      <c r="H890" s="84"/>
    </row>
    <row r="891" spans="2:8">
      <c r="B891" s="277" t="s">
        <v>126</v>
      </c>
      <c r="C891" s="278"/>
      <c r="D891" s="279" t="s">
        <v>127</v>
      </c>
      <c r="E891" s="244">
        <v>1800</v>
      </c>
      <c r="F891" s="121">
        <v>0.2</v>
      </c>
      <c r="G891" s="244">
        <f t="shared" si="38"/>
        <v>360</v>
      </c>
      <c r="H891" s="84"/>
    </row>
    <row r="892" spans="2:8">
      <c r="B892" s="277" t="s">
        <v>128</v>
      </c>
      <c r="C892" s="278"/>
      <c r="D892" s="279" t="s">
        <v>65</v>
      </c>
      <c r="E892" s="244">
        <v>12000</v>
      </c>
      <c r="F892" s="121">
        <v>0.03</v>
      </c>
      <c r="G892" s="62">
        <f t="shared" ref="G892:G893" si="39">+F892*E892</f>
        <v>360</v>
      </c>
      <c r="H892" s="84"/>
    </row>
    <row r="893" spans="2:8" ht="15" thickBot="1">
      <c r="B893" s="424"/>
      <c r="C893" s="434"/>
      <c r="D893" s="435"/>
      <c r="E893" s="436"/>
      <c r="F893" s="435"/>
      <c r="G893" s="118">
        <f t="shared" si="39"/>
        <v>0</v>
      </c>
      <c r="H893" s="108"/>
    </row>
    <row r="894" spans="2:8" ht="15" thickBot="1">
      <c r="B894" s="37"/>
      <c r="C894" s="28"/>
      <c r="D894" s="28"/>
      <c r="E894" s="28"/>
      <c r="F894" s="28"/>
      <c r="G894" s="38" t="s">
        <v>18</v>
      </c>
      <c r="H894" s="109">
        <f>SUM(G889:G893)</f>
        <v>9605</v>
      </c>
    </row>
    <row r="895" spans="2:8" ht="15" thickBot="1">
      <c r="B895" s="93" t="s">
        <v>23</v>
      </c>
      <c r="C895" s="67"/>
      <c r="D895" s="67"/>
      <c r="E895" s="67"/>
      <c r="F895" s="67"/>
      <c r="G895" s="67"/>
      <c r="H895" s="94"/>
    </row>
    <row r="896" spans="2:8">
      <c r="B896" s="99" t="s">
        <v>24</v>
      </c>
      <c r="C896" s="100"/>
      <c r="D896" s="101" t="s">
        <v>25</v>
      </c>
      <c r="E896" s="101" t="s">
        <v>26</v>
      </c>
      <c r="F896" s="101" t="s">
        <v>27</v>
      </c>
      <c r="G896" s="101" t="s">
        <v>15</v>
      </c>
      <c r="H896" s="84"/>
    </row>
    <row r="897" spans="2:8">
      <c r="B897" s="289"/>
      <c r="C897" s="293"/>
      <c r="D897" s="35"/>
      <c r="E897" s="44"/>
      <c r="F897" s="34"/>
      <c r="G897" s="45"/>
      <c r="H897" s="36"/>
    </row>
    <row r="898" spans="2:8" ht="15" thickBot="1">
      <c r="B898" s="46"/>
      <c r="C898" s="47"/>
      <c r="D898" s="48"/>
      <c r="E898" s="48"/>
      <c r="F898" s="48"/>
      <c r="G898" s="49"/>
      <c r="H898" s="50"/>
    </row>
    <row r="899" spans="2:8" ht="15.5" thickTop="1" thickBot="1">
      <c r="B899" s="37"/>
      <c r="C899" s="28"/>
      <c r="D899" s="28"/>
      <c r="E899" s="28"/>
      <c r="F899" s="28"/>
      <c r="G899" s="38" t="s">
        <v>18</v>
      </c>
      <c r="H899" s="51">
        <f>SUM(G897:G898)</f>
        <v>0</v>
      </c>
    </row>
    <row r="900" spans="2:8" ht="15" thickBot="1">
      <c r="B900" s="85" t="s">
        <v>28</v>
      </c>
      <c r="C900" s="52"/>
      <c r="D900" s="52"/>
      <c r="E900" s="52"/>
      <c r="F900" s="52"/>
      <c r="G900" s="52"/>
      <c r="H900" s="53"/>
    </row>
    <row r="901" spans="2:8" ht="15" thickTop="1">
      <c r="B901" s="86" t="s">
        <v>29</v>
      </c>
      <c r="C901" s="54" t="s">
        <v>30</v>
      </c>
      <c r="D901" s="55"/>
      <c r="E901" s="54" t="s">
        <v>14</v>
      </c>
      <c r="F901" s="55"/>
      <c r="G901" s="56" t="s">
        <v>15</v>
      </c>
      <c r="H901" s="57"/>
    </row>
    <row r="902" spans="2:8">
      <c r="B902" s="87" t="str">
        <f>+B869</f>
        <v>CUADRILLA A-A UN OFICIAL  Y DOS AYUDANTES</v>
      </c>
      <c r="C902" s="58">
        <f>+C869</f>
        <v>23750.958333333336</v>
      </c>
      <c r="D902" s="59"/>
      <c r="E902" s="60">
        <v>0.35009113667343233</v>
      </c>
      <c r="F902" s="61"/>
      <c r="G902" s="62">
        <f>+E902*C902</f>
        <v>8314.9999999999982</v>
      </c>
      <c r="H902" s="63"/>
    </row>
    <row r="903" spans="2:8" ht="15" thickBot="1">
      <c r="B903" s="88"/>
      <c r="C903" s="89"/>
      <c r="D903" s="89"/>
      <c r="E903" s="89"/>
      <c r="F903" s="90"/>
      <c r="G903" s="89"/>
      <c r="H903" s="91"/>
    </row>
    <row r="904" spans="2:8" ht="15.5" thickTop="1" thickBot="1">
      <c r="B904" s="37"/>
      <c r="C904" s="28"/>
      <c r="D904" s="28"/>
      <c r="E904" s="28"/>
      <c r="F904" s="28"/>
      <c r="G904" s="38" t="s">
        <v>18</v>
      </c>
      <c r="H904" s="92">
        <f>SUM(G902:G903)</f>
        <v>8314.9999999999982</v>
      </c>
    </row>
    <row r="905" spans="2:8" ht="15" thickBot="1">
      <c r="B905" s="37"/>
      <c r="C905" s="28"/>
      <c r="D905" s="28"/>
      <c r="E905" s="28"/>
      <c r="F905" s="28"/>
      <c r="G905" s="65"/>
      <c r="H905" s="29"/>
    </row>
    <row r="906" spans="2:8" ht="15" thickBot="1">
      <c r="B906" s="66"/>
      <c r="C906" s="67"/>
      <c r="D906" s="67"/>
      <c r="E906" s="68" t="s">
        <v>31</v>
      </c>
      <c r="F906" s="69"/>
      <c r="G906" s="69"/>
      <c r="H906" s="608">
        <f>H886+H894+H899+H904</f>
        <v>19300</v>
      </c>
    </row>
    <row r="909" spans="2:8" ht="15" thickBot="1"/>
    <row r="910" spans="2:8" ht="16" thickBot="1">
      <c r="B910" s="629" t="s">
        <v>7</v>
      </c>
      <c r="C910" s="630"/>
      <c r="D910" s="630"/>
      <c r="E910" s="630"/>
      <c r="F910" s="630"/>
      <c r="G910" s="630"/>
      <c r="H910" s="631"/>
    </row>
    <row r="911" spans="2:8" ht="15" thickBot="1">
      <c r="B911" s="21"/>
      <c r="C911" s="22"/>
      <c r="D911" s="22"/>
      <c r="E911" s="23"/>
      <c r="F911" s="23"/>
      <c r="G911" s="23"/>
      <c r="H911" s="24"/>
    </row>
    <row r="912" spans="2:8" ht="15" thickBot="1">
      <c r="B912" s="632" t="str">
        <f>+'PRESUPUESTO OFICIAL'!C34</f>
        <v xml:space="preserve">Pintura en aceite para ornamentacion </v>
      </c>
      <c r="C912" s="633"/>
      <c r="D912" s="633"/>
      <c r="E912" s="633"/>
      <c r="F912" s="634"/>
      <c r="G912" s="25" t="s">
        <v>8</v>
      </c>
      <c r="H912" s="26">
        <f>+'PRESUPUESTO OFICIAL'!B34</f>
        <v>2.8</v>
      </c>
    </row>
    <row r="913" spans="2:8" ht="15" thickBot="1">
      <c r="B913" s="635"/>
      <c r="C913" s="636"/>
      <c r="D913" s="636"/>
      <c r="E913" s="636"/>
      <c r="F913" s="637"/>
      <c r="G913" s="25" t="s">
        <v>9</v>
      </c>
      <c r="H913" s="70" t="str">
        <f>+'PRESUPUESTO OFICIAL'!D34</f>
        <v>M3</v>
      </c>
    </row>
    <row r="914" spans="2:8" ht="15" thickBot="1">
      <c r="B914" s="27" t="s">
        <v>10</v>
      </c>
      <c r="C914" s="28"/>
      <c r="D914" s="28"/>
      <c r="E914" s="28"/>
      <c r="F914" s="28"/>
      <c r="G914" s="28"/>
      <c r="H914" s="29"/>
    </row>
    <row r="915" spans="2:8" ht="15" thickBot="1">
      <c r="B915" s="71" t="s">
        <v>11</v>
      </c>
      <c r="C915" s="72"/>
      <c r="D915" s="73" t="s">
        <v>12</v>
      </c>
      <c r="E915" s="73" t="s">
        <v>13</v>
      </c>
      <c r="F915" s="73" t="s">
        <v>14</v>
      </c>
      <c r="G915" s="73" t="s">
        <v>15</v>
      </c>
      <c r="H915" s="74"/>
    </row>
    <row r="916" spans="2:8">
      <c r="B916" s="75" t="s">
        <v>16</v>
      </c>
      <c r="C916" s="76"/>
      <c r="D916" s="32" t="s">
        <v>17</v>
      </c>
      <c r="E916" s="77"/>
      <c r="F916" s="78"/>
      <c r="G916" s="77">
        <f>((H938+H928)*0.05)+84</f>
        <v>970.47619047619014</v>
      </c>
      <c r="H916" s="33"/>
    </row>
    <row r="917" spans="2:8">
      <c r="B917" s="289" t="s">
        <v>214</v>
      </c>
      <c r="C917" s="573"/>
      <c r="D917" s="573" t="s">
        <v>115</v>
      </c>
      <c r="E917" s="573">
        <v>800</v>
      </c>
      <c r="F917" s="573">
        <v>0.5</v>
      </c>
      <c r="G917" s="578">
        <f>+E917*F917</f>
        <v>400</v>
      </c>
      <c r="H917" s="29"/>
    </row>
    <row r="918" spans="2:8" ht="15" thickBot="1">
      <c r="B918" s="424"/>
      <c r="C918" s="426"/>
      <c r="D918" s="427"/>
      <c r="E918" s="428"/>
      <c r="F918" s="429"/>
      <c r="G918" s="428"/>
      <c r="H918" s="29"/>
    </row>
    <row r="919" spans="2:8" ht="15" thickBot="1">
      <c r="B919" s="37"/>
      <c r="C919" s="28"/>
      <c r="D919" s="28"/>
      <c r="E919" s="28"/>
      <c r="F919" s="28"/>
      <c r="G919" s="38" t="s">
        <v>18</v>
      </c>
      <c r="H919" s="92">
        <f>SUM(G916:G917)</f>
        <v>1370.4761904761901</v>
      </c>
    </row>
    <row r="920" spans="2:8" ht="15" thickBot="1">
      <c r="B920" s="27" t="s">
        <v>19</v>
      </c>
      <c r="C920" s="28"/>
      <c r="D920" s="28"/>
      <c r="E920" s="28"/>
      <c r="F920" s="28"/>
      <c r="G920" s="28"/>
      <c r="H920" s="29"/>
    </row>
    <row r="921" spans="2:8">
      <c r="B921" s="30" t="s">
        <v>11</v>
      </c>
      <c r="C921" s="31"/>
      <c r="D921" s="32" t="s">
        <v>20</v>
      </c>
      <c r="E921" s="32" t="s">
        <v>21</v>
      </c>
      <c r="F921" s="32" t="s">
        <v>22</v>
      </c>
      <c r="G921" s="32" t="s">
        <v>15</v>
      </c>
      <c r="H921" s="33"/>
    </row>
    <row r="922" spans="2:8">
      <c r="B922" s="113" t="s">
        <v>89</v>
      </c>
      <c r="C922" s="216"/>
      <c r="D922" s="114" t="s">
        <v>66</v>
      </c>
      <c r="E922" s="217">
        <v>60000</v>
      </c>
      <c r="F922" s="218">
        <v>0.1</v>
      </c>
      <c r="G922" s="217">
        <f t="shared" ref="G922:G927" si="40">E922*F922</f>
        <v>6000</v>
      </c>
      <c r="H922" s="84"/>
    </row>
    <row r="923" spans="2:8">
      <c r="B923" s="113" t="s">
        <v>90</v>
      </c>
      <c r="C923" s="216"/>
      <c r="D923" s="114" t="s">
        <v>91</v>
      </c>
      <c r="E923" s="217">
        <v>1500</v>
      </c>
      <c r="F923" s="218">
        <v>0.01</v>
      </c>
      <c r="G923" s="217">
        <f t="shared" si="40"/>
        <v>15</v>
      </c>
      <c r="H923" s="84"/>
    </row>
    <row r="924" spans="2:8">
      <c r="B924" s="113" t="s">
        <v>94</v>
      </c>
      <c r="C924" s="216"/>
      <c r="D924" s="114" t="s">
        <v>92</v>
      </c>
      <c r="E924" s="217">
        <v>4000</v>
      </c>
      <c r="F924" s="218">
        <v>0.1</v>
      </c>
      <c r="G924" s="217">
        <f t="shared" si="40"/>
        <v>400</v>
      </c>
      <c r="H924" s="84"/>
    </row>
    <row r="925" spans="2:8">
      <c r="B925" s="113" t="s">
        <v>95</v>
      </c>
      <c r="C925" s="216"/>
      <c r="D925" s="114" t="s">
        <v>93</v>
      </c>
      <c r="E925" s="217">
        <v>3500</v>
      </c>
      <c r="F925" s="218">
        <v>0.09</v>
      </c>
      <c r="G925" s="217">
        <f t="shared" si="40"/>
        <v>315</v>
      </c>
      <c r="H925" s="84"/>
    </row>
    <row r="926" spans="2:8">
      <c r="B926" s="113" t="s">
        <v>96</v>
      </c>
      <c r="C926" s="216"/>
      <c r="D926" s="114" t="s">
        <v>65</v>
      </c>
      <c r="E926" s="217">
        <v>5500</v>
      </c>
      <c r="F926" s="218">
        <v>0.05</v>
      </c>
      <c r="G926" s="217">
        <f t="shared" si="40"/>
        <v>275</v>
      </c>
      <c r="H926" s="84"/>
    </row>
    <row r="927" spans="2:8" ht="15" thickBot="1">
      <c r="B927" s="220" t="s">
        <v>97</v>
      </c>
      <c r="C927" s="221"/>
      <c r="D927" s="222" t="s">
        <v>65</v>
      </c>
      <c r="E927" s="223">
        <v>10500</v>
      </c>
      <c r="F927" s="224">
        <v>0.02</v>
      </c>
      <c r="G927" s="223">
        <f t="shared" si="40"/>
        <v>210</v>
      </c>
      <c r="H927" s="84"/>
    </row>
    <row r="928" spans="2:8" ht="15" thickBot="1">
      <c r="B928" s="37"/>
      <c r="C928" s="28"/>
      <c r="D928" s="28"/>
      <c r="E928" s="28"/>
      <c r="F928" s="28"/>
      <c r="G928" s="38" t="s">
        <v>18</v>
      </c>
      <c r="H928" s="109">
        <f>SUM(G922:G927)</f>
        <v>7215</v>
      </c>
    </row>
    <row r="929" spans="2:8" ht="15" thickBot="1">
      <c r="B929" s="93" t="s">
        <v>23</v>
      </c>
      <c r="C929" s="67"/>
      <c r="D929" s="67"/>
      <c r="E929" s="67"/>
      <c r="F929" s="67"/>
      <c r="G929" s="67"/>
      <c r="H929" s="94"/>
    </row>
    <row r="930" spans="2:8">
      <c r="B930" s="99" t="s">
        <v>24</v>
      </c>
      <c r="C930" s="100"/>
      <c r="D930" s="101" t="s">
        <v>25</v>
      </c>
      <c r="E930" s="101" t="s">
        <v>26</v>
      </c>
      <c r="F930" s="101" t="s">
        <v>27</v>
      </c>
      <c r="G930" s="101" t="s">
        <v>15</v>
      </c>
      <c r="H930" s="84"/>
    </row>
    <row r="931" spans="2:8">
      <c r="B931" s="289"/>
      <c r="C931" s="293"/>
      <c r="D931" s="35"/>
      <c r="E931" s="44"/>
      <c r="F931" s="34"/>
      <c r="G931" s="45"/>
      <c r="H931" s="36"/>
    </row>
    <row r="932" spans="2:8" ht="15" thickBot="1">
      <c r="B932" s="46"/>
      <c r="C932" s="47"/>
      <c r="D932" s="48"/>
      <c r="E932" s="48"/>
      <c r="F932" s="48"/>
      <c r="G932" s="49"/>
      <c r="H932" s="50"/>
    </row>
    <row r="933" spans="2:8" ht="15.5" thickTop="1" thickBot="1">
      <c r="B933" s="37"/>
      <c r="C933" s="28"/>
      <c r="D933" s="28"/>
      <c r="E933" s="28"/>
      <c r="F933" s="28"/>
      <c r="G933" s="38" t="s">
        <v>18</v>
      </c>
      <c r="H933" s="51">
        <f>SUM(G931:G932)</f>
        <v>0</v>
      </c>
    </row>
    <row r="934" spans="2:8" ht="15" thickBot="1">
      <c r="B934" s="85" t="s">
        <v>28</v>
      </c>
      <c r="C934" s="52"/>
      <c r="D934" s="52"/>
      <c r="E934" s="52"/>
      <c r="F934" s="52"/>
      <c r="G934" s="52"/>
      <c r="H934" s="53"/>
    </row>
    <row r="935" spans="2:8" ht="15" thickTop="1">
      <c r="B935" s="86" t="s">
        <v>29</v>
      </c>
      <c r="C935" s="54" t="s">
        <v>30</v>
      </c>
      <c r="D935" s="55"/>
      <c r="E935" s="54" t="s">
        <v>14</v>
      </c>
      <c r="F935" s="55"/>
      <c r="G935" s="56" t="s">
        <v>15</v>
      </c>
      <c r="H935" s="57"/>
    </row>
    <row r="936" spans="2:8">
      <c r="B936" s="87" t="str">
        <f>+B902</f>
        <v>CUADRILLA A-A UN OFICIAL  Y DOS AYUDANTES</v>
      </c>
      <c r="C936" s="58">
        <f>+C902</f>
        <v>23750.958333333336</v>
      </c>
      <c r="D936" s="59"/>
      <c r="E936" s="60">
        <v>0.44269892868984456</v>
      </c>
      <c r="F936" s="61"/>
      <c r="G936" s="62">
        <f>E936*C936</f>
        <v>10514.523809523804</v>
      </c>
      <c r="H936" s="63"/>
    </row>
    <row r="937" spans="2:8" ht="15" thickBot="1">
      <c r="B937" s="88"/>
      <c r="C937" s="89"/>
      <c r="D937" s="89"/>
      <c r="E937" s="89"/>
      <c r="F937" s="90"/>
      <c r="G937" s="89"/>
      <c r="H937" s="91"/>
    </row>
    <row r="938" spans="2:8" ht="15.5" thickTop="1" thickBot="1">
      <c r="B938" s="37"/>
      <c r="C938" s="28"/>
      <c r="D938" s="28"/>
      <c r="E938" s="28"/>
      <c r="F938" s="28"/>
      <c r="G938" s="38" t="s">
        <v>18</v>
      </c>
      <c r="H938" s="92">
        <f>SUM(G936:G937)</f>
        <v>10514.523809523804</v>
      </c>
    </row>
    <row r="939" spans="2:8" ht="15" thickBot="1">
      <c r="B939" s="37"/>
      <c r="C939" s="28"/>
      <c r="D939" s="28"/>
      <c r="E939" s="28"/>
      <c r="F939" s="28"/>
      <c r="G939" s="65"/>
      <c r="H939" s="29"/>
    </row>
    <row r="940" spans="2:8" ht="15" thickBot="1">
      <c r="B940" s="66"/>
      <c r="C940" s="67"/>
      <c r="D940" s="67"/>
      <c r="E940" s="68" t="s">
        <v>31</v>
      </c>
      <c r="F940" s="69"/>
      <c r="G940" s="69"/>
      <c r="H940" s="608">
        <f>H919+H928+H933+H938</f>
        <v>19099.999999999993</v>
      </c>
    </row>
    <row r="943" spans="2:8" ht="15" thickBot="1"/>
    <row r="944" spans="2:8" ht="16" thickBot="1">
      <c r="B944" s="646" t="s">
        <v>7</v>
      </c>
      <c r="C944" s="647"/>
      <c r="D944" s="647"/>
      <c r="E944" s="647"/>
      <c r="F944" s="647"/>
      <c r="G944" s="647"/>
      <c r="H944" s="648"/>
    </row>
    <row r="945" spans="2:8" ht="16" thickBot="1">
      <c r="B945" s="133"/>
      <c r="C945" s="134"/>
      <c r="D945" s="134"/>
      <c r="E945" s="134"/>
      <c r="F945" s="134"/>
      <c r="G945" s="134"/>
      <c r="H945" s="135"/>
    </row>
    <row r="946" spans="2:8" ht="15" thickBot="1">
      <c r="B946" s="643" t="str">
        <f>+'PRESUPUESTO OFICIAL'!C35</f>
        <v xml:space="preserve">Mantenimiento a tuberia hidraulica </v>
      </c>
      <c r="C946" s="644"/>
      <c r="D946" s="644"/>
      <c r="E946" s="644"/>
      <c r="F946" s="645"/>
      <c r="G946" s="136" t="s">
        <v>8</v>
      </c>
      <c r="H946" s="202">
        <f>+'PRESUPUESTO OFICIAL'!B35</f>
        <v>2.9</v>
      </c>
    </row>
    <row r="947" spans="2:8" ht="15" thickBot="1">
      <c r="B947" s="138"/>
      <c r="C947" s="139"/>
      <c r="D947" s="139"/>
      <c r="E947" s="139"/>
      <c r="F947" s="140"/>
      <c r="G947" s="136" t="s">
        <v>9</v>
      </c>
      <c r="H947" s="137" t="str">
        <f>+'PRESUPUESTO OFICIAL'!D35</f>
        <v>ML</v>
      </c>
    </row>
    <row r="948" spans="2:8" ht="15" thickBot="1">
      <c r="B948" s="176" t="s">
        <v>10</v>
      </c>
      <c r="C948" s="177"/>
      <c r="D948" s="177"/>
      <c r="E948" s="177"/>
      <c r="F948" s="177"/>
      <c r="G948" s="177"/>
      <c r="H948" s="178"/>
    </row>
    <row r="949" spans="2:8">
      <c r="B949" s="141" t="s">
        <v>11</v>
      </c>
      <c r="C949" s="142"/>
      <c r="D949" s="143" t="s">
        <v>12</v>
      </c>
      <c r="E949" s="143" t="s">
        <v>13</v>
      </c>
      <c r="F949" s="143" t="s">
        <v>14</v>
      </c>
      <c r="G949" s="143" t="s">
        <v>15</v>
      </c>
      <c r="H949" s="144"/>
    </row>
    <row r="950" spans="2:8">
      <c r="B950" s="128" t="s">
        <v>16</v>
      </c>
      <c r="C950" s="129"/>
      <c r="D950" s="130" t="str">
        <f>VLOOKUP(B950,'[1]INSUMOS 2022'!$C$2:$E$4842,2,FALSE)</f>
        <v>%</v>
      </c>
      <c r="E950" s="131"/>
      <c r="F950" s="132"/>
      <c r="G950" s="131">
        <f>(H971+H961)*0.05</f>
        <v>738.0952380952383</v>
      </c>
      <c r="H950" s="145"/>
    </row>
    <row r="951" spans="2:8">
      <c r="B951" s="113"/>
      <c r="C951" s="129"/>
      <c r="D951" s="114"/>
      <c r="E951" s="131"/>
      <c r="F951" s="132"/>
      <c r="G951" s="131">
        <f>+E951*F951</f>
        <v>0</v>
      </c>
      <c r="H951" s="183"/>
    </row>
    <row r="952" spans="2:8" ht="15" thickBot="1">
      <c r="B952" s="146"/>
      <c r="C952" s="147"/>
      <c r="D952" s="148"/>
      <c r="E952" s="149"/>
      <c r="F952" s="150"/>
      <c r="G952" s="149"/>
      <c r="H952" s="151"/>
    </row>
    <row r="953" spans="2:8" ht="15" thickBot="1">
      <c r="B953" s="179"/>
      <c r="C953" s="177"/>
      <c r="D953" s="177"/>
      <c r="E953" s="177"/>
      <c r="F953" s="177"/>
      <c r="G953" s="180" t="s">
        <v>18</v>
      </c>
      <c r="H953" s="152">
        <f>SUM(G950:G952)</f>
        <v>738.0952380952383</v>
      </c>
    </row>
    <row r="954" spans="2:8" ht="15" thickBot="1">
      <c r="B954" s="176" t="s">
        <v>19</v>
      </c>
      <c r="C954" s="177"/>
      <c r="D954" s="177"/>
      <c r="E954" s="177"/>
      <c r="F954" s="177"/>
      <c r="G954" s="177"/>
      <c r="H954" s="178"/>
    </row>
    <row r="955" spans="2:8">
      <c r="B955" s="141" t="s">
        <v>11</v>
      </c>
      <c r="C955" s="142"/>
      <c r="D955" s="143" t="s">
        <v>20</v>
      </c>
      <c r="E955" s="143" t="s">
        <v>21</v>
      </c>
      <c r="F955" s="143" t="s">
        <v>22</v>
      </c>
      <c r="G955" s="143" t="s">
        <v>15</v>
      </c>
      <c r="H955" s="144"/>
    </row>
    <row r="956" spans="2:8">
      <c r="B956" s="277" t="s">
        <v>236</v>
      </c>
      <c r="C956" s="203"/>
      <c r="D956" s="279" t="s">
        <v>123</v>
      </c>
      <c r="E956" s="168">
        <v>3200</v>
      </c>
      <c r="F956" s="204">
        <v>1</v>
      </c>
      <c r="G956" s="168">
        <f>E956*F956</f>
        <v>3200</v>
      </c>
      <c r="H956" s="206"/>
    </row>
    <row r="957" spans="2:8">
      <c r="B957" s="277" t="s">
        <v>237</v>
      </c>
      <c r="C957" s="203"/>
      <c r="D957" s="589">
        <v>1.125</v>
      </c>
      <c r="E957" s="168">
        <v>12500</v>
      </c>
      <c r="F957" s="204">
        <v>4.4999999999999998E-2</v>
      </c>
      <c r="G957" s="168">
        <f>E957*F957</f>
        <v>562.5</v>
      </c>
      <c r="H957" s="281"/>
    </row>
    <row r="958" spans="2:8">
      <c r="B958" s="277"/>
      <c r="C958" s="203"/>
      <c r="D958" s="386"/>
      <c r="E958" s="168"/>
      <c r="F958" s="204"/>
      <c r="G958" s="168">
        <f>E958*F958</f>
        <v>0</v>
      </c>
      <c r="H958" s="281"/>
    </row>
    <row r="959" spans="2:8">
      <c r="B959" s="277"/>
      <c r="C959" s="203"/>
      <c r="D959" s="279"/>
      <c r="E959" s="168"/>
      <c r="F959" s="204"/>
      <c r="G959" s="168">
        <f>E959*F959</f>
        <v>0</v>
      </c>
      <c r="H959" s="281"/>
    </row>
    <row r="960" spans="2:8" ht="15" thickBot="1">
      <c r="B960" s="146"/>
      <c r="C960" s="147"/>
      <c r="D960" s="148"/>
      <c r="E960" s="149"/>
      <c r="F960" s="150"/>
      <c r="G960" s="149"/>
      <c r="H960" s="151"/>
    </row>
    <row r="961" spans="2:8" ht="15" thickBot="1">
      <c r="B961" s="179"/>
      <c r="C961" s="177"/>
      <c r="D961" s="177"/>
      <c r="E961" s="177"/>
      <c r="F961" s="177"/>
      <c r="G961" s="180" t="s">
        <v>18</v>
      </c>
      <c r="H961" s="153">
        <f>SUM(G956:G960)</f>
        <v>3762.5</v>
      </c>
    </row>
    <row r="962" spans="2:8" ht="15" thickBot="1">
      <c r="B962" s="176" t="s">
        <v>23</v>
      </c>
      <c r="C962" s="177"/>
      <c r="D962" s="177"/>
      <c r="E962" s="177"/>
      <c r="F962" s="177"/>
      <c r="G962" s="177"/>
      <c r="H962" s="178"/>
    </row>
    <row r="963" spans="2:8" ht="15" thickTop="1">
      <c r="B963" s="181" t="s">
        <v>24</v>
      </c>
      <c r="C963" s="154"/>
      <c r="D963" s="155" t="s">
        <v>25</v>
      </c>
      <c r="E963" s="155" t="s">
        <v>26</v>
      </c>
      <c r="F963" s="155" t="s">
        <v>27</v>
      </c>
      <c r="G963" s="155" t="s">
        <v>15</v>
      </c>
      <c r="H963" s="182"/>
    </row>
    <row r="964" spans="2:8">
      <c r="B964" s="128"/>
      <c r="C964" s="129"/>
      <c r="D964" s="132"/>
      <c r="E964" s="156"/>
      <c r="F964" s="131"/>
      <c r="G964" s="157"/>
      <c r="H964" s="145"/>
    </row>
    <row r="965" spans="2:8" ht="15" thickBot="1">
      <c r="B965" s="184"/>
      <c r="C965" s="158"/>
      <c r="D965" s="159"/>
      <c r="E965" s="159"/>
      <c r="F965" s="159"/>
      <c r="G965" s="160"/>
      <c r="H965" s="185"/>
    </row>
    <row r="966" spans="2:8" ht="15.5" thickTop="1" thickBot="1">
      <c r="B966" s="179"/>
      <c r="C966" s="177"/>
      <c r="D966" s="177"/>
      <c r="E966" s="177"/>
      <c r="F966" s="177"/>
      <c r="G966" s="180" t="s">
        <v>18</v>
      </c>
      <c r="H966" s="205">
        <f>SUM(G964:G965)</f>
        <v>0</v>
      </c>
    </row>
    <row r="967" spans="2:8" ht="15" thickBot="1">
      <c r="B967" s="186" t="s">
        <v>28</v>
      </c>
      <c r="C967" s="187"/>
      <c r="D967" s="187"/>
      <c r="E967" s="187"/>
      <c r="F967" s="187"/>
      <c r="G967" s="187"/>
      <c r="H967" s="188"/>
    </row>
    <row r="968" spans="2:8">
      <c r="B968" s="304" t="s">
        <v>29</v>
      </c>
      <c r="C968" s="305" t="s">
        <v>30</v>
      </c>
      <c r="D968" s="299"/>
      <c r="E968" s="305" t="s">
        <v>14</v>
      </c>
      <c r="F968" s="299"/>
      <c r="G968" s="300" t="s">
        <v>15</v>
      </c>
      <c r="H968" s="301"/>
    </row>
    <row r="969" spans="2:8">
      <c r="B969" s="207" t="str">
        <f>+B936</f>
        <v>CUADRILLA A-A UN OFICIAL  Y DOS AYUDANTES</v>
      </c>
      <c r="C969" s="164">
        <f>+C936</f>
        <v>23750.958333333336</v>
      </c>
      <c r="D969" s="165"/>
      <c r="E969" s="166">
        <v>0.46311414501820863</v>
      </c>
      <c r="F969" s="167"/>
      <c r="G969" s="168">
        <f>E969*C969</f>
        <v>10999.404761904765</v>
      </c>
      <c r="H969" s="192"/>
    </row>
    <row r="970" spans="2:8" ht="15" thickBot="1">
      <c r="B970" s="306"/>
      <c r="C970" s="302"/>
      <c r="D970" s="302"/>
      <c r="E970" s="307"/>
      <c r="F970" s="308"/>
      <c r="G970" s="282">
        <f>+E970*D970</f>
        <v>0</v>
      </c>
      <c r="H970" s="303"/>
    </row>
    <row r="971" spans="2:8" ht="15" thickBot="1">
      <c r="B971" s="198"/>
      <c r="C971" s="199"/>
      <c r="D971" s="199"/>
      <c r="E971" s="199"/>
      <c r="F971" s="199"/>
      <c r="G971" s="309" t="s">
        <v>18</v>
      </c>
      <c r="H971" s="208">
        <f>SUM(G969:G970)</f>
        <v>10999.404761904765</v>
      </c>
    </row>
    <row r="972" spans="2:8" ht="15" thickBot="1">
      <c r="B972" s="66"/>
      <c r="C972" s="67"/>
      <c r="D972" s="67"/>
      <c r="E972" s="68" t="s">
        <v>31</v>
      </c>
      <c r="F972" s="69"/>
      <c r="G972" s="69"/>
      <c r="H972" s="608">
        <f>H953+H961+H966+H971</f>
        <v>15500.000000000004</v>
      </c>
    </row>
    <row r="975" spans="2:8" ht="15" thickBot="1"/>
    <row r="976" spans="2:8" ht="16" thickBot="1">
      <c r="B976" s="629" t="s">
        <v>7</v>
      </c>
      <c r="C976" s="630"/>
      <c r="D976" s="630"/>
      <c r="E976" s="630"/>
      <c r="F976" s="630"/>
      <c r="G976" s="630"/>
      <c r="H976" s="631"/>
    </row>
    <row r="977" spans="2:8" ht="15" thickBot="1">
      <c r="B977" s="21"/>
      <c r="C977" s="22"/>
      <c r="D977" s="22"/>
      <c r="E977" s="23"/>
      <c r="F977" s="23"/>
      <c r="G977" s="23"/>
      <c r="H977" s="24"/>
    </row>
    <row r="978" spans="2:8" ht="15" thickBot="1">
      <c r="B978" s="632" t="str">
        <f>+'PRESUPUESTO OFICIAL'!C36</f>
        <v>Suministro e instalacion de malla eslabonada y tubo metalico de 2" para cerramiento de tanque de almacenamiento</v>
      </c>
      <c r="C978" s="633"/>
      <c r="D978" s="633"/>
      <c r="E978" s="633"/>
      <c r="F978" s="634"/>
      <c r="G978" s="25" t="s">
        <v>8</v>
      </c>
      <c r="H978" s="26">
        <f>+'PRESUPUESTO OFICIAL'!B36</f>
        <v>2.1</v>
      </c>
    </row>
    <row r="979" spans="2:8" ht="15" thickBot="1">
      <c r="B979" s="635"/>
      <c r="C979" s="636"/>
      <c r="D979" s="636"/>
      <c r="E979" s="636"/>
      <c r="F979" s="637"/>
      <c r="G979" s="25" t="s">
        <v>9</v>
      </c>
      <c r="H979" s="70" t="str">
        <f>+'PRESUPUESTO OFICIAL'!D36</f>
        <v>ML</v>
      </c>
    </row>
    <row r="980" spans="2:8" ht="15" thickBot="1">
      <c r="B980" s="27" t="s">
        <v>10</v>
      </c>
      <c r="C980" s="28"/>
      <c r="D980" s="28"/>
      <c r="E980" s="28"/>
      <c r="F980" s="28"/>
      <c r="G980" s="28"/>
      <c r="H980" s="29"/>
    </row>
    <row r="981" spans="2:8">
      <c r="B981" s="30" t="s">
        <v>11</v>
      </c>
      <c r="C981" s="31"/>
      <c r="D981" s="73" t="s">
        <v>12</v>
      </c>
      <c r="E981" s="73" t="s">
        <v>13</v>
      </c>
      <c r="F981" s="73" t="s">
        <v>14</v>
      </c>
      <c r="G981" s="32" t="s">
        <v>15</v>
      </c>
      <c r="H981" s="33"/>
    </row>
    <row r="982" spans="2:8" ht="15" thickBot="1">
      <c r="B982" s="420" t="s">
        <v>16</v>
      </c>
      <c r="C982" s="492"/>
      <c r="D982" s="435" t="s">
        <v>17</v>
      </c>
      <c r="E982" s="569"/>
      <c r="F982" s="590"/>
      <c r="G982" s="488">
        <f>(H1001+H996)*0.039</f>
        <v>1114.8219441770939</v>
      </c>
      <c r="H982" s="120"/>
    </row>
    <row r="983" spans="2:8" ht="15" thickBot="1">
      <c r="B983" s="37"/>
      <c r="C983" s="28"/>
      <c r="D983" s="28"/>
      <c r="E983" s="28"/>
      <c r="F983" s="28"/>
      <c r="G983" s="38" t="s">
        <v>18</v>
      </c>
      <c r="H983" s="79">
        <f>SUM(G982:G982)</f>
        <v>1114.8219441770939</v>
      </c>
    </row>
    <row r="984" spans="2:8" ht="15" thickBot="1">
      <c r="B984" s="27" t="s">
        <v>19</v>
      </c>
      <c r="C984" s="28"/>
      <c r="D984" s="28"/>
      <c r="E984" s="28"/>
      <c r="F984" s="28"/>
      <c r="G984" s="28"/>
      <c r="H984" s="29"/>
    </row>
    <row r="985" spans="2:8">
      <c r="B985" s="30" t="s">
        <v>11</v>
      </c>
      <c r="C985" s="31"/>
      <c r="D985" s="32" t="s">
        <v>20</v>
      </c>
      <c r="E985" s="32" t="s">
        <v>21</v>
      </c>
      <c r="F985" s="32" t="s">
        <v>22</v>
      </c>
      <c r="G985" s="32" t="s">
        <v>15</v>
      </c>
      <c r="H985" s="33"/>
    </row>
    <row r="986" spans="2:8">
      <c r="B986" s="277" t="s">
        <v>238</v>
      </c>
      <c r="C986" s="203"/>
      <c r="D986" s="279" t="s">
        <v>102</v>
      </c>
      <c r="E986" s="168">
        <v>35000</v>
      </c>
      <c r="F986" s="204">
        <v>1</v>
      </c>
      <c r="G986" s="168">
        <f>E986*F986</f>
        <v>35000</v>
      </c>
      <c r="H986" s="84"/>
    </row>
    <row r="987" spans="2:8">
      <c r="B987" s="277" t="s">
        <v>239</v>
      </c>
      <c r="C987" s="203"/>
      <c r="D987" s="279" t="s">
        <v>123</v>
      </c>
      <c r="E987" s="168">
        <v>25000</v>
      </c>
      <c r="F987" s="204">
        <v>1</v>
      </c>
      <c r="G987" s="168">
        <f>E987*F987</f>
        <v>25000</v>
      </c>
      <c r="H987" s="84"/>
    </row>
    <row r="988" spans="2:8">
      <c r="B988" s="277"/>
      <c r="C988" s="203"/>
      <c r="D988" s="386"/>
      <c r="E988" s="168"/>
      <c r="F988" s="204"/>
      <c r="G988" s="168">
        <f>E988*F988</f>
        <v>0</v>
      </c>
      <c r="H988" s="84"/>
    </row>
    <row r="989" spans="2:8">
      <c r="B989" s="277"/>
      <c r="C989" s="203"/>
      <c r="D989" s="279"/>
      <c r="E989" s="168"/>
      <c r="F989" s="204"/>
      <c r="G989" s="168">
        <f>E989*F989</f>
        <v>0</v>
      </c>
      <c r="H989" s="108"/>
    </row>
    <row r="990" spans="2:8" ht="15" thickBot="1">
      <c r="B990" s="610"/>
      <c r="C990" s="479"/>
      <c r="D990" s="480"/>
      <c r="E990" s="481"/>
      <c r="F990" s="482"/>
      <c r="G990" s="118"/>
      <c r="H990" s="120"/>
    </row>
    <row r="991" spans="2:8" ht="15" thickBot="1">
      <c r="B991" s="37"/>
      <c r="C991" s="571"/>
      <c r="D991" s="571"/>
      <c r="E991" s="571"/>
      <c r="F991" s="571"/>
      <c r="G991" s="38" t="s">
        <v>18</v>
      </c>
      <c r="H991" s="39">
        <f>+G986+G987+G988+G989</f>
        <v>60000</v>
      </c>
    </row>
    <row r="992" spans="2:8" ht="15" thickBot="1">
      <c r="B992" s="93" t="s">
        <v>23</v>
      </c>
      <c r="C992" s="67"/>
      <c r="D992" s="67"/>
      <c r="E992" s="67"/>
      <c r="F992" s="67"/>
      <c r="G992" s="67"/>
      <c r="H992" s="94"/>
    </row>
    <row r="993" spans="2:8">
      <c r="B993" s="99" t="s">
        <v>24</v>
      </c>
      <c r="C993" s="100"/>
      <c r="D993" s="101" t="s">
        <v>25</v>
      </c>
      <c r="E993" s="101" t="s">
        <v>26</v>
      </c>
      <c r="F993" s="101" t="s">
        <v>27</v>
      </c>
      <c r="G993" s="101" t="s">
        <v>15</v>
      </c>
      <c r="H993" s="84"/>
    </row>
    <row r="994" spans="2:8">
      <c r="B994" s="289"/>
      <c r="C994" s="293"/>
      <c r="D994" s="35"/>
      <c r="E994" s="44"/>
      <c r="F994" s="34"/>
      <c r="G994" s="45"/>
      <c r="H994" s="36"/>
    </row>
    <row r="995" spans="2:8" ht="15" thickBot="1">
      <c r="B995" s="46"/>
      <c r="C995" s="47"/>
      <c r="D995" s="48"/>
      <c r="E995" s="48"/>
      <c r="F995" s="48"/>
      <c r="G995" s="49"/>
      <c r="H995" s="50"/>
    </row>
    <row r="996" spans="2:8" ht="15.5" thickTop="1" thickBot="1">
      <c r="B996" s="37"/>
      <c r="C996" s="28"/>
      <c r="D996" s="28"/>
      <c r="E996" s="28"/>
      <c r="F996" s="28"/>
      <c r="G996" s="38" t="s">
        <v>18</v>
      </c>
      <c r="H996" s="51">
        <f>SUM(G994:G995)</f>
        <v>0</v>
      </c>
    </row>
    <row r="997" spans="2:8" ht="15" thickBot="1">
      <c r="B997" s="85" t="s">
        <v>28</v>
      </c>
      <c r="C997" s="52"/>
      <c r="D997" s="52"/>
      <c r="E997" s="52"/>
      <c r="F997" s="52"/>
      <c r="G997" s="52"/>
      <c r="H997" s="53"/>
    </row>
    <row r="998" spans="2:8" ht="15" thickTop="1">
      <c r="B998" s="86" t="s">
        <v>29</v>
      </c>
      <c r="C998" s="54" t="s">
        <v>30</v>
      </c>
      <c r="D998" s="55"/>
      <c r="E998" s="54" t="s">
        <v>14</v>
      </c>
      <c r="F998" s="55"/>
      <c r="G998" s="56" t="s">
        <v>15</v>
      </c>
      <c r="H998" s="57"/>
    </row>
    <row r="999" spans="2:8">
      <c r="B999" s="87" t="str">
        <f>+B969</f>
        <v>CUADRILLA A-A UN OFICIAL  Y DOS AYUDANTES</v>
      </c>
      <c r="C999" s="58">
        <f>+C969</f>
        <v>23750.958333333336</v>
      </c>
      <c r="D999" s="59"/>
      <c r="E999" s="60">
        <v>1.2035378806464827</v>
      </c>
      <c r="F999" s="61"/>
      <c r="G999" s="62">
        <f>E999*C999</f>
        <v>28585.178055822918</v>
      </c>
      <c r="H999" s="63"/>
    </row>
    <row r="1000" spans="2:8" ht="15" thickBot="1">
      <c r="B1000" s="88"/>
      <c r="C1000" s="89"/>
      <c r="D1000" s="89"/>
      <c r="E1000" s="89"/>
      <c r="F1000" s="90"/>
      <c r="G1000" s="89"/>
      <c r="H1000" s="91"/>
    </row>
    <row r="1001" spans="2:8" ht="15.5" thickTop="1" thickBot="1">
      <c r="B1001" s="37"/>
      <c r="C1001" s="28"/>
      <c r="D1001" s="28"/>
      <c r="E1001" s="28"/>
      <c r="F1001" s="28"/>
      <c r="G1001" s="38" t="s">
        <v>18</v>
      </c>
      <c r="H1001" s="92">
        <f>SUM(G999:G1000)</f>
        <v>28585.178055822918</v>
      </c>
    </row>
    <row r="1002" spans="2:8" ht="15" thickBot="1">
      <c r="B1002" s="37"/>
      <c r="C1002" s="28"/>
      <c r="D1002" s="28"/>
      <c r="E1002" s="28"/>
      <c r="F1002" s="28"/>
      <c r="G1002" s="65"/>
      <c r="H1002" s="29"/>
    </row>
    <row r="1003" spans="2:8" ht="15" thickBot="1">
      <c r="B1003" s="66"/>
      <c r="C1003" s="67"/>
      <c r="D1003" s="67"/>
      <c r="E1003" s="68" t="s">
        <v>31</v>
      </c>
      <c r="F1003" s="69"/>
      <c r="G1003" s="69"/>
      <c r="H1003" s="608">
        <f>H983+H991+H996+H1001</f>
        <v>89700.000000000015</v>
      </c>
    </row>
    <row r="1006" spans="2:8" ht="15" thickBot="1"/>
    <row r="1007" spans="2:8" ht="16" thickBot="1">
      <c r="B1007" s="629" t="s">
        <v>7</v>
      </c>
      <c r="C1007" s="630"/>
      <c r="D1007" s="630"/>
      <c r="E1007" s="630"/>
      <c r="F1007" s="630"/>
      <c r="G1007" s="630"/>
      <c r="H1007" s="631"/>
    </row>
    <row r="1008" spans="2:8" ht="15" thickBot="1">
      <c r="B1008" s="21"/>
      <c r="C1008" s="22"/>
      <c r="D1008" s="22"/>
      <c r="E1008" s="23"/>
      <c r="F1008" s="23"/>
      <c r="G1008" s="23"/>
      <c r="H1008" s="24"/>
    </row>
    <row r="1009" spans="2:8" ht="15" thickBot="1">
      <c r="B1009" s="632" t="str">
        <f>+'PRESUPUESTO OFICIAL'!C37</f>
        <v>Suministro e instalacion de pasamanos metalico en tubo metalico redondo de 1 1/2"</v>
      </c>
      <c r="C1009" s="633"/>
      <c r="D1009" s="633"/>
      <c r="E1009" s="633"/>
      <c r="F1009" s="634"/>
      <c r="G1009" s="25" t="s">
        <v>8</v>
      </c>
      <c r="H1009" s="26">
        <f>+'PRESUPUESTO OFICIAL'!B37</f>
        <v>2.11</v>
      </c>
    </row>
    <row r="1010" spans="2:8" ht="15" thickBot="1">
      <c r="B1010" s="635"/>
      <c r="C1010" s="636"/>
      <c r="D1010" s="636"/>
      <c r="E1010" s="636"/>
      <c r="F1010" s="637"/>
      <c r="G1010" s="25" t="s">
        <v>9</v>
      </c>
      <c r="H1010" s="70" t="str">
        <f>+'PRESUPUESTO OFICIAL'!D37</f>
        <v>ML</v>
      </c>
    </row>
    <row r="1011" spans="2:8" ht="15" thickBot="1">
      <c r="B1011" s="27" t="s">
        <v>10</v>
      </c>
      <c r="C1011" s="28"/>
      <c r="D1011" s="28"/>
      <c r="E1011" s="28"/>
      <c r="F1011" s="28"/>
      <c r="G1011" s="28"/>
      <c r="H1011" s="29"/>
    </row>
    <row r="1012" spans="2:8">
      <c r="B1012" s="71" t="s">
        <v>11</v>
      </c>
      <c r="C1012" s="72"/>
      <c r="D1012" s="32" t="s">
        <v>12</v>
      </c>
      <c r="E1012" s="32" t="s">
        <v>13</v>
      </c>
      <c r="F1012" s="73" t="s">
        <v>14</v>
      </c>
      <c r="G1012" s="73" t="s">
        <v>15</v>
      </c>
      <c r="H1012" s="74"/>
    </row>
    <row r="1013" spans="2:8">
      <c r="B1013" s="507" t="s">
        <v>116</v>
      </c>
      <c r="C1013" s="568"/>
      <c r="D1013" s="567" t="s">
        <v>115</v>
      </c>
      <c r="E1013" s="101">
        <v>45000</v>
      </c>
      <c r="F1013" s="567">
        <v>0.3</v>
      </c>
      <c r="G1013" s="592">
        <f>+F1013*E1013</f>
        <v>13500</v>
      </c>
      <c r="H1013" s="591"/>
    </row>
    <row r="1014" spans="2:8" ht="15" thickBot="1">
      <c r="B1014" s="424" t="s">
        <v>16</v>
      </c>
      <c r="C1014" s="492"/>
      <c r="D1014" s="493" t="s">
        <v>17</v>
      </c>
      <c r="E1014" s="488"/>
      <c r="F1014" s="494"/>
      <c r="G1014" s="569">
        <f>(H1034+H1029)*0.039</f>
        <v>3896.2463907603474</v>
      </c>
      <c r="H1014" s="432"/>
    </row>
    <row r="1015" spans="2:8" ht="15" thickBot="1">
      <c r="B1015" s="103"/>
      <c r="C1015" s="104"/>
      <c r="D1015" s="65"/>
      <c r="E1015" s="105"/>
      <c r="F1015" s="106"/>
      <c r="G1015" s="105"/>
      <c r="H1015" s="94"/>
    </row>
    <row r="1016" spans="2:8" ht="15" thickBot="1">
      <c r="B1016" s="37"/>
      <c r="C1016" s="28"/>
      <c r="D1016" s="28"/>
      <c r="E1016" s="28"/>
      <c r="F1016" s="28"/>
      <c r="G1016" s="38" t="s">
        <v>18</v>
      </c>
      <c r="H1016" s="79">
        <f>SUM(G1014:G1014)</f>
        <v>3896.2463907603474</v>
      </c>
    </row>
    <row r="1017" spans="2:8" ht="15" thickBot="1">
      <c r="B1017" s="27" t="s">
        <v>19</v>
      </c>
      <c r="C1017" s="28"/>
      <c r="D1017" s="28"/>
      <c r="E1017" s="28"/>
      <c r="F1017" s="28"/>
      <c r="G1017" s="28"/>
      <c r="H1017" s="29"/>
    </row>
    <row r="1018" spans="2:8">
      <c r="B1018" s="30" t="s">
        <v>11</v>
      </c>
      <c r="C1018" s="31"/>
      <c r="D1018" s="32" t="s">
        <v>20</v>
      </c>
      <c r="E1018" s="32" t="s">
        <v>21</v>
      </c>
      <c r="F1018" s="32" t="s">
        <v>22</v>
      </c>
      <c r="G1018" s="32" t="s">
        <v>15</v>
      </c>
      <c r="H1018" s="33"/>
    </row>
    <row r="1019" spans="2:8">
      <c r="B1019" s="277" t="s">
        <v>240</v>
      </c>
      <c r="C1019" s="203"/>
      <c r="D1019" s="279" t="s">
        <v>123</v>
      </c>
      <c r="E1019" s="168">
        <v>2200</v>
      </c>
      <c r="F1019" s="204">
        <v>1</v>
      </c>
      <c r="G1019" s="62">
        <f t="shared" ref="G1019:G1022" si="41">+F1019*E1019</f>
        <v>2200</v>
      </c>
      <c r="H1019" s="84"/>
    </row>
    <row r="1020" spans="2:8">
      <c r="B1020" s="113" t="s">
        <v>89</v>
      </c>
      <c r="C1020" s="216"/>
      <c r="D1020" s="114" t="s">
        <v>66</v>
      </c>
      <c r="E1020" s="217">
        <v>60000</v>
      </c>
      <c r="F1020" s="218">
        <v>0.1</v>
      </c>
      <c r="G1020" s="217">
        <f t="shared" ref="G1020" si="42">E1020*F1020</f>
        <v>6000</v>
      </c>
      <c r="H1020" s="84"/>
    </row>
    <row r="1021" spans="2:8">
      <c r="B1021" s="277"/>
      <c r="C1021" s="203"/>
      <c r="D1021" s="279"/>
      <c r="E1021" s="168"/>
      <c r="F1021" s="204"/>
      <c r="G1021" s="62">
        <f t="shared" si="41"/>
        <v>0</v>
      </c>
      <c r="H1021" s="84"/>
    </row>
    <row r="1022" spans="2:8">
      <c r="B1022" s="277"/>
      <c r="C1022" s="203"/>
      <c r="D1022" s="279"/>
      <c r="E1022" s="168"/>
      <c r="F1022" s="204"/>
      <c r="G1022" s="62">
        <f t="shared" si="41"/>
        <v>0</v>
      </c>
      <c r="H1022" s="84"/>
    </row>
    <row r="1023" spans="2:8" ht="15" thickBot="1">
      <c r="B1023" s="433"/>
      <c r="C1023" s="434"/>
      <c r="D1023" s="435"/>
      <c r="E1023" s="435"/>
      <c r="F1023" s="435"/>
      <c r="G1023" s="435"/>
      <c r="H1023" s="432"/>
    </row>
    <row r="1024" spans="2:8" ht="15" thickBot="1">
      <c r="B1024" s="37"/>
      <c r="C1024" s="28"/>
      <c r="D1024" s="28"/>
      <c r="E1024" s="28"/>
      <c r="F1024" s="28"/>
      <c r="G1024" s="38" t="s">
        <v>18</v>
      </c>
      <c r="H1024" s="39">
        <f>+G1022+G1021+G1020+G1019</f>
        <v>8200</v>
      </c>
    </row>
    <row r="1025" spans="2:8" ht="15" thickBot="1">
      <c r="B1025" s="93" t="s">
        <v>23</v>
      </c>
      <c r="C1025" s="67"/>
      <c r="D1025" s="67"/>
      <c r="E1025" s="67"/>
      <c r="F1025" s="67"/>
      <c r="G1025" s="67"/>
      <c r="H1025" s="94"/>
    </row>
    <row r="1026" spans="2:8">
      <c r="B1026" s="99" t="s">
        <v>24</v>
      </c>
      <c r="C1026" s="100"/>
      <c r="D1026" s="101" t="s">
        <v>25</v>
      </c>
      <c r="E1026" s="101" t="s">
        <v>26</v>
      </c>
      <c r="F1026" s="101" t="s">
        <v>27</v>
      </c>
      <c r="G1026" s="101" t="s">
        <v>15</v>
      </c>
      <c r="H1026" s="84"/>
    </row>
    <row r="1027" spans="2:8">
      <c r="B1027" s="289"/>
      <c r="C1027" s="293"/>
      <c r="D1027" s="35"/>
      <c r="E1027" s="44"/>
      <c r="F1027" s="34"/>
      <c r="G1027" s="45"/>
      <c r="H1027" s="36"/>
    </row>
    <row r="1028" spans="2:8" ht="15" thickBot="1">
      <c r="B1028" s="46"/>
      <c r="C1028" s="47"/>
      <c r="D1028" s="48"/>
      <c r="E1028" s="48"/>
      <c r="F1028" s="48"/>
      <c r="G1028" s="49"/>
      <c r="H1028" s="50"/>
    </row>
    <row r="1029" spans="2:8" ht="15.5" thickTop="1" thickBot="1">
      <c r="B1029" s="37"/>
      <c r="C1029" s="28"/>
      <c r="D1029" s="28"/>
      <c r="E1029" s="28"/>
      <c r="F1029" s="28"/>
      <c r="G1029" s="38" t="s">
        <v>18</v>
      </c>
      <c r="H1029" s="51">
        <f>SUM(G1027:G1028)</f>
        <v>0</v>
      </c>
    </row>
    <row r="1030" spans="2:8" ht="15" thickBot="1">
      <c r="B1030" s="85" t="s">
        <v>28</v>
      </c>
      <c r="C1030" s="52"/>
      <c r="D1030" s="52"/>
      <c r="E1030" s="52"/>
      <c r="F1030" s="52"/>
      <c r="G1030" s="52"/>
      <c r="H1030" s="53"/>
    </row>
    <row r="1031" spans="2:8" ht="15" thickTop="1">
      <c r="B1031" s="86" t="s">
        <v>29</v>
      </c>
      <c r="C1031" s="54" t="s">
        <v>30</v>
      </c>
      <c r="D1031" s="55"/>
      <c r="E1031" s="54" t="s">
        <v>14</v>
      </c>
      <c r="F1031" s="55"/>
      <c r="G1031" s="56" t="s">
        <v>15</v>
      </c>
      <c r="H1031" s="57"/>
    </row>
    <row r="1032" spans="2:8">
      <c r="B1032" s="87" t="str">
        <f>+B999</f>
        <v>CUADRILLA A-A UN OFICIAL  Y DOS AYUDANTES</v>
      </c>
      <c r="C1032" s="58">
        <f>+C999</f>
        <v>23750.958333333336</v>
      </c>
      <c r="D1032" s="59"/>
      <c r="E1032" s="60">
        <v>4.206304108118009</v>
      </c>
      <c r="F1032" s="61"/>
      <c r="G1032" s="62">
        <f>E1032*C1032</f>
        <v>99903.753609239677</v>
      </c>
      <c r="H1032" s="63"/>
    </row>
    <row r="1033" spans="2:8" ht="15" thickBot="1">
      <c r="B1033" s="88"/>
      <c r="C1033" s="89"/>
      <c r="D1033" s="89"/>
      <c r="E1033" s="89"/>
      <c r="F1033" s="90"/>
      <c r="G1033" s="89"/>
      <c r="H1033" s="91"/>
    </row>
    <row r="1034" spans="2:8" ht="15.5" thickTop="1" thickBot="1">
      <c r="B1034" s="37"/>
      <c r="C1034" s="28"/>
      <c r="D1034" s="28"/>
      <c r="E1034" s="28"/>
      <c r="F1034" s="28"/>
      <c r="G1034" s="38" t="s">
        <v>18</v>
      </c>
      <c r="H1034" s="92">
        <f>SUM(G1032:G1033)</f>
        <v>99903.753609239677</v>
      </c>
    </row>
    <row r="1035" spans="2:8" ht="15" thickBot="1">
      <c r="B1035" s="37"/>
      <c r="C1035" s="28"/>
      <c r="D1035" s="28"/>
      <c r="E1035" s="28"/>
      <c r="F1035" s="28"/>
      <c r="G1035" s="65"/>
      <c r="H1035" s="29"/>
    </row>
    <row r="1036" spans="2:8" ht="15" thickBot="1">
      <c r="B1036" s="66"/>
      <c r="C1036" s="67"/>
      <c r="D1036" s="67"/>
      <c r="E1036" s="68" t="s">
        <v>31</v>
      </c>
      <c r="F1036" s="69"/>
      <c r="G1036" s="69"/>
      <c r="H1036" s="608">
        <f>H1016+H1024+H1029+H1034</f>
        <v>112000.00000000003</v>
      </c>
    </row>
    <row r="1039" spans="2:8" ht="15" thickBot="1"/>
    <row r="1040" spans="2:8" ht="16" thickBot="1">
      <c r="B1040" s="629" t="s">
        <v>7</v>
      </c>
      <c r="C1040" s="630"/>
      <c r="D1040" s="630"/>
      <c r="E1040" s="630"/>
      <c r="F1040" s="630"/>
      <c r="G1040" s="630"/>
      <c r="H1040" s="631"/>
    </row>
    <row r="1041" spans="2:8" ht="15" thickBot="1">
      <c r="B1041" s="21"/>
      <c r="C1041" s="22"/>
      <c r="D1041" s="22"/>
      <c r="E1041" s="23"/>
      <c r="F1041" s="23"/>
      <c r="G1041" s="23"/>
      <c r="H1041" s="24"/>
    </row>
    <row r="1042" spans="2:8" ht="15" thickBot="1">
      <c r="B1042" s="632" t="str">
        <f>+'PRESUPUESTO OFICIAL'!C38</f>
        <v xml:space="preserve">Construccion de grada en concreto de 3000psi </v>
      </c>
      <c r="C1042" s="633"/>
      <c r="D1042" s="633"/>
      <c r="E1042" s="633"/>
      <c r="F1042" s="634"/>
      <c r="G1042" s="25" t="s">
        <v>8</v>
      </c>
      <c r="H1042" s="26">
        <f>+'PRESUPUESTO OFICIAL'!B38</f>
        <v>2.12</v>
      </c>
    </row>
    <row r="1043" spans="2:8" ht="15" thickBot="1">
      <c r="B1043" s="635"/>
      <c r="C1043" s="636"/>
      <c r="D1043" s="636"/>
      <c r="E1043" s="636"/>
      <c r="F1043" s="637"/>
      <c r="G1043" s="25" t="s">
        <v>9</v>
      </c>
      <c r="H1043" s="70" t="str">
        <f>+'PRESUPUESTO OFICIAL'!D38</f>
        <v>ML</v>
      </c>
    </row>
    <row r="1044" spans="2:8" ht="15" thickBot="1">
      <c r="B1044" s="27" t="s">
        <v>10</v>
      </c>
      <c r="C1044" s="28"/>
      <c r="D1044" s="28"/>
      <c r="E1044" s="28"/>
      <c r="F1044" s="28"/>
      <c r="G1044" s="28"/>
      <c r="H1044" s="29"/>
    </row>
    <row r="1045" spans="2:8">
      <c r="B1045" s="30" t="s">
        <v>11</v>
      </c>
      <c r="C1045" s="31"/>
      <c r="D1045" s="73" t="s">
        <v>12</v>
      </c>
      <c r="E1045" s="32" t="s">
        <v>13</v>
      </c>
      <c r="F1045" s="73" t="s">
        <v>14</v>
      </c>
      <c r="G1045" s="73" t="s">
        <v>15</v>
      </c>
      <c r="H1045" s="33"/>
    </row>
    <row r="1046" spans="2:8">
      <c r="B1046" s="103"/>
      <c r="C1046" s="593"/>
      <c r="D1046" s="594"/>
      <c r="E1046" s="595"/>
      <c r="F1046" s="594"/>
      <c r="G1046" s="594">
        <f>+F1046*E1046</f>
        <v>0</v>
      </c>
      <c r="H1046" s="108"/>
    </row>
    <row r="1047" spans="2:8" ht="15" thickBot="1">
      <c r="B1047" s="485" t="s">
        <v>16</v>
      </c>
      <c r="C1047" s="492"/>
      <c r="D1047" s="486" t="s">
        <v>17</v>
      </c>
      <c r="E1047" s="488"/>
      <c r="F1047" s="494"/>
      <c r="G1047" s="491">
        <f>(H1066+H1061)*0.039</f>
        <v>1336.2848893166508</v>
      </c>
      <c r="H1047" s="490"/>
    </row>
    <row r="1048" spans="2:8" ht="15" thickBot="1">
      <c r="B1048" s="37"/>
      <c r="C1048" s="28"/>
      <c r="D1048" s="28"/>
      <c r="E1048" s="28"/>
      <c r="F1048" s="28"/>
      <c r="G1048" s="38" t="s">
        <v>18</v>
      </c>
      <c r="H1048" s="79">
        <f>SUM(G1046:G1047)</f>
        <v>1336.2848893166508</v>
      </c>
    </row>
    <row r="1049" spans="2:8" ht="15" thickBot="1">
      <c r="B1049" s="27" t="s">
        <v>19</v>
      </c>
      <c r="C1049" s="28"/>
      <c r="D1049" s="28"/>
      <c r="E1049" s="28"/>
      <c r="F1049" s="28"/>
      <c r="G1049" s="28"/>
      <c r="H1049" s="29"/>
    </row>
    <row r="1050" spans="2:8">
      <c r="B1050" s="30" t="s">
        <v>11</v>
      </c>
      <c r="C1050" s="31"/>
      <c r="D1050" s="32" t="s">
        <v>20</v>
      </c>
      <c r="E1050" s="32" t="s">
        <v>21</v>
      </c>
      <c r="F1050" s="32" t="s">
        <v>22</v>
      </c>
      <c r="G1050" s="32" t="s">
        <v>15</v>
      </c>
      <c r="H1050" s="33"/>
    </row>
    <row r="1051" spans="2:8">
      <c r="B1051" s="111" t="s">
        <v>108</v>
      </c>
      <c r="C1051" s="100"/>
      <c r="D1051" s="101" t="s">
        <v>67</v>
      </c>
      <c r="E1051" s="102">
        <v>700</v>
      </c>
      <c r="F1051" s="101">
        <v>40</v>
      </c>
      <c r="G1051" s="110">
        <f>+F1051*E1051</f>
        <v>28000</v>
      </c>
      <c r="H1051" s="84"/>
    </row>
    <row r="1052" spans="2:8">
      <c r="B1052" s="111" t="s">
        <v>109</v>
      </c>
      <c r="C1052" s="100"/>
      <c r="D1052" s="101" t="s">
        <v>67</v>
      </c>
      <c r="E1052" s="102">
        <v>7500</v>
      </c>
      <c r="F1052" s="101">
        <v>0.5</v>
      </c>
      <c r="G1052" s="110">
        <f t="shared" ref="G1052:G1054" si="43">+F1052*E1052</f>
        <v>3750</v>
      </c>
      <c r="H1052" s="84"/>
    </row>
    <row r="1053" spans="2:8">
      <c r="B1053" s="111" t="s">
        <v>105</v>
      </c>
      <c r="C1053" s="100"/>
      <c r="D1053" s="101" t="s">
        <v>33</v>
      </c>
      <c r="E1053" s="102">
        <v>110000</v>
      </c>
      <c r="F1053" s="101">
        <v>0.04</v>
      </c>
      <c r="G1053" s="110">
        <f t="shared" si="43"/>
        <v>4400</v>
      </c>
      <c r="H1053" s="84"/>
    </row>
    <row r="1054" spans="2:8">
      <c r="B1054" s="507" t="s">
        <v>110</v>
      </c>
      <c r="C1054" s="568"/>
      <c r="D1054" s="514" t="s">
        <v>33</v>
      </c>
      <c r="E1054" s="579">
        <v>35000</v>
      </c>
      <c r="F1054" s="514">
        <v>0.05</v>
      </c>
      <c r="G1054" s="519">
        <f t="shared" si="43"/>
        <v>1750</v>
      </c>
      <c r="H1054" s="84"/>
    </row>
    <row r="1055" spans="2:8" ht="15" thickBot="1">
      <c r="B1055" s="433"/>
      <c r="C1055" s="596"/>
      <c r="D1055" s="435"/>
      <c r="E1055" s="493"/>
      <c r="F1055" s="435"/>
      <c r="G1055" s="435"/>
      <c r="H1055" s="432"/>
    </row>
    <row r="1056" spans="2:8" ht="15" thickBot="1">
      <c r="B1056" s="37"/>
      <c r="C1056" s="28"/>
      <c r="D1056" s="28"/>
      <c r="E1056" s="28"/>
      <c r="F1056" s="28"/>
      <c r="G1056" s="38" t="s">
        <v>18</v>
      </c>
      <c r="H1056" s="39">
        <f>+G1051+G1052+G1053+G1054</f>
        <v>37900</v>
      </c>
    </row>
    <row r="1057" spans="2:8" ht="15" thickBot="1">
      <c r="B1057" s="93" t="s">
        <v>23</v>
      </c>
      <c r="C1057" s="67"/>
      <c r="D1057" s="67"/>
      <c r="E1057" s="67"/>
      <c r="F1057" s="67"/>
      <c r="G1057" s="67"/>
      <c r="H1057" s="94"/>
    </row>
    <row r="1058" spans="2:8">
      <c r="B1058" s="99" t="s">
        <v>24</v>
      </c>
      <c r="C1058" s="100"/>
      <c r="D1058" s="101" t="s">
        <v>25</v>
      </c>
      <c r="E1058" s="101" t="s">
        <v>26</v>
      </c>
      <c r="F1058" s="101" t="s">
        <v>27</v>
      </c>
      <c r="G1058" s="101" t="s">
        <v>15</v>
      </c>
      <c r="H1058" s="84"/>
    </row>
    <row r="1059" spans="2:8">
      <c r="B1059" s="289"/>
      <c r="C1059" s="293"/>
      <c r="D1059" s="35"/>
      <c r="E1059" s="44"/>
      <c r="F1059" s="34"/>
      <c r="G1059" s="45"/>
      <c r="H1059" s="36"/>
    </row>
    <row r="1060" spans="2:8" ht="15" thickBot="1">
      <c r="B1060" s="46"/>
      <c r="C1060" s="47"/>
      <c r="D1060" s="48"/>
      <c r="E1060" s="48"/>
      <c r="F1060" s="48"/>
      <c r="G1060" s="49"/>
      <c r="H1060" s="50"/>
    </row>
    <row r="1061" spans="2:8" ht="15.5" thickTop="1" thickBot="1">
      <c r="B1061" s="37"/>
      <c r="C1061" s="28"/>
      <c r="D1061" s="28"/>
      <c r="E1061" s="28"/>
      <c r="F1061" s="28"/>
      <c r="G1061" s="38" t="s">
        <v>18</v>
      </c>
      <c r="H1061" s="51">
        <f>SUM(G1059:G1060)</f>
        <v>0</v>
      </c>
    </row>
    <row r="1062" spans="2:8" ht="15" thickBot="1">
      <c r="B1062" s="85" t="s">
        <v>28</v>
      </c>
      <c r="C1062" s="52"/>
      <c r="D1062" s="52"/>
      <c r="E1062" s="52"/>
      <c r="F1062" s="52"/>
      <c r="G1062" s="52"/>
      <c r="H1062" s="53"/>
    </row>
    <row r="1063" spans="2:8" ht="15" thickTop="1">
      <c r="B1063" s="86" t="s">
        <v>29</v>
      </c>
      <c r="C1063" s="54" t="s">
        <v>30</v>
      </c>
      <c r="D1063" s="55"/>
      <c r="E1063" s="54" t="s">
        <v>14</v>
      </c>
      <c r="F1063" s="55"/>
      <c r="G1063" s="56" t="s">
        <v>15</v>
      </c>
      <c r="H1063" s="57"/>
    </row>
    <row r="1064" spans="2:8">
      <c r="B1064" s="87" t="str">
        <f>+B1032</f>
        <v>CUADRILLA A-A UN OFICIAL  Y DOS AYUDANTES</v>
      </c>
      <c r="C1064" s="58">
        <f>+C1032</f>
        <v>23750.958333333336</v>
      </c>
      <c r="D1064" s="59"/>
      <c r="E1064" s="60">
        <v>1.4426245303371976</v>
      </c>
      <c r="F1064" s="61"/>
      <c r="G1064" s="62">
        <f>E1064*C1064</f>
        <v>34263.715110683355</v>
      </c>
      <c r="H1064" s="63"/>
    </row>
    <row r="1065" spans="2:8" ht="15" thickBot="1">
      <c r="B1065" s="88"/>
      <c r="C1065" s="89"/>
      <c r="D1065" s="89"/>
      <c r="E1065" s="89"/>
      <c r="F1065" s="90"/>
      <c r="G1065" s="89"/>
      <c r="H1065" s="91"/>
    </row>
    <row r="1066" spans="2:8" ht="15.5" thickTop="1" thickBot="1">
      <c r="B1066" s="37"/>
      <c r="C1066" s="28"/>
      <c r="D1066" s="28"/>
      <c r="E1066" s="28"/>
      <c r="F1066" s="28"/>
      <c r="G1066" s="38" t="s">
        <v>18</v>
      </c>
      <c r="H1066" s="92">
        <f>SUM(G1064:G1065)</f>
        <v>34263.715110683355</v>
      </c>
    </row>
    <row r="1067" spans="2:8" ht="15" thickBot="1">
      <c r="B1067" s="37"/>
      <c r="C1067" s="28"/>
      <c r="D1067" s="28"/>
      <c r="E1067" s="28"/>
      <c r="F1067" s="28"/>
      <c r="G1067" s="65"/>
      <c r="H1067" s="29"/>
    </row>
    <row r="1068" spans="2:8" ht="15" thickBot="1">
      <c r="B1068" s="66"/>
      <c r="C1068" s="67"/>
      <c r="D1068" s="67"/>
      <c r="E1068" s="68" t="s">
        <v>31</v>
      </c>
      <c r="F1068" s="69"/>
      <c r="G1068" s="69"/>
      <c r="H1068" s="608">
        <f>H1048+H1056+H1061+H1066</f>
        <v>73500</v>
      </c>
    </row>
  </sheetData>
  <mergeCells count="66">
    <mergeCell ref="B325:H325"/>
    <mergeCell ref="B327:F328"/>
    <mergeCell ref="B357:F358"/>
    <mergeCell ref="B598:F599"/>
    <mergeCell ref="B390:H390"/>
    <mergeCell ref="B392:F393"/>
    <mergeCell ref="B355:H355"/>
    <mergeCell ref="B529:H529"/>
    <mergeCell ref="B531:F531"/>
    <mergeCell ref="B420:H420"/>
    <mergeCell ref="B563:H563"/>
    <mergeCell ref="B496:F497"/>
    <mergeCell ref="B457:F457"/>
    <mergeCell ref="B493:H494"/>
    <mergeCell ref="B422:F423"/>
    <mergeCell ref="B565:F566"/>
    <mergeCell ref="B72:F73"/>
    <mergeCell ref="B103:H103"/>
    <mergeCell ref="B167:H167"/>
    <mergeCell ref="B169:F170"/>
    <mergeCell ref="B263:F264"/>
    <mergeCell ref="B2:H3"/>
    <mergeCell ref="B294:H294"/>
    <mergeCell ref="B296:F297"/>
    <mergeCell ref="B198:H198"/>
    <mergeCell ref="B200:F201"/>
    <mergeCell ref="B230:H230"/>
    <mergeCell ref="B232:F233"/>
    <mergeCell ref="B261:H261"/>
    <mergeCell ref="B105:F106"/>
    <mergeCell ref="B137:F137"/>
    <mergeCell ref="B135:H135"/>
    <mergeCell ref="B7:F8"/>
    <mergeCell ref="B70:H70"/>
    <mergeCell ref="B5:H5"/>
    <mergeCell ref="B38:H38"/>
    <mergeCell ref="B40:F41"/>
    <mergeCell ref="B1009:F1010"/>
    <mergeCell ref="B877:H877"/>
    <mergeCell ref="B879:F880"/>
    <mergeCell ref="B910:H910"/>
    <mergeCell ref="B912:F913"/>
    <mergeCell ref="B944:H944"/>
    <mergeCell ref="B976:H976"/>
    <mergeCell ref="B978:F979"/>
    <mergeCell ref="B663:H663"/>
    <mergeCell ref="B665:F665"/>
    <mergeCell ref="B630:F630"/>
    <mergeCell ref="B946:F946"/>
    <mergeCell ref="B1007:H1007"/>
    <mergeCell ref="B1040:H1040"/>
    <mergeCell ref="B1042:F1043"/>
    <mergeCell ref="B612:C612"/>
    <mergeCell ref="B596:H596"/>
    <mergeCell ref="B455:H455"/>
    <mergeCell ref="B773:F773"/>
    <mergeCell ref="B807:H807"/>
    <mergeCell ref="B809:F809"/>
    <mergeCell ref="B843:H843"/>
    <mergeCell ref="B845:F846"/>
    <mergeCell ref="B699:H699"/>
    <mergeCell ref="B701:F701"/>
    <mergeCell ref="B735:H735"/>
    <mergeCell ref="B737:F737"/>
    <mergeCell ref="B771:H771"/>
    <mergeCell ref="B628:H628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/>
  </sheetPr>
  <dimension ref="B19:G19"/>
  <sheetViews>
    <sheetView workbookViewId="0">
      <selection sqref="A1:C1048576"/>
    </sheetView>
  </sheetViews>
  <sheetFormatPr baseColWidth="10" defaultRowHeight="14.5"/>
  <sheetData>
    <row r="19" spans="2:7">
      <c r="B19" t="s">
        <v>80</v>
      </c>
      <c r="C19" s="671" t="s">
        <v>79</v>
      </c>
      <c r="D19" s="672"/>
      <c r="E19" s="672"/>
      <c r="F19" s="672"/>
      <c r="G19" s="672"/>
    </row>
  </sheetData>
  <mergeCells count="1">
    <mergeCell ref="C19:G19"/>
  </mergeCells>
  <hyperlinks>
    <hyperlink ref="C19" r:id="rId1" xr:uid="{00000000-0004-0000-0300-000000000000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/>
  </sheetPr>
  <dimension ref="B2:H22"/>
  <sheetViews>
    <sheetView showGridLines="0" view="pageBreakPreview" zoomScaleNormal="100" workbookViewId="0">
      <selection activeCell="B1" sqref="B1"/>
    </sheetView>
  </sheetViews>
  <sheetFormatPr baseColWidth="10" defaultColWidth="11" defaultRowHeight="14.5"/>
  <cols>
    <col min="1" max="1" width="4.26953125" style="316" customWidth="1"/>
    <col min="2" max="2" width="40" style="316" customWidth="1"/>
    <col min="3" max="3" width="39.7265625" style="316" customWidth="1"/>
    <col min="4" max="4" width="16" style="316" customWidth="1"/>
    <col min="5" max="5" width="12.26953125" style="316" customWidth="1"/>
    <col min="6" max="6" width="10.26953125" style="316" customWidth="1"/>
    <col min="7" max="7" width="14.453125" style="316" customWidth="1"/>
    <col min="8" max="8" width="15.453125" style="316" customWidth="1"/>
    <col min="9" max="9" width="4.26953125" style="316" customWidth="1"/>
    <col min="10" max="16384" width="11" style="316"/>
  </cols>
  <sheetData>
    <row r="2" spans="2:8" ht="18">
      <c r="B2" s="679" t="s">
        <v>45</v>
      </c>
      <c r="C2" s="679"/>
      <c r="D2" s="679"/>
      <c r="E2" s="679"/>
      <c r="F2" s="679"/>
      <c r="G2" s="679"/>
      <c r="H2" s="679"/>
    </row>
    <row r="3" spans="2:8" ht="39">
      <c r="B3" s="680" t="s">
        <v>46</v>
      </c>
      <c r="C3" s="680"/>
      <c r="D3" s="1" t="s">
        <v>47</v>
      </c>
      <c r="E3" s="2" t="s">
        <v>48</v>
      </c>
      <c r="F3" s="1" t="s">
        <v>49</v>
      </c>
      <c r="G3" s="3" t="s">
        <v>50</v>
      </c>
      <c r="H3" s="4" t="s">
        <v>17</v>
      </c>
    </row>
    <row r="4" spans="2:8">
      <c r="B4" s="681" t="s">
        <v>51</v>
      </c>
      <c r="C4" s="681"/>
      <c r="D4" s="681"/>
      <c r="E4" s="681"/>
      <c r="F4" s="681"/>
      <c r="G4" s="681"/>
      <c r="H4" s="343">
        <f>+'PRESUPUESTO OFICIAL'!G40</f>
        <v>27098621</v>
      </c>
    </row>
    <row r="5" spans="2:8">
      <c r="B5" s="405" t="s">
        <v>98</v>
      </c>
      <c r="C5" s="406"/>
      <c r="D5" s="406"/>
      <c r="E5" s="406"/>
      <c r="F5" s="406"/>
      <c r="G5" s="406"/>
      <c r="H5" s="343"/>
    </row>
    <row r="6" spans="2:8">
      <c r="B6" s="5" t="s">
        <v>52</v>
      </c>
      <c r="C6" s="317"/>
      <c r="D6" s="318"/>
      <c r="E6" s="6"/>
      <c r="F6" s="7"/>
      <c r="G6" s="8"/>
      <c r="H6" s="9"/>
    </row>
    <row r="7" spans="2:8">
      <c r="B7" s="5" t="s">
        <v>53</v>
      </c>
      <c r="C7" s="319"/>
      <c r="D7" s="320"/>
      <c r="E7" s="10"/>
      <c r="F7" s="11"/>
      <c r="G7" s="344">
        <f>+G9+G8</f>
        <v>1443243.0959999999</v>
      </c>
      <c r="H7" s="12">
        <f>+G7/H4</f>
        <v>5.3258912916638819E-2</v>
      </c>
    </row>
    <row r="8" spans="2:8">
      <c r="B8" s="13">
        <v>1</v>
      </c>
      <c r="C8" s="319" t="s">
        <v>87</v>
      </c>
      <c r="D8" s="347">
        <v>2969636</v>
      </c>
      <c r="E8" s="534">
        <v>0.48599999999999999</v>
      </c>
      <c r="F8" s="349">
        <v>1</v>
      </c>
      <c r="G8" s="276">
        <f>+D8*E8*F8*B8</f>
        <v>1443243.0959999999</v>
      </c>
      <c r="H8" s="15"/>
    </row>
    <row r="9" spans="2:8">
      <c r="B9" s="13"/>
      <c r="C9" s="16"/>
      <c r="D9" s="348"/>
      <c r="E9" s="14"/>
      <c r="F9" s="349"/>
      <c r="G9" s="276"/>
      <c r="H9" s="321"/>
    </row>
    <row r="10" spans="2:8">
      <c r="B10" s="1" t="s">
        <v>54</v>
      </c>
      <c r="C10" s="1"/>
      <c r="D10" s="1" t="s">
        <v>84</v>
      </c>
      <c r="E10" s="1"/>
      <c r="F10" s="1" t="s">
        <v>17</v>
      </c>
      <c r="G10" s="344">
        <f>SUM(G11:G17)</f>
        <v>3739609.6980000003</v>
      </c>
      <c r="H10" s="15">
        <f>+G10/H4</f>
        <v>0.13800000000000001</v>
      </c>
    </row>
    <row r="11" spans="2:8">
      <c r="B11" s="674" t="s">
        <v>241</v>
      </c>
      <c r="C11" s="674"/>
      <c r="D11" s="346">
        <f>+'PRESUPUESTO OFICIAL'!G40</f>
        <v>27098621</v>
      </c>
      <c r="E11" s="17"/>
      <c r="F11" s="350">
        <v>0.05</v>
      </c>
      <c r="G11" s="345">
        <f>+D11*F11</f>
        <v>1354931.05</v>
      </c>
      <c r="H11" s="321"/>
    </row>
    <row r="12" spans="2:8">
      <c r="B12" s="674" t="s">
        <v>55</v>
      </c>
      <c r="C12" s="674"/>
      <c r="D12" s="346">
        <f>+D11</f>
        <v>27098621</v>
      </c>
      <c r="E12" s="17"/>
      <c r="F12" s="350">
        <v>0.05</v>
      </c>
      <c r="G12" s="345">
        <f t="shared" ref="G12:G15" si="0">+D12*F12</f>
        <v>1354931.05</v>
      </c>
      <c r="H12" s="321"/>
    </row>
    <row r="13" spans="2:8">
      <c r="B13" s="674" t="s">
        <v>56</v>
      </c>
      <c r="C13" s="674"/>
      <c r="D13" s="346">
        <f>+D12</f>
        <v>27098621</v>
      </c>
      <c r="E13" s="17"/>
      <c r="F13" s="350">
        <v>5.0000000000000001E-3</v>
      </c>
      <c r="G13" s="345">
        <f t="shared" si="0"/>
        <v>135493.10500000001</v>
      </c>
      <c r="H13" s="321"/>
    </row>
    <row r="14" spans="2:8">
      <c r="B14" s="16" t="s">
        <v>82</v>
      </c>
      <c r="C14" s="16"/>
      <c r="D14" s="346">
        <f>+D13</f>
        <v>27098621</v>
      </c>
      <c r="E14" s="17"/>
      <c r="F14" s="351">
        <v>0.02</v>
      </c>
      <c r="G14" s="346">
        <f t="shared" si="0"/>
        <v>541972.42000000004</v>
      </c>
      <c r="H14" s="321"/>
    </row>
    <row r="15" spans="2:8">
      <c r="B15" s="16" t="s">
        <v>81</v>
      </c>
      <c r="C15" s="16"/>
      <c r="D15" s="346">
        <f>+D14</f>
        <v>27098621</v>
      </c>
      <c r="F15" s="351">
        <v>0.01</v>
      </c>
      <c r="G15" s="346">
        <f t="shared" si="0"/>
        <v>270986.21000000002</v>
      </c>
      <c r="H15" s="321"/>
    </row>
    <row r="16" spans="2:8">
      <c r="B16" s="16" t="s">
        <v>85</v>
      </c>
      <c r="C16" s="16"/>
      <c r="D16" s="346">
        <f>G15</f>
        <v>270986.21000000002</v>
      </c>
      <c r="E16" s="17"/>
      <c r="F16" s="351">
        <v>0.05</v>
      </c>
      <c r="G16" s="346">
        <f>+D16*F16</f>
        <v>13549.310500000001</v>
      </c>
      <c r="H16" s="321"/>
    </row>
    <row r="17" spans="2:8">
      <c r="B17" s="16" t="s">
        <v>86</v>
      </c>
      <c r="C17" s="16"/>
      <c r="D17" s="346">
        <f>+H4</f>
        <v>27098621</v>
      </c>
      <c r="E17" s="17"/>
      <c r="F17" s="351">
        <v>2.5000000000000001E-3</v>
      </c>
      <c r="G17" s="346">
        <f>+D17*F17</f>
        <v>67746.552500000005</v>
      </c>
      <c r="H17" s="321"/>
    </row>
    <row r="18" spans="2:8">
      <c r="B18" s="676"/>
      <c r="C18" s="677"/>
      <c r="D18" s="677"/>
      <c r="E18" s="677"/>
      <c r="F18" s="677"/>
      <c r="G18" s="677"/>
      <c r="H18" s="678"/>
    </row>
    <row r="19" spans="2:8">
      <c r="B19" s="322" t="s">
        <v>57</v>
      </c>
      <c r="C19" s="675" t="s">
        <v>52</v>
      </c>
      <c r="D19" s="675"/>
      <c r="E19" s="675"/>
      <c r="F19" s="675"/>
      <c r="G19" s="675"/>
      <c r="H19" s="12">
        <f>+H7+H10</f>
        <v>0.19125891291663882</v>
      </c>
    </row>
    <row r="20" spans="2:8">
      <c r="B20" s="322" t="s">
        <v>58</v>
      </c>
      <c r="C20" s="675" t="s">
        <v>59</v>
      </c>
      <c r="D20" s="675"/>
      <c r="E20" s="675"/>
      <c r="F20" s="675"/>
      <c r="G20" s="675"/>
      <c r="H20" s="18">
        <v>0.01</v>
      </c>
    </row>
    <row r="21" spans="2:8">
      <c r="B21" s="322" t="s">
        <v>60</v>
      </c>
      <c r="C21" s="675" t="s">
        <v>61</v>
      </c>
      <c r="D21" s="675"/>
      <c r="E21" s="675"/>
      <c r="F21" s="675"/>
      <c r="G21" s="675"/>
      <c r="H21" s="18">
        <v>0.05</v>
      </c>
    </row>
    <row r="22" spans="2:8">
      <c r="B22" s="673" t="s">
        <v>62</v>
      </c>
      <c r="C22" s="673"/>
      <c r="D22" s="673"/>
      <c r="E22" s="673"/>
      <c r="F22" s="673"/>
      <c r="G22" s="673"/>
      <c r="H22" s="19">
        <f>SUM(H19:H21)</f>
        <v>0.25125891291663882</v>
      </c>
    </row>
  </sheetData>
  <mergeCells count="11">
    <mergeCell ref="B2:H2"/>
    <mergeCell ref="B3:C3"/>
    <mergeCell ref="B4:G4"/>
    <mergeCell ref="B11:C11"/>
    <mergeCell ref="B12:C12"/>
    <mergeCell ref="B22:G22"/>
    <mergeCell ref="B13:C13"/>
    <mergeCell ref="C19:G19"/>
    <mergeCell ref="C20:G20"/>
    <mergeCell ref="C21:G21"/>
    <mergeCell ref="B18:H18"/>
  </mergeCells>
  <pageMargins left="0.7" right="0.7" top="0.75" bottom="0.75" header="0.3" footer="0.3"/>
  <pageSetup paperSize="9" scale="5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/>
  </sheetPr>
  <dimension ref="B1:AI37"/>
  <sheetViews>
    <sheetView showGridLines="0" zoomScaleNormal="100" zoomScaleSheetLayoutView="115" workbookViewId="0">
      <selection activeCell="B2" sqref="B2:AI2"/>
    </sheetView>
  </sheetViews>
  <sheetFormatPr baseColWidth="10" defaultColWidth="11" defaultRowHeight="14.5"/>
  <cols>
    <col min="1" max="1" width="3.1796875" style="313" customWidth="1"/>
    <col min="2" max="2" width="6.1796875" style="313" customWidth="1"/>
    <col min="3" max="3" width="48.54296875" style="313" customWidth="1"/>
    <col min="4" max="4" width="6.1796875" style="313" customWidth="1"/>
    <col min="5" max="5" width="13.453125" style="315" customWidth="1"/>
    <col min="6" max="6" width="3.7265625" style="313" customWidth="1"/>
    <col min="7" max="7" width="3" style="314" customWidth="1"/>
    <col min="8" max="8" width="2.81640625" style="313" customWidth="1"/>
    <col min="9" max="9" width="2.54296875" style="313" customWidth="1"/>
    <col min="10" max="10" width="3" style="313" customWidth="1"/>
    <col min="11" max="11" width="2.81640625" style="313" customWidth="1"/>
    <col min="12" max="12" width="3" style="313" customWidth="1"/>
    <col min="13" max="13" width="2.81640625" style="313" customWidth="1"/>
    <col min="14" max="14" width="3" style="313" customWidth="1"/>
    <col min="15" max="15" width="3.54296875" style="313" customWidth="1"/>
    <col min="16" max="16" width="2.81640625" style="313" customWidth="1"/>
    <col min="17" max="17" width="3.1796875" style="313" customWidth="1"/>
    <col min="18" max="18" width="3" style="313" customWidth="1"/>
    <col min="19" max="19" width="2.7265625" style="313" customWidth="1"/>
    <col min="20" max="20" width="2.81640625" style="313" customWidth="1"/>
    <col min="21" max="21" width="3.1796875" style="313" customWidth="1"/>
    <col min="22" max="23" width="3" style="313" customWidth="1"/>
    <col min="24" max="24" width="3.1796875" style="313" customWidth="1"/>
    <col min="25" max="25" width="3.453125" style="313" customWidth="1"/>
    <col min="26" max="26" width="3.54296875" style="313" customWidth="1"/>
    <col min="27" max="27" width="3.453125" style="313" customWidth="1"/>
    <col min="28" max="28" width="3.26953125" style="313" customWidth="1"/>
    <col min="29" max="29" width="2.7265625" style="313" customWidth="1"/>
    <col min="30" max="30" width="2.81640625" style="313" customWidth="1"/>
    <col min="31" max="31" width="3.54296875" style="313" customWidth="1"/>
    <col min="32" max="32" width="3" style="313" customWidth="1"/>
    <col min="33" max="33" width="3.26953125" style="313" customWidth="1"/>
    <col min="34" max="34" width="2.81640625" style="313" customWidth="1"/>
    <col min="35" max="35" width="2.7265625" style="313" customWidth="1"/>
    <col min="36" max="16384" width="11" style="313"/>
  </cols>
  <sheetData>
    <row r="1" spans="2:35" ht="15" thickBot="1"/>
    <row r="2" spans="2:35" ht="57.75" customHeight="1">
      <c r="B2" s="682" t="str">
        <f>+'PRESUPUESTO OFICIAL'!B2:G2</f>
        <v xml:space="preserve">MANTENIMIENTO Y ADECUACIÓN A LA INFRAESTRUCTURA FISICA DE LA INSTITUCIÓN EDUCATIVA TECNICA FRANCISCO JOSE DE CALDAS MUNICIPIO DE NATAGAIMA - TOLIMA </v>
      </c>
      <c r="C2" s="683"/>
      <c r="D2" s="683"/>
      <c r="E2" s="683"/>
      <c r="F2" s="683"/>
      <c r="G2" s="683"/>
      <c r="H2" s="683"/>
      <c r="I2" s="683"/>
      <c r="J2" s="683"/>
      <c r="K2" s="683"/>
      <c r="L2" s="683"/>
      <c r="M2" s="683"/>
      <c r="N2" s="683"/>
      <c r="O2" s="683"/>
      <c r="P2" s="683"/>
      <c r="Q2" s="683"/>
      <c r="R2" s="683"/>
      <c r="S2" s="683"/>
      <c r="T2" s="683"/>
      <c r="U2" s="683"/>
      <c r="V2" s="683"/>
      <c r="W2" s="683"/>
      <c r="X2" s="683"/>
      <c r="Y2" s="683"/>
      <c r="Z2" s="683"/>
      <c r="AA2" s="683"/>
      <c r="AB2" s="683"/>
      <c r="AC2" s="683"/>
      <c r="AD2" s="683"/>
      <c r="AE2" s="683"/>
      <c r="AF2" s="683"/>
      <c r="AG2" s="683"/>
      <c r="AH2" s="683"/>
      <c r="AI2" s="684"/>
    </row>
    <row r="3" spans="2:35" ht="31.5" customHeight="1">
      <c r="B3" s="538" t="s">
        <v>0</v>
      </c>
      <c r="C3" s="454" t="s">
        <v>1</v>
      </c>
      <c r="D3" s="454" t="s">
        <v>2</v>
      </c>
      <c r="E3" s="454" t="s">
        <v>3</v>
      </c>
      <c r="F3" s="685" t="s">
        <v>99</v>
      </c>
      <c r="G3" s="685"/>
      <c r="H3" s="685"/>
      <c r="I3" s="685"/>
      <c r="J3" s="685"/>
      <c r="K3" s="685"/>
      <c r="L3" s="685"/>
      <c r="M3" s="685"/>
      <c r="N3" s="685"/>
      <c r="O3" s="685"/>
      <c r="P3" s="685"/>
      <c r="Q3" s="685"/>
      <c r="R3" s="685"/>
      <c r="S3" s="685"/>
      <c r="T3" s="685"/>
      <c r="U3" s="685"/>
      <c r="V3" s="685"/>
      <c r="W3" s="685"/>
      <c r="X3" s="685"/>
      <c r="Y3" s="685"/>
      <c r="Z3" s="685"/>
      <c r="AA3" s="685"/>
      <c r="AB3" s="685"/>
      <c r="AC3" s="685"/>
      <c r="AD3" s="685"/>
      <c r="AE3" s="685"/>
      <c r="AF3" s="685"/>
      <c r="AG3" s="685"/>
      <c r="AH3" s="685"/>
      <c r="AI3" s="686"/>
    </row>
    <row r="4" spans="2:35" ht="24.75" customHeight="1">
      <c r="B4" s="539">
        <v>1</v>
      </c>
      <c r="C4" s="401" t="str">
        <f>+'PRESUPUESTO OFICIAL'!C4</f>
        <v xml:space="preserve">SEDE PRINCIPAL </v>
      </c>
      <c r="D4" s="402"/>
      <c r="E4" s="402"/>
      <c r="F4" s="407">
        <v>1</v>
      </c>
      <c r="G4" s="407">
        <v>2</v>
      </c>
      <c r="H4" s="407">
        <v>3</v>
      </c>
      <c r="I4" s="407">
        <v>4</v>
      </c>
      <c r="J4" s="407">
        <v>5</v>
      </c>
      <c r="K4" s="407">
        <v>6</v>
      </c>
      <c r="L4" s="407">
        <v>7</v>
      </c>
      <c r="M4" s="407">
        <v>8</v>
      </c>
      <c r="N4" s="407">
        <v>9</v>
      </c>
      <c r="O4" s="407">
        <v>10</v>
      </c>
      <c r="P4" s="447">
        <v>11</v>
      </c>
      <c r="Q4" s="447">
        <v>12</v>
      </c>
      <c r="R4" s="447">
        <v>13</v>
      </c>
      <c r="S4" s="447">
        <v>14</v>
      </c>
      <c r="T4" s="447">
        <v>15</v>
      </c>
      <c r="U4" s="447">
        <v>16</v>
      </c>
      <c r="V4" s="447">
        <v>17</v>
      </c>
      <c r="W4" s="447">
        <v>18</v>
      </c>
      <c r="X4" s="447">
        <v>19</v>
      </c>
      <c r="Y4" s="447">
        <v>20</v>
      </c>
      <c r="Z4" s="447">
        <v>21</v>
      </c>
      <c r="AA4" s="447">
        <v>22</v>
      </c>
      <c r="AB4" s="447">
        <v>23</v>
      </c>
      <c r="AC4" s="447">
        <v>24</v>
      </c>
      <c r="AD4" s="447">
        <v>25</v>
      </c>
      <c r="AE4" s="447">
        <v>26</v>
      </c>
      <c r="AF4" s="447">
        <v>27</v>
      </c>
      <c r="AG4" s="447">
        <v>28</v>
      </c>
      <c r="AH4" s="447">
        <v>29</v>
      </c>
      <c r="AI4" s="540">
        <v>30</v>
      </c>
    </row>
    <row r="5" spans="2:35">
      <c r="B5" s="459">
        <f>+'PRESUPUESTO OFICIAL'!B5</f>
        <v>1.1000000000000001</v>
      </c>
      <c r="C5" s="463" t="str">
        <f>+'PRESUPUESTO OFICIAL'!C5</f>
        <v xml:space="preserve">Mantenimiento a puerta de ingreso principal </v>
      </c>
      <c r="D5" s="460" t="str">
        <f>+'PRESUPUESTO OFICIAL'!D5</f>
        <v>UND</v>
      </c>
      <c r="E5" s="461">
        <f>+'PRESUPUESTO OFICIAL'!E5</f>
        <v>1</v>
      </c>
      <c r="F5" s="605"/>
      <c r="G5" s="601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602"/>
      <c r="AC5" s="602"/>
      <c r="AD5" s="602"/>
      <c r="AE5" s="602"/>
      <c r="AF5" s="602"/>
      <c r="AG5" s="602"/>
      <c r="AH5" s="602"/>
      <c r="AI5" s="603"/>
    </row>
    <row r="6" spans="2:35" ht="26.25" customHeight="1">
      <c r="B6" s="459">
        <f>+'PRESUPUESTO OFICIAL'!B6</f>
        <v>1.2</v>
      </c>
      <c r="C6" s="463" t="str">
        <f>+'PRESUPUESTO OFICIAL'!C6</f>
        <v>Mantenimiento a puerta de sala multiple (incluye instalacion de chapa y porta candado)</v>
      </c>
      <c r="D6" s="460" t="str">
        <f>+'PRESUPUESTO OFICIAL'!D6</f>
        <v>UND</v>
      </c>
      <c r="E6" s="461">
        <f>+'PRESUPUESTO OFICIAL'!E6</f>
        <v>2</v>
      </c>
      <c r="F6" s="605"/>
      <c r="G6" s="601"/>
      <c r="H6" s="602"/>
      <c r="I6" s="602"/>
      <c r="J6" s="602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  <c r="V6" s="602"/>
      <c r="W6" s="602"/>
      <c r="X6" s="602"/>
      <c r="Y6" s="602"/>
      <c r="Z6" s="602"/>
      <c r="AA6" s="602"/>
      <c r="AB6" s="602"/>
      <c r="AC6" s="602"/>
      <c r="AD6" s="602"/>
      <c r="AE6" s="602"/>
      <c r="AF6" s="602"/>
      <c r="AG6" s="602"/>
      <c r="AH6" s="602"/>
      <c r="AI6" s="603"/>
    </row>
    <row r="7" spans="2:35" ht="27" customHeight="1">
      <c r="B7" s="459">
        <f>+'PRESUPUESTO OFICIAL'!B7</f>
        <v>1.3</v>
      </c>
      <c r="C7" s="463" t="str">
        <f>+'PRESUPUESTO OFICIAL'!C7</f>
        <v xml:space="preserve">Mantenimiento a puerta metalica baño de niñas cambio de lamina de arrastre </v>
      </c>
      <c r="D7" s="460" t="str">
        <f>+'PRESUPUESTO OFICIAL'!D7</f>
        <v>UND</v>
      </c>
      <c r="E7" s="461">
        <f>+'PRESUPUESTO OFICIAL'!E7</f>
        <v>1</v>
      </c>
      <c r="F7" s="122"/>
      <c r="G7" s="606"/>
      <c r="H7" s="602"/>
      <c r="I7" s="602"/>
      <c r="J7" s="602"/>
      <c r="K7" s="602"/>
      <c r="L7" s="602"/>
      <c r="M7" s="602"/>
      <c r="N7" s="602"/>
      <c r="O7" s="602"/>
      <c r="P7" s="602"/>
      <c r="Q7" s="602"/>
      <c r="R7" s="602"/>
      <c r="S7" s="602"/>
      <c r="T7" s="602"/>
      <c r="U7" s="602"/>
      <c r="V7" s="602"/>
      <c r="W7" s="602"/>
      <c r="X7" s="602"/>
      <c r="Y7" s="602"/>
      <c r="Z7" s="602"/>
      <c r="AA7" s="602"/>
      <c r="AB7" s="602"/>
      <c r="AC7" s="602"/>
      <c r="AD7" s="602"/>
      <c r="AE7" s="602"/>
      <c r="AF7" s="602"/>
      <c r="AG7" s="602"/>
      <c r="AH7" s="602"/>
      <c r="AI7" s="603"/>
    </row>
    <row r="8" spans="2:35" ht="24.75" customHeight="1">
      <c r="B8" s="459">
        <f>+'PRESUPUESTO OFICIAL'!B8</f>
        <v>1.4</v>
      </c>
      <c r="C8" s="463" t="str">
        <f>+'PRESUPUESTO OFICIAL'!C8</f>
        <v xml:space="preserve">Suministro e instalacion de marco metalica C18 para puerta sala multiple </v>
      </c>
      <c r="D8" s="460" t="str">
        <f>+'PRESUPUESTO OFICIAL'!D8</f>
        <v>UND</v>
      </c>
      <c r="E8" s="461">
        <f>+'PRESUPUESTO OFICIAL'!E8</f>
        <v>1</v>
      </c>
      <c r="F8" s="122"/>
      <c r="G8" s="601"/>
      <c r="H8" s="597"/>
      <c r="I8" s="602"/>
      <c r="J8" s="602"/>
      <c r="K8" s="602"/>
      <c r="L8" s="602"/>
      <c r="M8" s="602"/>
      <c r="N8" s="602"/>
      <c r="O8" s="602"/>
      <c r="P8" s="602"/>
      <c r="Q8" s="602"/>
      <c r="R8" s="602"/>
      <c r="S8" s="602"/>
      <c r="T8" s="602"/>
      <c r="U8" s="602"/>
      <c r="V8" s="602"/>
      <c r="W8" s="602"/>
      <c r="X8" s="602"/>
      <c r="Y8" s="602"/>
      <c r="Z8" s="602"/>
      <c r="AA8" s="602"/>
      <c r="AB8" s="602"/>
      <c r="AC8" s="602"/>
      <c r="AD8" s="602"/>
      <c r="AE8" s="602"/>
      <c r="AF8" s="602"/>
      <c r="AG8" s="602"/>
      <c r="AH8" s="602"/>
      <c r="AI8" s="603"/>
    </row>
    <row r="9" spans="2:35">
      <c r="B9" s="459">
        <f>+'PRESUPUESTO OFICIAL'!B9</f>
        <v>1.5</v>
      </c>
      <c r="C9" s="463" t="str">
        <f>+'PRESUPUESTO OFICIAL'!C9</f>
        <v xml:space="preserve">Suministro e instalacion de canal metalica </v>
      </c>
      <c r="D9" s="460" t="str">
        <f>+'PRESUPUESTO OFICIAL'!D9</f>
        <v>ML</v>
      </c>
      <c r="E9" s="461">
        <f>+'PRESUPUESTO OFICIAL'!E9</f>
        <v>6.7</v>
      </c>
      <c r="F9" s="122"/>
      <c r="G9" s="601"/>
      <c r="H9" s="602"/>
      <c r="I9" s="597"/>
      <c r="J9" s="602"/>
      <c r="K9" s="602"/>
      <c r="L9" s="602"/>
      <c r="M9" s="602"/>
      <c r="N9" s="602"/>
      <c r="O9" s="602"/>
      <c r="P9" s="602"/>
      <c r="Q9" s="602"/>
      <c r="R9" s="602"/>
      <c r="S9" s="602"/>
      <c r="T9" s="602"/>
      <c r="U9" s="602"/>
      <c r="V9" s="602"/>
      <c r="W9" s="602"/>
      <c r="X9" s="602"/>
      <c r="Y9" s="602"/>
      <c r="Z9" s="602"/>
      <c r="AA9" s="602"/>
      <c r="AB9" s="602"/>
      <c r="AC9" s="602"/>
      <c r="AD9" s="602"/>
      <c r="AE9" s="602"/>
      <c r="AF9" s="602"/>
      <c r="AG9" s="602"/>
      <c r="AH9" s="602"/>
      <c r="AI9" s="603"/>
    </row>
    <row r="10" spans="2:35" ht="23.25" customHeight="1">
      <c r="B10" s="459">
        <f>+'PRESUPUESTO OFICIAL'!B10</f>
        <v>1.6</v>
      </c>
      <c r="C10" s="463" t="str">
        <f>+'PRESUPUESTO OFICIAL'!C10</f>
        <v xml:space="preserve">Suministro e instalacion de cable No. 12 para instalacion de ventiladores sala multiple </v>
      </c>
      <c r="D10" s="460" t="str">
        <f>+'PRESUPUESTO OFICIAL'!D10</f>
        <v>ML</v>
      </c>
      <c r="E10" s="461">
        <f>+'PRESUPUESTO OFICIAL'!E10</f>
        <v>40</v>
      </c>
      <c r="F10" s="122"/>
      <c r="G10" s="601"/>
      <c r="H10" s="602"/>
      <c r="I10" s="597"/>
      <c r="J10" s="602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603"/>
    </row>
    <row r="11" spans="2:35">
      <c r="B11" s="459">
        <f>+'PRESUPUESTO OFICIAL'!B11</f>
        <v>1.7</v>
      </c>
      <c r="C11" s="463" t="str">
        <f>+'PRESUPUESTO OFICIAL'!C11</f>
        <v xml:space="preserve">Pintura vinilo tipo 1 a tres manos y estuco </v>
      </c>
      <c r="D11" s="460" t="str">
        <f>+'PRESUPUESTO OFICIAL'!D11</f>
        <v>M2</v>
      </c>
      <c r="E11" s="461">
        <f>+'PRESUPUESTO OFICIAL'!E11</f>
        <v>75.764999999999986</v>
      </c>
      <c r="F11" s="122"/>
      <c r="G11" s="601"/>
      <c r="H11" s="602"/>
      <c r="I11" s="602"/>
      <c r="J11" s="597"/>
      <c r="K11" s="597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603"/>
    </row>
    <row r="12" spans="2:35" ht="20.25" customHeight="1">
      <c r="B12" s="459">
        <f>+'PRESUPUESTO OFICIAL'!B12</f>
        <v>1.8</v>
      </c>
      <c r="C12" s="463" t="str">
        <f>+'PRESUPUESTO OFICIAL'!C12</f>
        <v xml:space="preserve">Pintura en aceite para ornamentacion </v>
      </c>
      <c r="D12" s="460" t="str">
        <f>+'PRESUPUESTO OFICIAL'!D12</f>
        <v>M2</v>
      </c>
      <c r="E12" s="461">
        <f>+'PRESUPUESTO OFICIAL'!E12</f>
        <v>27.830000000000002</v>
      </c>
      <c r="F12" s="122"/>
      <c r="G12" s="601"/>
      <c r="H12" s="602"/>
      <c r="I12" s="602"/>
      <c r="J12" s="602"/>
      <c r="K12" s="602"/>
      <c r="L12" s="597"/>
      <c r="M12" s="602"/>
      <c r="N12" s="602"/>
      <c r="O12" s="602"/>
      <c r="P12" s="602"/>
      <c r="Q12" s="602"/>
      <c r="R12" s="602"/>
      <c r="S12" s="602"/>
      <c r="T12" s="602"/>
      <c r="U12" s="602"/>
      <c r="V12" s="602"/>
      <c r="W12" s="602"/>
      <c r="X12" s="602"/>
      <c r="Y12" s="602"/>
      <c r="Z12" s="602"/>
      <c r="AA12" s="602"/>
      <c r="AB12" s="602"/>
      <c r="AC12" s="602"/>
      <c r="AD12" s="602"/>
      <c r="AE12" s="602"/>
      <c r="AF12" s="602"/>
      <c r="AG12" s="602"/>
      <c r="AH12" s="602"/>
      <c r="AI12" s="603"/>
    </row>
    <row r="13" spans="2:35" ht="19.5" customHeight="1">
      <c r="B13" s="459">
        <f>+'PRESUPUESTO OFICIAL'!B13</f>
        <v>1.9</v>
      </c>
      <c r="C13" s="463" t="str">
        <f>+'PRESUPUESTO OFICIAL'!C13</f>
        <v xml:space="preserve">Suministro e instalacion de malla metalica antisectos  </v>
      </c>
      <c r="D13" s="460" t="str">
        <f>+'PRESUPUESTO OFICIAL'!D13</f>
        <v>M2</v>
      </c>
      <c r="E13" s="461">
        <f>+'PRESUPUESTO OFICIAL'!E13</f>
        <v>11.275</v>
      </c>
      <c r="F13" s="122"/>
      <c r="G13" s="601"/>
      <c r="H13" s="602"/>
      <c r="I13" s="602"/>
      <c r="J13" s="602"/>
      <c r="K13" s="602"/>
      <c r="L13" s="602"/>
      <c r="M13" s="597"/>
      <c r="N13" s="602"/>
      <c r="O13" s="602"/>
      <c r="P13" s="602"/>
      <c r="Q13" s="602"/>
      <c r="R13" s="602"/>
      <c r="S13" s="602"/>
      <c r="T13" s="602"/>
      <c r="U13" s="602"/>
      <c r="V13" s="602"/>
      <c r="W13" s="602"/>
      <c r="X13" s="602"/>
      <c r="Y13" s="602"/>
      <c r="Z13" s="602"/>
      <c r="AA13" s="602"/>
      <c r="AB13" s="602"/>
      <c r="AC13" s="602"/>
      <c r="AD13" s="602"/>
      <c r="AE13" s="602"/>
      <c r="AF13" s="602"/>
      <c r="AG13" s="602"/>
      <c r="AH13" s="602"/>
      <c r="AI13" s="603"/>
    </row>
    <row r="14" spans="2:35" ht="22.5" customHeight="1">
      <c r="B14" s="459">
        <f>+'PRESUPUESTO OFICIAL'!B14</f>
        <v>1.1000000000000001</v>
      </c>
      <c r="C14" s="463" t="str">
        <f>+'PRESUPUESTO OFICIAL'!C14</f>
        <v xml:space="preserve">Suministro e instalacion de inodoro de tanque </v>
      </c>
      <c r="D14" s="460" t="str">
        <f>+'PRESUPUESTO OFICIAL'!D14</f>
        <v>UND</v>
      </c>
      <c r="E14" s="461">
        <f>+'PRESUPUESTO OFICIAL'!E14</f>
        <v>1</v>
      </c>
      <c r="F14" s="122"/>
      <c r="G14" s="601"/>
      <c r="H14" s="602"/>
      <c r="I14" s="602"/>
      <c r="J14" s="602"/>
      <c r="K14" s="602"/>
      <c r="L14" s="602"/>
      <c r="M14" s="602"/>
      <c r="N14" s="597"/>
      <c r="O14" s="602"/>
      <c r="P14" s="602"/>
      <c r="Q14" s="602"/>
      <c r="R14" s="602"/>
      <c r="S14" s="602"/>
      <c r="T14" s="602"/>
      <c r="U14" s="602"/>
      <c r="V14" s="602"/>
      <c r="W14" s="602"/>
      <c r="X14" s="602"/>
      <c r="Y14" s="602"/>
      <c r="Z14" s="602"/>
      <c r="AA14" s="602"/>
      <c r="AB14" s="602"/>
      <c r="AC14" s="602"/>
      <c r="AD14" s="602"/>
      <c r="AE14" s="602"/>
      <c r="AF14" s="602"/>
      <c r="AG14" s="602"/>
      <c r="AH14" s="602"/>
      <c r="AI14" s="603"/>
    </row>
    <row r="15" spans="2:35" ht="36" customHeight="1">
      <c r="B15" s="459">
        <f>+'PRESUPUESTO OFICIAL'!B15</f>
        <v>1.1100000000000001</v>
      </c>
      <c r="C15" s="463" t="str">
        <f>+'PRESUPUESTO OFICIAL'!C15</f>
        <v xml:space="preserve">Adeacuacion sondeo, mejoramiento y dejar en funcionamiento a baños de docentes, niño y niñas del planten educativo </v>
      </c>
      <c r="D15" s="460" t="str">
        <f>+'PRESUPUESTO OFICIAL'!D15</f>
        <v>UND</v>
      </c>
      <c r="E15" s="461">
        <f>+'PRESUPUESTO OFICIAL'!E15</f>
        <v>14</v>
      </c>
      <c r="F15" s="122"/>
      <c r="G15" s="601"/>
      <c r="H15" s="602"/>
      <c r="I15" s="602"/>
      <c r="J15" s="602"/>
      <c r="K15" s="602"/>
      <c r="L15" s="602"/>
      <c r="M15" s="602"/>
      <c r="N15" s="602"/>
      <c r="O15" s="597"/>
      <c r="P15" s="602"/>
      <c r="Q15" s="602"/>
      <c r="R15" s="602"/>
      <c r="S15" s="602"/>
      <c r="T15" s="602"/>
      <c r="U15" s="602"/>
      <c r="V15" s="602"/>
      <c r="W15" s="602"/>
      <c r="X15" s="602"/>
      <c r="Y15" s="602"/>
      <c r="Z15" s="602"/>
      <c r="AA15" s="602"/>
      <c r="AB15" s="602"/>
      <c r="AC15" s="602"/>
      <c r="AD15" s="602"/>
      <c r="AE15" s="602"/>
      <c r="AF15" s="602"/>
      <c r="AG15" s="602"/>
      <c r="AH15" s="602"/>
      <c r="AI15" s="603"/>
    </row>
    <row r="16" spans="2:35" ht="29.25" customHeight="1">
      <c r="B16" s="459">
        <f>+'PRESUPUESTO OFICIAL'!B16</f>
        <v>1.1200000000000001</v>
      </c>
      <c r="C16" s="463" t="str">
        <f>+'PRESUPUESTO OFICIAL'!C16</f>
        <v xml:space="preserve">Suministro e instalacion de cubierta aquitectonica a color C=28 </v>
      </c>
      <c r="D16" s="460" t="str">
        <f>+'PRESUPUESTO OFICIAL'!D16</f>
        <v>M2</v>
      </c>
      <c r="E16" s="461">
        <f>+'PRESUPUESTO OFICIAL'!E16</f>
        <v>25</v>
      </c>
      <c r="F16" s="122"/>
      <c r="G16" s="601"/>
      <c r="H16" s="602"/>
      <c r="I16" s="602"/>
      <c r="J16" s="602"/>
      <c r="K16" s="602"/>
      <c r="L16" s="602"/>
      <c r="M16" s="602"/>
      <c r="N16" s="602"/>
      <c r="O16" s="602"/>
      <c r="P16" s="597"/>
      <c r="Q16" s="602"/>
      <c r="R16" s="602"/>
      <c r="S16" s="602"/>
      <c r="T16" s="602"/>
      <c r="U16" s="602"/>
      <c r="V16" s="602"/>
      <c r="W16" s="602"/>
      <c r="X16" s="602"/>
      <c r="Y16" s="602"/>
      <c r="Z16" s="602"/>
      <c r="AA16" s="602"/>
      <c r="AB16" s="602"/>
      <c r="AC16" s="602"/>
      <c r="AD16" s="602"/>
      <c r="AE16" s="602"/>
      <c r="AF16" s="602"/>
      <c r="AG16" s="602"/>
      <c r="AH16" s="602"/>
      <c r="AI16" s="603"/>
    </row>
    <row r="17" spans="2:35">
      <c r="B17" s="459">
        <f>+'PRESUPUESTO OFICIAL'!B17</f>
        <v>1.1299999999999999</v>
      </c>
      <c r="C17" s="463" t="str">
        <f>+'PRESUPUESTO OFICIAL'!C17</f>
        <v xml:space="preserve">Instalacion de pasamanos </v>
      </c>
      <c r="D17" s="460" t="str">
        <f>+'PRESUPUESTO OFICIAL'!D17</f>
        <v>ML</v>
      </c>
      <c r="E17" s="461">
        <f>+'PRESUPUESTO OFICIAL'!E17</f>
        <v>4</v>
      </c>
      <c r="F17" s="122"/>
      <c r="G17" s="601"/>
      <c r="H17" s="602"/>
      <c r="I17" s="602"/>
      <c r="J17" s="602"/>
      <c r="K17" s="602"/>
      <c r="L17" s="602"/>
      <c r="M17" s="602"/>
      <c r="N17" s="602"/>
      <c r="O17" s="602"/>
      <c r="P17" s="597"/>
      <c r="Q17" s="602"/>
      <c r="R17" s="602"/>
      <c r="S17" s="602"/>
      <c r="T17" s="602"/>
      <c r="U17" s="602"/>
      <c r="V17" s="602"/>
      <c r="W17" s="602"/>
      <c r="X17" s="602"/>
      <c r="Y17" s="602"/>
      <c r="Z17" s="602"/>
      <c r="AA17" s="602"/>
      <c r="AB17" s="602"/>
      <c r="AC17" s="602"/>
      <c r="AD17" s="602"/>
      <c r="AE17" s="602"/>
      <c r="AF17" s="602"/>
      <c r="AG17" s="602"/>
      <c r="AH17" s="602"/>
      <c r="AI17" s="603"/>
    </row>
    <row r="18" spans="2:35" ht="23.25" customHeight="1">
      <c r="B18" s="459">
        <f>+'PRESUPUESTO OFICIAL'!B18</f>
        <v>1.1399999999999999</v>
      </c>
      <c r="C18" s="463" t="str">
        <f>+'PRESUPUESTO OFICIAL'!C18</f>
        <v>Suministro e instalacion de cercha metalica de 8cm x 4 cm C=18</v>
      </c>
      <c r="D18" s="460" t="str">
        <f>+'PRESUPUESTO OFICIAL'!D18</f>
        <v>ML</v>
      </c>
      <c r="E18" s="461">
        <f>+'PRESUPUESTO OFICIAL'!E18</f>
        <v>15</v>
      </c>
      <c r="F18" s="604"/>
      <c r="G18" s="604"/>
      <c r="H18" s="602"/>
      <c r="I18" s="602"/>
      <c r="J18" s="602"/>
      <c r="K18" s="602"/>
      <c r="L18" s="602"/>
      <c r="M18" s="602"/>
      <c r="N18" s="602"/>
      <c r="O18" s="602"/>
      <c r="P18" s="602"/>
      <c r="Q18" s="597"/>
      <c r="R18" s="602"/>
      <c r="S18" s="602"/>
      <c r="T18" s="602"/>
      <c r="U18" s="602"/>
      <c r="V18" s="602"/>
      <c r="W18" s="602"/>
      <c r="X18" s="602"/>
      <c r="Y18" s="602"/>
      <c r="Z18" s="602"/>
      <c r="AA18" s="602"/>
      <c r="AB18" s="602"/>
      <c r="AC18" s="602"/>
      <c r="AD18" s="602"/>
      <c r="AE18" s="602"/>
      <c r="AF18" s="602"/>
      <c r="AG18" s="602"/>
      <c r="AH18" s="602"/>
      <c r="AI18" s="603"/>
    </row>
    <row r="19" spans="2:35" ht="24" customHeight="1">
      <c r="B19" s="459">
        <f>+'PRESUPUESTO OFICIAL'!B19</f>
        <v>1.1499999999999999</v>
      </c>
      <c r="C19" s="463" t="str">
        <f>+'PRESUPUESTO OFICIAL'!C19</f>
        <v xml:space="preserve">Suministro e instalacion de tubo estructura metalico de 10cm x 10 cm </v>
      </c>
      <c r="D19" s="460" t="str">
        <f>+'PRESUPUESTO OFICIAL'!D19</f>
        <v>ML</v>
      </c>
      <c r="E19" s="461">
        <f>+'PRESUPUESTO OFICIAL'!E19</f>
        <v>12.6</v>
      </c>
      <c r="F19" s="403"/>
      <c r="G19" s="601"/>
      <c r="H19" s="602"/>
      <c r="I19" s="602"/>
      <c r="J19" s="602"/>
      <c r="K19" s="602"/>
      <c r="L19" s="602"/>
      <c r="M19" s="602"/>
      <c r="N19" s="602"/>
      <c r="O19" s="602"/>
      <c r="P19" s="602"/>
      <c r="Q19" s="597"/>
      <c r="R19" s="602"/>
      <c r="S19" s="602"/>
      <c r="T19" s="602"/>
      <c r="U19" s="602"/>
      <c r="V19" s="602"/>
      <c r="W19" s="602"/>
      <c r="X19" s="602"/>
      <c r="Y19" s="602"/>
      <c r="Z19" s="602"/>
      <c r="AA19" s="602"/>
      <c r="AB19" s="602"/>
      <c r="AC19" s="602"/>
      <c r="AD19" s="602"/>
      <c r="AE19" s="602"/>
      <c r="AF19" s="602"/>
      <c r="AG19" s="602"/>
      <c r="AH19" s="602"/>
      <c r="AI19" s="603"/>
    </row>
    <row r="20" spans="2:35">
      <c r="B20" s="599"/>
      <c r="C20" s="600" t="str">
        <f>+'PRESUPUESTO OFICIAL'!C20</f>
        <v xml:space="preserve">SEDE PRINCIPAL MEJORAMIENTO SALA DE SISTEMA </v>
      </c>
      <c r="D20" s="460"/>
      <c r="E20" s="461"/>
      <c r="F20" s="122"/>
      <c r="G20" s="601"/>
      <c r="H20" s="602"/>
      <c r="I20" s="602"/>
      <c r="J20" s="602"/>
      <c r="K20" s="602"/>
      <c r="L20" s="602"/>
      <c r="M20" s="602"/>
      <c r="N20" s="602"/>
      <c r="O20" s="602"/>
      <c r="P20" s="602"/>
      <c r="Q20" s="602"/>
      <c r="R20" s="602"/>
      <c r="S20" s="602"/>
      <c r="T20" s="602"/>
      <c r="U20" s="602"/>
      <c r="V20" s="602"/>
      <c r="W20" s="602"/>
      <c r="X20" s="602"/>
      <c r="Y20" s="602"/>
      <c r="Z20" s="602"/>
      <c r="AA20" s="602"/>
      <c r="AB20" s="602"/>
      <c r="AC20" s="602"/>
      <c r="AD20" s="602"/>
      <c r="AE20" s="602"/>
      <c r="AF20" s="602"/>
      <c r="AG20" s="602"/>
      <c r="AH20" s="602"/>
      <c r="AI20" s="603"/>
    </row>
    <row r="21" spans="2:35" ht="37.5" customHeight="1">
      <c r="B21" s="459">
        <f>+'PRESUPUESTO OFICIAL'!B21</f>
        <v>1.1599999999999999</v>
      </c>
      <c r="C21" s="463" t="str">
        <f>+'PRESUPUESTO OFICIAL'!C21</f>
        <v xml:space="preserve">Mantenimiento a cubierta area salon sistemas con la instalacion de cinta asfaltica para sellar filtracion de aguas lluvias </v>
      </c>
      <c r="D21" s="460" t="str">
        <f>+'PRESUPUESTO OFICIAL'!D21</f>
        <v>M2</v>
      </c>
      <c r="E21" s="461">
        <f>+'PRESUPUESTO OFICIAL'!E21</f>
        <v>12</v>
      </c>
      <c r="F21" s="122"/>
      <c r="G21" s="601"/>
      <c r="H21" s="602"/>
      <c r="I21" s="602"/>
      <c r="J21" s="602"/>
      <c r="K21" s="602"/>
      <c r="L21" s="602"/>
      <c r="M21" s="602"/>
      <c r="N21" s="602"/>
      <c r="O21" s="602"/>
      <c r="P21" s="602"/>
      <c r="Q21" s="602"/>
      <c r="R21" s="597"/>
      <c r="S21" s="602"/>
      <c r="T21" s="602"/>
      <c r="U21" s="602"/>
      <c r="V21" s="602"/>
      <c r="W21" s="602"/>
      <c r="X21" s="602"/>
      <c r="Y21" s="602"/>
      <c r="Z21" s="602"/>
      <c r="AA21" s="602"/>
      <c r="AB21" s="602"/>
      <c r="AC21" s="602"/>
      <c r="AD21" s="602"/>
      <c r="AE21" s="602"/>
      <c r="AF21" s="602"/>
      <c r="AG21" s="602"/>
      <c r="AH21" s="602"/>
      <c r="AI21" s="603"/>
    </row>
    <row r="22" spans="2:35">
      <c r="B22" s="459">
        <f>+'PRESUPUESTO OFICIAL'!B22</f>
        <v>1.17</v>
      </c>
      <c r="C22" s="463" t="str">
        <f>+'PRESUPUESTO OFICIAL'!C22</f>
        <v xml:space="preserve">Retiro de cubierta existente </v>
      </c>
      <c r="D22" s="460" t="str">
        <f>+'PRESUPUESTO OFICIAL'!D22</f>
        <v>M2</v>
      </c>
      <c r="E22" s="461">
        <f>+'PRESUPUESTO OFICIAL'!E22</f>
        <v>29.594999999999999</v>
      </c>
      <c r="F22" s="122"/>
      <c r="G22" s="601"/>
      <c r="H22" s="602"/>
      <c r="I22" s="602"/>
      <c r="J22" s="602"/>
      <c r="K22" s="602"/>
      <c r="L22" s="602"/>
      <c r="M22" s="602"/>
      <c r="N22" s="602"/>
      <c r="O22" s="602"/>
      <c r="P22" s="602"/>
      <c r="Q22" s="602"/>
      <c r="R22" s="602"/>
      <c r="S22" s="597"/>
      <c r="T22" s="602"/>
      <c r="U22" s="602"/>
      <c r="V22" s="602"/>
      <c r="W22" s="602"/>
      <c r="X22" s="602"/>
      <c r="Y22" s="602"/>
      <c r="Z22" s="602"/>
      <c r="AA22" s="602"/>
      <c r="AB22" s="602"/>
      <c r="AC22" s="602"/>
      <c r="AD22" s="602"/>
      <c r="AE22" s="602"/>
      <c r="AF22" s="602"/>
      <c r="AG22" s="602"/>
      <c r="AH22" s="602"/>
      <c r="AI22" s="603"/>
    </row>
    <row r="23" spans="2:35">
      <c r="B23" s="459">
        <f>+'PRESUPUESTO OFICIAL'!B23</f>
        <v>1.18</v>
      </c>
      <c r="C23" s="463" t="str">
        <f>+'PRESUPUESTO OFICIAL'!C23</f>
        <v xml:space="preserve">Retiro de cielo raso en icopor </v>
      </c>
      <c r="D23" s="460" t="str">
        <f>+'PRESUPUESTO OFICIAL'!D23</f>
        <v>M2</v>
      </c>
      <c r="E23" s="461">
        <f>+'PRESUPUESTO OFICIAL'!E23</f>
        <v>118.22999999999999</v>
      </c>
      <c r="F23" s="122"/>
      <c r="G23" s="601"/>
      <c r="H23" s="602"/>
      <c r="I23" s="602"/>
      <c r="J23" s="602"/>
      <c r="K23" s="602"/>
      <c r="L23" s="602"/>
      <c r="M23" s="602"/>
      <c r="N23" s="602"/>
      <c r="O23" s="602"/>
      <c r="P23" s="602"/>
      <c r="Q23" s="602"/>
      <c r="R23" s="602"/>
      <c r="S23" s="602"/>
      <c r="T23" s="597"/>
      <c r="U23" s="597"/>
      <c r="V23" s="602"/>
      <c r="W23" s="602"/>
      <c r="X23" s="602"/>
      <c r="Y23" s="602"/>
      <c r="Z23" s="602"/>
      <c r="AA23" s="602"/>
      <c r="AB23" s="602"/>
      <c r="AC23" s="602"/>
      <c r="AD23" s="602"/>
      <c r="AE23" s="602"/>
      <c r="AF23" s="602"/>
      <c r="AG23" s="602"/>
      <c r="AH23" s="602"/>
      <c r="AI23" s="603"/>
    </row>
    <row r="24" spans="2:35" ht="24.75" customHeight="1">
      <c r="B24" s="459">
        <f>+'PRESUPUESTO OFICIAL'!B24</f>
        <v>1.19</v>
      </c>
      <c r="C24" s="463" t="str">
        <f>+'PRESUPUESTO OFICIAL'!C24</f>
        <v>Suministro e instalacion de cielo raso PVC (incluye estructura metalica)</v>
      </c>
      <c r="D24" s="460" t="str">
        <f>+'PRESUPUESTO OFICIAL'!D24</f>
        <v>M2</v>
      </c>
      <c r="E24" s="461">
        <f>+'PRESUPUESTO OFICIAL'!E24</f>
        <v>118.22999999999999</v>
      </c>
      <c r="F24" s="122"/>
      <c r="G24" s="601"/>
      <c r="H24" s="602"/>
      <c r="I24" s="602"/>
      <c r="J24" s="602"/>
      <c r="K24" s="602"/>
      <c r="L24" s="602"/>
      <c r="M24" s="602"/>
      <c r="N24" s="602"/>
      <c r="O24" s="602"/>
      <c r="P24" s="602"/>
      <c r="Q24" s="602"/>
      <c r="R24" s="602"/>
      <c r="S24" s="602"/>
      <c r="T24" s="602"/>
      <c r="U24" s="602"/>
      <c r="V24" s="597"/>
      <c r="W24" s="597"/>
      <c r="X24" s="597"/>
      <c r="Y24" s="597"/>
      <c r="Z24" s="602"/>
      <c r="AA24" s="602"/>
      <c r="AB24" s="602"/>
      <c r="AC24" s="602"/>
      <c r="AD24" s="602"/>
      <c r="AE24" s="602"/>
      <c r="AF24" s="602"/>
      <c r="AG24" s="602"/>
      <c r="AH24" s="602"/>
      <c r="AI24" s="603"/>
    </row>
    <row r="25" spans="2:35">
      <c r="B25" s="599">
        <f>+'PRESUPUESTO OFICIAL'!B26</f>
        <v>2</v>
      </c>
      <c r="C25" s="600" t="str">
        <f>+'PRESUPUESTO OFICIAL'!C26</f>
        <v xml:space="preserve"> SEDE MARIA AUXILIADORA</v>
      </c>
      <c r="D25" s="460"/>
      <c r="E25" s="461"/>
      <c r="F25" s="602"/>
      <c r="G25" s="448"/>
      <c r="H25" s="602"/>
      <c r="I25" s="602"/>
      <c r="J25" s="602"/>
      <c r="K25" s="602"/>
      <c r="L25" s="602"/>
      <c r="M25" s="602"/>
      <c r="N25" s="602"/>
      <c r="O25" s="602"/>
      <c r="P25" s="602"/>
      <c r="Q25" s="602"/>
      <c r="R25" s="602"/>
      <c r="S25" s="602"/>
      <c r="T25" s="602"/>
      <c r="U25" s="602"/>
      <c r="V25" s="602"/>
      <c r="W25" s="602"/>
      <c r="X25" s="602"/>
      <c r="Y25" s="602"/>
      <c r="Z25" s="602"/>
      <c r="AA25" s="602"/>
      <c r="AB25" s="602"/>
      <c r="AC25" s="602"/>
      <c r="AD25" s="602"/>
      <c r="AE25" s="602"/>
      <c r="AF25" s="602"/>
      <c r="AG25" s="602"/>
      <c r="AH25" s="602"/>
      <c r="AI25" s="603"/>
    </row>
    <row r="26" spans="2:35" ht="22.5" customHeight="1">
      <c r="B26" s="459">
        <f>+'PRESUPUESTO OFICIAL'!B27</f>
        <v>2.1</v>
      </c>
      <c r="C26" s="463" t="str">
        <f>+'PRESUPUESTO OFICIAL'!C27</f>
        <v xml:space="preserve">Suministro e instalacion ventana de seguridad con reja tipo bano y hojas en lamina metalica </v>
      </c>
      <c r="D26" s="460" t="str">
        <f>+'PRESUPUESTO OFICIAL'!D27</f>
        <v>M2</v>
      </c>
      <c r="E26" s="461">
        <f>+'PRESUPUESTO OFICIAL'!E27</f>
        <v>2.2399999999999998</v>
      </c>
      <c r="F26" s="602"/>
      <c r="G26" s="448"/>
      <c r="H26" s="602"/>
      <c r="I26" s="602"/>
      <c r="J26" s="602"/>
      <c r="K26" s="602"/>
      <c r="L26" s="602"/>
      <c r="M26" s="602"/>
      <c r="N26" s="602"/>
      <c r="O26" s="602"/>
      <c r="P26" s="602"/>
      <c r="Q26" s="602"/>
      <c r="R26" s="602"/>
      <c r="S26" s="602"/>
      <c r="T26" s="602"/>
      <c r="U26" s="602"/>
      <c r="V26" s="602"/>
      <c r="W26" s="602"/>
      <c r="X26" s="602"/>
      <c r="Y26" s="602"/>
      <c r="Z26" s="597"/>
      <c r="AA26" s="602"/>
      <c r="AB26" s="602"/>
      <c r="AC26" s="602"/>
      <c r="AD26" s="602"/>
      <c r="AE26" s="602"/>
      <c r="AF26" s="602"/>
      <c r="AG26" s="602"/>
      <c r="AH26" s="602"/>
      <c r="AI26" s="603"/>
    </row>
    <row r="27" spans="2:35">
      <c r="B27" s="459">
        <f>+'PRESUPUESTO OFICIAL'!B28</f>
        <v>2.2000000000000002</v>
      </c>
      <c r="C27" s="463" t="str">
        <f>+'PRESUPUESTO OFICIAL'!C28</f>
        <v xml:space="preserve">Suministro e instalacion de puerta metalica </v>
      </c>
      <c r="D27" s="460" t="str">
        <f>+'PRESUPUESTO OFICIAL'!D28</f>
        <v>M2</v>
      </c>
      <c r="E27" s="461">
        <f>+'PRESUPUESTO OFICIAL'!E28</f>
        <v>2.2320000000000002</v>
      </c>
      <c r="F27" s="602"/>
      <c r="G27" s="448"/>
      <c r="H27" s="602"/>
      <c r="I27" s="602"/>
      <c r="J27" s="602"/>
      <c r="K27" s="602"/>
      <c r="L27" s="602"/>
      <c r="M27" s="602"/>
      <c r="N27" s="602"/>
      <c r="O27" s="602"/>
      <c r="P27" s="602"/>
      <c r="Q27" s="602"/>
      <c r="R27" s="602"/>
      <c r="S27" s="602"/>
      <c r="T27" s="602"/>
      <c r="U27" s="602"/>
      <c r="V27" s="602"/>
      <c r="W27" s="602"/>
      <c r="X27" s="602"/>
      <c r="Y27" s="602"/>
      <c r="Z27" s="602"/>
      <c r="AA27" s="597"/>
      <c r="AB27" s="602"/>
      <c r="AC27" s="602"/>
      <c r="AD27" s="602"/>
      <c r="AE27" s="602"/>
      <c r="AF27" s="602"/>
      <c r="AG27" s="602"/>
      <c r="AH27" s="602"/>
      <c r="AI27" s="603"/>
    </row>
    <row r="28" spans="2:35" ht="23">
      <c r="B28" s="459">
        <f>+'PRESUPUESTO OFICIAL'!B29</f>
        <v>2.2999999999999998</v>
      </c>
      <c r="C28" s="463" t="str">
        <f>+'PRESUPUESTO OFICIAL'!C29</f>
        <v xml:space="preserve">Retiro de puerta e instalacion de bloque H4 (incluye pañete y pintura) </v>
      </c>
      <c r="D28" s="460" t="str">
        <f>+'PRESUPUESTO OFICIAL'!D29</f>
        <v>M2</v>
      </c>
      <c r="E28" s="461">
        <f>+'PRESUPUESTO OFICIAL'!E29</f>
        <v>2.2320000000000002</v>
      </c>
      <c r="F28" s="122"/>
      <c r="G28" s="601"/>
      <c r="H28" s="602"/>
      <c r="I28" s="602"/>
      <c r="J28" s="602"/>
      <c r="K28" s="602"/>
      <c r="L28" s="602"/>
      <c r="M28" s="602"/>
      <c r="N28" s="602"/>
      <c r="O28" s="602"/>
      <c r="P28" s="602"/>
      <c r="Q28" s="602"/>
      <c r="R28" s="602"/>
      <c r="S28" s="602"/>
      <c r="T28" s="602"/>
      <c r="U28" s="602"/>
      <c r="V28" s="602"/>
      <c r="W28" s="602"/>
      <c r="X28" s="602"/>
      <c r="Y28" s="602"/>
      <c r="Z28" s="602"/>
      <c r="AA28" s="597"/>
      <c r="AB28" s="602"/>
      <c r="AC28" s="602"/>
      <c r="AD28" s="602"/>
      <c r="AE28" s="602"/>
      <c r="AF28" s="602"/>
      <c r="AG28" s="602"/>
      <c r="AH28" s="602"/>
      <c r="AI28" s="603"/>
    </row>
    <row r="29" spans="2:35">
      <c r="B29" s="459">
        <f>+'PRESUPUESTO OFICIAL'!B30</f>
        <v>2.4</v>
      </c>
      <c r="C29" s="463" t="str">
        <f>+'PRESUPUESTO OFICIAL'!C30</f>
        <v xml:space="preserve">Concreto de 3000psi para piso </v>
      </c>
      <c r="D29" s="460" t="str">
        <f>+'PRESUPUESTO OFICIAL'!D30</f>
        <v>M2</v>
      </c>
      <c r="E29" s="461">
        <f>+'PRESUPUESTO OFICIAL'!E30</f>
        <v>1.8</v>
      </c>
      <c r="F29" s="602"/>
      <c r="G29" s="448"/>
      <c r="H29" s="602"/>
      <c r="I29" s="602"/>
      <c r="J29" s="602"/>
      <c r="K29" s="602"/>
      <c r="L29" s="602"/>
      <c r="M29" s="602"/>
      <c r="N29" s="602"/>
      <c r="O29" s="602"/>
      <c r="P29" s="602"/>
      <c r="Q29" s="602"/>
      <c r="R29" s="602"/>
      <c r="S29" s="602"/>
      <c r="T29" s="602"/>
      <c r="U29" s="602"/>
      <c r="V29" s="602"/>
      <c r="W29" s="602"/>
      <c r="X29" s="602"/>
      <c r="Y29" s="602"/>
      <c r="Z29" s="602"/>
      <c r="AA29" s="602"/>
      <c r="AB29" s="597"/>
      <c r="AC29" s="602"/>
      <c r="AD29" s="602"/>
      <c r="AE29" s="602"/>
      <c r="AF29" s="602"/>
      <c r="AG29" s="602"/>
      <c r="AH29" s="602"/>
      <c r="AI29" s="603"/>
    </row>
    <row r="30" spans="2:35" ht="27.75" customHeight="1">
      <c r="B30" s="459">
        <f>+'PRESUPUESTO OFICIAL'!B31</f>
        <v>2.5</v>
      </c>
      <c r="C30" s="463" t="str">
        <f>+'PRESUPUESTO OFICIAL'!C31</f>
        <v>Retiro de bloque clara hoya e instalacion de bloque H4 (incluye pañete)</v>
      </c>
      <c r="D30" s="460" t="str">
        <f>+'PRESUPUESTO OFICIAL'!D31</f>
        <v>M2</v>
      </c>
      <c r="E30" s="461">
        <f>+'PRESUPUESTO OFICIAL'!E31</f>
        <v>1.7999999999999998</v>
      </c>
      <c r="F30" s="602"/>
      <c r="G30" s="448"/>
      <c r="H30" s="602"/>
      <c r="I30" s="602"/>
      <c r="J30" s="602"/>
      <c r="K30" s="602"/>
      <c r="L30" s="602"/>
      <c r="M30" s="602"/>
      <c r="N30" s="602"/>
      <c r="O30" s="602"/>
      <c r="P30" s="602"/>
      <c r="Q30" s="602"/>
      <c r="R30" s="602"/>
      <c r="S30" s="602"/>
      <c r="T30" s="602"/>
      <c r="U30" s="602"/>
      <c r="V30" s="602"/>
      <c r="W30" s="602"/>
      <c r="X30" s="602"/>
      <c r="Y30" s="602"/>
      <c r="Z30" s="602"/>
      <c r="AA30" s="602"/>
      <c r="AB30" s="602"/>
      <c r="AC30" s="597"/>
      <c r="AD30" s="602"/>
      <c r="AE30" s="602"/>
      <c r="AF30" s="602"/>
      <c r="AG30" s="602"/>
      <c r="AH30" s="602"/>
      <c r="AI30" s="603"/>
    </row>
    <row r="31" spans="2:35">
      <c r="B31" s="459">
        <f>+'PRESUPUESTO OFICIAL'!B32</f>
        <v>2.6</v>
      </c>
      <c r="C31" s="463" t="str">
        <f>+'PRESUPUESTO OFICIAL'!C32</f>
        <v>Reposicion de teja eternit</v>
      </c>
      <c r="D31" s="460" t="str">
        <f>+'PRESUPUESTO OFICIAL'!D32</f>
        <v>UND</v>
      </c>
      <c r="E31" s="461">
        <f>+'PRESUPUESTO OFICIAL'!E32</f>
        <v>2</v>
      </c>
      <c r="F31" s="602"/>
      <c r="G31" s="448"/>
      <c r="H31" s="602"/>
      <c r="I31" s="602"/>
      <c r="J31" s="602"/>
      <c r="K31" s="602"/>
      <c r="L31" s="602"/>
      <c r="M31" s="602"/>
      <c r="N31" s="602"/>
      <c r="O31" s="602"/>
      <c r="P31" s="602"/>
      <c r="Q31" s="602"/>
      <c r="R31" s="602"/>
      <c r="S31" s="602"/>
      <c r="T31" s="602"/>
      <c r="U31" s="602"/>
      <c r="V31" s="602"/>
      <c r="W31" s="602"/>
      <c r="X31" s="602"/>
      <c r="Y31" s="602"/>
      <c r="Z31" s="602"/>
      <c r="AA31" s="602"/>
      <c r="AB31" s="602"/>
      <c r="AC31" s="597"/>
      <c r="AD31" s="602"/>
      <c r="AE31" s="602"/>
      <c r="AF31" s="602"/>
      <c r="AG31" s="602"/>
      <c r="AH31" s="602"/>
      <c r="AI31" s="603"/>
    </row>
    <row r="32" spans="2:35">
      <c r="B32" s="459">
        <f>+'PRESUPUESTO OFICIAL'!B33</f>
        <v>2.7</v>
      </c>
      <c r="C32" s="463" t="str">
        <f>+'PRESUPUESTO OFICIAL'!C33</f>
        <v xml:space="preserve">Pintura vinilo tipo 1 a tres manos </v>
      </c>
      <c r="D32" s="460" t="str">
        <f>+'PRESUPUESTO OFICIAL'!D33</f>
        <v>M2</v>
      </c>
      <c r="E32" s="461">
        <f>+'PRESUPUESTO OFICIAL'!E33</f>
        <v>130.43</v>
      </c>
      <c r="F32" s="602"/>
      <c r="G32" s="448"/>
      <c r="H32" s="602"/>
      <c r="I32" s="602"/>
      <c r="J32" s="602"/>
      <c r="K32" s="602"/>
      <c r="L32" s="602"/>
      <c r="M32" s="602"/>
      <c r="N32" s="602"/>
      <c r="O32" s="602"/>
      <c r="P32" s="602"/>
      <c r="Q32" s="602"/>
      <c r="R32" s="602"/>
      <c r="S32" s="602"/>
      <c r="T32" s="602"/>
      <c r="U32" s="602"/>
      <c r="V32" s="602"/>
      <c r="W32" s="602"/>
      <c r="X32" s="602"/>
      <c r="Y32" s="602"/>
      <c r="Z32" s="602"/>
      <c r="AA32" s="602"/>
      <c r="AB32" s="602"/>
      <c r="AC32" s="602"/>
      <c r="AD32" s="597"/>
      <c r="AE32" s="597"/>
      <c r="AF32" s="602"/>
      <c r="AG32" s="602"/>
      <c r="AH32" s="602"/>
      <c r="AI32" s="603"/>
    </row>
    <row r="33" spans="2:35">
      <c r="B33" s="459">
        <f>+'PRESUPUESTO OFICIAL'!B34</f>
        <v>2.8</v>
      </c>
      <c r="C33" s="463" t="str">
        <f>+'PRESUPUESTO OFICIAL'!C34</f>
        <v xml:space="preserve">Pintura en aceite para ornamentacion </v>
      </c>
      <c r="D33" s="460" t="str">
        <f>+'PRESUPUESTO OFICIAL'!D34</f>
        <v>M3</v>
      </c>
      <c r="E33" s="461">
        <f>+'PRESUPUESTO OFICIAL'!E34</f>
        <v>34.239999999999995</v>
      </c>
      <c r="F33" s="602"/>
      <c r="G33" s="448"/>
      <c r="H33" s="602"/>
      <c r="I33" s="602"/>
      <c r="J33" s="602"/>
      <c r="K33" s="602"/>
      <c r="L33" s="602"/>
      <c r="M33" s="602"/>
      <c r="N33" s="602"/>
      <c r="O33" s="602"/>
      <c r="P33" s="602"/>
      <c r="Q33" s="602"/>
      <c r="R33" s="602"/>
      <c r="S33" s="602"/>
      <c r="T33" s="602"/>
      <c r="U33" s="602"/>
      <c r="V33" s="602"/>
      <c r="W33" s="602"/>
      <c r="X33" s="602"/>
      <c r="Y33" s="602"/>
      <c r="Z33" s="602"/>
      <c r="AA33" s="602"/>
      <c r="AB33" s="602"/>
      <c r="AC33" s="602"/>
      <c r="AD33" s="602"/>
      <c r="AE33" s="602"/>
      <c r="AF33" s="597"/>
      <c r="AG33" s="602"/>
      <c r="AH33" s="602"/>
      <c r="AI33" s="603"/>
    </row>
    <row r="34" spans="2:35">
      <c r="B34" s="459">
        <f>+'PRESUPUESTO OFICIAL'!B35</f>
        <v>2.9</v>
      </c>
      <c r="C34" s="463" t="str">
        <f>+'PRESUPUESTO OFICIAL'!C35</f>
        <v xml:space="preserve">Mantenimiento a tuberia hidraulica </v>
      </c>
      <c r="D34" s="460" t="str">
        <f>+'PRESUPUESTO OFICIAL'!D35</f>
        <v>ML</v>
      </c>
      <c r="E34" s="461">
        <f>+'PRESUPUESTO OFICIAL'!E35</f>
        <v>3</v>
      </c>
      <c r="F34" s="122"/>
      <c r="G34" s="601"/>
      <c r="H34" s="602"/>
      <c r="I34" s="602"/>
      <c r="J34" s="602"/>
      <c r="K34" s="602"/>
      <c r="L34" s="602"/>
      <c r="M34" s="602"/>
      <c r="N34" s="602"/>
      <c r="O34" s="602"/>
      <c r="P34" s="602"/>
      <c r="Q34" s="602"/>
      <c r="R34" s="602"/>
      <c r="S34" s="602"/>
      <c r="T34" s="602"/>
      <c r="U34" s="602"/>
      <c r="V34" s="602"/>
      <c r="W34" s="602"/>
      <c r="X34" s="602"/>
      <c r="Y34" s="602"/>
      <c r="Z34" s="602"/>
      <c r="AA34" s="602"/>
      <c r="AB34" s="602"/>
      <c r="AC34" s="602"/>
      <c r="AD34" s="602"/>
      <c r="AE34" s="602"/>
      <c r="AF34" s="597"/>
      <c r="AG34" s="602"/>
      <c r="AH34" s="602"/>
      <c r="AI34" s="603"/>
    </row>
    <row r="35" spans="2:35" ht="23">
      <c r="B35" s="459">
        <f>+'PRESUPUESTO OFICIAL'!B36</f>
        <v>2.1</v>
      </c>
      <c r="C35" s="463" t="str">
        <f>+'PRESUPUESTO OFICIAL'!C36</f>
        <v>Suministro e instalacion de malla eslabonada y tubo metalico de 2" para cerramiento de tanque de almacenamiento</v>
      </c>
      <c r="D35" s="460" t="str">
        <f>+'PRESUPUESTO OFICIAL'!D36</f>
        <v>ML</v>
      </c>
      <c r="E35" s="461">
        <f>+'PRESUPUESTO OFICIAL'!E36</f>
        <v>7.1</v>
      </c>
      <c r="F35" s="602"/>
      <c r="G35" s="448"/>
      <c r="H35" s="602"/>
      <c r="I35" s="602"/>
      <c r="J35" s="602"/>
      <c r="K35" s="602"/>
      <c r="L35" s="602"/>
      <c r="M35" s="602"/>
      <c r="N35" s="602"/>
      <c r="O35" s="602"/>
      <c r="P35" s="602"/>
      <c r="Q35" s="602"/>
      <c r="R35" s="602"/>
      <c r="S35" s="602"/>
      <c r="T35" s="602"/>
      <c r="U35" s="602"/>
      <c r="V35" s="602"/>
      <c r="W35" s="602"/>
      <c r="X35" s="602"/>
      <c r="Y35" s="602"/>
      <c r="Z35" s="602"/>
      <c r="AA35" s="602"/>
      <c r="AB35" s="602"/>
      <c r="AC35" s="602"/>
      <c r="AD35" s="602"/>
      <c r="AE35" s="602"/>
      <c r="AF35" s="602"/>
      <c r="AG35" s="597"/>
      <c r="AH35" s="602"/>
      <c r="AI35" s="603"/>
    </row>
    <row r="36" spans="2:35" ht="23">
      <c r="B36" s="459">
        <f>+'PRESUPUESTO OFICIAL'!B37</f>
        <v>2.11</v>
      </c>
      <c r="C36" s="463" t="str">
        <f>+'PRESUPUESTO OFICIAL'!C37</f>
        <v>Suministro e instalacion de pasamanos metalico en tubo metalico redondo de 1 1/2"</v>
      </c>
      <c r="D36" s="460" t="str">
        <f>+'PRESUPUESTO OFICIAL'!D37</f>
        <v>ML</v>
      </c>
      <c r="E36" s="461">
        <f>+'PRESUPUESTO OFICIAL'!E37</f>
        <v>3.2</v>
      </c>
      <c r="F36" s="602"/>
      <c r="G36" s="448"/>
      <c r="H36" s="602"/>
      <c r="I36" s="602"/>
      <c r="J36" s="602"/>
      <c r="K36" s="602"/>
      <c r="L36" s="602"/>
      <c r="M36" s="602"/>
      <c r="N36" s="602"/>
      <c r="O36" s="602"/>
      <c r="P36" s="602"/>
      <c r="Q36" s="602"/>
      <c r="R36" s="602"/>
      <c r="S36" s="602"/>
      <c r="T36" s="602"/>
      <c r="U36" s="602"/>
      <c r="V36" s="602"/>
      <c r="W36" s="602"/>
      <c r="X36" s="602"/>
      <c r="Y36" s="602"/>
      <c r="Z36" s="602"/>
      <c r="AA36" s="602"/>
      <c r="AB36" s="602"/>
      <c r="AC36" s="602"/>
      <c r="AD36" s="602"/>
      <c r="AE36" s="602"/>
      <c r="AF36" s="602"/>
      <c r="AG36" s="602"/>
      <c r="AH36" s="597"/>
      <c r="AI36" s="603"/>
    </row>
    <row r="37" spans="2:35">
      <c r="B37" s="459">
        <f>+'PRESUPUESTO OFICIAL'!B38</f>
        <v>2.12</v>
      </c>
      <c r="C37" s="463" t="str">
        <f>+'PRESUPUESTO OFICIAL'!C38</f>
        <v xml:space="preserve">Construccion de grada en concreto de 3000psi </v>
      </c>
      <c r="D37" s="460" t="str">
        <f>+'PRESUPUESTO OFICIAL'!D38</f>
        <v>ML</v>
      </c>
      <c r="E37" s="461">
        <f>+'PRESUPUESTO OFICIAL'!E38</f>
        <v>1.2</v>
      </c>
      <c r="F37" s="602"/>
      <c r="G37" s="448"/>
      <c r="H37" s="602"/>
      <c r="I37" s="602"/>
      <c r="J37" s="602"/>
      <c r="K37" s="602"/>
      <c r="L37" s="602"/>
      <c r="M37" s="602"/>
      <c r="N37" s="602"/>
      <c r="O37" s="602"/>
      <c r="P37" s="602"/>
      <c r="Q37" s="602"/>
      <c r="R37" s="602"/>
      <c r="S37" s="602"/>
      <c r="T37" s="602"/>
      <c r="U37" s="602"/>
      <c r="V37" s="602"/>
      <c r="W37" s="602"/>
      <c r="X37" s="602"/>
      <c r="Y37" s="602"/>
      <c r="Z37" s="602"/>
      <c r="AA37" s="602"/>
      <c r="AB37" s="602"/>
      <c r="AC37" s="602"/>
      <c r="AD37" s="602"/>
      <c r="AE37" s="602"/>
      <c r="AF37" s="602"/>
      <c r="AG37" s="602"/>
      <c r="AH37" s="602"/>
      <c r="AI37" s="598"/>
    </row>
  </sheetData>
  <mergeCells count="2">
    <mergeCell ref="B2:AI2"/>
    <mergeCell ref="F3:AI3"/>
  </mergeCells>
  <phoneticPr fontId="36" type="noConversion"/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DFDF1-AD8D-48FB-A489-02734122605D}">
  <sheetPr>
    <tabColor rgb="FFFFFF00"/>
  </sheetPr>
  <dimension ref="B1:G44"/>
  <sheetViews>
    <sheetView showGridLines="0" zoomScaleNormal="100" zoomScaleSheetLayoutView="90" workbookViewId="0">
      <selection activeCell="B1" sqref="B1:G1"/>
    </sheetView>
  </sheetViews>
  <sheetFormatPr baseColWidth="10" defaultColWidth="11" defaultRowHeight="14.5"/>
  <cols>
    <col min="1" max="1" width="3" style="313" customWidth="1"/>
    <col min="2" max="2" width="7.453125" style="313" customWidth="1"/>
    <col min="3" max="3" width="41" style="313" customWidth="1"/>
    <col min="4" max="4" width="8" style="313" customWidth="1"/>
    <col min="5" max="5" width="14" style="315" customWidth="1"/>
    <col min="6" max="6" width="16.453125" style="313" customWidth="1"/>
    <col min="7" max="7" width="21.453125" style="314" customWidth="1"/>
    <col min="8" max="8" width="4.26953125" style="313" customWidth="1"/>
    <col min="9" max="9" width="14.1796875" style="313" bestFit="1" customWidth="1"/>
    <col min="10" max="10" width="15.54296875" style="313" bestFit="1" customWidth="1"/>
    <col min="11" max="16384" width="11" style="313"/>
  </cols>
  <sheetData>
    <row r="1" spans="2:7" ht="15" thickBot="1">
      <c r="B1" s="611" t="s">
        <v>242</v>
      </c>
      <c r="C1" s="612"/>
      <c r="D1" s="612"/>
      <c r="E1" s="612"/>
      <c r="F1" s="612"/>
      <c r="G1" s="613"/>
    </row>
    <row r="2" spans="2:7" ht="39" customHeight="1" thickBot="1">
      <c r="B2" s="611" t="s">
        <v>133</v>
      </c>
      <c r="C2" s="612"/>
      <c r="D2" s="612"/>
      <c r="E2" s="612"/>
      <c r="F2" s="612"/>
      <c r="G2" s="613"/>
    </row>
    <row r="3" spans="2:7" ht="24.75" customHeight="1" thickBot="1">
      <c r="B3" s="546" t="s">
        <v>0</v>
      </c>
      <c r="C3" s="547" t="s">
        <v>1</v>
      </c>
      <c r="D3" s="547" t="s">
        <v>2</v>
      </c>
      <c r="E3" s="547" t="s">
        <v>3</v>
      </c>
      <c r="F3" s="547" t="s">
        <v>4</v>
      </c>
      <c r="G3" s="548" t="s">
        <v>5</v>
      </c>
    </row>
    <row r="4" spans="2:7" ht="15" thickBot="1">
      <c r="B4" s="469">
        <v>1</v>
      </c>
      <c r="C4" s="565" t="s">
        <v>134</v>
      </c>
      <c r="D4" s="541"/>
      <c r="E4" s="541"/>
      <c r="F4" s="541"/>
      <c r="G4" s="542"/>
    </row>
    <row r="5" spans="2:7">
      <c r="B5" s="455">
        <v>1.1000000000000001</v>
      </c>
      <c r="C5" s="550" t="s">
        <v>135</v>
      </c>
      <c r="D5" s="456" t="s">
        <v>2</v>
      </c>
      <c r="E5" s="457">
        <f>+'MEMORIA CALCULO'!M7</f>
        <v>1</v>
      </c>
      <c r="F5" s="536"/>
      <c r="G5" s="458"/>
    </row>
    <row r="6" spans="2:7" ht="25.5" customHeight="1">
      <c r="B6" s="459">
        <v>1.2</v>
      </c>
      <c r="C6" s="551" t="s">
        <v>136</v>
      </c>
      <c r="D6" s="460" t="s">
        <v>2</v>
      </c>
      <c r="E6" s="461">
        <f>+'MEMORIA CALCULO'!M9</f>
        <v>2</v>
      </c>
      <c r="F6" s="537"/>
      <c r="G6" s="458"/>
    </row>
    <row r="7" spans="2:7" ht="23">
      <c r="B7" s="459">
        <v>1.3</v>
      </c>
      <c r="C7" s="551" t="s">
        <v>137</v>
      </c>
      <c r="D7" s="460" t="s">
        <v>2</v>
      </c>
      <c r="E7" s="461">
        <f>+'MEMORIA CALCULO'!M11</f>
        <v>1</v>
      </c>
      <c r="F7" s="537"/>
      <c r="G7" s="458"/>
    </row>
    <row r="8" spans="2:7" ht="23">
      <c r="B8" s="459">
        <v>1.4</v>
      </c>
      <c r="C8" s="552" t="s">
        <v>145</v>
      </c>
      <c r="D8" s="460" t="s">
        <v>2</v>
      </c>
      <c r="E8" s="461">
        <f>+'MEMORIA CALCULO'!M13</f>
        <v>1</v>
      </c>
      <c r="F8" s="537"/>
      <c r="G8" s="458"/>
    </row>
    <row r="9" spans="2:7">
      <c r="B9" s="459">
        <v>1.5</v>
      </c>
      <c r="C9" s="552" t="s">
        <v>138</v>
      </c>
      <c r="D9" s="460" t="s">
        <v>32</v>
      </c>
      <c r="E9" s="461">
        <f>+'MEMORIA CALCULO'!M15</f>
        <v>6.7</v>
      </c>
      <c r="F9" s="537"/>
      <c r="G9" s="458"/>
    </row>
    <row r="10" spans="2:7" ht="23">
      <c r="B10" s="459">
        <v>1.6</v>
      </c>
      <c r="C10" s="552" t="s">
        <v>143</v>
      </c>
      <c r="D10" s="460" t="s">
        <v>32</v>
      </c>
      <c r="E10" s="461">
        <f>+'MEMORIA CALCULO'!M17</f>
        <v>40</v>
      </c>
      <c r="F10" s="553"/>
      <c r="G10" s="458"/>
    </row>
    <row r="11" spans="2:7">
      <c r="B11" s="459">
        <v>1.7</v>
      </c>
      <c r="C11" s="552" t="s">
        <v>148</v>
      </c>
      <c r="D11" s="460" t="s">
        <v>102</v>
      </c>
      <c r="E11" s="461">
        <f>+'MEMORIA CALCULO'!M19</f>
        <v>75.764999999999986</v>
      </c>
      <c r="F11" s="553"/>
      <c r="G11" s="458"/>
    </row>
    <row r="12" spans="2:7">
      <c r="B12" s="554">
        <v>1.8</v>
      </c>
      <c r="C12" s="552" t="s">
        <v>147</v>
      </c>
      <c r="D12" s="460" t="s">
        <v>102</v>
      </c>
      <c r="E12" s="461">
        <f>+'MEMORIA CALCULO'!M29</f>
        <v>27.830000000000002</v>
      </c>
      <c r="F12" s="553"/>
      <c r="G12" s="458"/>
    </row>
    <row r="13" spans="2:7">
      <c r="B13" s="564">
        <v>1.9</v>
      </c>
      <c r="C13" s="552" t="s">
        <v>149</v>
      </c>
      <c r="D13" s="460" t="s">
        <v>102</v>
      </c>
      <c r="E13" s="461">
        <f>+'MEMORIA CALCULO'!M35</f>
        <v>11.275</v>
      </c>
      <c r="F13" s="553"/>
      <c r="G13" s="458"/>
    </row>
    <row r="14" spans="2:7">
      <c r="B14" s="556">
        <v>1.1000000000000001</v>
      </c>
      <c r="C14" s="552" t="s">
        <v>150</v>
      </c>
      <c r="D14" s="460" t="s">
        <v>2</v>
      </c>
      <c r="E14" s="557">
        <f>+'MEMORIA CALCULO'!M40</f>
        <v>1</v>
      </c>
      <c r="F14" s="607"/>
      <c r="G14" s="458"/>
    </row>
    <row r="15" spans="2:7" ht="41.25" customHeight="1">
      <c r="B15" s="556">
        <v>1.1100000000000001</v>
      </c>
      <c r="C15" s="552" t="s">
        <v>163</v>
      </c>
      <c r="D15" s="558" t="s">
        <v>2</v>
      </c>
      <c r="E15" s="557">
        <f>+'MEMORIA CALCULO'!M42</f>
        <v>14</v>
      </c>
      <c r="F15" s="607"/>
      <c r="G15" s="458"/>
    </row>
    <row r="16" spans="2:7" ht="30.75" customHeight="1">
      <c r="B16" s="556">
        <v>1.1200000000000001</v>
      </c>
      <c r="C16" s="552" t="s">
        <v>151</v>
      </c>
      <c r="D16" s="558" t="s">
        <v>102</v>
      </c>
      <c r="E16" s="557">
        <f>+'MEMORIA CALCULO'!M46</f>
        <v>25</v>
      </c>
      <c r="F16" s="607"/>
      <c r="G16" s="458"/>
    </row>
    <row r="17" spans="2:7" ht="18" customHeight="1">
      <c r="B17" s="459">
        <v>1.1299999999999999</v>
      </c>
      <c r="C17" s="550" t="s">
        <v>152</v>
      </c>
      <c r="D17" s="460" t="s">
        <v>32</v>
      </c>
      <c r="E17" s="461">
        <f>+'MEMORIA CALCULO'!M49</f>
        <v>4</v>
      </c>
      <c r="F17" s="537"/>
      <c r="G17" s="458"/>
    </row>
    <row r="18" spans="2:7" ht="30.75" customHeight="1">
      <c r="B18" s="459">
        <v>1.1399999999999999</v>
      </c>
      <c r="C18" s="552" t="s">
        <v>155</v>
      </c>
      <c r="D18" s="460" t="s">
        <v>32</v>
      </c>
      <c r="E18" s="461">
        <f>+'MEMORIA CALCULO'!M51</f>
        <v>15</v>
      </c>
      <c r="F18" s="553"/>
      <c r="G18" s="458"/>
    </row>
    <row r="19" spans="2:7" ht="34.5" customHeight="1">
      <c r="B19" s="459">
        <v>1.1499999999999999</v>
      </c>
      <c r="C19" s="552" t="s">
        <v>154</v>
      </c>
      <c r="D19" s="460" t="s">
        <v>32</v>
      </c>
      <c r="E19" s="461">
        <f>+'MEMORIA CALCULO'!M53</f>
        <v>12.6</v>
      </c>
      <c r="F19" s="553"/>
      <c r="G19" s="458"/>
    </row>
    <row r="20" spans="2:7" ht="34.5" customHeight="1">
      <c r="B20" s="559"/>
      <c r="C20" s="561" t="s">
        <v>200</v>
      </c>
      <c r="D20" s="562"/>
      <c r="E20" s="562"/>
      <c r="F20" s="563"/>
      <c r="G20" s="560"/>
    </row>
    <row r="21" spans="2:7" ht="48" customHeight="1">
      <c r="B21" s="555">
        <v>1.1599999999999999</v>
      </c>
      <c r="C21" s="552" t="s">
        <v>113</v>
      </c>
      <c r="D21" s="460" t="s">
        <v>102</v>
      </c>
      <c r="E21" s="461">
        <f>+'MEMORIA CALCULO'!M58</f>
        <v>12</v>
      </c>
      <c r="F21" s="537"/>
      <c r="G21" s="462"/>
    </row>
    <row r="22" spans="2:7">
      <c r="B22" s="555">
        <v>1.17</v>
      </c>
      <c r="C22" s="552" t="s">
        <v>103</v>
      </c>
      <c r="D22" s="460" t="s">
        <v>102</v>
      </c>
      <c r="E22" s="461">
        <f>+'MEMORIA CALCULO'!M60</f>
        <v>29.594999999999999</v>
      </c>
      <c r="F22" s="553"/>
      <c r="G22" s="462"/>
    </row>
    <row r="23" spans="2:7">
      <c r="B23" s="459">
        <v>1.18</v>
      </c>
      <c r="C23" s="552" t="s">
        <v>156</v>
      </c>
      <c r="D23" s="460" t="s">
        <v>102</v>
      </c>
      <c r="E23" s="461">
        <f>+'MEMORIA CALCULO'!M63</f>
        <v>118.22999999999999</v>
      </c>
      <c r="F23" s="553"/>
      <c r="G23" s="462"/>
    </row>
    <row r="24" spans="2:7" ht="23.5" thickBot="1">
      <c r="B24" s="555">
        <v>1.19</v>
      </c>
      <c r="C24" s="552" t="s">
        <v>153</v>
      </c>
      <c r="D24" s="460" t="s">
        <v>102</v>
      </c>
      <c r="E24" s="461">
        <f>+'MEMORIA CALCULO'!M66</f>
        <v>118.22999999999999</v>
      </c>
      <c r="F24" s="553"/>
      <c r="G24" s="462"/>
    </row>
    <row r="25" spans="2:7" ht="15" thickBot="1">
      <c r="B25" s="543"/>
      <c r="C25" s="544"/>
      <c r="D25" s="544"/>
      <c r="E25" s="544"/>
      <c r="F25" s="545" t="s">
        <v>112</v>
      </c>
      <c r="G25" s="464"/>
    </row>
    <row r="26" spans="2:7" ht="15" thickBot="1">
      <c r="B26" s="469">
        <v>2</v>
      </c>
      <c r="C26" s="565" t="s">
        <v>173</v>
      </c>
      <c r="D26" s="541"/>
      <c r="E26" s="541"/>
      <c r="F26" s="541"/>
      <c r="G26" s="542"/>
    </row>
    <row r="27" spans="2:7" ht="23">
      <c r="B27" s="455">
        <v>2.1</v>
      </c>
      <c r="C27" s="465" t="s">
        <v>174</v>
      </c>
      <c r="D27" s="456" t="s">
        <v>102</v>
      </c>
      <c r="E27" s="457">
        <f>+'MEMORIA CALCULO'!M70</f>
        <v>2.2399999999999998</v>
      </c>
      <c r="F27" s="536"/>
      <c r="G27" s="458"/>
    </row>
    <row r="28" spans="2:7">
      <c r="B28" s="459">
        <v>2.2000000000000002</v>
      </c>
      <c r="C28" s="463" t="s">
        <v>175</v>
      </c>
      <c r="D28" s="460" t="s">
        <v>102</v>
      </c>
      <c r="E28" s="461">
        <f>+'MEMORIA CALCULO'!M72</f>
        <v>2.2320000000000002</v>
      </c>
      <c r="F28" s="553"/>
      <c r="G28" s="458"/>
    </row>
    <row r="29" spans="2:7" ht="31.5" customHeight="1">
      <c r="B29" s="459">
        <v>2.2999999999999998</v>
      </c>
      <c r="C29" s="552" t="s">
        <v>177</v>
      </c>
      <c r="D29" s="460" t="s">
        <v>102</v>
      </c>
      <c r="E29" s="461">
        <f>+'MEMORIA CALCULO'!M74</f>
        <v>2.2320000000000002</v>
      </c>
      <c r="F29" s="553"/>
      <c r="G29" s="458"/>
    </row>
    <row r="30" spans="2:7">
      <c r="B30" s="459">
        <v>2.4</v>
      </c>
      <c r="C30" s="552" t="s">
        <v>179</v>
      </c>
      <c r="D30" s="460" t="s">
        <v>102</v>
      </c>
      <c r="E30" s="461">
        <f>+'MEMORIA CALCULO'!M76</f>
        <v>1.8</v>
      </c>
      <c r="F30" s="537"/>
      <c r="G30" s="458"/>
    </row>
    <row r="31" spans="2:7" ht="23">
      <c r="B31" s="459">
        <v>2.5</v>
      </c>
      <c r="C31" s="552" t="s">
        <v>181</v>
      </c>
      <c r="D31" s="460" t="s">
        <v>102</v>
      </c>
      <c r="E31" s="461">
        <f>+'MEMORIA CALCULO'!L79</f>
        <v>1.7999999999999998</v>
      </c>
      <c r="F31" s="537"/>
      <c r="G31" s="458"/>
    </row>
    <row r="32" spans="2:7">
      <c r="B32" s="455">
        <v>2.6</v>
      </c>
      <c r="C32" s="550" t="s">
        <v>183</v>
      </c>
      <c r="D32" s="456" t="s">
        <v>2</v>
      </c>
      <c r="E32" s="457">
        <f>+'MEMORIA CALCULO'!M80</f>
        <v>2</v>
      </c>
      <c r="F32" s="536"/>
      <c r="G32" s="458"/>
    </row>
    <row r="33" spans="2:7">
      <c r="B33" s="459">
        <v>2.7</v>
      </c>
      <c r="C33" s="551" t="s">
        <v>185</v>
      </c>
      <c r="D33" s="460" t="s">
        <v>102</v>
      </c>
      <c r="E33" s="461">
        <f>+'MEMORIA CALCULO'!M82</f>
        <v>130.43</v>
      </c>
      <c r="F33" s="537"/>
      <c r="G33" s="458"/>
    </row>
    <row r="34" spans="2:7">
      <c r="B34" s="459">
        <v>2.8</v>
      </c>
      <c r="C34" s="551" t="str">
        <f>+C12</f>
        <v xml:space="preserve">Pintura en aceite para ornamentacion </v>
      </c>
      <c r="D34" s="460" t="s">
        <v>101</v>
      </c>
      <c r="E34" s="461">
        <f>+'MEMORIA CALCULO'!M95</f>
        <v>34.239999999999995</v>
      </c>
      <c r="F34" s="537"/>
      <c r="G34" s="458"/>
    </row>
    <row r="35" spans="2:7">
      <c r="B35" s="459">
        <v>2.9</v>
      </c>
      <c r="C35" s="552" t="s">
        <v>194</v>
      </c>
      <c r="D35" s="460" t="s">
        <v>32</v>
      </c>
      <c r="E35" s="461">
        <f>+'MEMORIA CALCULO'!M103</f>
        <v>3</v>
      </c>
      <c r="F35" s="537"/>
      <c r="G35" s="458"/>
    </row>
    <row r="36" spans="2:7" ht="42.75" customHeight="1">
      <c r="B36" s="555">
        <v>2.1</v>
      </c>
      <c r="C36" s="552" t="s">
        <v>196</v>
      </c>
      <c r="D36" s="460" t="s">
        <v>32</v>
      </c>
      <c r="E36" s="461">
        <f>+'MEMORIA CALCULO'!M105</f>
        <v>7.1</v>
      </c>
      <c r="F36" s="537"/>
      <c r="G36" s="458"/>
    </row>
    <row r="37" spans="2:7" ht="23">
      <c r="B37" s="555">
        <v>2.11</v>
      </c>
      <c r="C37" s="552" t="s">
        <v>197</v>
      </c>
      <c r="D37" s="460" t="s">
        <v>32</v>
      </c>
      <c r="E37" s="461">
        <f>+'MEMORIA CALCULO'!M107</f>
        <v>3.2</v>
      </c>
      <c r="F37" s="553"/>
      <c r="G37" s="458"/>
    </row>
    <row r="38" spans="2:7" ht="15" thickBot="1">
      <c r="B38" s="555">
        <v>2.12</v>
      </c>
      <c r="C38" s="463" t="s">
        <v>199</v>
      </c>
      <c r="D38" s="460" t="s">
        <v>32</v>
      </c>
      <c r="E38" s="461">
        <f>+'MEMORIA CALCULO'!M109</f>
        <v>1.2</v>
      </c>
      <c r="F38" s="553"/>
      <c r="G38" s="458"/>
    </row>
    <row r="39" spans="2:7" ht="15" thickBot="1">
      <c r="B39" s="543"/>
      <c r="C39" s="544"/>
      <c r="D39" s="544"/>
      <c r="E39" s="544"/>
      <c r="F39" s="545" t="s">
        <v>112</v>
      </c>
      <c r="G39" s="464"/>
    </row>
    <row r="40" spans="2:7">
      <c r="B40" s="623" t="s">
        <v>51</v>
      </c>
      <c r="C40" s="623"/>
      <c r="D40" s="623"/>
      <c r="E40" s="623"/>
      <c r="F40" s="623"/>
      <c r="G40" s="449"/>
    </row>
    <row r="41" spans="2:7">
      <c r="B41" s="624" t="s">
        <v>52</v>
      </c>
      <c r="C41" s="624"/>
      <c r="D41" s="624"/>
      <c r="E41" s="624"/>
      <c r="F41" s="450">
        <f>+'DESGLOSE AIU'!H19</f>
        <v>0.19125891291663882</v>
      </c>
      <c r="G41" s="451"/>
    </row>
    <row r="42" spans="2:7">
      <c r="B42" s="624" t="s">
        <v>83</v>
      </c>
      <c r="C42" s="624"/>
      <c r="D42" s="624"/>
      <c r="E42" s="624"/>
      <c r="F42" s="450">
        <f>+'DESGLOSE AIU'!H20</f>
        <v>0.01</v>
      </c>
      <c r="G42" s="451"/>
    </row>
    <row r="43" spans="2:7">
      <c r="B43" s="624" t="s">
        <v>61</v>
      </c>
      <c r="C43" s="624"/>
      <c r="D43" s="624"/>
      <c r="E43" s="624"/>
      <c r="F43" s="450">
        <f>+'DESGLOSE AIU'!H21</f>
        <v>0.05</v>
      </c>
      <c r="G43" s="451"/>
    </row>
    <row r="44" spans="2:7" ht="15" customHeight="1">
      <c r="B44" s="620" t="s">
        <v>6</v>
      </c>
      <c r="C44" s="621"/>
      <c r="D44" s="621"/>
      <c r="E44" s="621"/>
      <c r="F44" s="622"/>
      <c r="G44" s="449"/>
    </row>
  </sheetData>
  <mergeCells count="7">
    <mergeCell ref="B44:F44"/>
    <mergeCell ref="B1:G1"/>
    <mergeCell ref="B2:G2"/>
    <mergeCell ref="B40:F40"/>
    <mergeCell ref="B41:E41"/>
    <mergeCell ref="B42:E42"/>
    <mergeCell ref="B43:E43"/>
  </mergeCells>
  <pageMargins left="0.7" right="0.7" top="0.75" bottom="0.75" header="0.3" footer="0.3"/>
  <pageSetup paperSize="9" scale="70" orientation="portrait" r:id="rId1"/>
  <colBreaks count="1" manualBreakCount="1">
    <brk id="7" min="1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PRESUPUESTO OFICIAL</vt:lpstr>
      <vt:lpstr>MEMORIA CALCULO</vt:lpstr>
      <vt:lpstr>(APU) PRESUPUESTO </vt:lpstr>
      <vt:lpstr>SALARIO RESIDENTE </vt:lpstr>
      <vt:lpstr>DESGLOSE AIU</vt:lpstr>
      <vt:lpstr>CRONOGRAMA DE OBRA </vt:lpstr>
      <vt:lpstr>ANEXO 5 - OFERTA ECONÓMICA</vt:lpstr>
      <vt:lpstr>'ANEXO 5 - OFERTA ECONÓMICA'!Área_de_impresión</vt:lpstr>
      <vt:lpstr>'CRONOGRAMA DE OBRA '!Área_de_impresión</vt:lpstr>
      <vt:lpstr>'DESGLOSE AIU'!Área_de_impresión</vt:lpstr>
      <vt:lpstr>'MEMORIA CALCULO'!Área_de_impresión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Vivir para construir</dc:title>
  <dc:creator>Arq ROBAYO</dc:creator>
  <cp:keywords>derechos de autor</cp:keywords>
  <cp:lastModifiedBy>Mary ramirez</cp:lastModifiedBy>
  <cp:lastPrinted>2026-07-30T19:47:18Z</cp:lastPrinted>
  <dcterms:created xsi:type="dcterms:W3CDTF">2021-10-07T05:02:00Z</dcterms:created>
  <dcterms:modified xsi:type="dcterms:W3CDTF">2026-08-25T22:26:12Z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A1DC849247B64517A3A1A7DC53DC3EA7_13</vt:lpwstr>
  </property>
  <property fmtid="{D5CDD505-2E9C-101B-9397-08002B2CF9AE}" pid="3" name="KSOProductBuildVer">
    <vt:lpwstr>3082-12.2.0.17153</vt:lpwstr>
  </property>
</Properties>
</file>