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172.16.132.48\compartida  etapa precontractual  2017\ETAPA PRECONTRACTUAL 2026\INVITACION A COTIZAR\IC 037-2026 INVENTARIO FORESTAL\PARA PUBLICAR\"/>
    </mc:Choice>
  </mc:AlternateContent>
  <xr:revisionPtr revIDLastSave="0" documentId="13_ncr:1_{5E4A8CE8-D7E9-4CF3-99C7-609DDE201F42}" xr6:coauthVersionLast="44" xr6:coauthVersionMax="47" xr10:uidLastSave="{00000000-0000-0000-0000-000000000000}"/>
  <bookViews>
    <workbookView xWindow="-120" yWindow="-120" windowWidth="25890" windowHeight="15540" activeTab="3" xr2:uid="{D8BD347A-D94E-4B1D-B6F7-14426C38E03C}"/>
  </bookViews>
  <sheets>
    <sheet name="Cotización_IG" sheetId="2" r:id="rId1"/>
    <sheet name="Cotización_Energias_Naturales_S" sheetId="5" r:id="rId2"/>
    <sheet name="Consolidado_cotizaciones" sheetId="4" r:id="rId3"/>
    <sheet name="Formato_Anexo_Económico_2026" sheetId="3" r:id="rId4"/>
  </sheets>
  <definedNames>
    <definedName name="_xlnm.Print_Area" localSheetId="2">Consolidado_cotizaciones!$A$1:$AF$33</definedName>
    <definedName name="_xlnm.Print_Area" localSheetId="0">Cotización_IG!$A$1:$L$21</definedName>
    <definedName name="_xlnm.Print_Area" localSheetId="3">Formato_Anexo_Económico_2026!$A$1:$W$34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B27" i="4" l="1"/>
  <c r="AB26" i="4"/>
  <c r="AA27" i="4" l="1"/>
  <c r="AC27" i="4" s="1"/>
  <c r="AA26" i="4"/>
  <c r="AC26" i="4" s="1"/>
  <c r="AC28" i="4" l="1"/>
  <c r="P12" i="3"/>
  <c r="Q12" i="3" s="1"/>
  <c r="R12" i="3" s="1"/>
  <c r="P14" i="3"/>
  <c r="Q21" i="3"/>
  <c r="R21" i="3" s="1"/>
  <c r="U11" i="3"/>
  <c r="V11" i="3" s="1"/>
  <c r="T11" i="3"/>
  <c r="T12" i="3"/>
  <c r="U12" i="3" s="1"/>
  <c r="V12" i="3" s="1"/>
  <c r="T13" i="3"/>
  <c r="U13" i="3" s="1"/>
  <c r="V13" i="3" s="1"/>
  <c r="T14" i="3"/>
  <c r="U14" i="3" s="1"/>
  <c r="V14" i="3" s="1"/>
  <c r="T15" i="3"/>
  <c r="U15" i="3" s="1"/>
  <c r="V15" i="3" s="1"/>
  <c r="T16" i="3"/>
  <c r="U16" i="3" s="1"/>
  <c r="V16" i="3" s="1"/>
  <c r="T17" i="3"/>
  <c r="U17" i="3" s="1"/>
  <c r="V17" i="3" s="1"/>
  <c r="T18" i="3"/>
  <c r="U18" i="3" s="1"/>
  <c r="V18" i="3" s="1"/>
  <c r="T19" i="3"/>
  <c r="U19" i="3" s="1"/>
  <c r="V19" i="3" s="1"/>
  <c r="T20" i="3"/>
  <c r="U20" i="3" s="1"/>
  <c r="V20" i="3" s="1"/>
  <c r="T21" i="3"/>
  <c r="U21" i="3" s="1"/>
  <c r="V21" i="3" s="1"/>
  <c r="T22" i="3"/>
  <c r="U22" i="3" s="1"/>
  <c r="V22" i="3" s="1"/>
  <c r="P11" i="3"/>
  <c r="Q11" i="3" s="1"/>
  <c r="R11" i="3" s="1"/>
  <c r="P15" i="3"/>
  <c r="Q15" i="3" s="1"/>
  <c r="R15" i="3" s="1"/>
  <c r="P16" i="3"/>
  <c r="Q16" i="3" s="1"/>
  <c r="R16" i="3" s="1"/>
  <c r="P17" i="3"/>
  <c r="Q17" i="3" s="1"/>
  <c r="R17" i="3" s="1"/>
  <c r="P18" i="3"/>
  <c r="Q18" i="3" s="1"/>
  <c r="R18" i="3" s="1"/>
  <c r="P19" i="3"/>
  <c r="Q19" i="3" s="1"/>
  <c r="R19" i="3" s="1"/>
  <c r="P20" i="3"/>
  <c r="Q20" i="3" s="1"/>
  <c r="R20" i="3" s="1"/>
  <c r="P21" i="3"/>
  <c r="P22" i="3"/>
  <c r="Q22" i="3" s="1"/>
  <c r="R22" i="3" s="1"/>
  <c r="T10" i="3"/>
  <c r="U10" i="3" s="1"/>
  <c r="V10" i="3" s="1"/>
  <c r="W15" i="3" l="1"/>
  <c r="W21" i="3"/>
  <c r="W11" i="3"/>
  <c r="W22" i="3"/>
  <c r="W16" i="3"/>
  <c r="W20" i="3"/>
  <c r="W19" i="3"/>
  <c r="W18" i="3"/>
  <c r="W17" i="3"/>
  <c r="P13" i="3"/>
  <c r="Q13" i="3" s="1"/>
  <c r="R13" i="3" s="1"/>
  <c r="W13" i="3" s="1"/>
  <c r="Q14" i="3"/>
  <c r="R14" i="3" s="1"/>
  <c r="W14" i="3" s="1"/>
  <c r="W12" i="3"/>
  <c r="P10" i="3"/>
  <c r="Q10" i="3" s="1"/>
  <c r="R10" i="3" s="1"/>
  <c r="W10" i="3" s="1"/>
  <c r="S10" i="4" l="1"/>
  <c r="T10" i="4" s="1"/>
  <c r="U10" i="4" s="1"/>
  <c r="V10" i="4" s="1"/>
  <c r="S11" i="4"/>
  <c r="T11" i="4" s="1"/>
  <c r="U11" i="4" s="1"/>
  <c r="V11" i="4" s="1"/>
  <c r="S12" i="4"/>
  <c r="T12" i="4" s="1"/>
  <c r="U12" i="4" s="1"/>
  <c r="V12" i="4" s="1"/>
  <c r="S13" i="4"/>
  <c r="T13" i="4" s="1"/>
  <c r="U13" i="4" s="1"/>
  <c r="V13" i="4" s="1"/>
  <c r="S14" i="4"/>
  <c r="T14" i="4" s="1"/>
  <c r="U14" i="4" s="1"/>
  <c r="V14" i="4" s="1"/>
  <c r="S15" i="4"/>
  <c r="T15" i="4" s="1"/>
  <c r="U15" i="4" s="1"/>
  <c r="V15" i="4" s="1"/>
  <c r="S16" i="4"/>
  <c r="T16" i="4" s="1"/>
  <c r="U16" i="4" s="1"/>
  <c r="V16" i="4" s="1"/>
  <c r="S17" i="4"/>
  <c r="T17" i="4" s="1"/>
  <c r="U17" i="4" s="1"/>
  <c r="V17" i="4" s="1"/>
  <c r="S18" i="4"/>
  <c r="T18" i="4" s="1"/>
  <c r="U18" i="4" s="1"/>
  <c r="V18" i="4" s="1"/>
  <c r="S19" i="4"/>
  <c r="T19" i="4" s="1"/>
  <c r="U19" i="4" s="1"/>
  <c r="V19" i="4" s="1"/>
  <c r="S20" i="4"/>
  <c r="T20" i="4" s="1"/>
  <c r="U20" i="4" s="1"/>
  <c r="V20" i="4" s="1"/>
  <c r="S21" i="4"/>
  <c r="T21" i="4" s="1"/>
  <c r="U21" i="4" s="1"/>
  <c r="V21" i="4" s="1"/>
  <c r="S9" i="4"/>
  <c r="T9" i="4" s="1"/>
  <c r="U9" i="4" s="1"/>
  <c r="V9" i="4" s="1"/>
  <c r="O10" i="4"/>
  <c r="P10" i="4" s="1"/>
  <c r="Q10" i="4" s="1"/>
  <c r="R10" i="4" s="1"/>
  <c r="O11" i="4"/>
  <c r="P11" i="4" s="1"/>
  <c r="Q11" i="4" s="1"/>
  <c r="R11" i="4" s="1"/>
  <c r="O12" i="4"/>
  <c r="P12" i="4" s="1"/>
  <c r="Q12" i="4" s="1"/>
  <c r="R12" i="4" s="1"/>
  <c r="O13" i="4"/>
  <c r="P13" i="4" s="1"/>
  <c r="Q13" i="4" s="1"/>
  <c r="R13" i="4" s="1"/>
  <c r="O14" i="4"/>
  <c r="P14" i="4" s="1"/>
  <c r="Q14" i="4" s="1"/>
  <c r="R14" i="4" s="1"/>
  <c r="O15" i="4"/>
  <c r="P15" i="4" s="1"/>
  <c r="Q15" i="4" s="1"/>
  <c r="O16" i="4"/>
  <c r="P16" i="4" s="1"/>
  <c r="Q16" i="4" s="1"/>
  <c r="R16" i="4" s="1"/>
  <c r="O17" i="4"/>
  <c r="P17" i="4" s="1"/>
  <c r="Q17" i="4" s="1"/>
  <c r="R17" i="4" s="1"/>
  <c r="O18" i="4"/>
  <c r="P18" i="4" s="1"/>
  <c r="Q18" i="4" s="1"/>
  <c r="R18" i="4" s="1"/>
  <c r="O19" i="4"/>
  <c r="P19" i="4" s="1"/>
  <c r="Q19" i="4" s="1"/>
  <c r="R19" i="4" s="1"/>
  <c r="O20" i="4"/>
  <c r="O21" i="4"/>
  <c r="P21" i="4" s="1"/>
  <c r="Q21" i="4" s="1"/>
  <c r="R21" i="4" s="1"/>
  <c r="O9" i="4"/>
  <c r="P9" i="4" s="1"/>
  <c r="Q9" i="4" s="1"/>
  <c r="R9" i="4" s="1"/>
  <c r="K20" i="5"/>
  <c r="L20" i="5" s="1"/>
  <c r="M20" i="5" s="1"/>
  <c r="G20" i="5"/>
  <c r="H20" i="5" s="1"/>
  <c r="I20" i="5" s="1"/>
  <c r="N20" i="5" s="1"/>
  <c r="K19" i="5"/>
  <c r="L19" i="5" s="1"/>
  <c r="M19" i="5" s="1"/>
  <c r="G19" i="5"/>
  <c r="H19" i="5" s="1"/>
  <c r="I19" i="5" s="1"/>
  <c r="L18" i="5"/>
  <c r="M18" i="5" s="1"/>
  <c r="K18" i="5"/>
  <c r="G18" i="5"/>
  <c r="H18" i="5" s="1"/>
  <c r="I18" i="5" s="1"/>
  <c r="K17" i="5"/>
  <c r="L17" i="5" s="1"/>
  <c r="M17" i="5" s="1"/>
  <c r="G17" i="5"/>
  <c r="H17" i="5" s="1"/>
  <c r="I17" i="5" s="1"/>
  <c r="K16" i="5"/>
  <c r="L16" i="5" s="1"/>
  <c r="M16" i="5" s="1"/>
  <c r="G16" i="5"/>
  <c r="H16" i="5" s="1"/>
  <c r="I16" i="5" s="1"/>
  <c r="N16" i="5" s="1"/>
  <c r="K15" i="5"/>
  <c r="L15" i="5" s="1"/>
  <c r="M15" i="5" s="1"/>
  <c r="H15" i="5"/>
  <c r="I15" i="5" s="1"/>
  <c r="N15" i="5" s="1"/>
  <c r="G15" i="5"/>
  <c r="K14" i="5"/>
  <c r="L14" i="5" s="1"/>
  <c r="M14" i="5" s="1"/>
  <c r="G14" i="5"/>
  <c r="H14" i="5" s="1"/>
  <c r="I14" i="5" s="1"/>
  <c r="K13" i="5"/>
  <c r="L13" i="5" s="1"/>
  <c r="M13" i="5" s="1"/>
  <c r="G13" i="5"/>
  <c r="H13" i="5" s="1"/>
  <c r="I13" i="5" s="1"/>
  <c r="N13" i="5" s="1"/>
  <c r="K12" i="5"/>
  <c r="L12" i="5" s="1"/>
  <c r="M12" i="5" s="1"/>
  <c r="G12" i="5"/>
  <c r="H12" i="5" s="1"/>
  <c r="I12" i="5" s="1"/>
  <c r="K11" i="5"/>
  <c r="L11" i="5" s="1"/>
  <c r="M11" i="5" s="1"/>
  <c r="G11" i="5"/>
  <c r="H11" i="5" s="1"/>
  <c r="I11" i="5" s="1"/>
  <c r="N11" i="5" s="1"/>
  <c r="K10" i="5"/>
  <c r="L10" i="5" s="1"/>
  <c r="M10" i="5" s="1"/>
  <c r="G10" i="5"/>
  <c r="H10" i="5" s="1"/>
  <c r="I10" i="5" s="1"/>
  <c r="N10" i="5" s="1"/>
  <c r="K9" i="5"/>
  <c r="L9" i="5" s="1"/>
  <c r="M9" i="5" s="1"/>
  <c r="G9" i="5"/>
  <c r="H9" i="5" s="1"/>
  <c r="I9" i="5" s="1"/>
  <c r="N9" i="5" s="1"/>
  <c r="K8" i="5"/>
  <c r="L8" i="5" s="1"/>
  <c r="M8" i="5" s="1"/>
  <c r="G8" i="5"/>
  <c r="H8" i="5" s="1"/>
  <c r="I8" i="5" s="1"/>
  <c r="N8" i="5" s="1"/>
  <c r="J21" i="4"/>
  <c r="K21" i="4" s="1"/>
  <c r="L21" i="4" s="1"/>
  <c r="M21" i="4" s="1"/>
  <c r="J10" i="4"/>
  <c r="K10" i="4" s="1"/>
  <c r="L10" i="4" s="1"/>
  <c r="M10" i="4" s="1"/>
  <c r="J11" i="4"/>
  <c r="K11" i="4" s="1"/>
  <c r="L11" i="4" s="1"/>
  <c r="M11" i="4" s="1"/>
  <c r="J12" i="4"/>
  <c r="K12" i="4" s="1"/>
  <c r="L12" i="4" s="1"/>
  <c r="M12" i="4" s="1"/>
  <c r="J13" i="4"/>
  <c r="K13" i="4" s="1"/>
  <c r="L13" i="4" s="1"/>
  <c r="M13" i="4" s="1"/>
  <c r="J14" i="4"/>
  <c r="K14" i="4" s="1"/>
  <c r="L14" i="4" s="1"/>
  <c r="M14" i="4" s="1"/>
  <c r="J15" i="4"/>
  <c r="K15" i="4" s="1"/>
  <c r="L15" i="4" s="1"/>
  <c r="M15" i="4" s="1"/>
  <c r="J16" i="4"/>
  <c r="K16" i="4" s="1"/>
  <c r="L16" i="4" s="1"/>
  <c r="M16" i="4" s="1"/>
  <c r="J17" i="4"/>
  <c r="J18" i="4"/>
  <c r="J19" i="4"/>
  <c r="J20" i="4"/>
  <c r="J9" i="4"/>
  <c r="F10" i="4"/>
  <c r="G10" i="4" s="1"/>
  <c r="H10" i="4" s="1"/>
  <c r="I10" i="4" s="1"/>
  <c r="F11" i="4"/>
  <c r="X11" i="4" s="1"/>
  <c r="F12" i="4"/>
  <c r="G12" i="4" s="1"/>
  <c r="H12" i="4" s="1"/>
  <c r="I12" i="4" s="1"/>
  <c r="F13" i="4"/>
  <c r="G13" i="4" s="1"/>
  <c r="H13" i="4" s="1"/>
  <c r="I13" i="4" s="1"/>
  <c r="F14" i="4"/>
  <c r="G14" i="4" s="1"/>
  <c r="H14" i="4" s="1"/>
  <c r="F15" i="4"/>
  <c r="F16" i="4"/>
  <c r="G16" i="4" s="1"/>
  <c r="H16" i="4" s="1"/>
  <c r="I16" i="4" s="1"/>
  <c r="F17" i="4"/>
  <c r="G17" i="4" s="1"/>
  <c r="H17" i="4" s="1"/>
  <c r="I17" i="4" s="1"/>
  <c r="F18" i="4"/>
  <c r="G18" i="4" s="1"/>
  <c r="H18" i="4" s="1"/>
  <c r="F19" i="4"/>
  <c r="F20" i="4"/>
  <c r="G20" i="4" s="1"/>
  <c r="H20" i="4" s="1"/>
  <c r="I20" i="4" s="1"/>
  <c r="F21" i="4"/>
  <c r="F9" i="4"/>
  <c r="G9" i="4" s="1"/>
  <c r="H9" i="4" s="1"/>
  <c r="I9" i="4" s="1"/>
  <c r="K20" i="4"/>
  <c r="L20" i="4" s="1"/>
  <c r="M20" i="4" s="1"/>
  <c r="N19" i="5" l="1"/>
  <c r="N12" i="5"/>
  <c r="N17" i="5"/>
  <c r="X21" i="4"/>
  <c r="Y21" i="4" s="1"/>
  <c r="Z21" i="4" s="1"/>
  <c r="AA21" i="4" s="1"/>
  <c r="AB9" i="4"/>
  <c r="AC9" i="4" s="1"/>
  <c r="AD9" i="4" s="1"/>
  <c r="AE9" i="4" s="1"/>
  <c r="AB13" i="4"/>
  <c r="AC13" i="4" s="1"/>
  <c r="AD13" i="4" s="1"/>
  <c r="AE13" i="4" s="1"/>
  <c r="AB19" i="4"/>
  <c r="AB18" i="4"/>
  <c r="Y11" i="4"/>
  <c r="Z11" i="4" s="1"/>
  <c r="AA11" i="4" s="1"/>
  <c r="F12" i="3"/>
  <c r="G12" i="3" s="1"/>
  <c r="H12" i="3" s="1"/>
  <c r="I12" i="3" s="1"/>
  <c r="G11" i="4"/>
  <c r="H11" i="4" s="1"/>
  <c r="I11" i="4" s="1"/>
  <c r="N11" i="4" s="1"/>
  <c r="AB17" i="4"/>
  <c r="X15" i="4"/>
  <c r="AB15" i="4"/>
  <c r="X18" i="4"/>
  <c r="G15" i="4"/>
  <c r="H15" i="4" s="1"/>
  <c r="I15" i="4" s="1"/>
  <c r="N15" i="4" s="1"/>
  <c r="X17" i="4"/>
  <c r="K19" i="4"/>
  <c r="L19" i="4" s="1"/>
  <c r="M19" i="4" s="1"/>
  <c r="X16" i="4"/>
  <c r="X19" i="4"/>
  <c r="AB20" i="4"/>
  <c r="X14" i="4"/>
  <c r="AB12" i="4"/>
  <c r="X13" i="4"/>
  <c r="AB11" i="4"/>
  <c r="AB10" i="4"/>
  <c r="X12" i="4"/>
  <c r="X9" i="4"/>
  <c r="X10" i="4"/>
  <c r="AB21" i="4"/>
  <c r="G21" i="4"/>
  <c r="H21" i="4" s="1"/>
  <c r="I21" i="4" s="1"/>
  <c r="N21" i="4" s="1"/>
  <c r="K9" i="4"/>
  <c r="L9" i="4" s="1"/>
  <c r="M9" i="4" s="1"/>
  <c r="N9" i="4" s="1"/>
  <c r="K17" i="4"/>
  <c r="L17" i="4" s="1"/>
  <c r="M17" i="4" s="1"/>
  <c r="N17" i="4" s="1"/>
  <c r="AB16" i="4"/>
  <c r="K18" i="4"/>
  <c r="L18" i="4" s="1"/>
  <c r="M18" i="4" s="1"/>
  <c r="X20" i="4"/>
  <c r="AB14" i="4"/>
  <c r="G19" i="4"/>
  <c r="H19" i="4" s="1"/>
  <c r="I19" i="4" s="1"/>
  <c r="W14" i="4"/>
  <c r="P20" i="4"/>
  <c r="Q20" i="4" s="1"/>
  <c r="R20" i="4" s="1"/>
  <c r="W20" i="4" s="1"/>
  <c r="W13" i="4"/>
  <c r="W12" i="4"/>
  <c r="R15" i="4"/>
  <c r="W15" i="4" s="1"/>
  <c r="N18" i="5"/>
  <c r="N14" i="5"/>
  <c r="N21" i="5" s="1"/>
  <c r="I18" i="4"/>
  <c r="I14" i="4"/>
  <c r="N14" i="4" s="1"/>
  <c r="W19" i="4"/>
  <c r="W10" i="4"/>
  <c r="N13" i="4"/>
  <c r="W9" i="4"/>
  <c r="N10" i="4"/>
  <c r="N12" i="4"/>
  <c r="N20" i="4"/>
  <c r="N16" i="4"/>
  <c r="W17" i="4"/>
  <c r="W11" i="4"/>
  <c r="W18" i="4"/>
  <c r="W16" i="4"/>
  <c r="W21" i="4"/>
  <c r="F22" i="3" l="1"/>
  <c r="G22" i="3" s="1"/>
  <c r="H22" i="3" s="1"/>
  <c r="I22" i="3" s="1"/>
  <c r="J14" i="3"/>
  <c r="K14" i="3" s="1"/>
  <c r="L14" i="3" s="1"/>
  <c r="M14" i="3" s="1"/>
  <c r="J10" i="3"/>
  <c r="K10" i="3" s="1"/>
  <c r="L10" i="3" s="1"/>
  <c r="M10" i="3" s="1"/>
  <c r="W22" i="4"/>
  <c r="Y14" i="4"/>
  <c r="Z14" i="4" s="1"/>
  <c r="AA14" i="4" s="1"/>
  <c r="F15" i="3"/>
  <c r="G15" i="3" s="1"/>
  <c r="H15" i="3" s="1"/>
  <c r="I15" i="3" s="1"/>
  <c r="AC17" i="4"/>
  <c r="AD17" i="4" s="1"/>
  <c r="AE17" i="4" s="1"/>
  <c r="J18" i="3"/>
  <c r="K18" i="3" s="1"/>
  <c r="L18" i="3" s="1"/>
  <c r="M18" i="3" s="1"/>
  <c r="Y13" i="4"/>
  <c r="Z13" i="4" s="1"/>
  <c r="AA13" i="4" s="1"/>
  <c r="AF13" i="4" s="1"/>
  <c r="F14" i="3"/>
  <c r="G14" i="3" s="1"/>
  <c r="H14" i="3" s="1"/>
  <c r="I14" i="3" s="1"/>
  <c r="AC20" i="4"/>
  <c r="AD20" i="4" s="1"/>
  <c r="AE20" i="4" s="1"/>
  <c r="J21" i="3"/>
  <c r="K21" i="3" s="1"/>
  <c r="L21" i="3" s="1"/>
  <c r="M21" i="3" s="1"/>
  <c r="AC12" i="4"/>
  <c r="AD12" i="4" s="1"/>
  <c r="AE12" i="4" s="1"/>
  <c r="J13" i="3"/>
  <c r="K13" i="3" s="1"/>
  <c r="L13" i="3" s="1"/>
  <c r="M13" i="3" s="1"/>
  <c r="Y19" i="4"/>
  <c r="Z19" i="4" s="1"/>
  <c r="AA19" i="4" s="1"/>
  <c r="F20" i="3"/>
  <c r="G20" i="3" s="1"/>
  <c r="H20" i="3" s="1"/>
  <c r="I20" i="3" s="1"/>
  <c r="AC21" i="4"/>
  <c r="AD21" i="4" s="1"/>
  <c r="AE21" i="4" s="1"/>
  <c r="AF21" i="4" s="1"/>
  <c r="J22" i="3"/>
  <c r="K22" i="3" s="1"/>
  <c r="L22" i="3" s="1"/>
  <c r="M22" i="3" s="1"/>
  <c r="Y16" i="4"/>
  <c r="Z16" i="4" s="1"/>
  <c r="AA16" i="4" s="1"/>
  <c r="F17" i="3"/>
  <c r="G17" i="3" s="1"/>
  <c r="H17" i="3" s="1"/>
  <c r="I17" i="3" s="1"/>
  <c r="AC16" i="4"/>
  <c r="AD16" i="4" s="1"/>
  <c r="AE16" i="4" s="1"/>
  <c r="J17" i="3"/>
  <c r="K17" i="3" s="1"/>
  <c r="L17" i="3" s="1"/>
  <c r="M17" i="3" s="1"/>
  <c r="Y15" i="4"/>
  <c r="Z15" i="4" s="1"/>
  <c r="AA15" i="4" s="1"/>
  <c r="F16" i="3"/>
  <c r="G16" i="3" s="1"/>
  <c r="H16" i="3" s="1"/>
  <c r="I16" i="3" s="1"/>
  <c r="Y10" i="4"/>
  <c r="Z10" i="4" s="1"/>
  <c r="AA10" i="4" s="1"/>
  <c r="F11" i="3"/>
  <c r="G11" i="3" s="1"/>
  <c r="H11" i="3" s="1"/>
  <c r="I11" i="3" s="1"/>
  <c r="AC18" i="4"/>
  <c r="AD18" i="4" s="1"/>
  <c r="AE18" i="4" s="1"/>
  <c r="J19" i="3"/>
  <c r="K19" i="3" s="1"/>
  <c r="L19" i="3" s="1"/>
  <c r="M19" i="3" s="1"/>
  <c r="Y9" i="4"/>
  <c r="Z9" i="4" s="1"/>
  <c r="AA9" i="4" s="1"/>
  <c r="AF9" i="4" s="1"/>
  <c r="F10" i="3"/>
  <c r="G10" i="3" s="1"/>
  <c r="H10" i="3" s="1"/>
  <c r="I10" i="3" s="1"/>
  <c r="Y17" i="4"/>
  <c r="Z17" i="4" s="1"/>
  <c r="AA17" i="4" s="1"/>
  <c r="AF17" i="4" s="1"/>
  <c r="F18" i="3"/>
  <c r="G18" i="3" s="1"/>
  <c r="H18" i="3" s="1"/>
  <c r="I18" i="3" s="1"/>
  <c r="AC19" i="4"/>
  <c r="AD19" i="4" s="1"/>
  <c r="AE19" i="4" s="1"/>
  <c r="J20" i="3"/>
  <c r="K20" i="3" s="1"/>
  <c r="L20" i="3" s="1"/>
  <c r="M20" i="3" s="1"/>
  <c r="N19" i="4"/>
  <c r="AC15" i="4"/>
  <c r="AD15" i="4" s="1"/>
  <c r="AE15" i="4" s="1"/>
  <c r="J16" i="3"/>
  <c r="K16" i="3" s="1"/>
  <c r="L16" i="3" s="1"/>
  <c r="M16" i="3" s="1"/>
  <c r="AC14" i="4"/>
  <c r="AD14" i="4" s="1"/>
  <c r="AE14" i="4" s="1"/>
  <c r="J15" i="3"/>
  <c r="K15" i="3" s="1"/>
  <c r="L15" i="3" s="1"/>
  <c r="M15" i="3" s="1"/>
  <c r="Y12" i="4"/>
  <c r="Z12" i="4" s="1"/>
  <c r="AA12" i="4" s="1"/>
  <c r="F13" i="3"/>
  <c r="G13" i="3" s="1"/>
  <c r="H13" i="3" s="1"/>
  <c r="I13" i="3" s="1"/>
  <c r="Y18" i="4"/>
  <c r="Z18" i="4" s="1"/>
  <c r="AA18" i="4" s="1"/>
  <c r="F19" i="3"/>
  <c r="G19" i="3" s="1"/>
  <c r="H19" i="3" s="1"/>
  <c r="I19" i="3" s="1"/>
  <c r="Y20" i="4"/>
  <c r="Z20" i="4" s="1"/>
  <c r="AA20" i="4" s="1"/>
  <c r="F21" i="3"/>
  <c r="G21" i="3" s="1"/>
  <c r="H21" i="3" s="1"/>
  <c r="I21" i="3" s="1"/>
  <c r="AC10" i="4"/>
  <c r="AD10" i="4" s="1"/>
  <c r="AE10" i="4" s="1"/>
  <c r="J11" i="3"/>
  <c r="K11" i="3" s="1"/>
  <c r="L11" i="3" s="1"/>
  <c r="M11" i="3" s="1"/>
  <c r="AC11" i="4"/>
  <c r="AD11" i="4" s="1"/>
  <c r="AE11" i="4" s="1"/>
  <c r="AF11" i="4" s="1"/>
  <c r="J12" i="3"/>
  <c r="K12" i="3" s="1"/>
  <c r="L12" i="3" s="1"/>
  <c r="M12" i="3" s="1"/>
  <c r="N12" i="3" s="1"/>
  <c r="N18" i="4"/>
  <c r="N15" i="3" l="1"/>
  <c r="AF20" i="4"/>
  <c r="AF18" i="4"/>
  <c r="N13" i="3"/>
  <c r="AF19" i="4"/>
  <c r="N16" i="3"/>
  <c r="AF15" i="4"/>
  <c r="N22" i="3"/>
  <c r="N10" i="3"/>
  <c r="N11" i="3"/>
  <c r="N20" i="3"/>
  <c r="N17" i="3"/>
  <c r="N21" i="3"/>
  <c r="AF16" i="4"/>
  <c r="N14" i="3"/>
  <c r="N19" i="3"/>
  <c r="AF12" i="4"/>
  <c r="AF10" i="4"/>
  <c r="N22" i="4"/>
  <c r="AF14" i="4"/>
  <c r="N18" i="3"/>
  <c r="N23" i="3" l="1"/>
  <c r="AF22" i="4"/>
  <c r="J20" i="2"/>
  <c r="K20" i="2" s="1"/>
  <c r="G20" i="2"/>
  <c r="H20" i="2" s="1"/>
  <c r="J19" i="2"/>
  <c r="K19" i="2" s="1"/>
  <c r="G19" i="2"/>
  <c r="H19" i="2" s="1"/>
  <c r="J18" i="2"/>
  <c r="K18" i="2" s="1"/>
  <c r="G18" i="2"/>
  <c r="H18" i="2" s="1"/>
  <c r="J17" i="2"/>
  <c r="K17" i="2" s="1"/>
  <c r="G17" i="2"/>
  <c r="H17" i="2" s="1"/>
  <c r="J16" i="2"/>
  <c r="K16" i="2" s="1"/>
  <c r="G16" i="2"/>
  <c r="H16" i="2" s="1"/>
  <c r="J15" i="2"/>
  <c r="G15" i="2"/>
  <c r="H15" i="2" s="1"/>
  <c r="J14" i="2"/>
  <c r="K14" i="2" s="1"/>
  <c r="G14" i="2"/>
  <c r="H14" i="2" s="1"/>
  <c r="J13" i="2"/>
  <c r="G13" i="2"/>
  <c r="H13" i="2" s="1"/>
  <c r="J12" i="2"/>
  <c r="G12" i="2"/>
  <c r="H12" i="2" s="1"/>
  <c r="J11" i="2"/>
  <c r="G11" i="2"/>
  <c r="H11" i="2" s="1"/>
  <c r="J10" i="2"/>
  <c r="G10" i="2"/>
  <c r="H10" i="2" s="1"/>
  <c r="J9" i="2"/>
  <c r="G9" i="2"/>
  <c r="H9" i="2" s="1"/>
  <c r="J8" i="2"/>
  <c r="K8" i="2" s="1"/>
  <c r="G8" i="2"/>
  <c r="H8" i="2" s="1"/>
  <c r="L8" i="2" l="1"/>
  <c r="K13" i="2"/>
  <c r="L13" i="2" s="1"/>
  <c r="L17" i="2"/>
  <c r="K11" i="2"/>
  <c r="K9" i="2"/>
  <c r="L9" i="2" s="1"/>
  <c r="K12" i="2"/>
  <c r="L12" i="2" s="1"/>
  <c r="K10" i="2"/>
  <c r="L10" i="2" s="1"/>
  <c r="K15" i="2"/>
  <c r="L15" i="2" s="1"/>
  <c r="L11" i="2"/>
  <c r="L19" i="2"/>
  <c r="L14" i="2"/>
  <c r="L16" i="2"/>
  <c r="L18" i="2"/>
  <c r="L20" i="2"/>
  <c r="L21" i="2" l="1"/>
</calcChain>
</file>

<file path=xl/sharedStrings.xml><?xml version="1.0" encoding="utf-8"?>
<sst xmlns="http://schemas.openxmlformats.org/spreadsheetml/2006/main" count="197" uniqueCount="73">
  <si>
    <t>NOMBRE DESCRIPCIÓN DE SERVICIO REQUERIDO</t>
  </si>
  <si>
    <t>ID SEDE</t>
  </si>
  <si>
    <t>Unidad o Sede</t>
  </si>
  <si>
    <t>Censo aproximado individuos arbóreos</t>
  </si>
  <si>
    <t>ESPECIFICACIÓN TÉCNICA</t>
  </si>
  <si>
    <t xml:space="preserve">Costo unitario individuo + IVA inventario forestal  </t>
  </si>
  <si>
    <t xml:space="preserve">Costo unitario individuo  + IVA plan de podas  </t>
  </si>
  <si>
    <t>Costo total plan de podas</t>
  </si>
  <si>
    <t>Costo total integral</t>
  </si>
  <si>
    <t>Inventario Forestal Integral  Georreferenciado y Plan de Podas</t>
  </si>
  <si>
    <t>Hospital Tunal</t>
  </si>
  <si>
    <t xml:space="preserve">Sede Administrativa Nuevo Muzu </t>
  </si>
  <si>
    <t>Centro De Salud El Carmen</t>
  </si>
  <si>
    <t>Hospital Vista Hermosa</t>
  </si>
  <si>
    <t>Hospital La Estrella</t>
  </si>
  <si>
    <t>Sede Administrativa Sierra Morena</t>
  </si>
  <si>
    <t>Hospital De Meissen</t>
  </si>
  <si>
    <t>Centro De Salud Betania</t>
  </si>
  <si>
    <t>Centro De Salud Marichuela</t>
  </si>
  <si>
    <t>Centro De Salud Reforma</t>
  </si>
  <si>
    <t xml:space="preserve">Parque Chaquén </t>
  </si>
  <si>
    <t>San Juan</t>
  </si>
  <si>
    <t>Nazareth</t>
  </si>
  <si>
    <t>COSTO TOTAL ESTIMADO PROYECTO*</t>
  </si>
  <si>
    <t>Costo total inventario forestal</t>
  </si>
  <si>
    <t>ítem</t>
  </si>
  <si>
    <t>Costo unitario Cotización</t>
  </si>
  <si>
    <t>Total costo proyectado</t>
  </si>
  <si>
    <t xml:space="preserve">Inventario forestal </t>
  </si>
  <si>
    <t>Plan de podas</t>
  </si>
  <si>
    <t>TOTAL</t>
  </si>
  <si>
    <t xml:space="preserve">Costo unitario individuo  inventario forestal  </t>
  </si>
  <si>
    <t xml:space="preserve">Costo unitario individuo  plan de podas  </t>
  </si>
  <si>
    <t>Costo unitario + IVA Cotización</t>
  </si>
  <si>
    <t>Individuos Árboreos estimados</t>
  </si>
  <si>
    <t>SUBRED INTEGRADA DE SERVICIOS DE SALUD SUR E.S.E</t>
  </si>
  <si>
    <t>FECHA:</t>
  </si>
  <si>
    <t xml:space="preserve">PROCESO: </t>
  </si>
  <si>
    <t>DETERMINACIÓN DE COSTO ESTIMADO DEL PROYECTO - COTIZACIONES</t>
  </si>
  <si>
    <t>CONTRATAR EL SERVICIO DE ELABORACIÓN DE INVENTARIO FORESTAL, PLAN DE PODAS PARA LA TOTALIDAD DE INDIVIDUOS ARBÓREOS EXISTENTES EN LA SUBRED INTEGRADA DE SERVICIOS DE SALUD E.S.E, JUNTO CON EL TRÁMITE Y GESTIÓN PARA LA OBTENCIÓN DE LOS PERMISOS NECESARIOS ANTE LA SECRETARÍA DISTRITAL DE AMBIENTE Y CORPORACIÓN AUTONOMA DE CUNDINAMARCA-CAR.</t>
  </si>
  <si>
    <t>CONTRATAR EL SERVICIO DE ELABORACIÓN DE INVENTARIO FORESTAL, PLAN DE PODAS PARA LA TOTALIDAD DE INDIVIDUOS ARBÓREOS  EXISTENTES EN LA SUBRED INTEGRADA DE SERVICIOS DE SALUD E.S.E, JUNTO CON EL TRÁMITE Y GESTIÓN PARA LA OBTENCIÓN DE LOS PERMISOS NECESARIOS ANTE LA SECRETARÍA DISTRITAL DE AMBIENTE Y CORPORACIÓN AUTONOMA DE CUNDINAMARCA-CAR.</t>
  </si>
  <si>
    <t>IVA</t>
  </si>
  <si>
    <t>DETERMINACIÓN DE COSTO ESTIMADO DEL PROYECTO - COTIZACIONES PROVEEDORES</t>
  </si>
  <si>
    <t>Elaboró</t>
  </si>
  <si>
    <t>FABIÁN VEGA BELLO</t>
  </si>
  <si>
    <t>PROFESIONAL ADMINISTRATIVO</t>
  </si>
  <si>
    <t>Subred Integrada de Servicios de Salud Sur E.S.E</t>
  </si>
  <si>
    <t xml:space="preserve">Los documentos que debe incluir el inventario forestal:
1.Formulario de solicitud de manejo o aprovechamiento forestal por unidad de servicio en salud o sede.
2.Formulario de recolección de información silvicultural por individuo (Ficha 1), el inventario forestal al 100% de los individuos dentro del área de solicitud en formato Excel editable (independiente de su actividad silvicultural).
3. Ficha técnica de registro (Ficha 2) para cada uno de los individuos dentro del área de solicitud (independiente del tratamiento silvicultural), exceptuando especies de jardinería. Con las fotos: general y detalle del 
Individuo, a color y firmada por el Ingeniero Forestal.
4. Placa de identificación numérica para cada individuo arbóreo, elaborada en material resistente a la intemperie y fijada en el fuste o tallo del árbol a una altura que impida su retiro, daño o hurto.
5.Fotografías en digital en formato .jpg, marcadas 1-1.jpg para la fotografía general y 1-2.jpg para la fotografía a detalle, con un tamaño máximo de 400Kb o tamaño comprimido que conserve buena resolución y donde sean apreciables las características de los árboles a evaluar, señalando cada individuo con una flecha o línea roja.
6.Cartografía de ubicación exacta (Georreferenciada), en formato digital (shp y PDF), escala 1:500 o la requerida para apreciar la ubicación de cada uno de los árboles ubicados y enumerados en el área de intervención. El sistema de coordenadas adoptado es WGS-84, correspondiente a coordenadas geográficas en formato grados decimales con mínimo seis dígitos (Ej. Latitud: 4.577852 y Longitud: -74.167712).
7. Memoria técnica que detalle la metodología de cómo se desarrolló el inventario forestal, cronograma de ejecución y la propuesta de compensación con los criterios de un plan de aprovechamiento forestal en formato editable.
8.Medidas para garantizar la conservación y manejo de las especies de fauna silvestre en el área de intervención, de conformidad con los lineamientos técnicos en la normativa vigente.
9.Memoria técnica de las medidas propuestas para el rescate, traslado y reubicación de flora silvestre en veda de tipo vascular, En formato editable. (para los individuos objeto de intervención por actividades silviculturales solicitadas, o por intervención en las de áreas con presencia de flora silvestre en veda de tipo vascular, de habito terrestre y/o rupicola).
10. Mapa coberturas de la tierra: en formato digital (shp y PDF), mapa temático de Coberturas de la tierra indicando los atributos conforme la metodología Corine Land Cover adaptada para Colombia para el objeto de la solicitud. Interpretación a una escala no inferior a 1:500 o la requerida para evidenciar la localización de las especies en relación a los árboles objeto de intervención o según aplique, si corresponde a especies de habito rupícola y/o terrestre; debe incluirse ecosistemas, zonas de vida, unidades de cobertura terrestres a detalle de acuerdo a las condiciones actuales del sitio (para estos, cuantificar las áreas en mˆ2 y en porcentaje).
11.Fotocopia de la tarjeta profesional del Ingeniero Forestal que hizo el inventario así como el certificado de vigencia expedido por el COPNIA (Consejo Profesional Nacional de Ingeniería).
12.Plan de Podas de Individuos Arbóreos y, Cronograma, Fotografías y demás documentos anexos, definidos por la autoridad ambiental. •	Formulario De Recolección De Información Silvicultural Por Individuo Plan De Podas - Ficha 3
</t>
  </si>
  <si>
    <t xml:space="preserve">Elabora </t>
  </si>
  <si>
    <t xml:space="preserve">Melissa Eliana Herrera  Mejia </t>
  </si>
  <si>
    <t xml:space="preserve">Sistema Integrado de Energías Naturales SAS </t>
  </si>
  <si>
    <t>900490302-5</t>
  </si>
  <si>
    <t>Costo total integral promedio</t>
  </si>
  <si>
    <t xml:space="preserve">Costo unitario promedio individuo  plan de podas  </t>
  </si>
  <si>
    <t xml:space="preserve">Costo unitario promedio individuo  + IVA plan de podas  </t>
  </si>
  <si>
    <t xml:space="preserve">Costo unitario promedio individuo  inventario forestal  </t>
  </si>
  <si>
    <t>TOTAL COTIZACIÓN 1</t>
  </si>
  <si>
    <t>COSTO TOTAL ESTIMADO POR OFERENTE</t>
  </si>
  <si>
    <t>TOTAL COTIZACIÓN 2</t>
  </si>
  <si>
    <t>COTIZACIÓN 2
Sistema Integrado de Energías Naturales SAS - NIT 900490302-5</t>
  </si>
  <si>
    <t>COTIZACIÓN 1
IG INGENIERÍA FORESTAL SAS - NIT: 901.372.644-7</t>
  </si>
  <si>
    <t>TOTAL PROMEDIO, VALOR ESTIMADO PROYECTO</t>
  </si>
  <si>
    <t xml:space="preserve">Costo unitario promedio individuo + IVA inventario forestal  </t>
  </si>
  <si>
    <t>Costo total promedio inventario forestal</t>
  </si>
  <si>
    <t xml:space="preserve">VALORES MÁXIMOS A OFERTAR </t>
  </si>
  <si>
    <t>PROPONENTE</t>
  </si>
  <si>
    <t>ANEXO TÉCNICO ECONÓMICO</t>
  </si>
  <si>
    <t>VALORES PROPONENTE</t>
  </si>
  <si>
    <t>COSTO TOTAL OFERTADO</t>
  </si>
  <si>
    <t>NOTA: Es pertinente aclarar que, el proponente interesado en participar en la presenta invitacion a cotizar debera ofertar en el anexo técnico económico sin superar los precios máximos a ofertar so pena de ser rechazada la oferta.
NOTA: El presente proceso se manejará por cantidades fijas, es decir, se deberá ofertar el valor unitario, iva, valor unitario  + iva y el valor total.
NOTA: Es pertinente recordar que los valores a ofertar deben ser en números enteros según indicaciones descritas en la Invitación a Cotizar, so pena de ser rechazada la oferta.</t>
  </si>
  <si>
    <t>Costo total Promedio plan de podas</t>
  </si>
  <si>
    <t>PROMEDIO COTIZACIONES ( VALORES TECHO)</t>
  </si>
  <si>
    <t>CONTRATAR EL SERVICIO DE ELABORACIÓN DE INVENTARIO FORESTAL, PLAN DE PODAS PARA LA TOTALIDAD DE INDIVIDUOS ARBÓREOS  EXISTENTES EN LA SUBRED INTEGRADA DE SERVICIOS DE SALUD 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</si>
</sst>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_-&quot;$&quot;\ * #,##0_-;\-&quot;$&quot;\ * #,##0_-;_-&quot;$&quot;\ * &quot;-&quot;??_-;_-@_-"/>
    <numFmt numFmtId="166" formatCode="_(&quot;$&quot;* #,##0_);_(&quot;$&quot;* \(#,##0\);_(&quot;$&quot;* &quot;-&quot;??_);_(@_)"/>
    <numFmt numFmtId="167" formatCode="_(* #,##0_);_(* \(#,##0\);_(* &quot;-&quot;??_);_(@_)"/>
    <numFmt numFmtId="168" formatCode="dd/mm/yyyy;@"/>
    <numFmt numFmtId="169" formatCode="dd/mm/yyyy"/>
  </numFmts>
  <fonts count="20">
    <font>
      <sz val="10"/>
      <name val="Arial"/>
      <family val="2"/>
    </font>
    <font>
      <sz val="10"/>
      <name val="Arial"/>
      <family val="2"/>
    </font>
    <font>
      <b/>
      <sz val="10"/>
      <color theme="1"/>
      <name val="Arial"/>
      <family val="2"/>
    </font>
    <font>
      <b/>
      <sz val="11"/>
      <name val="Arial"/>
      <family val="2"/>
    </font>
    <font>
      <sz val="10"/>
      <color rgb="FF000000"/>
      <name val="Arial"/>
      <family val="2"/>
    </font>
    <font>
      <sz val="10"/>
      <color theme="1"/>
      <name val="Arial"/>
      <family val="2"/>
    </font>
    <font>
      <sz val="11"/>
      <color theme="1"/>
      <name val="Aptos"/>
    </font>
    <font>
      <b/>
      <sz val="10"/>
      <name val="Arial"/>
      <family val="2"/>
    </font>
    <font>
      <b/>
      <sz val="11"/>
      <color theme="1"/>
      <name val="Aptos"/>
    </font>
    <font>
      <sz val="10"/>
      <color theme="1"/>
      <name val="Arial"/>
      <family val="2"/>
    </font>
    <font>
      <sz val="10"/>
      <name val="Arial"/>
      <family val="2"/>
    </font>
    <font>
      <b/>
      <sz val="12"/>
      <name val="Arial"/>
      <family val="2"/>
    </font>
    <font>
      <b/>
      <sz val="14"/>
      <name val="Arial"/>
      <family val="2"/>
    </font>
    <font>
      <b/>
      <sz val="16"/>
      <name val="Arial"/>
      <family val="2"/>
    </font>
    <font>
      <sz val="10"/>
      <color rgb="FF000000"/>
      <name val="Calibri"/>
      <family val="2"/>
      <scheme val="minor"/>
    </font>
    <font>
      <b/>
      <sz val="11"/>
      <color theme="1"/>
      <name val="Arial"/>
      <family val="2"/>
    </font>
    <font>
      <sz val="11"/>
      <color theme="1"/>
      <name val="Arial"/>
      <family val="2"/>
    </font>
    <font>
      <b/>
      <sz val="12"/>
      <color theme="1"/>
      <name val="Arial"/>
      <family val="2"/>
    </font>
    <font>
      <b/>
      <sz val="14"/>
      <color theme="1"/>
      <name val="Arial"/>
      <family val="2"/>
    </font>
    <font>
      <sz val="12"/>
      <name val="Arial"/>
      <family val="2"/>
    </font>
  </fonts>
  <fills count="12">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rgb="FFF2F2F2"/>
        <bgColor rgb="FFF2F2F2"/>
      </patternFill>
    </fill>
    <fill>
      <patternFill patternType="solid">
        <fgColor rgb="FFFEF2CB"/>
        <bgColor rgb="FFFEF2CB"/>
      </patternFill>
    </fill>
    <fill>
      <patternFill patternType="solid">
        <fgColor theme="2" tint="-9.9978637043366805E-2"/>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FF00"/>
        <bgColor indexed="64"/>
      </patternFill>
    </fill>
  </fills>
  <borders count="6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medium">
        <color rgb="FF000000"/>
      </left>
      <right/>
      <top style="thin">
        <color rgb="FF000000"/>
      </top>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medium">
        <color indexed="64"/>
      </left>
      <right/>
      <top/>
      <bottom/>
      <diagonal/>
    </border>
    <border>
      <left/>
      <right/>
      <top/>
      <bottom style="medium">
        <color indexed="64"/>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14" fillId="0" borderId="0"/>
  </cellStyleXfs>
  <cellXfs count="191">
    <xf numFmtId="0" fontId="0" fillId="0" borderId="0" xfId="0"/>
    <xf numFmtId="1" fontId="2" fillId="2" borderId="1" xfId="0" applyNumberFormat="1"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1" fontId="2" fillId="2" borderId="3" xfId="0" applyNumberFormat="1" applyFont="1" applyFill="1" applyBorder="1" applyAlignment="1">
      <alignment horizontal="center" vertical="center" wrapText="1"/>
    </xf>
    <xf numFmtId="1" fontId="4" fillId="0" borderId="5" xfId="0" applyNumberFormat="1" applyFont="1" applyBorder="1" applyAlignment="1">
      <alignment horizontal="center" vertical="center" wrapText="1"/>
    </xf>
    <xf numFmtId="1" fontId="4" fillId="0" borderId="8" xfId="0" applyNumberFormat="1" applyFont="1" applyBorder="1" applyAlignment="1">
      <alignment horizontal="center" vertical="center" wrapText="1"/>
    </xf>
    <xf numFmtId="1" fontId="5" fillId="0" borderId="8" xfId="0" applyNumberFormat="1" applyFont="1" applyBorder="1" applyAlignment="1">
      <alignment horizontal="center" vertical="center" wrapText="1"/>
    </xf>
    <xf numFmtId="1" fontId="4" fillId="0" borderId="11" xfId="0" applyNumberFormat="1" applyFont="1" applyBorder="1" applyAlignment="1">
      <alignment horizontal="center" vertical="center" wrapText="1"/>
    </xf>
    <xf numFmtId="1" fontId="5" fillId="0" borderId="11" xfId="0" applyNumberFormat="1" applyFont="1" applyBorder="1" applyAlignment="1">
      <alignment horizontal="center" vertical="center" wrapText="1"/>
    </xf>
    <xf numFmtId="166" fontId="5" fillId="0" borderId="5" xfId="1" applyNumberFormat="1" applyFont="1" applyBorder="1" applyAlignment="1">
      <alignment horizontal="center" vertical="center" wrapText="1"/>
    </xf>
    <xf numFmtId="166" fontId="6" fillId="0" borderId="5" xfId="1" applyNumberFormat="1" applyFont="1" applyBorder="1" applyAlignment="1">
      <alignment vertical="center"/>
    </xf>
    <xf numFmtId="166" fontId="2" fillId="0" borderId="6" xfId="1" applyNumberFormat="1" applyFont="1" applyBorder="1" applyAlignment="1">
      <alignment horizontal="center" vertical="center" wrapText="1"/>
    </xf>
    <xf numFmtId="166" fontId="2" fillId="0" borderId="9" xfId="1" applyNumberFormat="1" applyFont="1" applyBorder="1" applyAlignment="1">
      <alignment horizontal="center" vertical="center" wrapText="1"/>
    </xf>
    <xf numFmtId="166" fontId="2" fillId="0" borderId="12" xfId="1" applyNumberFormat="1" applyFont="1" applyBorder="1" applyAlignment="1">
      <alignment horizontal="center" vertical="center" wrapText="1"/>
    </xf>
    <xf numFmtId="166" fontId="7" fillId="0" borderId="13" xfId="1" applyNumberFormat="1" applyFont="1" applyBorder="1" applyAlignment="1">
      <alignment vertical="center"/>
    </xf>
    <xf numFmtId="1" fontId="5" fillId="0" borderId="5" xfId="0" applyNumberFormat="1"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165" fontId="6" fillId="0" borderId="7" xfId="0" applyNumberFormat="1" applyFont="1" applyBorder="1" applyAlignment="1">
      <alignment horizontal="center"/>
    </xf>
    <xf numFmtId="165" fontId="6" fillId="0" borderId="8" xfId="1" applyNumberFormat="1" applyFont="1" applyBorder="1"/>
    <xf numFmtId="165" fontId="6" fillId="0" borderId="9" xfId="0" applyNumberFormat="1" applyFont="1" applyBorder="1"/>
    <xf numFmtId="1" fontId="6" fillId="0" borderId="8" xfId="0" applyNumberFormat="1" applyFont="1" applyBorder="1"/>
    <xf numFmtId="165" fontId="8" fillId="0" borderId="12" xfId="0" applyNumberFormat="1" applyFont="1" applyBorder="1"/>
    <xf numFmtId="0" fontId="5" fillId="0" borderId="0" xfId="0" applyFont="1" applyAlignment="1">
      <alignment horizontal="center" vertical="center" wrapText="1"/>
    </xf>
    <xf numFmtId="167" fontId="5" fillId="0" borderId="0" xfId="0" applyNumberFormat="1" applyFont="1" applyAlignment="1">
      <alignment horizontal="center" vertical="center" wrapText="1"/>
    </xf>
    <xf numFmtId="168" fontId="5" fillId="0" borderId="27" xfId="0" applyNumberFormat="1" applyFont="1" applyBorder="1" applyAlignment="1">
      <alignment horizontal="center" vertical="center" wrapText="1"/>
    </xf>
    <xf numFmtId="0" fontId="2" fillId="0" borderId="0" xfId="0" applyFont="1" applyAlignment="1">
      <alignment vertical="center" wrapText="1"/>
    </xf>
    <xf numFmtId="167" fontId="2" fillId="0" borderId="23" xfId="0" applyNumberFormat="1" applyFont="1" applyBorder="1" applyAlignment="1">
      <alignment horizontal="center" vertical="center" wrapText="1"/>
    </xf>
    <xf numFmtId="167" fontId="2" fillId="0" borderId="0" xfId="0" applyNumberFormat="1" applyFont="1" applyAlignment="1">
      <alignment horizontal="right" vertical="center" wrapText="1"/>
    </xf>
    <xf numFmtId="1" fontId="2" fillId="3" borderId="2" xfId="0" applyNumberFormat="1" applyFont="1" applyFill="1" applyBorder="1" applyAlignment="1">
      <alignment horizontal="center" vertical="center" wrapText="1"/>
    </xf>
    <xf numFmtId="167" fontId="2" fillId="0" borderId="23" xfId="2" applyNumberFormat="1" applyFont="1" applyBorder="1" applyAlignment="1">
      <alignment horizontal="center" vertical="center" wrapText="1"/>
    </xf>
    <xf numFmtId="0" fontId="5" fillId="0" borderId="0" xfId="2" applyFont="1" applyAlignment="1">
      <alignment horizontal="center" vertical="center" wrapText="1"/>
    </xf>
    <xf numFmtId="0" fontId="14" fillId="0" borderId="0" xfId="2"/>
    <xf numFmtId="169" fontId="5" fillId="0" borderId="27" xfId="2" applyNumberFormat="1" applyFont="1" applyBorder="1" applyAlignment="1">
      <alignment horizontal="center" vertical="center" wrapText="1"/>
    </xf>
    <xf numFmtId="167" fontId="5" fillId="0" borderId="0" xfId="2" applyNumberFormat="1" applyFont="1" applyAlignment="1">
      <alignment horizontal="center" vertical="center" wrapText="1"/>
    </xf>
    <xf numFmtId="0" fontId="2" fillId="0" borderId="0" xfId="2" applyFont="1" applyAlignment="1">
      <alignment vertical="center" wrapText="1"/>
    </xf>
    <xf numFmtId="1" fontId="2" fillId="4" borderId="40" xfId="2" applyNumberFormat="1" applyFont="1" applyFill="1" applyBorder="1" applyAlignment="1">
      <alignment horizontal="center" vertical="center" wrapText="1"/>
    </xf>
    <xf numFmtId="1" fontId="2" fillId="4" borderId="41" xfId="2" applyNumberFormat="1" applyFont="1" applyFill="1" applyBorder="1" applyAlignment="1">
      <alignment horizontal="center" vertical="center" wrapText="1"/>
    </xf>
    <xf numFmtId="1" fontId="2" fillId="5" borderId="41" xfId="2" applyNumberFormat="1" applyFont="1" applyFill="1" applyBorder="1" applyAlignment="1">
      <alignment horizontal="center" vertical="center" wrapText="1"/>
    </xf>
    <xf numFmtId="1" fontId="2" fillId="4" borderId="42" xfId="2" applyNumberFormat="1" applyFont="1" applyFill="1" applyBorder="1" applyAlignment="1">
      <alignment horizontal="center" vertical="center" wrapText="1"/>
    </xf>
    <xf numFmtId="1" fontId="4" fillId="0" borderId="44" xfId="2" applyNumberFormat="1" applyFont="1" applyBorder="1" applyAlignment="1">
      <alignment horizontal="center" vertical="center" wrapText="1"/>
    </xf>
    <xf numFmtId="1" fontId="5" fillId="0" borderId="44" xfId="2" applyNumberFormat="1" applyFont="1" applyBorder="1" applyAlignment="1">
      <alignment horizontal="center" vertical="center" wrapText="1"/>
    </xf>
    <xf numFmtId="166" fontId="5" fillId="0" borderId="44" xfId="2" applyNumberFormat="1" applyFont="1" applyBorder="1" applyAlignment="1">
      <alignment horizontal="center" vertical="center" wrapText="1"/>
    </xf>
    <xf numFmtId="166" fontId="16" fillId="0" borderId="44" xfId="2" applyNumberFormat="1" applyFont="1" applyBorder="1" applyAlignment="1">
      <alignment vertical="center"/>
    </xf>
    <xf numFmtId="166" fontId="6" fillId="0" borderId="44" xfId="2" applyNumberFormat="1" applyFont="1" applyBorder="1" applyAlignment="1">
      <alignment vertical="center"/>
    </xf>
    <xf numFmtId="166" fontId="2" fillId="0" borderId="45" xfId="2" applyNumberFormat="1" applyFont="1" applyBorder="1" applyAlignment="1">
      <alignment horizontal="center" vertical="center" wrapText="1"/>
    </xf>
    <xf numFmtId="1" fontId="4" fillId="0" borderId="46" xfId="2" applyNumberFormat="1" applyFont="1" applyBorder="1" applyAlignment="1">
      <alignment horizontal="center" vertical="center" wrapText="1"/>
    </xf>
    <xf numFmtId="1" fontId="5" fillId="0" borderId="46" xfId="2" applyNumberFormat="1" applyFont="1" applyBorder="1" applyAlignment="1">
      <alignment horizontal="center" vertical="center" wrapText="1"/>
    </xf>
    <xf numFmtId="166" fontId="2" fillId="0" borderId="47" xfId="2" applyNumberFormat="1" applyFont="1" applyBorder="1" applyAlignment="1">
      <alignment horizontal="center" vertical="center" wrapText="1"/>
    </xf>
    <xf numFmtId="1" fontId="4" fillId="0" borderId="49" xfId="2" applyNumberFormat="1" applyFont="1" applyBorder="1" applyAlignment="1">
      <alignment horizontal="center" vertical="center" wrapText="1"/>
    </xf>
    <xf numFmtId="1" fontId="5" fillId="0" borderId="49" xfId="2" applyNumberFormat="1" applyFont="1" applyBorder="1" applyAlignment="1">
      <alignment horizontal="center" vertical="center" wrapText="1"/>
    </xf>
    <xf numFmtId="166" fontId="2" fillId="0" borderId="50" xfId="2" applyNumberFormat="1" applyFont="1" applyBorder="1" applyAlignment="1">
      <alignment horizontal="center" vertical="center" wrapText="1"/>
    </xf>
    <xf numFmtId="166" fontId="2" fillId="0" borderId="51" xfId="2" applyNumberFormat="1" applyFont="1" applyBorder="1" applyAlignment="1">
      <alignment vertical="center"/>
    </xf>
    <xf numFmtId="0" fontId="14" fillId="0" borderId="0" xfId="2" applyAlignment="1">
      <alignment horizontal="center" vertical="center"/>
    </xf>
    <xf numFmtId="167" fontId="2" fillId="0" borderId="0" xfId="2" applyNumberFormat="1" applyFont="1" applyAlignment="1">
      <alignment horizontal="right" vertical="center" wrapText="1"/>
    </xf>
    <xf numFmtId="0" fontId="14" fillId="0" borderId="0" xfId="2" applyAlignment="1">
      <alignment vertical="center"/>
    </xf>
    <xf numFmtId="1" fontId="2" fillId="2" borderId="52" xfId="0" applyNumberFormat="1" applyFont="1" applyFill="1" applyBorder="1" applyAlignment="1">
      <alignment horizontal="center" vertical="center" wrapText="1"/>
    </xf>
    <xf numFmtId="166" fontId="2" fillId="0" borderId="53" xfId="1" applyNumberFormat="1" applyFont="1" applyBorder="1" applyAlignment="1">
      <alignment horizontal="center" vertical="center" wrapText="1"/>
    </xf>
    <xf numFmtId="166" fontId="5" fillId="0" borderId="54" xfId="1" applyNumberFormat="1" applyFont="1" applyBorder="1" applyAlignment="1">
      <alignment horizontal="center" vertical="center" wrapText="1"/>
    </xf>
    <xf numFmtId="166" fontId="6" fillId="0" borderId="54" xfId="1" applyNumberFormat="1" applyFont="1" applyBorder="1" applyAlignment="1">
      <alignment vertical="center"/>
    </xf>
    <xf numFmtId="166" fontId="7" fillId="0" borderId="15" xfId="1" applyNumberFormat="1" applyFont="1" applyBorder="1" applyAlignment="1">
      <alignment vertical="center"/>
    </xf>
    <xf numFmtId="166" fontId="7" fillId="0" borderId="15" xfId="1" applyNumberFormat="1" applyFont="1" applyBorder="1" applyAlignment="1">
      <alignment horizontal="center" vertical="center"/>
    </xf>
    <xf numFmtId="1" fontId="2" fillId="6" borderId="2" xfId="0" applyNumberFormat="1" applyFont="1" applyFill="1" applyBorder="1" applyAlignment="1">
      <alignment horizontal="center" vertical="center" wrapText="1"/>
    </xf>
    <xf numFmtId="1" fontId="2" fillId="3" borderId="3" xfId="0" applyNumberFormat="1" applyFont="1" applyFill="1" applyBorder="1" applyAlignment="1">
      <alignment horizontal="center" vertical="center" wrapText="1"/>
    </xf>
    <xf numFmtId="1" fontId="2" fillId="7" borderId="2" xfId="0" applyNumberFormat="1" applyFont="1" applyFill="1" applyBorder="1" applyAlignment="1">
      <alignment horizontal="center" vertical="center" wrapText="1"/>
    </xf>
    <xf numFmtId="1" fontId="2" fillId="8" borderId="2" xfId="0" applyNumberFormat="1" applyFont="1" applyFill="1" applyBorder="1" applyAlignment="1">
      <alignment horizontal="center" vertical="center" wrapText="1"/>
    </xf>
    <xf numFmtId="1" fontId="2" fillId="8" borderId="3" xfId="0" applyNumberFormat="1" applyFont="1" applyFill="1" applyBorder="1" applyAlignment="1">
      <alignment horizontal="center" vertical="center" wrapText="1"/>
    </xf>
    <xf numFmtId="1" fontId="2" fillId="9" borderId="2" xfId="0" applyNumberFormat="1" applyFont="1" applyFill="1" applyBorder="1" applyAlignment="1">
      <alignment horizontal="center" vertical="center" wrapText="1"/>
    </xf>
    <xf numFmtId="1" fontId="2" fillId="10" borderId="2" xfId="0" applyNumberFormat="1" applyFont="1" applyFill="1" applyBorder="1" applyAlignment="1">
      <alignment horizontal="center" vertical="center" wrapText="1"/>
    </xf>
    <xf numFmtId="1" fontId="2" fillId="10" borderId="58" xfId="0" applyNumberFormat="1" applyFont="1" applyFill="1" applyBorder="1" applyAlignment="1">
      <alignment horizontal="center" vertical="center" wrapText="1"/>
    </xf>
    <xf numFmtId="1" fontId="2" fillId="9" borderId="1" xfId="0" applyNumberFormat="1" applyFont="1" applyFill="1" applyBorder="1" applyAlignment="1">
      <alignment horizontal="center" vertical="center" wrapText="1"/>
    </xf>
    <xf numFmtId="166" fontId="2" fillId="0" borderId="64" xfId="1" applyNumberFormat="1" applyFont="1" applyBorder="1" applyAlignment="1">
      <alignment horizontal="center" vertical="center" wrapText="1"/>
    </xf>
    <xf numFmtId="166" fontId="2" fillId="0" borderId="65" xfId="1" applyNumberFormat="1" applyFont="1" applyBorder="1" applyAlignment="1">
      <alignment horizontal="center" vertical="center" wrapText="1"/>
    </xf>
    <xf numFmtId="166" fontId="7" fillId="0" borderId="14" xfId="1" applyNumberFormat="1" applyFont="1" applyBorder="1" applyAlignment="1">
      <alignment vertical="center"/>
    </xf>
    <xf numFmtId="166" fontId="0" fillId="0" borderId="5" xfId="1" applyNumberFormat="1" applyFont="1" applyBorder="1" applyProtection="1"/>
    <xf numFmtId="166" fontId="0" fillId="0" borderId="54" xfId="1" applyNumberFormat="1" applyFont="1" applyBorder="1" applyProtection="1"/>
    <xf numFmtId="166" fontId="0" fillId="0" borderId="3" xfId="1" applyNumberFormat="1" applyFont="1" applyBorder="1" applyProtection="1"/>
    <xf numFmtId="168" fontId="5" fillId="0" borderId="18" xfId="0" applyNumberFormat="1" applyFont="1" applyBorder="1" applyAlignment="1" applyProtection="1">
      <alignment horizontal="center" vertical="center" wrapText="1"/>
      <protection locked="0"/>
    </xf>
    <xf numFmtId="166" fontId="0" fillId="0" borderId="4" xfId="1" applyNumberFormat="1" applyFont="1" applyBorder="1" applyProtection="1">
      <protection locked="0"/>
    </xf>
    <xf numFmtId="166" fontId="0" fillId="0" borderId="5" xfId="1" applyNumberFormat="1" applyFont="1" applyBorder="1" applyProtection="1">
      <protection locked="0"/>
    </xf>
    <xf numFmtId="166" fontId="0" fillId="0" borderId="8" xfId="1" applyNumberFormat="1" applyFont="1" applyBorder="1" applyProtection="1">
      <protection locked="0"/>
    </xf>
    <xf numFmtId="166" fontId="0" fillId="0" borderId="66" xfId="1" applyNumberFormat="1" applyFont="1" applyBorder="1" applyProtection="1">
      <protection locked="0"/>
    </xf>
    <xf numFmtId="1" fontId="2" fillId="6" borderId="58" xfId="0" applyNumberFormat="1" applyFont="1" applyFill="1" applyBorder="1" applyAlignment="1">
      <alignment horizontal="center" vertical="center" wrapText="1"/>
    </xf>
    <xf numFmtId="1" fontId="0" fillId="0" borderId="0" xfId="0" applyNumberFormat="1" applyAlignment="1">
      <alignment horizontal="center"/>
    </xf>
    <xf numFmtId="1" fontId="7" fillId="0" borderId="14" xfId="0" applyNumberFormat="1" applyFont="1" applyBorder="1" applyAlignment="1">
      <alignment horizontal="center" vertical="center"/>
    </xf>
    <xf numFmtId="1" fontId="7" fillId="0" borderId="15" xfId="0" applyNumberFormat="1" applyFont="1" applyBorder="1" applyAlignment="1">
      <alignment horizontal="center" vertical="center"/>
    </xf>
    <xf numFmtId="1" fontId="3" fillId="0" borderId="4"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10" xfId="0" applyNumberFormat="1" applyFont="1" applyBorder="1" applyAlignment="1">
      <alignment horizontal="center" vertical="center" wrapText="1"/>
    </xf>
    <xf numFmtId="1" fontId="9" fillId="0" borderId="34" xfId="0" applyNumberFormat="1" applyFont="1" applyBorder="1" applyAlignment="1">
      <alignment horizontal="left" vertical="center" wrapText="1"/>
    </xf>
    <xf numFmtId="0" fontId="10" fillId="0" borderId="34" xfId="0" applyFont="1" applyBorder="1"/>
    <xf numFmtId="0" fontId="10" fillId="0" borderId="35" xfId="0" applyFont="1" applyBorder="1"/>
    <xf numFmtId="167" fontId="5" fillId="0" borderId="28" xfId="0" applyNumberFormat="1" applyFont="1" applyBorder="1" applyAlignment="1">
      <alignment horizontal="center" vertical="center" wrapText="1"/>
    </xf>
    <xf numFmtId="167" fontId="5" fillId="0" borderId="0" xfId="0" applyNumberFormat="1" applyFont="1" applyAlignment="1">
      <alignment horizontal="center" vertical="center" wrapText="1"/>
    </xf>
    <xf numFmtId="0" fontId="0" fillId="0" borderId="33" xfId="0" applyBorder="1" applyAlignment="1">
      <alignment horizontal="center"/>
    </xf>
    <xf numFmtId="0" fontId="0" fillId="0" borderId="32" xfId="0" applyBorder="1" applyAlignment="1">
      <alignment horizontal="center"/>
    </xf>
    <xf numFmtId="0" fontId="0" fillId="0" borderId="0" xfId="0" applyAlignment="1">
      <alignment horizontal="center"/>
    </xf>
    <xf numFmtId="167" fontId="2" fillId="0" borderId="22" xfId="0" applyNumberFormat="1" applyFont="1" applyBorder="1" applyAlignment="1">
      <alignment horizontal="center" vertical="center" wrapText="1"/>
    </xf>
    <xf numFmtId="167" fontId="2" fillId="0" borderId="23" xfId="0" applyNumberFormat="1" applyFont="1" applyBorder="1" applyAlignment="1">
      <alignment horizontal="center" vertical="center" wrapText="1"/>
    </xf>
    <xf numFmtId="0" fontId="5" fillId="0" borderId="24" xfId="0" applyFont="1" applyBorder="1" applyAlignment="1">
      <alignment horizontal="center" vertical="center" wrapText="1"/>
    </xf>
    <xf numFmtId="0" fontId="2" fillId="0" borderId="29" xfId="0" applyFont="1" applyBorder="1" applyAlignment="1">
      <alignment horizontal="center" vertical="center" wrapText="1"/>
    </xf>
    <xf numFmtId="0" fontId="1" fillId="0" borderId="21" xfId="0" applyFont="1" applyBorder="1"/>
    <xf numFmtId="167" fontId="2" fillId="0" borderId="14" xfId="0" applyNumberFormat="1" applyFont="1" applyBorder="1" applyAlignment="1">
      <alignment horizontal="center" vertical="center" wrapText="1"/>
    </xf>
    <xf numFmtId="0" fontId="1" fillId="0" borderId="30" xfId="0" applyFont="1" applyBorder="1"/>
    <xf numFmtId="0" fontId="5" fillId="0" borderId="3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1" fillId="0" borderId="25" xfId="0" applyFont="1" applyBorder="1"/>
    <xf numFmtId="0" fontId="1" fillId="0" borderId="26" xfId="0" applyFont="1" applyBorder="1"/>
    <xf numFmtId="0" fontId="14" fillId="0" borderId="0" xfId="2" applyAlignment="1">
      <alignment horizontal="center"/>
    </xf>
    <xf numFmtId="167" fontId="2" fillId="0" borderId="0" xfId="2" applyNumberFormat="1" applyFont="1" applyAlignment="1">
      <alignment horizontal="center" vertical="center" wrapText="1"/>
    </xf>
    <xf numFmtId="0" fontId="14" fillId="0" borderId="0" xfId="2" applyAlignment="1">
      <alignment horizontal="center" vertical="center"/>
    </xf>
    <xf numFmtId="167" fontId="5" fillId="0" borderId="0" xfId="2" applyNumberFormat="1" applyFont="1" applyAlignment="1">
      <alignment horizontal="center" vertical="center" wrapText="1"/>
    </xf>
    <xf numFmtId="0" fontId="14" fillId="0" borderId="0" xfId="2"/>
    <xf numFmtId="167" fontId="2" fillId="0" borderId="36" xfId="2" applyNumberFormat="1" applyFont="1" applyBorder="1" applyAlignment="1">
      <alignment horizontal="center" vertical="center" wrapText="1"/>
    </xf>
    <xf numFmtId="0" fontId="1" fillId="0" borderId="37" xfId="2" applyFont="1" applyBorder="1"/>
    <xf numFmtId="0" fontId="5" fillId="0" borderId="36" xfId="2" applyFont="1" applyBorder="1" applyAlignment="1">
      <alignment horizontal="center" vertical="center" wrapText="1"/>
    </xf>
    <xf numFmtId="0" fontId="1" fillId="0" borderId="38" xfId="2" applyFont="1" applyBorder="1"/>
    <xf numFmtId="0" fontId="5" fillId="0" borderId="39" xfId="2" applyFont="1" applyBorder="1" applyAlignment="1">
      <alignment horizontal="center"/>
    </xf>
    <xf numFmtId="0" fontId="1" fillId="0" borderId="39" xfId="2" applyFont="1" applyBorder="1"/>
    <xf numFmtId="1" fontId="15" fillId="0" borderId="43" xfId="2" applyNumberFormat="1" applyFont="1" applyBorder="1" applyAlignment="1">
      <alignment horizontal="center" vertical="center" wrapText="1"/>
    </xf>
    <xf numFmtId="0" fontId="1" fillId="0" borderId="43" xfId="2" applyFont="1" applyBorder="1"/>
    <xf numFmtId="0" fontId="1" fillId="0" borderId="48" xfId="2" applyFont="1" applyBorder="1"/>
    <xf numFmtId="1" fontId="5" fillId="0" borderId="34" xfId="2" applyNumberFormat="1" applyFont="1" applyBorder="1" applyAlignment="1">
      <alignment horizontal="left" vertical="center" wrapText="1"/>
    </xf>
    <xf numFmtId="0" fontId="1" fillId="0" borderId="34" xfId="2" applyFont="1" applyBorder="1"/>
    <xf numFmtId="0" fontId="1" fillId="0" borderId="35" xfId="2" applyFont="1" applyBorder="1"/>
    <xf numFmtId="1" fontId="2" fillId="0" borderId="36" xfId="2" applyNumberFormat="1" applyFont="1" applyBorder="1" applyAlignment="1">
      <alignment horizontal="center" vertical="center"/>
    </xf>
    <xf numFmtId="0" fontId="2" fillId="0" borderId="20" xfId="2" applyFont="1" applyBorder="1" applyAlignment="1">
      <alignment horizontal="center" vertical="center" wrapText="1"/>
    </xf>
    <xf numFmtId="0" fontId="1" fillId="0" borderId="21" xfId="2" applyFont="1" applyBorder="1"/>
    <xf numFmtId="0" fontId="1" fillId="0" borderId="25" xfId="2" applyFont="1" applyBorder="1"/>
    <xf numFmtId="0" fontId="1" fillId="0" borderId="26" xfId="2" applyFont="1" applyBorder="1"/>
    <xf numFmtId="167" fontId="2" fillId="0" borderId="22" xfId="2" applyNumberFormat="1" applyFont="1" applyBorder="1" applyAlignment="1">
      <alignment horizontal="center" vertical="center" wrapText="1"/>
    </xf>
    <xf numFmtId="0" fontId="1" fillId="0" borderId="23" xfId="2" applyFont="1" applyBorder="1"/>
    <xf numFmtId="0" fontId="5" fillId="0" borderId="24" xfId="2" applyFont="1" applyBorder="1" applyAlignment="1">
      <alignment horizontal="center" vertical="center" wrapText="1"/>
    </xf>
    <xf numFmtId="0" fontId="1" fillId="0" borderId="24" xfId="2" applyFont="1" applyBorder="1"/>
    <xf numFmtId="0" fontId="2" fillId="0" borderId="29" xfId="2" applyFont="1" applyBorder="1" applyAlignment="1">
      <alignment horizontal="center" vertical="center" wrapText="1"/>
    </xf>
    <xf numFmtId="167" fontId="5" fillId="0" borderId="28" xfId="2" applyNumberFormat="1" applyFont="1" applyBorder="1" applyAlignment="1">
      <alignment horizontal="center" vertical="center" wrapText="1"/>
    </xf>
    <xf numFmtId="0" fontId="0" fillId="0" borderId="0" xfId="0"/>
    <xf numFmtId="0" fontId="13" fillId="9" borderId="14" xfId="0" applyFont="1" applyFill="1" applyBorder="1" applyAlignment="1">
      <alignment horizontal="center" vertical="center"/>
    </xf>
    <xf numFmtId="0" fontId="13" fillId="9" borderId="15" xfId="0" applyFont="1" applyFill="1" applyBorder="1" applyAlignment="1">
      <alignment horizontal="center" vertical="center"/>
    </xf>
    <xf numFmtId="0" fontId="13" fillId="9" borderId="16" xfId="0" applyFont="1" applyFill="1" applyBorder="1" applyAlignment="1">
      <alignment horizontal="center" vertical="center"/>
    </xf>
    <xf numFmtId="0" fontId="13" fillId="7" borderId="15" xfId="0" applyFont="1" applyFill="1" applyBorder="1" applyAlignment="1">
      <alignment horizontal="center" vertical="center" wrapText="1"/>
    </xf>
    <xf numFmtId="0" fontId="13" fillId="7" borderId="15" xfId="0" applyFont="1" applyFill="1" applyBorder="1" applyAlignment="1">
      <alignment horizontal="center" vertical="center"/>
    </xf>
    <xf numFmtId="0" fontId="13" fillId="6" borderId="15" xfId="0" applyFont="1" applyFill="1" applyBorder="1" applyAlignment="1">
      <alignment horizontal="center" vertical="center" wrapText="1"/>
    </xf>
    <xf numFmtId="0" fontId="13" fillId="6" borderId="15" xfId="0" applyFont="1" applyFill="1" applyBorder="1" applyAlignment="1">
      <alignment horizontal="center" vertical="center"/>
    </xf>
    <xf numFmtId="0" fontId="13" fillId="6" borderId="16" xfId="0" applyFont="1" applyFill="1" applyBorder="1" applyAlignment="1">
      <alignment horizontal="center" vertical="center"/>
    </xf>
    <xf numFmtId="1" fontId="7" fillId="0" borderId="1" xfId="0" applyNumberFormat="1" applyFont="1" applyBorder="1" applyAlignment="1">
      <alignment horizontal="center" vertical="center"/>
    </xf>
    <xf numFmtId="1" fontId="7" fillId="0" borderId="2" xfId="0" applyNumberFormat="1" applyFont="1" applyBorder="1" applyAlignment="1">
      <alignment horizontal="center" vertical="center"/>
    </xf>
    <xf numFmtId="1" fontId="7" fillId="0" borderId="3" xfId="0" applyNumberFormat="1" applyFont="1" applyBorder="1" applyAlignment="1">
      <alignment horizontal="center" vertical="center"/>
    </xf>
    <xf numFmtId="1" fontId="7" fillId="0" borderId="55" xfId="0" applyNumberFormat="1" applyFont="1" applyBorder="1" applyAlignment="1">
      <alignment horizontal="center" vertical="center"/>
    </xf>
    <xf numFmtId="1" fontId="7" fillId="0" borderId="33" xfId="0" applyNumberFormat="1" applyFont="1" applyBorder="1" applyAlignment="1">
      <alignment horizontal="center" vertical="center"/>
    </xf>
    <xf numFmtId="1" fontId="7" fillId="0" borderId="56" xfId="0" applyNumberFormat="1" applyFont="1" applyBorder="1" applyAlignment="1">
      <alignment horizontal="center" vertical="center"/>
    </xf>
    <xf numFmtId="1" fontId="7" fillId="0" borderId="16" xfId="0" applyNumberFormat="1" applyFont="1" applyBorder="1" applyAlignment="1">
      <alignment horizontal="center" vertical="center"/>
    </xf>
    <xf numFmtId="167" fontId="2" fillId="0" borderId="0" xfId="0" applyNumberFormat="1" applyFont="1" applyAlignment="1">
      <alignment horizontal="center" vertical="center" wrapText="1"/>
    </xf>
    <xf numFmtId="165" fontId="8" fillId="0" borderId="10" xfId="0" applyNumberFormat="1" applyFont="1" applyBorder="1" applyAlignment="1">
      <alignment horizontal="center"/>
    </xf>
    <xf numFmtId="165" fontId="8" fillId="0" borderId="11" xfId="0" applyNumberFormat="1" applyFont="1" applyBorder="1" applyAlignment="1">
      <alignment horizontal="center"/>
    </xf>
    <xf numFmtId="1" fontId="2" fillId="2" borderId="61" xfId="0" applyNumberFormat="1" applyFont="1" applyFill="1" applyBorder="1" applyAlignment="1">
      <alignment horizontal="center" vertical="center" wrapText="1"/>
    </xf>
    <xf numFmtId="1" fontId="2" fillId="2" borderId="62" xfId="0" applyNumberFormat="1" applyFont="1" applyFill="1" applyBorder="1" applyAlignment="1">
      <alignment horizontal="center" vertical="center" wrapText="1"/>
    </xf>
    <xf numFmtId="0" fontId="1" fillId="0" borderId="15" xfId="0" applyFont="1" applyBorder="1"/>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1" fontId="2" fillId="2" borderId="67" xfId="0" applyNumberFormat="1" applyFont="1" applyFill="1" applyBorder="1" applyAlignment="1">
      <alignment horizontal="center" vertical="center" wrapText="1"/>
    </xf>
    <xf numFmtId="0" fontId="5" fillId="0" borderId="0" xfId="0" applyFont="1" applyAlignment="1">
      <alignment horizontal="center" vertical="center" wrapText="1"/>
    </xf>
    <xf numFmtId="0" fontId="12" fillId="11" borderId="14" xfId="0" applyFont="1" applyFill="1" applyBorder="1" applyAlignment="1">
      <alignment horizontal="center" vertical="center" wrapText="1"/>
    </xf>
    <xf numFmtId="0" fontId="12" fillId="11" borderId="15" xfId="0" applyFont="1" applyFill="1" applyBorder="1" applyAlignment="1">
      <alignment horizontal="center" vertical="center"/>
    </xf>
    <xf numFmtId="0" fontId="12" fillId="11" borderId="16" xfId="0" applyFont="1" applyFill="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167" fontId="17" fillId="0" borderId="10" xfId="0" applyNumberFormat="1" applyFont="1" applyBorder="1" applyAlignment="1">
      <alignment horizontal="center" vertical="center" wrapText="1"/>
    </xf>
    <xf numFmtId="167" fontId="17" fillId="0" borderId="11" xfId="0" applyNumberFormat="1" applyFont="1" applyBorder="1" applyAlignment="1">
      <alignment horizontal="center" vertical="center" wrapText="1"/>
    </xf>
    <xf numFmtId="1" fontId="2" fillId="2" borderId="19" xfId="0" applyNumberFormat="1" applyFont="1" applyFill="1" applyBorder="1" applyAlignment="1">
      <alignment horizontal="center" vertical="center" wrapText="1"/>
    </xf>
    <xf numFmtId="1" fontId="2" fillId="2" borderId="12" xfId="0" applyNumberFormat="1" applyFont="1" applyFill="1" applyBorder="1" applyAlignment="1">
      <alignment horizontal="center" vertical="center" wrapText="1"/>
    </xf>
    <xf numFmtId="1" fontId="2" fillId="2" borderId="59" xfId="0" applyNumberFormat="1" applyFont="1" applyFill="1" applyBorder="1" applyAlignment="1">
      <alignment horizontal="center" vertical="center" wrapText="1"/>
    </xf>
    <xf numFmtId="1" fontId="2" fillId="2" borderId="60" xfId="0" applyNumberFormat="1" applyFont="1" applyFill="1" applyBorder="1" applyAlignment="1">
      <alignment horizontal="center" vertical="center" wrapText="1"/>
    </xf>
    <xf numFmtId="167" fontId="18" fillId="0" borderId="28" xfId="0" applyNumberFormat="1" applyFont="1" applyBorder="1" applyAlignment="1">
      <alignment horizontal="center" vertical="center" wrapText="1"/>
    </xf>
    <xf numFmtId="167" fontId="18" fillId="0" borderId="0" xfId="0" applyNumberFormat="1" applyFont="1" applyAlignment="1">
      <alignment horizontal="center" vertical="center" wrapText="1"/>
    </xf>
    <xf numFmtId="0" fontId="17" fillId="0" borderId="17" xfId="0" applyFont="1" applyBorder="1" applyAlignment="1">
      <alignment horizontal="center" vertical="center" wrapText="1"/>
    </xf>
    <xf numFmtId="0" fontId="19" fillId="0" borderId="18" xfId="0" applyFont="1" applyBorder="1"/>
    <xf numFmtId="167" fontId="17" fillId="0" borderId="7" xfId="0" applyNumberFormat="1" applyFont="1" applyBorder="1" applyAlignment="1">
      <alignment horizontal="center" vertical="center" wrapText="1"/>
    </xf>
    <xf numFmtId="0" fontId="19" fillId="0" borderId="8" xfId="0" applyFont="1" applyBorder="1"/>
    <xf numFmtId="167" fontId="5" fillId="0" borderId="18" xfId="0" applyNumberFormat="1" applyFont="1" applyBorder="1" applyAlignment="1" applyProtection="1">
      <alignment horizontal="center" vertical="center" wrapText="1"/>
      <protection locked="0"/>
    </xf>
    <xf numFmtId="167" fontId="5" fillId="0" borderId="19" xfId="0" applyNumberFormat="1" applyFont="1" applyBorder="1" applyAlignment="1" applyProtection="1">
      <alignment horizontal="center" vertical="center" wrapText="1"/>
      <protection locked="0"/>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5" fillId="0" borderId="1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11" fillId="0" borderId="57" xfId="0" applyFont="1" applyBorder="1" applyAlignment="1">
      <alignment horizontal="center" vertical="center"/>
    </xf>
    <xf numFmtId="0" fontId="11" fillId="0" borderId="63" xfId="0" applyFont="1" applyBorder="1" applyAlignment="1">
      <alignment horizontal="center" vertical="center"/>
    </xf>
  </cellXfs>
  <cellStyles count="3">
    <cellStyle name="Moneda" xfId="1" builtinId="4"/>
    <cellStyle name="Normal" xfId="0" builtinId="0"/>
    <cellStyle name="Normal 2" xfId="2" xr:uid="{420E0CFC-EEA3-4004-BF3A-EFB2AF3006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572365</xdr:colOff>
      <xdr:row>0</xdr:row>
      <xdr:rowOff>30307</xdr:rowOff>
    </xdr:from>
    <xdr:ext cx="523875" cy="476250"/>
    <xdr:pic>
      <xdr:nvPicPr>
        <xdr:cNvPr id="4" name="image2.png">
          <a:extLst>
            <a:ext uri="{FF2B5EF4-FFF2-40B4-BE49-F238E27FC236}">
              <a16:creationId xmlns:a16="http://schemas.microsoft.com/office/drawing/2014/main" id="{FF0044D2-6E4D-4BA4-8680-1C37D9F81B79}"/>
            </a:ext>
          </a:extLst>
        </xdr:cNvPr>
        <xdr:cNvPicPr preferRelativeResize="0"/>
      </xdr:nvPicPr>
      <xdr:blipFill>
        <a:blip xmlns:r="http://schemas.openxmlformats.org/officeDocument/2006/relationships" r:embed="rId1" cstate="print"/>
        <a:stretch>
          <a:fillRect/>
        </a:stretch>
      </xdr:blipFill>
      <xdr:spPr>
        <a:xfrm>
          <a:off x="572365" y="30307"/>
          <a:ext cx="523875" cy="476250"/>
        </a:xfrm>
        <a:prstGeom prst="rect">
          <a:avLst/>
        </a:prstGeom>
        <a:noFill/>
      </xdr:spPr>
    </xdr:pic>
    <xdr:clientData fLocksWithSheet="0"/>
  </xdr:oneCellAnchor>
  <xdr:oneCellAnchor>
    <xdr:from>
      <xdr:col>11</xdr:col>
      <xdr:colOff>0</xdr:colOff>
      <xdr:row>0</xdr:row>
      <xdr:rowOff>0</xdr:rowOff>
    </xdr:from>
    <xdr:ext cx="1171575" cy="466725"/>
    <xdr:pic>
      <xdr:nvPicPr>
        <xdr:cNvPr id="5" name="image1.png">
          <a:extLst>
            <a:ext uri="{FF2B5EF4-FFF2-40B4-BE49-F238E27FC236}">
              <a16:creationId xmlns:a16="http://schemas.microsoft.com/office/drawing/2014/main" id="{219F74E7-34F6-4D78-9B90-D626077848A6}"/>
            </a:ext>
          </a:extLst>
        </xdr:cNvPr>
        <xdr:cNvPicPr preferRelativeResize="0"/>
      </xdr:nvPicPr>
      <xdr:blipFill>
        <a:blip xmlns:r="http://schemas.openxmlformats.org/officeDocument/2006/relationships" r:embed="rId2" cstate="print"/>
        <a:stretch>
          <a:fillRect/>
        </a:stretch>
      </xdr:blipFill>
      <xdr:spPr>
        <a:xfrm>
          <a:off x="18357273" y="0"/>
          <a:ext cx="1171575" cy="4667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600075" cy="552450"/>
    <xdr:pic>
      <xdr:nvPicPr>
        <xdr:cNvPr id="2" name="image2.png">
          <a:extLst>
            <a:ext uri="{FF2B5EF4-FFF2-40B4-BE49-F238E27FC236}">
              <a16:creationId xmlns:a16="http://schemas.microsoft.com/office/drawing/2014/main" id="{257C5670-EA92-4C78-B2A7-70CE9846924C}"/>
            </a:ext>
          </a:extLst>
        </xdr:cNvPr>
        <xdr:cNvPicPr preferRelativeResize="0"/>
      </xdr:nvPicPr>
      <xdr:blipFill>
        <a:blip xmlns:r="http://schemas.openxmlformats.org/officeDocument/2006/relationships" r:embed="rId1" cstate="print"/>
        <a:stretch>
          <a:fillRect/>
        </a:stretch>
      </xdr:blipFill>
      <xdr:spPr>
        <a:xfrm>
          <a:off x="0" y="0"/>
          <a:ext cx="600075" cy="552450"/>
        </a:xfrm>
        <a:prstGeom prst="rect">
          <a:avLst/>
        </a:prstGeom>
        <a:noFill/>
      </xdr:spPr>
    </xdr:pic>
    <xdr:clientData fLocksWithSheet="0"/>
  </xdr:oneCellAnchor>
  <xdr:oneCellAnchor>
    <xdr:from>
      <xdr:col>13</xdr:col>
      <xdr:colOff>0</xdr:colOff>
      <xdr:row>0</xdr:row>
      <xdr:rowOff>0</xdr:rowOff>
    </xdr:from>
    <xdr:ext cx="1133475" cy="552450"/>
    <xdr:pic>
      <xdr:nvPicPr>
        <xdr:cNvPr id="3" name="image1.png">
          <a:extLst>
            <a:ext uri="{FF2B5EF4-FFF2-40B4-BE49-F238E27FC236}">
              <a16:creationId xmlns:a16="http://schemas.microsoft.com/office/drawing/2014/main" id="{EB4DFD2B-8641-4935-9AE3-677436D26DE5}"/>
            </a:ext>
          </a:extLst>
        </xdr:cNvPr>
        <xdr:cNvPicPr preferRelativeResize="0"/>
      </xdr:nvPicPr>
      <xdr:blipFill>
        <a:blip xmlns:r="http://schemas.openxmlformats.org/officeDocument/2006/relationships" r:embed="rId2" cstate="print"/>
        <a:stretch>
          <a:fillRect/>
        </a:stretch>
      </xdr:blipFill>
      <xdr:spPr>
        <a:xfrm>
          <a:off x="22936200" y="0"/>
          <a:ext cx="1133475" cy="552450"/>
        </a:xfrm>
        <a:prstGeom prst="rect">
          <a:avLst/>
        </a:prstGeom>
        <a:noFill/>
      </xdr:spPr>
    </xdr:pic>
    <xdr:clientData fLocksWithSheet="0"/>
  </xdr:oneCellAnchor>
  <xdr:twoCellAnchor editAs="oneCell">
    <xdr:from>
      <xdr:col>4</xdr:col>
      <xdr:colOff>2188574</xdr:colOff>
      <xdr:row>21</xdr:row>
      <xdr:rowOff>120286</xdr:rowOff>
    </xdr:from>
    <xdr:to>
      <xdr:col>4</xdr:col>
      <xdr:colOff>4410978</xdr:colOff>
      <xdr:row>24</xdr:row>
      <xdr:rowOff>122464</xdr:rowOff>
    </xdr:to>
    <xdr:pic>
      <xdr:nvPicPr>
        <xdr:cNvPr id="4" name="Imagen 3">
          <a:extLst>
            <a:ext uri="{FF2B5EF4-FFF2-40B4-BE49-F238E27FC236}">
              <a16:creationId xmlns:a16="http://schemas.microsoft.com/office/drawing/2014/main" id="{A38804E8-BAC4-4BFC-90E1-DB12C94D595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627349" y="13960111"/>
          <a:ext cx="2222404" cy="4879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572365</xdr:colOff>
      <xdr:row>0</xdr:row>
      <xdr:rowOff>30307</xdr:rowOff>
    </xdr:from>
    <xdr:ext cx="523875" cy="476250"/>
    <xdr:pic>
      <xdr:nvPicPr>
        <xdr:cNvPr id="2" name="image2.png">
          <a:extLst>
            <a:ext uri="{FF2B5EF4-FFF2-40B4-BE49-F238E27FC236}">
              <a16:creationId xmlns:a16="http://schemas.microsoft.com/office/drawing/2014/main" id="{1579EEEC-2E56-4BDB-BAC2-324CABFE2804}"/>
            </a:ext>
          </a:extLst>
        </xdr:cNvPr>
        <xdr:cNvPicPr preferRelativeResize="0"/>
      </xdr:nvPicPr>
      <xdr:blipFill>
        <a:blip xmlns:r="http://schemas.openxmlformats.org/officeDocument/2006/relationships" r:embed="rId1" cstate="print"/>
        <a:stretch>
          <a:fillRect/>
        </a:stretch>
      </xdr:blipFill>
      <xdr:spPr>
        <a:xfrm>
          <a:off x="572365" y="30307"/>
          <a:ext cx="523875" cy="476250"/>
        </a:xfrm>
        <a:prstGeom prst="rect">
          <a:avLst/>
        </a:prstGeom>
        <a:noFill/>
      </xdr:spPr>
    </xdr:pic>
    <xdr:clientData fLocksWithSheet="0"/>
  </xdr:oneCellAnchor>
  <xdr:oneCellAnchor>
    <xdr:from>
      <xdr:col>31</xdr:col>
      <xdr:colOff>158750</xdr:colOff>
      <xdr:row>0</xdr:row>
      <xdr:rowOff>15875</xdr:rowOff>
    </xdr:from>
    <xdr:ext cx="1171575" cy="523875"/>
    <xdr:pic>
      <xdr:nvPicPr>
        <xdr:cNvPr id="3" name="image1.png">
          <a:extLst>
            <a:ext uri="{FF2B5EF4-FFF2-40B4-BE49-F238E27FC236}">
              <a16:creationId xmlns:a16="http://schemas.microsoft.com/office/drawing/2014/main" id="{480F99E7-3C4B-43AA-9AEE-86BCDE91F72D}"/>
            </a:ext>
          </a:extLst>
        </xdr:cNvPr>
        <xdr:cNvPicPr preferRelativeResize="0"/>
      </xdr:nvPicPr>
      <xdr:blipFill>
        <a:blip xmlns:r="http://schemas.openxmlformats.org/officeDocument/2006/relationships" r:embed="rId2" cstate="print"/>
        <a:stretch>
          <a:fillRect/>
        </a:stretch>
      </xdr:blipFill>
      <xdr:spPr>
        <a:xfrm>
          <a:off x="17700625" y="15875"/>
          <a:ext cx="1171575" cy="52387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490722</xdr:colOff>
      <xdr:row>0</xdr:row>
      <xdr:rowOff>43913</xdr:rowOff>
    </xdr:from>
    <xdr:ext cx="1060492" cy="964084"/>
    <xdr:pic>
      <xdr:nvPicPr>
        <xdr:cNvPr id="2" name="image2.png">
          <a:extLst>
            <a:ext uri="{FF2B5EF4-FFF2-40B4-BE49-F238E27FC236}">
              <a16:creationId xmlns:a16="http://schemas.microsoft.com/office/drawing/2014/main" id="{BED73DA3-5187-49D7-8888-F3C21E8AF114}"/>
            </a:ext>
          </a:extLst>
        </xdr:cNvPr>
        <xdr:cNvPicPr preferRelativeResize="0"/>
      </xdr:nvPicPr>
      <xdr:blipFill>
        <a:blip xmlns:r="http://schemas.openxmlformats.org/officeDocument/2006/relationships" r:embed="rId1" cstate="print"/>
        <a:stretch>
          <a:fillRect/>
        </a:stretch>
      </xdr:blipFill>
      <xdr:spPr>
        <a:xfrm>
          <a:off x="490722" y="43913"/>
          <a:ext cx="1060492" cy="964084"/>
        </a:xfrm>
        <a:prstGeom prst="rect">
          <a:avLst/>
        </a:prstGeom>
        <a:noFill/>
      </xdr:spPr>
    </xdr:pic>
    <xdr:clientData fLocksWithSheet="0"/>
  </xdr:oneCellAnchor>
  <xdr:oneCellAnchor>
    <xdr:from>
      <xdr:col>22</xdr:col>
      <xdr:colOff>190499</xdr:colOff>
      <xdr:row>0</xdr:row>
      <xdr:rowOff>23813</xdr:rowOff>
    </xdr:from>
    <xdr:ext cx="1171575" cy="466725"/>
    <xdr:pic>
      <xdr:nvPicPr>
        <xdr:cNvPr id="3" name="image1.png">
          <a:extLst>
            <a:ext uri="{FF2B5EF4-FFF2-40B4-BE49-F238E27FC236}">
              <a16:creationId xmlns:a16="http://schemas.microsoft.com/office/drawing/2014/main" id="{97F3771F-7A73-4191-9C86-2C17E1E8FE91}"/>
            </a:ext>
          </a:extLst>
        </xdr:cNvPr>
        <xdr:cNvPicPr preferRelativeResize="0"/>
      </xdr:nvPicPr>
      <xdr:blipFill>
        <a:blip xmlns:r="http://schemas.openxmlformats.org/officeDocument/2006/relationships" r:embed="rId2" cstate="print"/>
        <a:stretch>
          <a:fillRect/>
        </a:stretch>
      </xdr:blipFill>
      <xdr:spPr>
        <a:xfrm>
          <a:off x="34980562" y="23813"/>
          <a:ext cx="1171575" cy="46672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AF94-0098-45E8-B159-44B66B96B111}">
  <dimension ref="A1:T21"/>
  <sheetViews>
    <sheetView view="pageBreakPreview" topLeftCell="A10" zoomScale="70" zoomScaleNormal="70" zoomScaleSheetLayoutView="70" workbookViewId="0">
      <selection activeCell="L21" sqref="L21"/>
    </sheetView>
  </sheetViews>
  <sheetFormatPr baseColWidth="10" defaultRowHeight="12.75"/>
  <cols>
    <col min="1" max="1" width="20.5703125" customWidth="1"/>
    <col min="2" max="2" width="6.7109375" customWidth="1"/>
    <col min="3" max="3" width="18" customWidth="1"/>
    <col min="4" max="4" width="17.140625" customWidth="1"/>
    <col min="5" max="5" width="73.140625" customWidth="1"/>
    <col min="6" max="6" width="21.140625" customWidth="1"/>
    <col min="7" max="7" width="21.28515625" customWidth="1"/>
    <col min="8" max="8" width="21.140625" hidden="1" customWidth="1"/>
    <col min="9" max="9" width="21.140625" customWidth="1"/>
    <col min="10" max="10" width="20.140625" bestFit="1" customWidth="1"/>
    <col min="11" max="11" width="21.140625" hidden="1" customWidth="1"/>
    <col min="12" max="12" width="21.140625" customWidth="1"/>
    <col min="240" max="240" width="20.5703125" customWidth="1"/>
    <col min="241" max="241" width="6.7109375" customWidth="1"/>
    <col min="242" max="242" width="18" customWidth="1"/>
    <col min="243" max="243" width="17.140625" customWidth="1"/>
    <col min="244" max="244" width="73.140625" customWidth="1"/>
    <col min="245" max="247" width="21.140625" customWidth="1"/>
    <col min="248" max="248" width="18" customWidth="1"/>
    <col min="249" max="250" width="21.140625" customWidth="1"/>
    <col min="496" max="496" width="20.5703125" customWidth="1"/>
    <col min="497" max="497" width="6.7109375" customWidth="1"/>
    <col min="498" max="498" width="18" customWidth="1"/>
    <col min="499" max="499" width="17.140625" customWidth="1"/>
    <col min="500" max="500" width="73.140625" customWidth="1"/>
    <col min="501" max="503" width="21.140625" customWidth="1"/>
    <col min="504" max="504" width="18" customWidth="1"/>
    <col min="505" max="506" width="21.140625" customWidth="1"/>
    <col min="752" max="752" width="20.5703125" customWidth="1"/>
    <col min="753" max="753" width="6.7109375" customWidth="1"/>
    <col min="754" max="754" width="18" customWidth="1"/>
    <col min="755" max="755" width="17.140625" customWidth="1"/>
    <col min="756" max="756" width="73.140625" customWidth="1"/>
    <col min="757" max="759" width="21.140625" customWidth="1"/>
    <col min="760" max="760" width="18" customWidth="1"/>
    <col min="761" max="762" width="21.140625" customWidth="1"/>
    <col min="1008" max="1008" width="20.5703125" customWidth="1"/>
    <col min="1009" max="1009" width="6.7109375" customWidth="1"/>
    <col min="1010" max="1010" width="18" customWidth="1"/>
    <col min="1011" max="1011" width="17.140625" customWidth="1"/>
    <col min="1012" max="1012" width="73.140625" customWidth="1"/>
    <col min="1013" max="1015" width="21.140625" customWidth="1"/>
    <col min="1016" max="1016" width="18" customWidth="1"/>
    <col min="1017" max="1018" width="21.140625" customWidth="1"/>
    <col min="1264" max="1264" width="20.5703125" customWidth="1"/>
    <col min="1265" max="1265" width="6.7109375" customWidth="1"/>
    <col min="1266" max="1266" width="18" customWidth="1"/>
    <col min="1267" max="1267" width="17.140625" customWidth="1"/>
    <col min="1268" max="1268" width="73.140625" customWidth="1"/>
    <col min="1269" max="1271" width="21.140625" customWidth="1"/>
    <col min="1272" max="1272" width="18" customWidth="1"/>
    <col min="1273" max="1274" width="21.140625" customWidth="1"/>
    <col min="1520" max="1520" width="20.5703125" customWidth="1"/>
    <col min="1521" max="1521" width="6.7109375" customWidth="1"/>
    <col min="1522" max="1522" width="18" customWidth="1"/>
    <col min="1523" max="1523" width="17.140625" customWidth="1"/>
    <col min="1524" max="1524" width="73.140625" customWidth="1"/>
    <col min="1525" max="1527" width="21.140625" customWidth="1"/>
    <col min="1528" max="1528" width="18" customWidth="1"/>
    <col min="1529" max="1530" width="21.140625" customWidth="1"/>
    <col min="1776" max="1776" width="20.5703125" customWidth="1"/>
    <col min="1777" max="1777" width="6.7109375" customWidth="1"/>
    <col min="1778" max="1778" width="18" customWidth="1"/>
    <col min="1779" max="1779" width="17.140625" customWidth="1"/>
    <col min="1780" max="1780" width="73.140625" customWidth="1"/>
    <col min="1781" max="1783" width="21.140625" customWidth="1"/>
    <col min="1784" max="1784" width="18" customWidth="1"/>
    <col min="1785" max="1786" width="21.140625" customWidth="1"/>
    <col min="2032" max="2032" width="20.5703125" customWidth="1"/>
    <col min="2033" max="2033" width="6.7109375" customWidth="1"/>
    <col min="2034" max="2034" width="18" customWidth="1"/>
    <col min="2035" max="2035" width="17.140625" customWidth="1"/>
    <col min="2036" max="2036" width="73.140625" customWidth="1"/>
    <col min="2037" max="2039" width="21.140625" customWidth="1"/>
    <col min="2040" max="2040" width="18" customWidth="1"/>
    <col min="2041" max="2042" width="21.140625" customWidth="1"/>
    <col min="2288" max="2288" width="20.5703125" customWidth="1"/>
    <col min="2289" max="2289" width="6.7109375" customWidth="1"/>
    <col min="2290" max="2290" width="18" customWidth="1"/>
    <col min="2291" max="2291" width="17.140625" customWidth="1"/>
    <col min="2292" max="2292" width="73.140625" customWidth="1"/>
    <col min="2293" max="2295" width="21.140625" customWidth="1"/>
    <col min="2296" max="2296" width="18" customWidth="1"/>
    <col min="2297" max="2298" width="21.140625" customWidth="1"/>
    <col min="2544" max="2544" width="20.5703125" customWidth="1"/>
    <col min="2545" max="2545" width="6.7109375" customWidth="1"/>
    <col min="2546" max="2546" width="18" customWidth="1"/>
    <col min="2547" max="2547" width="17.140625" customWidth="1"/>
    <col min="2548" max="2548" width="73.140625" customWidth="1"/>
    <col min="2549" max="2551" width="21.140625" customWidth="1"/>
    <col min="2552" max="2552" width="18" customWidth="1"/>
    <col min="2553" max="2554" width="21.140625" customWidth="1"/>
    <col min="2800" max="2800" width="20.5703125" customWidth="1"/>
    <col min="2801" max="2801" width="6.7109375" customWidth="1"/>
    <col min="2802" max="2802" width="18" customWidth="1"/>
    <col min="2803" max="2803" width="17.140625" customWidth="1"/>
    <col min="2804" max="2804" width="73.140625" customWidth="1"/>
    <col min="2805" max="2807" width="21.140625" customWidth="1"/>
    <col min="2808" max="2808" width="18" customWidth="1"/>
    <col min="2809" max="2810" width="21.140625" customWidth="1"/>
    <col min="3056" max="3056" width="20.5703125" customWidth="1"/>
    <col min="3057" max="3057" width="6.7109375" customWidth="1"/>
    <col min="3058" max="3058" width="18" customWidth="1"/>
    <col min="3059" max="3059" width="17.140625" customWidth="1"/>
    <col min="3060" max="3060" width="73.140625" customWidth="1"/>
    <col min="3061" max="3063" width="21.140625" customWidth="1"/>
    <col min="3064" max="3064" width="18" customWidth="1"/>
    <col min="3065" max="3066" width="21.140625" customWidth="1"/>
    <col min="3312" max="3312" width="20.5703125" customWidth="1"/>
    <col min="3313" max="3313" width="6.7109375" customWidth="1"/>
    <col min="3314" max="3314" width="18" customWidth="1"/>
    <col min="3315" max="3315" width="17.140625" customWidth="1"/>
    <col min="3316" max="3316" width="73.140625" customWidth="1"/>
    <col min="3317" max="3319" width="21.140625" customWidth="1"/>
    <col min="3320" max="3320" width="18" customWidth="1"/>
    <col min="3321" max="3322" width="21.140625" customWidth="1"/>
    <col min="3568" max="3568" width="20.5703125" customWidth="1"/>
    <col min="3569" max="3569" width="6.7109375" customWidth="1"/>
    <col min="3570" max="3570" width="18" customWidth="1"/>
    <col min="3571" max="3571" width="17.140625" customWidth="1"/>
    <col min="3572" max="3572" width="73.140625" customWidth="1"/>
    <col min="3573" max="3575" width="21.140625" customWidth="1"/>
    <col min="3576" max="3576" width="18" customWidth="1"/>
    <col min="3577" max="3578" width="21.140625" customWidth="1"/>
    <col min="3824" max="3824" width="20.5703125" customWidth="1"/>
    <col min="3825" max="3825" width="6.7109375" customWidth="1"/>
    <col min="3826" max="3826" width="18" customWidth="1"/>
    <col min="3827" max="3827" width="17.140625" customWidth="1"/>
    <col min="3828" max="3828" width="73.140625" customWidth="1"/>
    <col min="3829" max="3831" width="21.140625" customWidth="1"/>
    <col min="3832" max="3832" width="18" customWidth="1"/>
    <col min="3833" max="3834" width="21.140625" customWidth="1"/>
    <col min="4080" max="4080" width="20.5703125" customWidth="1"/>
    <col min="4081" max="4081" width="6.7109375" customWidth="1"/>
    <col min="4082" max="4082" width="18" customWidth="1"/>
    <col min="4083" max="4083" width="17.140625" customWidth="1"/>
    <col min="4084" max="4084" width="73.140625" customWidth="1"/>
    <col min="4085" max="4087" width="21.140625" customWidth="1"/>
    <col min="4088" max="4088" width="18" customWidth="1"/>
    <col min="4089" max="4090" width="21.140625" customWidth="1"/>
    <col min="4336" max="4336" width="20.5703125" customWidth="1"/>
    <col min="4337" max="4337" width="6.7109375" customWidth="1"/>
    <col min="4338" max="4338" width="18" customWidth="1"/>
    <col min="4339" max="4339" width="17.140625" customWidth="1"/>
    <col min="4340" max="4340" width="73.140625" customWidth="1"/>
    <col min="4341" max="4343" width="21.140625" customWidth="1"/>
    <col min="4344" max="4344" width="18" customWidth="1"/>
    <col min="4345" max="4346" width="21.140625" customWidth="1"/>
    <col min="4592" max="4592" width="20.5703125" customWidth="1"/>
    <col min="4593" max="4593" width="6.7109375" customWidth="1"/>
    <col min="4594" max="4594" width="18" customWidth="1"/>
    <col min="4595" max="4595" width="17.140625" customWidth="1"/>
    <col min="4596" max="4596" width="73.140625" customWidth="1"/>
    <col min="4597" max="4599" width="21.140625" customWidth="1"/>
    <col min="4600" max="4600" width="18" customWidth="1"/>
    <col min="4601" max="4602" width="21.140625" customWidth="1"/>
    <col min="4848" max="4848" width="20.5703125" customWidth="1"/>
    <col min="4849" max="4849" width="6.7109375" customWidth="1"/>
    <col min="4850" max="4850" width="18" customWidth="1"/>
    <col min="4851" max="4851" width="17.140625" customWidth="1"/>
    <col min="4852" max="4852" width="73.140625" customWidth="1"/>
    <col min="4853" max="4855" width="21.140625" customWidth="1"/>
    <col min="4856" max="4856" width="18" customWidth="1"/>
    <col min="4857" max="4858" width="21.140625" customWidth="1"/>
    <col min="5104" max="5104" width="20.5703125" customWidth="1"/>
    <col min="5105" max="5105" width="6.7109375" customWidth="1"/>
    <col min="5106" max="5106" width="18" customWidth="1"/>
    <col min="5107" max="5107" width="17.140625" customWidth="1"/>
    <col min="5108" max="5108" width="73.140625" customWidth="1"/>
    <col min="5109" max="5111" width="21.140625" customWidth="1"/>
    <col min="5112" max="5112" width="18" customWidth="1"/>
    <col min="5113" max="5114" width="21.140625" customWidth="1"/>
    <col min="5360" max="5360" width="20.5703125" customWidth="1"/>
    <col min="5361" max="5361" width="6.7109375" customWidth="1"/>
    <col min="5362" max="5362" width="18" customWidth="1"/>
    <col min="5363" max="5363" width="17.140625" customWidth="1"/>
    <col min="5364" max="5364" width="73.140625" customWidth="1"/>
    <col min="5365" max="5367" width="21.140625" customWidth="1"/>
    <col min="5368" max="5368" width="18" customWidth="1"/>
    <col min="5369" max="5370" width="21.140625" customWidth="1"/>
    <col min="5616" max="5616" width="20.5703125" customWidth="1"/>
    <col min="5617" max="5617" width="6.7109375" customWidth="1"/>
    <col min="5618" max="5618" width="18" customWidth="1"/>
    <col min="5619" max="5619" width="17.140625" customWidth="1"/>
    <col min="5620" max="5620" width="73.140625" customWidth="1"/>
    <col min="5621" max="5623" width="21.140625" customWidth="1"/>
    <col min="5624" max="5624" width="18" customWidth="1"/>
    <col min="5625" max="5626" width="21.140625" customWidth="1"/>
    <col min="5872" max="5872" width="20.5703125" customWidth="1"/>
    <col min="5873" max="5873" width="6.7109375" customWidth="1"/>
    <col min="5874" max="5874" width="18" customWidth="1"/>
    <col min="5875" max="5875" width="17.140625" customWidth="1"/>
    <col min="5876" max="5876" width="73.140625" customWidth="1"/>
    <col min="5877" max="5879" width="21.140625" customWidth="1"/>
    <col min="5880" max="5880" width="18" customWidth="1"/>
    <col min="5881" max="5882" width="21.140625" customWidth="1"/>
    <col min="6128" max="6128" width="20.5703125" customWidth="1"/>
    <col min="6129" max="6129" width="6.7109375" customWidth="1"/>
    <col min="6130" max="6130" width="18" customWidth="1"/>
    <col min="6131" max="6131" width="17.140625" customWidth="1"/>
    <col min="6132" max="6132" width="73.140625" customWidth="1"/>
    <col min="6133" max="6135" width="21.140625" customWidth="1"/>
    <col min="6136" max="6136" width="18" customWidth="1"/>
    <col min="6137" max="6138" width="21.140625" customWidth="1"/>
    <col min="6384" max="6384" width="20.5703125" customWidth="1"/>
    <col min="6385" max="6385" width="6.7109375" customWidth="1"/>
    <col min="6386" max="6386" width="18" customWidth="1"/>
    <col min="6387" max="6387" width="17.140625" customWidth="1"/>
    <col min="6388" max="6388" width="73.140625" customWidth="1"/>
    <col min="6389" max="6391" width="21.140625" customWidth="1"/>
    <col min="6392" max="6392" width="18" customWidth="1"/>
    <col min="6393" max="6394" width="21.140625" customWidth="1"/>
    <col min="6640" max="6640" width="20.5703125" customWidth="1"/>
    <col min="6641" max="6641" width="6.7109375" customWidth="1"/>
    <col min="6642" max="6642" width="18" customWidth="1"/>
    <col min="6643" max="6643" width="17.140625" customWidth="1"/>
    <col min="6644" max="6644" width="73.140625" customWidth="1"/>
    <col min="6645" max="6647" width="21.140625" customWidth="1"/>
    <col min="6648" max="6648" width="18" customWidth="1"/>
    <col min="6649" max="6650" width="21.140625" customWidth="1"/>
    <col min="6896" max="6896" width="20.5703125" customWidth="1"/>
    <col min="6897" max="6897" width="6.7109375" customWidth="1"/>
    <col min="6898" max="6898" width="18" customWidth="1"/>
    <col min="6899" max="6899" width="17.140625" customWidth="1"/>
    <col min="6900" max="6900" width="73.140625" customWidth="1"/>
    <col min="6901" max="6903" width="21.140625" customWidth="1"/>
    <col min="6904" max="6904" width="18" customWidth="1"/>
    <col min="6905" max="6906" width="21.140625" customWidth="1"/>
    <col min="7152" max="7152" width="20.5703125" customWidth="1"/>
    <col min="7153" max="7153" width="6.7109375" customWidth="1"/>
    <col min="7154" max="7154" width="18" customWidth="1"/>
    <col min="7155" max="7155" width="17.140625" customWidth="1"/>
    <col min="7156" max="7156" width="73.140625" customWidth="1"/>
    <col min="7157" max="7159" width="21.140625" customWidth="1"/>
    <col min="7160" max="7160" width="18" customWidth="1"/>
    <col min="7161" max="7162" width="21.140625" customWidth="1"/>
    <col min="7408" max="7408" width="20.5703125" customWidth="1"/>
    <col min="7409" max="7409" width="6.7109375" customWidth="1"/>
    <col min="7410" max="7410" width="18" customWidth="1"/>
    <col min="7411" max="7411" width="17.140625" customWidth="1"/>
    <col min="7412" max="7412" width="73.140625" customWidth="1"/>
    <col min="7413" max="7415" width="21.140625" customWidth="1"/>
    <col min="7416" max="7416" width="18" customWidth="1"/>
    <col min="7417" max="7418" width="21.140625" customWidth="1"/>
    <col min="7664" max="7664" width="20.5703125" customWidth="1"/>
    <col min="7665" max="7665" width="6.7109375" customWidth="1"/>
    <col min="7666" max="7666" width="18" customWidth="1"/>
    <col min="7667" max="7667" width="17.140625" customWidth="1"/>
    <col min="7668" max="7668" width="73.140625" customWidth="1"/>
    <col min="7669" max="7671" width="21.140625" customWidth="1"/>
    <col min="7672" max="7672" width="18" customWidth="1"/>
    <col min="7673" max="7674" width="21.140625" customWidth="1"/>
    <col min="7920" max="7920" width="20.5703125" customWidth="1"/>
    <col min="7921" max="7921" width="6.7109375" customWidth="1"/>
    <col min="7922" max="7922" width="18" customWidth="1"/>
    <col min="7923" max="7923" width="17.140625" customWidth="1"/>
    <col min="7924" max="7924" width="73.140625" customWidth="1"/>
    <col min="7925" max="7927" width="21.140625" customWidth="1"/>
    <col min="7928" max="7928" width="18" customWidth="1"/>
    <col min="7929" max="7930" width="21.140625" customWidth="1"/>
    <col min="8176" max="8176" width="20.5703125" customWidth="1"/>
    <col min="8177" max="8177" width="6.7109375" customWidth="1"/>
    <col min="8178" max="8178" width="18" customWidth="1"/>
    <col min="8179" max="8179" width="17.140625" customWidth="1"/>
    <col min="8180" max="8180" width="73.140625" customWidth="1"/>
    <col min="8181" max="8183" width="21.140625" customWidth="1"/>
    <col min="8184" max="8184" width="18" customWidth="1"/>
    <col min="8185" max="8186" width="21.140625" customWidth="1"/>
    <col min="8432" max="8432" width="20.5703125" customWidth="1"/>
    <col min="8433" max="8433" width="6.7109375" customWidth="1"/>
    <col min="8434" max="8434" width="18" customWidth="1"/>
    <col min="8435" max="8435" width="17.140625" customWidth="1"/>
    <col min="8436" max="8436" width="73.140625" customWidth="1"/>
    <col min="8437" max="8439" width="21.140625" customWidth="1"/>
    <col min="8440" max="8440" width="18" customWidth="1"/>
    <col min="8441" max="8442" width="21.140625" customWidth="1"/>
    <col min="8688" max="8688" width="20.5703125" customWidth="1"/>
    <col min="8689" max="8689" width="6.7109375" customWidth="1"/>
    <col min="8690" max="8690" width="18" customWidth="1"/>
    <col min="8691" max="8691" width="17.140625" customWidth="1"/>
    <col min="8692" max="8692" width="73.140625" customWidth="1"/>
    <col min="8693" max="8695" width="21.140625" customWidth="1"/>
    <col min="8696" max="8696" width="18" customWidth="1"/>
    <col min="8697" max="8698" width="21.140625" customWidth="1"/>
    <col min="8944" max="8944" width="20.5703125" customWidth="1"/>
    <col min="8945" max="8945" width="6.7109375" customWidth="1"/>
    <col min="8946" max="8946" width="18" customWidth="1"/>
    <col min="8947" max="8947" width="17.140625" customWidth="1"/>
    <col min="8948" max="8948" width="73.140625" customWidth="1"/>
    <col min="8949" max="8951" width="21.140625" customWidth="1"/>
    <col min="8952" max="8952" width="18" customWidth="1"/>
    <col min="8953" max="8954" width="21.140625" customWidth="1"/>
    <col min="9200" max="9200" width="20.5703125" customWidth="1"/>
    <col min="9201" max="9201" width="6.7109375" customWidth="1"/>
    <col min="9202" max="9202" width="18" customWidth="1"/>
    <col min="9203" max="9203" width="17.140625" customWidth="1"/>
    <col min="9204" max="9204" width="73.140625" customWidth="1"/>
    <col min="9205" max="9207" width="21.140625" customWidth="1"/>
    <col min="9208" max="9208" width="18" customWidth="1"/>
    <col min="9209" max="9210" width="21.140625" customWidth="1"/>
    <col min="9456" max="9456" width="20.5703125" customWidth="1"/>
    <col min="9457" max="9457" width="6.7109375" customWidth="1"/>
    <col min="9458" max="9458" width="18" customWidth="1"/>
    <col min="9459" max="9459" width="17.140625" customWidth="1"/>
    <col min="9460" max="9460" width="73.140625" customWidth="1"/>
    <col min="9461" max="9463" width="21.140625" customWidth="1"/>
    <col min="9464" max="9464" width="18" customWidth="1"/>
    <col min="9465" max="9466" width="21.140625" customWidth="1"/>
    <col min="9712" max="9712" width="20.5703125" customWidth="1"/>
    <col min="9713" max="9713" width="6.7109375" customWidth="1"/>
    <col min="9714" max="9714" width="18" customWidth="1"/>
    <col min="9715" max="9715" width="17.140625" customWidth="1"/>
    <col min="9716" max="9716" width="73.140625" customWidth="1"/>
    <col min="9717" max="9719" width="21.140625" customWidth="1"/>
    <col min="9720" max="9720" width="18" customWidth="1"/>
    <col min="9721" max="9722" width="21.140625" customWidth="1"/>
    <col min="9968" max="9968" width="20.5703125" customWidth="1"/>
    <col min="9969" max="9969" width="6.7109375" customWidth="1"/>
    <col min="9970" max="9970" width="18" customWidth="1"/>
    <col min="9971" max="9971" width="17.140625" customWidth="1"/>
    <col min="9972" max="9972" width="73.140625" customWidth="1"/>
    <col min="9973" max="9975" width="21.140625" customWidth="1"/>
    <col min="9976" max="9976" width="18" customWidth="1"/>
    <col min="9977" max="9978" width="21.140625" customWidth="1"/>
    <col min="10224" max="10224" width="20.5703125" customWidth="1"/>
    <col min="10225" max="10225" width="6.7109375" customWidth="1"/>
    <col min="10226" max="10226" width="18" customWidth="1"/>
    <col min="10227" max="10227" width="17.140625" customWidth="1"/>
    <col min="10228" max="10228" width="73.140625" customWidth="1"/>
    <col min="10229" max="10231" width="21.140625" customWidth="1"/>
    <col min="10232" max="10232" width="18" customWidth="1"/>
    <col min="10233" max="10234" width="21.140625" customWidth="1"/>
    <col min="10480" max="10480" width="20.5703125" customWidth="1"/>
    <col min="10481" max="10481" width="6.7109375" customWidth="1"/>
    <col min="10482" max="10482" width="18" customWidth="1"/>
    <col min="10483" max="10483" width="17.140625" customWidth="1"/>
    <col min="10484" max="10484" width="73.140625" customWidth="1"/>
    <col min="10485" max="10487" width="21.140625" customWidth="1"/>
    <col min="10488" max="10488" width="18" customWidth="1"/>
    <col min="10489" max="10490" width="21.140625" customWidth="1"/>
    <col min="10736" max="10736" width="20.5703125" customWidth="1"/>
    <col min="10737" max="10737" width="6.7109375" customWidth="1"/>
    <col min="10738" max="10738" width="18" customWidth="1"/>
    <col min="10739" max="10739" width="17.140625" customWidth="1"/>
    <col min="10740" max="10740" width="73.140625" customWidth="1"/>
    <col min="10741" max="10743" width="21.140625" customWidth="1"/>
    <col min="10744" max="10744" width="18" customWidth="1"/>
    <col min="10745" max="10746" width="21.140625" customWidth="1"/>
    <col min="10992" max="10992" width="20.5703125" customWidth="1"/>
    <col min="10993" max="10993" width="6.7109375" customWidth="1"/>
    <col min="10994" max="10994" width="18" customWidth="1"/>
    <col min="10995" max="10995" width="17.140625" customWidth="1"/>
    <col min="10996" max="10996" width="73.140625" customWidth="1"/>
    <col min="10997" max="10999" width="21.140625" customWidth="1"/>
    <col min="11000" max="11000" width="18" customWidth="1"/>
    <col min="11001" max="11002" width="21.140625" customWidth="1"/>
    <col min="11248" max="11248" width="20.5703125" customWidth="1"/>
    <col min="11249" max="11249" width="6.7109375" customWidth="1"/>
    <col min="11250" max="11250" width="18" customWidth="1"/>
    <col min="11251" max="11251" width="17.140625" customWidth="1"/>
    <col min="11252" max="11252" width="73.140625" customWidth="1"/>
    <col min="11253" max="11255" width="21.140625" customWidth="1"/>
    <col min="11256" max="11256" width="18" customWidth="1"/>
    <col min="11257" max="11258" width="21.140625" customWidth="1"/>
    <col min="11504" max="11504" width="20.5703125" customWidth="1"/>
    <col min="11505" max="11505" width="6.7109375" customWidth="1"/>
    <col min="11506" max="11506" width="18" customWidth="1"/>
    <col min="11507" max="11507" width="17.140625" customWidth="1"/>
    <col min="11508" max="11508" width="73.140625" customWidth="1"/>
    <col min="11509" max="11511" width="21.140625" customWidth="1"/>
    <col min="11512" max="11512" width="18" customWidth="1"/>
    <col min="11513" max="11514" width="21.140625" customWidth="1"/>
    <col min="11760" max="11760" width="20.5703125" customWidth="1"/>
    <col min="11761" max="11761" width="6.7109375" customWidth="1"/>
    <col min="11762" max="11762" width="18" customWidth="1"/>
    <col min="11763" max="11763" width="17.140625" customWidth="1"/>
    <col min="11764" max="11764" width="73.140625" customWidth="1"/>
    <col min="11765" max="11767" width="21.140625" customWidth="1"/>
    <col min="11768" max="11768" width="18" customWidth="1"/>
    <col min="11769" max="11770" width="21.140625" customWidth="1"/>
    <col min="12016" max="12016" width="20.5703125" customWidth="1"/>
    <col min="12017" max="12017" width="6.7109375" customWidth="1"/>
    <col min="12018" max="12018" width="18" customWidth="1"/>
    <col min="12019" max="12019" width="17.140625" customWidth="1"/>
    <col min="12020" max="12020" width="73.140625" customWidth="1"/>
    <col min="12021" max="12023" width="21.140625" customWidth="1"/>
    <col min="12024" max="12024" width="18" customWidth="1"/>
    <col min="12025" max="12026" width="21.140625" customWidth="1"/>
    <col min="12272" max="12272" width="20.5703125" customWidth="1"/>
    <col min="12273" max="12273" width="6.7109375" customWidth="1"/>
    <col min="12274" max="12274" width="18" customWidth="1"/>
    <col min="12275" max="12275" width="17.140625" customWidth="1"/>
    <col min="12276" max="12276" width="73.140625" customWidth="1"/>
    <col min="12277" max="12279" width="21.140625" customWidth="1"/>
    <col min="12280" max="12280" width="18" customWidth="1"/>
    <col min="12281" max="12282" width="21.140625" customWidth="1"/>
    <col min="12528" max="12528" width="20.5703125" customWidth="1"/>
    <col min="12529" max="12529" width="6.7109375" customWidth="1"/>
    <col min="12530" max="12530" width="18" customWidth="1"/>
    <col min="12531" max="12531" width="17.140625" customWidth="1"/>
    <col min="12532" max="12532" width="73.140625" customWidth="1"/>
    <col min="12533" max="12535" width="21.140625" customWidth="1"/>
    <col min="12536" max="12536" width="18" customWidth="1"/>
    <col min="12537" max="12538" width="21.140625" customWidth="1"/>
    <col min="12784" max="12784" width="20.5703125" customWidth="1"/>
    <col min="12785" max="12785" width="6.7109375" customWidth="1"/>
    <col min="12786" max="12786" width="18" customWidth="1"/>
    <col min="12787" max="12787" width="17.140625" customWidth="1"/>
    <col min="12788" max="12788" width="73.140625" customWidth="1"/>
    <col min="12789" max="12791" width="21.140625" customWidth="1"/>
    <col min="12792" max="12792" width="18" customWidth="1"/>
    <col min="12793" max="12794" width="21.140625" customWidth="1"/>
    <col min="13040" max="13040" width="20.5703125" customWidth="1"/>
    <col min="13041" max="13041" width="6.7109375" customWidth="1"/>
    <col min="13042" max="13042" width="18" customWidth="1"/>
    <col min="13043" max="13043" width="17.140625" customWidth="1"/>
    <col min="13044" max="13044" width="73.140625" customWidth="1"/>
    <col min="13045" max="13047" width="21.140625" customWidth="1"/>
    <col min="13048" max="13048" width="18" customWidth="1"/>
    <col min="13049" max="13050" width="21.140625" customWidth="1"/>
    <col min="13296" max="13296" width="20.5703125" customWidth="1"/>
    <col min="13297" max="13297" width="6.7109375" customWidth="1"/>
    <col min="13298" max="13298" width="18" customWidth="1"/>
    <col min="13299" max="13299" width="17.140625" customWidth="1"/>
    <col min="13300" max="13300" width="73.140625" customWidth="1"/>
    <col min="13301" max="13303" width="21.140625" customWidth="1"/>
    <col min="13304" max="13304" width="18" customWidth="1"/>
    <col min="13305" max="13306" width="21.140625" customWidth="1"/>
    <col min="13552" max="13552" width="20.5703125" customWidth="1"/>
    <col min="13553" max="13553" width="6.7109375" customWidth="1"/>
    <col min="13554" max="13554" width="18" customWidth="1"/>
    <col min="13555" max="13555" width="17.140625" customWidth="1"/>
    <col min="13556" max="13556" width="73.140625" customWidth="1"/>
    <col min="13557" max="13559" width="21.140625" customWidth="1"/>
    <col min="13560" max="13560" width="18" customWidth="1"/>
    <col min="13561" max="13562" width="21.140625" customWidth="1"/>
    <col min="13808" max="13808" width="20.5703125" customWidth="1"/>
    <col min="13809" max="13809" width="6.7109375" customWidth="1"/>
    <col min="13810" max="13810" width="18" customWidth="1"/>
    <col min="13811" max="13811" width="17.140625" customWidth="1"/>
    <col min="13812" max="13812" width="73.140625" customWidth="1"/>
    <col min="13813" max="13815" width="21.140625" customWidth="1"/>
    <col min="13816" max="13816" width="18" customWidth="1"/>
    <col min="13817" max="13818" width="21.140625" customWidth="1"/>
    <col min="14064" max="14064" width="20.5703125" customWidth="1"/>
    <col min="14065" max="14065" width="6.7109375" customWidth="1"/>
    <col min="14066" max="14066" width="18" customWidth="1"/>
    <col min="14067" max="14067" width="17.140625" customWidth="1"/>
    <col min="14068" max="14068" width="73.140625" customWidth="1"/>
    <col min="14069" max="14071" width="21.140625" customWidth="1"/>
    <col min="14072" max="14072" width="18" customWidth="1"/>
    <col min="14073" max="14074" width="21.140625" customWidth="1"/>
    <col min="14320" max="14320" width="20.5703125" customWidth="1"/>
    <col min="14321" max="14321" width="6.7109375" customWidth="1"/>
    <col min="14322" max="14322" width="18" customWidth="1"/>
    <col min="14323" max="14323" width="17.140625" customWidth="1"/>
    <col min="14324" max="14324" width="73.140625" customWidth="1"/>
    <col min="14325" max="14327" width="21.140625" customWidth="1"/>
    <col min="14328" max="14328" width="18" customWidth="1"/>
    <col min="14329" max="14330" width="21.140625" customWidth="1"/>
    <col min="14576" max="14576" width="20.5703125" customWidth="1"/>
    <col min="14577" max="14577" width="6.7109375" customWidth="1"/>
    <col min="14578" max="14578" width="18" customWidth="1"/>
    <col min="14579" max="14579" width="17.140625" customWidth="1"/>
    <col min="14580" max="14580" width="73.140625" customWidth="1"/>
    <col min="14581" max="14583" width="21.140625" customWidth="1"/>
    <col min="14584" max="14584" width="18" customWidth="1"/>
    <col min="14585" max="14586" width="21.140625" customWidth="1"/>
    <col min="14832" max="14832" width="20.5703125" customWidth="1"/>
    <col min="14833" max="14833" width="6.7109375" customWidth="1"/>
    <col min="14834" max="14834" width="18" customWidth="1"/>
    <col min="14835" max="14835" width="17.140625" customWidth="1"/>
    <col min="14836" max="14836" width="73.140625" customWidth="1"/>
    <col min="14837" max="14839" width="21.140625" customWidth="1"/>
    <col min="14840" max="14840" width="18" customWidth="1"/>
    <col min="14841" max="14842" width="21.140625" customWidth="1"/>
    <col min="15088" max="15088" width="20.5703125" customWidth="1"/>
    <col min="15089" max="15089" width="6.7109375" customWidth="1"/>
    <col min="15090" max="15090" width="18" customWidth="1"/>
    <col min="15091" max="15091" width="17.140625" customWidth="1"/>
    <col min="15092" max="15092" width="73.140625" customWidth="1"/>
    <col min="15093" max="15095" width="21.140625" customWidth="1"/>
    <col min="15096" max="15096" width="18" customWidth="1"/>
    <col min="15097" max="15098" width="21.140625" customWidth="1"/>
    <col min="15344" max="15344" width="20.5703125" customWidth="1"/>
    <col min="15345" max="15345" width="6.7109375" customWidth="1"/>
    <col min="15346" max="15346" width="18" customWidth="1"/>
    <col min="15347" max="15347" width="17.140625" customWidth="1"/>
    <col min="15348" max="15348" width="73.140625" customWidth="1"/>
    <col min="15349" max="15351" width="21.140625" customWidth="1"/>
    <col min="15352" max="15352" width="18" customWidth="1"/>
    <col min="15353" max="15354" width="21.140625" customWidth="1"/>
    <col min="15600" max="15600" width="20.5703125" customWidth="1"/>
    <col min="15601" max="15601" width="6.7109375" customWidth="1"/>
    <col min="15602" max="15602" width="18" customWidth="1"/>
    <col min="15603" max="15603" width="17.140625" customWidth="1"/>
    <col min="15604" max="15604" width="73.140625" customWidth="1"/>
    <col min="15605" max="15607" width="21.140625" customWidth="1"/>
    <col min="15608" max="15608" width="18" customWidth="1"/>
    <col min="15609" max="15610" width="21.140625" customWidth="1"/>
    <col min="15856" max="15856" width="20.5703125" customWidth="1"/>
    <col min="15857" max="15857" width="6.7109375" customWidth="1"/>
    <col min="15858" max="15858" width="18" customWidth="1"/>
    <col min="15859" max="15859" width="17.140625" customWidth="1"/>
    <col min="15860" max="15860" width="73.140625" customWidth="1"/>
    <col min="15861" max="15863" width="21.140625" customWidth="1"/>
    <col min="15864" max="15864" width="18" customWidth="1"/>
    <col min="15865" max="15866" width="21.140625" customWidth="1"/>
    <col min="16112" max="16112" width="20.5703125" customWidth="1"/>
    <col min="16113" max="16113" width="6.7109375" customWidth="1"/>
    <col min="16114" max="16114" width="18" customWidth="1"/>
    <col min="16115" max="16115" width="17.140625" customWidth="1"/>
    <col min="16116" max="16116" width="73.140625" customWidth="1"/>
    <col min="16117" max="16119" width="21.140625" customWidth="1"/>
    <col min="16120" max="16120" width="18" customWidth="1"/>
    <col min="16121" max="16122" width="21.140625" customWidth="1"/>
  </cols>
  <sheetData>
    <row r="1" spans="1:20" ht="43.5" customHeight="1">
      <c r="A1" s="108"/>
      <c r="B1" s="102"/>
      <c r="C1" s="98" t="s">
        <v>35</v>
      </c>
      <c r="D1" s="99"/>
      <c r="E1" s="99"/>
      <c r="F1" s="99"/>
      <c r="G1" s="99"/>
      <c r="H1" s="99"/>
      <c r="I1" s="99"/>
      <c r="J1" s="99"/>
      <c r="K1" s="99"/>
      <c r="L1" s="28"/>
      <c r="M1" s="24"/>
      <c r="N1" s="24"/>
      <c r="O1" s="24"/>
      <c r="P1" s="24"/>
      <c r="Q1" s="24"/>
      <c r="R1" s="24"/>
      <c r="S1" s="24"/>
      <c r="T1" s="24"/>
    </row>
    <row r="2" spans="1:20" ht="39.75" customHeight="1">
      <c r="A2" s="109"/>
      <c r="B2" s="110"/>
      <c r="C2" s="98" t="s">
        <v>38</v>
      </c>
      <c r="D2" s="99"/>
      <c r="E2" s="99"/>
      <c r="F2" s="99"/>
      <c r="G2" s="99"/>
      <c r="H2" s="99"/>
      <c r="I2" s="99"/>
      <c r="J2" s="99"/>
      <c r="K2" s="99"/>
      <c r="L2" s="28"/>
      <c r="M2" s="24"/>
      <c r="N2" s="24"/>
      <c r="O2" s="24"/>
      <c r="P2" s="24"/>
      <c r="Q2" s="24"/>
      <c r="R2" s="24"/>
      <c r="S2" s="24"/>
      <c r="T2" s="24"/>
    </row>
    <row r="3" spans="1:20" ht="12.75" customHeight="1">
      <c r="A3" s="100"/>
      <c r="B3" s="100"/>
      <c r="C3" s="100"/>
      <c r="D3" s="100"/>
      <c r="E3" s="100"/>
      <c r="F3" s="100"/>
      <c r="G3" s="100"/>
      <c r="H3" s="100"/>
      <c r="I3" s="100"/>
      <c r="J3" s="100"/>
      <c r="K3" s="100"/>
      <c r="L3" s="100"/>
      <c r="M3" s="24"/>
      <c r="N3" s="24"/>
      <c r="O3" s="24"/>
      <c r="P3" s="24"/>
      <c r="Q3" s="24"/>
      <c r="R3" s="24"/>
      <c r="S3" s="24"/>
      <c r="T3" s="24"/>
    </row>
    <row r="4" spans="1:20" ht="27" customHeight="1" thickBot="1">
      <c r="A4" s="101" t="s">
        <v>36</v>
      </c>
      <c r="B4" s="102"/>
      <c r="C4" s="26">
        <v>46101</v>
      </c>
      <c r="D4" s="93"/>
      <c r="E4" s="94"/>
      <c r="F4" s="94"/>
      <c r="G4" s="94"/>
      <c r="H4" s="94"/>
      <c r="I4" s="94"/>
      <c r="J4" s="94"/>
      <c r="K4" s="94"/>
      <c r="L4" s="94"/>
      <c r="M4" s="25"/>
      <c r="N4" s="27"/>
      <c r="O4" s="27"/>
      <c r="P4" s="27"/>
      <c r="Q4" s="27"/>
      <c r="R4" s="27"/>
      <c r="S4" s="27"/>
      <c r="T4" s="27"/>
    </row>
    <row r="5" spans="1:20" ht="98.25" customHeight="1" thickBot="1">
      <c r="A5" s="103" t="s">
        <v>37</v>
      </c>
      <c r="B5" s="104"/>
      <c r="C5" s="105" t="s">
        <v>40</v>
      </c>
      <c r="D5" s="106"/>
      <c r="E5" s="106"/>
      <c r="F5" s="106"/>
      <c r="G5" s="107"/>
      <c r="H5" s="96"/>
      <c r="I5" s="97"/>
      <c r="J5" s="97"/>
      <c r="K5" s="97"/>
      <c r="L5" s="97"/>
      <c r="M5" s="27"/>
      <c r="N5" s="27"/>
      <c r="O5" s="27"/>
      <c r="P5" s="27"/>
      <c r="Q5" s="27"/>
      <c r="R5" s="27"/>
      <c r="S5" s="27"/>
      <c r="T5" s="27"/>
    </row>
    <row r="6" spans="1:20" ht="14.25" customHeight="1" thickBot="1">
      <c r="A6" s="95"/>
      <c r="B6" s="95"/>
      <c r="C6" s="95"/>
      <c r="D6" s="95"/>
      <c r="E6" s="95"/>
      <c r="F6" s="95"/>
      <c r="G6" s="95"/>
      <c r="H6" s="95"/>
      <c r="I6" s="95"/>
      <c r="J6" s="95"/>
      <c r="K6" s="95"/>
      <c r="L6" s="95"/>
    </row>
    <row r="7" spans="1:20" ht="51.75" customHeight="1" thickBot="1">
      <c r="A7" s="1" t="s">
        <v>0</v>
      </c>
      <c r="B7" s="2" t="s">
        <v>1</v>
      </c>
      <c r="C7" s="2" t="s">
        <v>2</v>
      </c>
      <c r="D7" s="2" t="s">
        <v>3</v>
      </c>
      <c r="E7" s="2" t="s">
        <v>4</v>
      </c>
      <c r="F7" s="2" t="s">
        <v>31</v>
      </c>
      <c r="G7" s="2" t="s">
        <v>5</v>
      </c>
      <c r="H7" s="2" t="s">
        <v>24</v>
      </c>
      <c r="I7" s="2" t="s">
        <v>32</v>
      </c>
      <c r="J7" s="2" t="s">
        <v>6</v>
      </c>
      <c r="K7" s="2" t="s">
        <v>7</v>
      </c>
      <c r="L7" s="3" t="s">
        <v>8</v>
      </c>
    </row>
    <row r="8" spans="1:20" ht="50.1" customHeight="1">
      <c r="A8" s="87" t="s">
        <v>9</v>
      </c>
      <c r="B8" s="4">
        <v>1</v>
      </c>
      <c r="C8" s="4" t="s">
        <v>10</v>
      </c>
      <c r="D8" s="15">
        <v>40</v>
      </c>
      <c r="E8" s="90" t="s">
        <v>47</v>
      </c>
      <c r="F8" s="9">
        <v>94000</v>
      </c>
      <c r="G8" s="9">
        <f>F8*(1+19%)</f>
        <v>111860</v>
      </c>
      <c r="H8" s="9">
        <f>G8*D8</f>
        <v>4474400</v>
      </c>
      <c r="I8" s="10">
        <v>82250</v>
      </c>
      <c r="J8" s="10">
        <f>I8*(1+19%)</f>
        <v>97877.5</v>
      </c>
      <c r="K8" s="10">
        <f>J8*D8</f>
        <v>3915100</v>
      </c>
      <c r="L8" s="11">
        <f t="shared" ref="L8:L20" si="0">+H8+K8</f>
        <v>8389500</v>
      </c>
    </row>
    <row r="9" spans="1:20" ht="50.1" customHeight="1">
      <c r="A9" s="88"/>
      <c r="B9" s="4">
        <v>2</v>
      </c>
      <c r="C9" s="5" t="s">
        <v>11</v>
      </c>
      <c r="D9" s="6">
        <v>17</v>
      </c>
      <c r="E9" s="91"/>
      <c r="F9" s="9">
        <v>94000</v>
      </c>
      <c r="G9" s="9">
        <f t="shared" ref="G9:G20" si="1">F9*(1+19%)</f>
        <v>111860</v>
      </c>
      <c r="H9" s="9">
        <f t="shared" ref="H9:H19" si="2">G9*D9</f>
        <v>1901620</v>
      </c>
      <c r="I9" s="10">
        <v>82250</v>
      </c>
      <c r="J9" s="10">
        <f t="shared" ref="J9:J20" si="3">I9*(1+19%)</f>
        <v>97877.5</v>
      </c>
      <c r="K9" s="10">
        <f t="shared" ref="K9:K20" si="4">J9*D9</f>
        <v>1663917.5</v>
      </c>
      <c r="L9" s="12">
        <f t="shared" si="0"/>
        <v>3565537.5</v>
      </c>
    </row>
    <row r="10" spans="1:20" ht="50.1" customHeight="1">
      <c r="A10" s="88"/>
      <c r="B10" s="4">
        <v>3</v>
      </c>
      <c r="C10" s="5" t="s">
        <v>12</v>
      </c>
      <c r="D10" s="6">
        <v>5</v>
      </c>
      <c r="E10" s="91"/>
      <c r="F10" s="9">
        <v>94000</v>
      </c>
      <c r="G10" s="9">
        <f t="shared" si="1"/>
        <v>111860</v>
      </c>
      <c r="H10" s="9">
        <f t="shared" si="2"/>
        <v>559300</v>
      </c>
      <c r="I10" s="10">
        <v>82250</v>
      </c>
      <c r="J10" s="10">
        <f t="shared" si="3"/>
        <v>97877.5</v>
      </c>
      <c r="K10" s="10">
        <f t="shared" si="4"/>
        <v>489387.5</v>
      </c>
      <c r="L10" s="12">
        <f t="shared" si="0"/>
        <v>1048687.5</v>
      </c>
    </row>
    <row r="11" spans="1:20" ht="50.1" customHeight="1">
      <c r="A11" s="88"/>
      <c r="B11" s="4">
        <v>4</v>
      </c>
      <c r="C11" s="5" t="s">
        <v>13</v>
      </c>
      <c r="D11" s="6">
        <v>14</v>
      </c>
      <c r="E11" s="91"/>
      <c r="F11" s="9">
        <v>94000</v>
      </c>
      <c r="G11" s="9">
        <f t="shared" si="1"/>
        <v>111860</v>
      </c>
      <c r="H11" s="9">
        <f t="shared" si="2"/>
        <v>1566040</v>
      </c>
      <c r="I11" s="10">
        <v>82250</v>
      </c>
      <c r="J11" s="10">
        <f t="shared" si="3"/>
        <v>97877.5</v>
      </c>
      <c r="K11" s="10">
        <f t="shared" si="4"/>
        <v>1370285</v>
      </c>
      <c r="L11" s="12">
        <f t="shared" si="0"/>
        <v>2936325</v>
      </c>
      <c r="N11" t="s">
        <v>39</v>
      </c>
    </row>
    <row r="12" spans="1:20" ht="50.1" customHeight="1">
      <c r="A12" s="88"/>
      <c r="B12" s="4">
        <v>5</v>
      </c>
      <c r="C12" s="5" t="s">
        <v>14</v>
      </c>
      <c r="D12" s="6">
        <v>9</v>
      </c>
      <c r="E12" s="91"/>
      <c r="F12" s="9">
        <v>94000</v>
      </c>
      <c r="G12" s="9">
        <f t="shared" si="1"/>
        <v>111860</v>
      </c>
      <c r="H12" s="9">
        <f t="shared" si="2"/>
        <v>1006740</v>
      </c>
      <c r="I12" s="10">
        <v>82250</v>
      </c>
      <c r="J12" s="10">
        <f t="shared" si="3"/>
        <v>97877.5</v>
      </c>
      <c r="K12" s="10">
        <f t="shared" si="4"/>
        <v>880897.5</v>
      </c>
      <c r="L12" s="12">
        <f t="shared" si="0"/>
        <v>1887637.5</v>
      </c>
    </row>
    <row r="13" spans="1:20" ht="50.1" customHeight="1">
      <c r="A13" s="88"/>
      <c r="B13" s="4">
        <v>6</v>
      </c>
      <c r="C13" s="5" t="s">
        <v>15</v>
      </c>
      <c r="D13" s="6">
        <v>5</v>
      </c>
      <c r="E13" s="91"/>
      <c r="F13" s="9">
        <v>94000</v>
      </c>
      <c r="G13" s="9">
        <f t="shared" si="1"/>
        <v>111860</v>
      </c>
      <c r="H13" s="9">
        <f t="shared" si="2"/>
        <v>559300</v>
      </c>
      <c r="I13" s="10">
        <v>82250</v>
      </c>
      <c r="J13" s="10">
        <f t="shared" si="3"/>
        <v>97877.5</v>
      </c>
      <c r="K13" s="10">
        <f t="shared" si="4"/>
        <v>489387.5</v>
      </c>
      <c r="L13" s="12">
        <f t="shared" si="0"/>
        <v>1048687.5</v>
      </c>
    </row>
    <row r="14" spans="1:20" ht="50.1" customHeight="1">
      <c r="A14" s="88"/>
      <c r="B14" s="4">
        <v>7</v>
      </c>
      <c r="C14" s="5" t="s">
        <v>16</v>
      </c>
      <c r="D14" s="6">
        <v>1</v>
      </c>
      <c r="E14" s="91"/>
      <c r="F14" s="9">
        <v>94000</v>
      </c>
      <c r="G14" s="9">
        <f t="shared" si="1"/>
        <v>111860</v>
      </c>
      <c r="H14" s="9">
        <f t="shared" si="2"/>
        <v>111860</v>
      </c>
      <c r="I14" s="10">
        <v>82250</v>
      </c>
      <c r="J14" s="10">
        <f t="shared" si="3"/>
        <v>97877.5</v>
      </c>
      <c r="K14" s="10">
        <f t="shared" si="4"/>
        <v>97877.5</v>
      </c>
      <c r="L14" s="12">
        <f t="shared" si="0"/>
        <v>209737.5</v>
      </c>
    </row>
    <row r="15" spans="1:20" ht="50.1" customHeight="1">
      <c r="A15" s="88"/>
      <c r="B15" s="4">
        <v>8</v>
      </c>
      <c r="C15" s="5" t="s">
        <v>17</v>
      </c>
      <c r="D15" s="6">
        <v>4</v>
      </c>
      <c r="E15" s="91"/>
      <c r="F15" s="9">
        <v>94000</v>
      </c>
      <c r="G15" s="9">
        <f>F15*(1+19%)</f>
        <v>111860</v>
      </c>
      <c r="H15" s="9">
        <f t="shared" si="2"/>
        <v>447440</v>
      </c>
      <c r="I15" s="10">
        <v>82250</v>
      </c>
      <c r="J15" s="10">
        <f>I15*(1+19%)</f>
        <v>97877.5</v>
      </c>
      <c r="K15" s="10">
        <f t="shared" si="4"/>
        <v>391510</v>
      </c>
      <c r="L15" s="12">
        <f t="shared" si="0"/>
        <v>838950</v>
      </c>
    </row>
    <row r="16" spans="1:20" ht="50.1" customHeight="1">
      <c r="A16" s="88"/>
      <c r="B16" s="4">
        <v>9</v>
      </c>
      <c r="C16" s="5" t="s">
        <v>18</v>
      </c>
      <c r="D16" s="6">
        <v>8</v>
      </c>
      <c r="E16" s="91"/>
      <c r="F16" s="9">
        <v>94000</v>
      </c>
      <c r="G16" s="9">
        <f t="shared" si="1"/>
        <v>111860</v>
      </c>
      <c r="H16" s="9">
        <f t="shared" si="2"/>
        <v>894880</v>
      </c>
      <c r="I16" s="10">
        <v>82250</v>
      </c>
      <c r="J16" s="10">
        <f t="shared" si="3"/>
        <v>97877.5</v>
      </c>
      <c r="K16" s="10">
        <f t="shared" si="4"/>
        <v>783020</v>
      </c>
      <c r="L16" s="12">
        <f t="shared" si="0"/>
        <v>1677900</v>
      </c>
    </row>
    <row r="17" spans="1:12" ht="50.1" customHeight="1">
      <c r="A17" s="88"/>
      <c r="B17" s="4">
        <v>10</v>
      </c>
      <c r="C17" s="5" t="s">
        <v>19</v>
      </c>
      <c r="D17" s="6">
        <v>2</v>
      </c>
      <c r="E17" s="91"/>
      <c r="F17" s="9">
        <v>94000</v>
      </c>
      <c r="G17" s="9">
        <f t="shared" si="1"/>
        <v>111860</v>
      </c>
      <c r="H17" s="9">
        <f t="shared" si="2"/>
        <v>223720</v>
      </c>
      <c r="I17" s="10">
        <v>82250</v>
      </c>
      <c r="J17" s="10">
        <f t="shared" si="3"/>
        <v>97877.5</v>
      </c>
      <c r="K17" s="10">
        <f t="shared" si="4"/>
        <v>195755</v>
      </c>
      <c r="L17" s="12">
        <f t="shared" si="0"/>
        <v>419475</v>
      </c>
    </row>
    <row r="18" spans="1:12" ht="50.1" customHeight="1">
      <c r="A18" s="88"/>
      <c r="B18" s="4">
        <v>11</v>
      </c>
      <c r="C18" s="5" t="s">
        <v>20</v>
      </c>
      <c r="D18" s="6">
        <v>330</v>
      </c>
      <c r="E18" s="91"/>
      <c r="F18" s="9">
        <v>94000</v>
      </c>
      <c r="G18" s="9">
        <f t="shared" si="1"/>
        <v>111860</v>
      </c>
      <c r="H18" s="9">
        <f t="shared" si="2"/>
        <v>36913800</v>
      </c>
      <c r="I18" s="10">
        <v>82250</v>
      </c>
      <c r="J18" s="10">
        <f t="shared" si="3"/>
        <v>97877.5</v>
      </c>
      <c r="K18" s="10">
        <f>J18*D18</f>
        <v>32299575</v>
      </c>
      <c r="L18" s="12">
        <f t="shared" si="0"/>
        <v>69213375</v>
      </c>
    </row>
    <row r="19" spans="1:12" ht="50.1" customHeight="1">
      <c r="A19" s="88"/>
      <c r="B19" s="4">
        <v>12</v>
      </c>
      <c r="C19" s="5" t="s">
        <v>21</v>
      </c>
      <c r="D19" s="6">
        <v>14</v>
      </c>
      <c r="E19" s="91"/>
      <c r="F19" s="9">
        <v>94000</v>
      </c>
      <c r="G19" s="9">
        <f t="shared" si="1"/>
        <v>111860</v>
      </c>
      <c r="H19" s="9">
        <f t="shared" si="2"/>
        <v>1566040</v>
      </c>
      <c r="I19" s="10">
        <v>82250</v>
      </c>
      <c r="J19" s="10">
        <f t="shared" si="3"/>
        <v>97877.5</v>
      </c>
      <c r="K19" s="10">
        <f t="shared" si="4"/>
        <v>1370285</v>
      </c>
      <c r="L19" s="12">
        <f t="shared" si="0"/>
        <v>2936325</v>
      </c>
    </row>
    <row r="20" spans="1:12" ht="210" customHeight="1" thickBot="1">
      <c r="A20" s="89"/>
      <c r="B20" s="4">
        <v>13</v>
      </c>
      <c r="C20" s="7" t="s">
        <v>22</v>
      </c>
      <c r="D20" s="8">
        <v>81</v>
      </c>
      <c r="E20" s="92"/>
      <c r="F20" s="9">
        <v>94000</v>
      </c>
      <c r="G20" s="9">
        <f t="shared" si="1"/>
        <v>111860</v>
      </c>
      <c r="H20" s="9">
        <f>G20*D20</f>
        <v>9060660</v>
      </c>
      <c r="I20" s="10">
        <v>82250</v>
      </c>
      <c r="J20" s="10">
        <f t="shared" si="3"/>
        <v>97877.5</v>
      </c>
      <c r="K20" s="10">
        <f t="shared" si="4"/>
        <v>7928077.5</v>
      </c>
      <c r="L20" s="13">
        <f t="shared" si="0"/>
        <v>16988737.5</v>
      </c>
    </row>
    <row r="21" spans="1:12" ht="34.5" customHeight="1" thickBot="1">
      <c r="A21" s="85" t="s">
        <v>23</v>
      </c>
      <c r="B21" s="86"/>
      <c r="C21" s="86"/>
      <c r="D21" s="86"/>
      <c r="E21" s="86"/>
      <c r="F21" s="86"/>
      <c r="G21" s="86"/>
      <c r="H21" s="86"/>
      <c r="I21" s="86"/>
      <c r="J21" s="86"/>
      <c r="K21" s="86"/>
      <c r="L21" s="14">
        <f>SUM(L8:L20)</f>
        <v>111160875</v>
      </c>
    </row>
  </sheetData>
  <mergeCells count="13">
    <mergeCell ref="C1:K1"/>
    <mergeCell ref="C2:K2"/>
    <mergeCell ref="A3:L3"/>
    <mergeCell ref="A4:B4"/>
    <mergeCell ref="A5:B5"/>
    <mergeCell ref="C5:G5"/>
    <mergeCell ref="A1:B2"/>
    <mergeCell ref="A21:K21"/>
    <mergeCell ref="A8:A20"/>
    <mergeCell ref="E8:E20"/>
    <mergeCell ref="D4:L4"/>
    <mergeCell ref="A6:L6"/>
    <mergeCell ref="H5:L5"/>
  </mergeCells>
  <pageMargins left="0.7" right="0.7" top="0.75" bottom="0.75" header="0.3" footer="0.3"/>
  <pageSetup paperSize="9" scale="2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CD9A4-C410-49FA-81FE-FD9ABCE975BE}">
  <dimension ref="A1:U999"/>
  <sheetViews>
    <sheetView topLeftCell="A9" zoomScale="70" zoomScaleNormal="70" workbookViewId="0">
      <selection activeCell="N21" sqref="N21"/>
    </sheetView>
  </sheetViews>
  <sheetFormatPr baseColWidth="10" defaultColWidth="12.7109375" defaultRowHeight="15" customHeight="1"/>
  <cols>
    <col min="1" max="1" width="20.7109375" style="33" customWidth="1"/>
    <col min="2" max="2" width="6.7109375" style="33" customWidth="1"/>
    <col min="3" max="3" width="37" style="33" customWidth="1"/>
    <col min="4" max="4" width="17.140625" style="33" customWidth="1"/>
    <col min="5" max="5" width="94.140625" style="33" customWidth="1"/>
    <col min="6" max="7" width="21.140625" style="33" customWidth="1"/>
    <col min="8" max="8" width="21.28515625" style="33" customWidth="1"/>
    <col min="9" max="11" width="21.140625" style="33" customWidth="1"/>
    <col min="12" max="12" width="20.140625" style="33" customWidth="1"/>
    <col min="13" max="14" width="21.140625" style="33" customWidth="1"/>
    <col min="15" max="26" width="10.7109375" style="33" customWidth="1"/>
    <col min="27" max="16384" width="12.7109375" style="33"/>
  </cols>
  <sheetData>
    <row r="1" spans="1:21" ht="43.5" customHeight="1">
      <c r="A1" s="129"/>
      <c r="B1" s="130"/>
      <c r="C1" s="133" t="s">
        <v>35</v>
      </c>
      <c r="D1" s="134"/>
      <c r="E1" s="134"/>
      <c r="F1" s="134"/>
      <c r="G1" s="134"/>
      <c r="H1" s="134"/>
      <c r="I1" s="134"/>
      <c r="J1" s="134"/>
      <c r="K1" s="134"/>
      <c r="L1" s="134"/>
      <c r="M1" s="134"/>
      <c r="N1" s="31"/>
      <c r="O1" s="32"/>
      <c r="P1" s="32"/>
      <c r="Q1" s="32"/>
      <c r="R1" s="32"/>
      <c r="S1" s="32"/>
      <c r="T1" s="32"/>
      <c r="U1" s="32"/>
    </row>
    <row r="2" spans="1:21" ht="39.75" customHeight="1">
      <c r="A2" s="131"/>
      <c r="B2" s="132"/>
      <c r="C2" s="133" t="s">
        <v>42</v>
      </c>
      <c r="D2" s="134"/>
      <c r="E2" s="134"/>
      <c r="F2" s="134"/>
      <c r="G2" s="134"/>
      <c r="H2" s="134"/>
      <c r="I2" s="134"/>
      <c r="J2" s="134"/>
      <c r="K2" s="134"/>
      <c r="L2" s="134"/>
      <c r="M2" s="134"/>
      <c r="N2" s="31"/>
      <c r="O2" s="32"/>
      <c r="P2" s="32"/>
      <c r="Q2" s="32"/>
      <c r="R2" s="32"/>
      <c r="S2" s="32"/>
      <c r="T2" s="32"/>
      <c r="U2" s="32"/>
    </row>
    <row r="3" spans="1:21" ht="12.75" customHeight="1">
      <c r="A3" s="135"/>
      <c r="B3" s="136"/>
      <c r="C3" s="136"/>
      <c r="D3" s="136"/>
      <c r="E3" s="136"/>
      <c r="F3" s="136"/>
      <c r="G3" s="136"/>
      <c r="H3" s="136"/>
      <c r="I3" s="136"/>
      <c r="J3" s="136"/>
      <c r="K3" s="136"/>
      <c r="L3" s="136"/>
      <c r="M3" s="136"/>
      <c r="N3" s="136"/>
      <c r="O3" s="32"/>
      <c r="P3" s="32"/>
      <c r="Q3" s="32"/>
      <c r="R3" s="32"/>
      <c r="S3" s="32"/>
      <c r="T3" s="32"/>
      <c r="U3" s="32"/>
    </row>
    <row r="4" spans="1:21" ht="27" customHeight="1" thickBot="1">
      <c r="A4" s="137" t="s">
        <v>36</v>
      </c>
      <c r="B4" s="130"/>
      <c r="C4" s="34">
        <v>46101</v>
      </c>
      <c r="D4" s="138"/>
      <c r="E4" s="115"/>
      <c r="F4" s="115"/>
      <c r="G4" s="115"/>
      <c r="H4" s="115"/>
      <c r="I4" s="115"/>
      <c r="J4" s="115"/>
      <c r="K4" s="115"/>
      <c r="L4" s="115"/>
      <c r="M4" s="115"/>
      <c r="N4" s="115"/>
      <c r="O4" s="35"/>
      <c r="P4" s="36"/>
      <c r="Q4" s="36"/>
      <c r="R4" s="36"/>
      <c r="S4" s="36"/>
      <c r="T4" s="36"/>
      <c r="U4" s="36"/>
    </row>
    <row r="5" spans="1:21" ht="98.25" customHeight="1" thickBot="1">
      <c r="A5" s="116" t="s">
        <v>37</v>
      </c>
      <c r="B5" s="117"/>
      <c r="C5" s="118" t="s">
        <v>40</v>
      </c>
      <c r="D5" s="117"/>
      <c r="E5" s="117"/>
      <c r="F5" s="117"/>
      <c r="G5" s="117"/>
      <c r="H5" s="117"/>
      <c r="I5" s="117"/>
      <c r="J5" s="117"/>
      <c r="K5" s="117"/>
      <c r="L5" s="117"/>
      <c r="M5" s="117"/>
      <c r="N5" s="119"/>
      <c r="O5" s="36"/>
      <c r="P5" s="36"/>
      <c r="Q5" s="36"/>
      <c r="R5" s="36"/>
      <c r="S5" s="36"/>
      <c r="T5" s="36"/>
      <c r="U5" s="36"/>
    </row>
    <row r="6" spans="1:21" ht="14.25" customHeight="1" thickBot="1">
      <c r="A6" s="120"/>
      <c r="B6" s="121"/>
      <c r="C6" s="121"/>
      <c r="D6" s="121"/>
      <c r="E6" s="121"/>
      <c r="F6" s="121"/>
      <c r="G6" s="121"/>
      <c r="H6" s="121"/>
      <c r="I6" s="121"/>
      <c r="J6" s="121"/>
      <c r="K6" s="121"/>
      <c r="L6" s="121"/>
      <c r="M6" s="121"/>
      <c r="N6" s="121"/>
    </row>
    <row r="7" spans="1:21" ht="51.75" customHeight="1" thickBot="1">
      <c r="A7" s="37" t="s">
        <v>0</v>
      </c>
      <c r="B7" s="38" t="s">
        <v>1</v>
      </c>
      <c r="C7" s="38" t="s">
        <v>2</v>
      </c>
      <c r="D7" s="38" t="s">
        <v>3</v>
      </c>
      <c r="E7" s="38" t="s">
        <v>4</v>
      </c>
      <c r="F7" s="39" t="s">
        <v>31</v>
      </c>
      <c r="G7" s="39" t="s">
        <v>41</v>
      </c>
      <c r="H7" s="39" t="s">
        <v>5</v>
      </c>
      <c r="I7" s="39" t="s">
        <v>24</v>
      </c>
      <c r="J7" s="38" t="s">
        <v>32</v>
      </c>
      <c r="K7" s="38" t="s">
        <v>41</v>
      </c>
      <c r="L7" s="38" t="s">
        <v>6</v>
      </c>
      <c r="M7" s="38" t="s">
        <v>7</v>
      </c>
      <c r="N7" s="40" t="s">
        <v>8</v>
      </c>
    </row>
    <row r="8" spans="1:21" ht="49.5" customHeight="1">
      <c r="A8" s="122" t="s">
        <v>9</v>
      </c>
      <c r="B8" s="41">
        <v>1</v>
      </c>
      <c r="C8" s="41" t="s">
        <v>10</v>
      </c>
      <c r="D8" s="42">
        <v>40</v>
      </c>
      <c r="E8" s="125" t="s">
        <v>47</v>
      </c>
      <c r="F8" s="43">
        <v>21000</v>
      </c>
      <c r="G8" s="43">
        <f t="shared" ref="G8:G20" si="0">F8*19%</f>
        <v>3990</v>
      </c>
      <c r="H8" s="43">
        <f t="shared" ref="H8:H20" si="1">+F8+G8</f>
        <v>24990</v>
      </c>
      <c r="I8" s="43">
        <f t="shared" ref="I8:I20" si="2">H8*D8</f>
        <v>999600</v>
      </c>
      <c r="J8" s="44">
        <v>140000</v>
      </c>
      <c r="K8" s="45">
        <f t="shared" ref="K8:K20" si="3">J8*19%</f>
        <v>26600</v>
      </c>
      <c r="L8" s="45">
        <f t="shared" ref="L8:L20" si="4">+J8+K8</f>
        <v>166600</v>
      </c>
      <c r="M8" s="45">
        <f t="shared" ref="M8:M20" si="5">L8*D8</f>
        <v>6664000</v>
      </c>
      <c r="N8" s="46">
        <f t="shared" ref="N8:N20" si="6">+I8+M8</f>
        <v>7663600</v>
      </c>
    </row>
    <row r="9" spans="1:21" ht="49.5" customHeight="1">
      <c r="A9" s="123"/>
      <c r="B9" s="47">
        <v>3</v>
      </c>
      <c r="C9" s="47" t="s">
        <v>11</v>
      </c>
      <c r="D9" s="48">
        <v>17</v>
      </c>
      <c r="E9" s="126"/>
      <c r="F9" s="43">
        <v>21000</v>
      </c>
      <c r="G9" s="43">
        <f t="shared" si="0"/>
        <v>3990</v>
      </c>
      <c r="H9" s="43">
        <f t="shared" si="1"/>
        <v>24990</v>
      </c>
      <c r="I9" s="43">
        <f t="shared" si="2"/>
        <v>424830</v>
      </c>
      <c r="J9" s="44">
        <v>140000</v>
      </c>
      <c r="K9" s="45">
        <f t="shared" si="3"/>
        <v>26600</v>
      </c>
      <c r="L9" s="45">
        <f t="shared" si="4"/>
        <v>166600</v>
      </c>
      <c r="M9" s="45">
        <f t="shared" si="5"/>
        <v>2832200</v>
      </c>
      <c r="N9" s="49">
        <f t="shared" si="6"/>
        <v>3257030</v>
      </c>
    </row>
    <row r="10" spans="1:21" ht="49.5" customHeight="1">
      <c r="A10" s="123"/>
      <c r="B10" s="47">
        <v>4</v>
      </c>
      <c r="C10" s="47" t="s">
        <v>12</v>
      </c>
      <c r="D10" s="48">
        <v>5</v>
      </c>
      <c r="E10" s="126"/>
      <c r="F10" s="43">
        <v>21000</v>
      </c>
      <c r="G10" s="43">
        <f t="shared" si="0"/>
        <v>3990</v>
      </c>
      <c r="H10" s="43">
        <f t="shared" si="1"/>
        <v>24990</v>
      </c>
      <c r="I10" s="43">
        <f t="shared" si="2"/>
        <v>124950</v>
      </c>
      <c r="J10" s="44">
        <v>140000</v>
      </c>
      <c r="K10" s="45">
        <f t="shared" si="3"/>
        <v>26600</v>
      </c>
      <c r="L10" s="45">
        <f t="shared" si="4"/>
        <v>166600</v>
      </c>
      <c r="M10" s="45">
        <f t="shared" si="5"/>
        <v>833000</v>
      </c>
      <c r="N10" s="49">
        <f t="shared" si="6"/>
        <v>957950</v>
      </c>
    </row>
    <row r="11" spans="1:21" ht="49.5" customHeight="1">
      <c r="A11" s="123"/>
      <c r="B11" s="47">
        <v>5</v>
      </c>
      <c r="C11" s="47" t="s">
        <v>13</v>
      </c>
      <c r="D11" s="48">
        <v>14</v>
      </c>
      <c r="E11" s="126"/>
      <c r="F11" s="43">
        <v>21000</v>
      </c>
      <c r="G11" s="43">
        <f t="shared" si="0"/>
        <v>3990</v>
      </c>
      <c r="H11" s="43">
        <f t="shared" si="1"/>
        <v>24990</v>
      </c>
      <c r="I11" s="43">
        <f t="shared" si="2"/>
        <v>349860</v>
      </c>
      <c r="J11" s="44">
        <v>140000</v>
      </c>
      <c r="K11" s="45">
        <f t="shared" si="3"/>
        <v>26600</v>
      </c>
      <c r="L11" s="45">
        <f t="shared" si="4"/>
        <v>166600</v>
      </c>
      <c r="M11" s="45">
        <f t="shared" si="5"/>
        <v>2332400</v>
      </c>
      <c r="N11" s="49">
        <f t="shared" si="6"/>
        <v>2682260</v>
      </c>
    </row>
    <row r="12" spans="1:21" ht="49.5" customHeight="1">
      <c r="A12" s="123"/>
      <c r="B12" s="47">
        <v>6</v>
      </c>
      <c r="C12" s="47" t="s">
        <v>14</v>
      </c>
      <c r="D12" s="48">
        <v>9</v>
      </c>
      <c r="E12" s="126"/>
      <c r="F12" s="43">
        <v>21000</v>
      </c>
      <c r="G12" s="43">
        <f t="shared" si="0"/>
        <v>3990</v>
      </c>
      <c r="H12" s="43">
        <f t="shared" si="1"/>
        <v>24990</v>
      </c>
      <c r="I12" s="43">
        <f t="shared" si="2"/>
        <v>224910</v>
      </c>
      <c r="J12" s="44">
        <v>140000</v>
      </c>
      <c r="K12" s="45">
        <f t="shared" si="3"/>
        <v>26600</v>
      </c>
      <c r="L12" s="45">
        <f t="shared" si="4"/>
        <v>166600</v>
      </c>
      <c r="M12" s="45">
        <f t="shared" si="5"/>
        <v>1499400</v>
      </c>
      <c r="N12" s="49">
        <f t="shared" si="6"/>
        <v>1724310</v>
      </c>
    </row>
    <row r="13" spans="1:21" ht="49.5" customHeight="1">
      <c r="A13" s="123"/>
      <c r="B13" s="47">
        <v>7</v>
      </c>
      <c r="C13" s="47" t="s">
        <v>15</v>
      </c>
      <c r="D13" s="48">
        <v>5</v>
      </c>
      <c r="E13" s="126"/>
      <c r="F13" s="43">
        <v>21000</v>
      </c>
      <c r="G13" s="43">
        <f t="shared" si="0"/>
        <v>3990</v>
      </c>
      <c r="H13" s="43">
        <f t="shared" si="1"/>
        <v>24990</v>
      </c>
      <c r="I13" s="43">
        <f t="shared" si="2"/>
        <v>124950</v>
      </c>
      <c r="J13" s="44">
        <v>140000</v>
      </c>
      <c r="K13" s="45">
        <f t="shared" si="3"/>
        <v>26600</v>
      </c>
      <c r="L13" s="45">
        <f t="shared" si="4"/>
        <v>166600</v>
      </c>
      <c r="M13" s="45">
        <f t="shared" si="5"/>
        <v>833000</v>
      </c>
      <c r="N13" s="49">
        <f t="shared" si="6"/>
        <v>957950</v>
      </c>
    </row>
    <row r="14" spans="1:21" ht="49.5" customHeight="1">
      <c r="A14" s="123"/>
      <c r="B14" s="47">
        <v>8</v>
      </c>
      <c r="C14" s="47" t="s">
        <v>16</v>
      </c>
      <c r="D14" s="48">
        <v>1</v>
      </c>
      <c r="E14" s="126"/>
      <c r="F14" s="43">
        <v>21000</v>
      </c>
      <c r="G14" s="43">
        <f t="shared" si="0"/>
        <v>3990</v>
      </c>
      <c r="H14" s="43">
        <f t="shared" si="1"/>
        <v>24990</v>
      </c>
      <c r="I14" s="43">
        <f t="shared" si="2"/>
        <v>24990</v>
      </c>
      <c r="J14" s="44">
        <v>140000</v>
      </c>
      <c r="K14" s="45">
        <f t="shared" si="3"/>
        <v>26600</v>
      </c>
      <c r="L14" s="45">
        <f t="shared" si="4"/>
        <v>166600</v>
      </c>
      <c r="M14" s="45">
        <f t="shared" si="5"/>
        <v>166600</v>
      </c>
      <c r="N14" s="49">
        <f t="shared" si="6"/>
        <v>191590</v>
      </c>
    </row>
    <row r="15" spans="1:21" ht="49.5" customHeight="1">
      <c r="A15" s="123"/>
      <c r="B15" s="47">
        <v>9</v>
      </c>
      <c r="C15" s="47" t="s">
        <v>17</v>
      </c>
      <c r="D15" s="48">
        <v>4</v>
      </c>
      <c r="E15" s="126"/>
      <c r="F15" s="43">
        <v>21000</v>
      </c>
      <c r="G15" s="43">
        <f t="shared" si="0"/>
        <v>3990</v>
      </c>
      <c r="H15" s="43">
        <f t="shared" si="1"/>
        <v>24990</v>
      </c>
      <c r="I15" s="43">
        <f t="shared" si="2"/>
        <v>99960</v>
      </c>
      <c r="J15" s="44">
        <v>140000</v>
      </c>
      <c r="K15" s="45">
        <f t="shared" si="3"/>
        <v>26600</v>
      </c>
      <c r="L15" s="45">
        <f t="shared" si="4"/>
        <v>166600</v>
      </c>
      <c r="M15" s="45">
        <f t="shared" si="5"/>
        <v>666400</v>
      </c>
      <c r="N15" s="49">
        <f t="shared" si="6"/>
        <v>766360</v>
      </c>
    </row>
    <row r="16" spans="1:21" ht="49.5" customHeight="1">
      <c r="A16" s="123"/>
      <c r="B16" s="47">
        <v>10</v>
      </c>
      <c r="C16" s="47" t="s">
        <v>18</v>
      </c>
      <c r="D16" s="48">
        <v>8</v>
      </c>
      <c r="E16" s="126"/>
      <c r="F16" s="43">
        <v>21000</v>
      </c>
      <c r="G16" s="43">
        <f t="shared" si="0"/>
        <v>3990</v>
      </c>
      <c r="H16" s="43">
        <f t="shared" si="1"/>
        <v>24990</v>
      </c>
      <c r="I16" s="43">
        <f t="shared" si="2"/>
        <v>199920</v>
      </c>
      <c r="J16" s="44">
        <v>140000</v>
      </c>
      <c r="K16" s="45">
        <f t="shared" si="3"/>
        <v>26600</v>
      </c>
      <c r="L16" s="45">
        <f t="shared" si="4"/>
        <v>166600</v>
      </c>
      <c r="M16" s="45">
        <f t="shared" si="5"/>
        <v>1332800</v>
      </c>
      <c r="N16" s="49">
        <f t="shared" si="6"/>
        <v>1532720</v>
      </c>
    </row>
    <row r="17" spans="1:14" ht="49.5" customHeight="1">
      <c r="A17" s="123"/>
      <c r="B17" s="47">
        <v>11</v>
      </c>
      <c r="C17" s="47" t="s">
        <v>19</v>
      </c>
      <c r="D17" s="48">
        <v>2</v>
      </c>
      <c r="E17" s="126"/>
      <c r="F17" s="43">
        <v>21000</v>
      </c>
      <c r="G17" s="43">
        <f t="shared" si="0"/>
        <v>3990</v>
      </c>
      <c r="H17" s="43">
        <f t="shared" si="1"/>
        <v>24990</v>
      </c>
      <c r="I17" s="43">
        <f t="shared" si="2"/>
        <v>49980</v>
      </c>
      <c r="J17" s="44">
        <v>140000</v>
      </c>
      <c r="K17" s="45">
        <f t="shared" si="3"/>
        <v>26600</v>
      </c>
      <c r="L17" s="45">
        <f t="shared" si="4"/>
        <v>166600</v>
      </c>
      <c r="M17" s="45">
        <f t="shared" si="5"/>
        <v>333200</v>
      </c>
      <c r="N17" s="49">
        <f t="shared" si="6"/>
        <v>383180</v>
      </c>
    </row>
    <row r="18" spans="1:14" ht="49.5" customHeight="1">
      <c r="A18" s="123"/>
      <c r="B18" s="47">
        <v>12</v>
      </c>
      <c r="C18" s="47" t="s">
        <v>20</v>
      </c>
      <c r="D18" s="48">
        <v>330</v>
      </c>
      <c r="E18" s="126"/>
      <c r="F18" s="43">
        <v>21000</v>
      </c>
      <c r="G18" s="43">
        <f t="shared" si="0"/>
        <v>3990</v>
      </c>
      <c r="H18" s="43">
        <f t="shared" si="1"/>
        <v>24990</v>
      </c>
      <c r="I18" s="43">
        <f t="shared" si="2"/>
        <v>8246700</v>
      </c>
      <c r="J18" s="44">
        <v>140000</v>
      </c>
      <c r="K18" s="45">
        <f t="shared" si="3"/>
        <v>26600</v>
      </c>
      <c r="L18" s="45">
        <f t="shared" si="4"/>
        <v>166600</v>
      </c>
      <c r="M18" s="45">
        <f t="shared" si="5"/>
        <v>54978000</v>
      </c>
      <c r="N18" s="49">
        <f t="shared" si="6"/>
        <v>63224700</v>
      </c>
    </row>
    <row r="19" spans="1:14" ht="49.5" customHeight="1">
      <c r="A19" s="123"/>
      <c r="B19" s="47">
        <v>13</v>
      </c>
      <c r="C19" s="47" t="s">
        <v>21</v>
      </c>
      <c r="D19" s="48">
        <v>14</v>
      </c>
      <c r="E19" s="126"/>
      <c r="F19" s="43">
        <v>21000</v>
      </c>
      <c r="G19" s="43">
        <f t="shared" si="0"/>
        <v>3990</v>
      </c>
      <c r="H19" s="43">
        <f t="shared" si="1"/>
        <v>24990</v>
      </c>
      <c r="I19" s="43">
        <f t="shared" si="2"/>
        <v>349860</v>
      </c>
      <c r="J19" s="44">
        <v>140000</v>
      </c>
      <c r="K19" s="45">
        <f t="shared" si="3"/>
        <v>26600</v>
      </c>
      <c r="L19" s="45">
        <f t="shared" si="4"/>
        <v>166600</v>
      </c>
      <c r="M19" s="45">
        <f t="shared" si="5"/>
        <v>2332400</v>
      </c>
      <c r="N19" s="49">
        <f t="shared" si="6"/>
        <v>2682260</v>
      </c>
    </row>
    <row r="20" spans="1:14" ht="124.5" customHeight="1" thickBot="1">
      <c r="A20" s="124"/>
      <c r="B20" s="50">
        <v>14</v>
      </c>
      <c r="C20" s="50" t="s">
        <v>22</v>
      </c>
      <c r="D20" s="51">
        <v>81</v>
      </c>
      <c r="E20" s="127"/>
      <c r="F20" s="43">
        <v>21000</v>
      </c>
      <c r="G20" s="43">
        <f t="shared" si="0"/>
        <v>3990</v>
      </c>
      <c r="H20" s="43">
        <f t="shared" si="1"/>
        <v>24990</v>
      </c>
      <c r="I20" s="43">
        <f t="shared" si="2"/>
        <v>2024190</v>
      </c>
      <c r="J20" s="44">
        <v>140000</v>
      </c>
      <c r="K20" s="45">
        <f t="shared" si="3"/>
        <v>26600</v>
      </c>
      <c r="L20" s="45">
        <f t="shared" si="4"/>
        <v>166600</v>
      </c>
      <c r="M20" s="45">
        <f t="shared" si="5"/>
        <v>13494600</v>
      </c>
      <c r="N20" s="52">
        <f t="shared" si="6"/>
        <v>15518790</v>
      </c>
    </row>
    <row r="21" spans="1:14" ht="34.5" customHeight="1" thickBot="1">
      <c r="A21" s="128" t="s">
        <v>23</v>
      </c>
      <c r="B21" s="117"/>
      <c r="C21" s="117"/>
      <c r="D21" s="117"/>
      <c r="E21" s="117"/>
      <c r="F21" s="117"/>
      <c r="G21" s="117"/>
      <c r="H21" s="117"/>
      <c r="I21" s="117"/>
      <c r="J21" s="117"/>
      <c r="K21" s="117"/>
      <c r="L21" s="117"/>
      <c r="M21" s="117"/>
      <c r="N21" s="53">
        <f>SUM(N8:N20)</f>
        <v>101542700</v>
      </c>
    </row>
    <row r="22" spans="1:14" ht="12.75" customHeight="1"/>
    <row r="23" spans="1:14" ht="12.75" customHeight="1">
      <c r="E23" s="111"/>
    </row>
    <row r="24" spans="1:14" ht="12.75" customHeight="1">
      <c r="E24" s="111"/>
    </row>
    <row r="25" spans="1:14" ht="12.75" customHeight="1">
      <c r="E25" s="54"/>
      <c r="F25" s="54"/>
    </row>
    <row r="26" spans="1:14" ht="12.75" customHeight="1">
      <c r="C26" s="33" t="s">
        <v>48</v>
      </c>
      <c r="E26" s="54" t="s">
        <v>49</v>
      </c>
      <c r="F26" s="54"/>
    </row>
    <row r="27" spans="1:14" ht="12.75" customHeight="1">
      <c r="D27" s="55"/>
      <c r="E27" s="35">
        <v>1014237091</v>
      </c>
      <c r="F27" s="56"/>
    </row>
    <row r="28" spans="1:14" ht="12.75" customHeight="1">
      <c r="D28" s="35"/>
      <c r="E28" s="112" t="s">
        <v>50</v>
      </c>
      <c r="F28" s="113"/>
    </row>
    <row r="29" spans="1:14" ht="12.75" customHeight="1">
      <c r="D29" s="35"/>
      <c r="E29" s="112" t="s">
        <v>51</v>
      </c>
      <c r="F29" s="113"/>
    </row>
    <row r="30" spans="1:14" ht="12.75" customHeight="1">
      <c r="D30" s="35"/>
      <c r="E30" s="114"/>
      <c r="F30" s="115"/>
    </row>
    <row r="31" spans="1:14" ht="12.75" customHeight="1"/>
    <row r="32" spans="1:14"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sheetData>
  <mergeCells count="16">
    <mergeCell ref="A1:B2"/>
    <mergeCell ref="C1:M1"/>
    <mergeCell ref="C2:M2"/>
    <mergeCell ref="A3:N3"/>
    <mergeCell ref="A4:B4"/>
    <mergeCell ref="D4:N4"/>
    <mergeCell ref="E23:E24"/>
    <mergeCell ref="E28:F28"/>
    <mergeCell ref="E29:F29"/>
    <mergeCell ref="E30:F30"/>
    <mergeCell ref="A5:B5"/>
    <mergeCell ref="C5:N5"/>
    <mergeCell ref="A6:N6"/>
    <mergeCell ref="A8:A20"/>
    <mergeCell ref="E8:E20"/>
    <mergeCell ref="A21:M21"/>
  </mergeCells>
  <pageMargins left="0.7" right="0.7" top="0.75" bottom="0.75" header="0" footer="0"/>
  <pageSetup paperSize="9" scale="25"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D7B71-7F79-44E1-8258-FFAB111AAD30}">
  <dimension ref="A1:AM31"/>
  <sheetViews>
    <sheetView view="pageBreakPreview" topLeftCell="U15" zoomScale="85" zoomScaleNormal="25" zoomScaleSheetLayoutView="85" workbookViewId="0">
      <selection activeCell="Z25" sqref="Z25"/>
    </sheetView>
  </sheetViews>
  <sheetFormatPr baseColWidth="10" defaultRowHeight="12.75"/>
  <cols>
    <col min="1" max="1" width="20.5703125" customWidth="1"/>
    <col min="2" max="2" width="12.5703125" customWidth="1"/>
    <col min="3" max="3" width="18" customWidth="1"/>
    <col min="4" max="4" width="17.140625" customWidth="1"/>
    <col min="5" max="5" width="94.42578125" customWidth="1"/>
    <col min="6" max="6" width="19.85546875" bestFit="1" customWidth="1"/>
    <col min="7" max="7" width="9.140625" bestFit="1" customWidth="1"/>
    <col min="8" max="8" width="18.7109375" bestFit="1" customWidth="1"/>
    <col min="9" max="9" width="20.42578125" bestFit="1" customWidth="1"/>
    <col min="10" max="10" width="18" bestFit="1" customWidth="1"/>
    <col min="11" max="11" width="10.42578125" bestFit="1" customWidth="1"/>
    <col min="12" max="13" width="20.140625" bestFit="1" customWidth="1"/>
    <col min="14" max="14" width="24.5703125" customWidth="1"/>
    <col min="15" max="15" width="19.85546875" bestFit="1" customWidth="1"/>
    <col min="16" max="16" width="8.7109375" bestFit="1" customWidth="1"/>
    <col min="17" max="17" width="18.7109375" bestFit="1" customWidth="1"/>
    <col min="18" max="18" width="20.42578125" bestFit="1" customWidth="1"/>
    <col min="19" max="19" width="18" bestFit="1" customWidth="1"/>
    <col min="20" max="20" width="10.85546875" bestFit="1" customWidth="1"/>
    <col min="21" max="22" width="20.140625" bestFit="1" customWidth="1"/>
    <col min="23" max="23" width="18.28515625" bestFit="1" customWidth="1"/>
    <col min="24" max="24" width="23.28515625" bestFit="1" customWidth="1"/>
    <col min="25" max="25" width="21.5703125" bestFit="1" customWidth="1"/>
    <col min="26" max="26" width="26.5703125" customWidth="1"/>
    <col min="27" max="27" width="21" bestFit="1" customWidth="1"/>
    <col min="28" max="28" width="18.85546875" bestFit="1" customWidth="1"/>
    <col min="29" max="29" width="19.85546875" bestFit="1" customWidth="1"/>
    <col min="30" max="30" width="20.140625" bestFit="1" customWidth="1"/>
    <col min="31" max="31" width="38.5703125" customWidth="1"/>
    <col min="32" max="32" width="21.140625" customWidth="1"/>
    <col min="259" max="259" width="20.5703125" customWidth="1"/>
    <col min="260" max="260" width="6.7109375" customWidth="1"/>
    <col min="261" max="261" width="18" customWidth="1"/>
    <col min="262" max="262" width="17.140625" customWidth="1"/>
    <col min="263" max="263" width="73.140625" customWidth="1"/>
    <col min="264" max="266" width="21.140625" customWidth="1"/>
    <col min="267" max="267" width="18" customWidth="1"/>
    <col min="268" max="269" width="21.140625" customWidth="1"/>
    <col min="515" max="515" width="20.5703125" customWidth="1"/>
    <col min="516" max="516" width="6.7109375" customWidth="1"/>
    <col min="517" max="517" width="18" customWidth="1"/>
    <col min="518" max="518" width="17.140625" customWidth="1"/>
    <col min="519" max="519" width="73.140625" customWidth="1"/>
    <col min="520" max="522" width="21.140625" customWidth="1"/>
    <col min="523" max="523" width="18" customWidth="1"/>
    <col min="524" max="525" width="21.140625" customWidth="1"/>
    <col min="771" max="771" width="20.5703125" customWidth="1"/>
    <col min="772" max="772" width="6.7109375" customWidth="1"/>
    <col min="773" max="773" width="18" customWidth="1"/>
    <col min="774" max="774" width="17.140625" customWidth="1"/>
    <col min="775" max="775" width="73.140625" customWidth="1"/>
    <col min="776" max="778" width="21.140625" customWidth="1"/>
    <col min="779" max="779" width="18" customWidth="1"/>
    <col min="780" max="781" width="21.140625" customWidth="1"/>
    <col min="1027" max="1027" width="20.5703125" customWidth="1"/>
    <col min="1028" max="1028" width="6.7109375" customWidth="1"/>
    <col min="1029" max="1029" width="18" customWidth="1"/>
    <col min="1030" max="1030" width="17.140625" customWidth="1"/>
    <col min="1031" max="1031" width="73.140625" customWidth="1"/>
    <col min="1032" max="1034" width="21.140625" customWidth="1"/>
    <col min="1035" max="1035" width="18" customWidth="1"/>
    <col min="1036" max="1037" width="21.140625" customWidth="1"/>
    <col min="1283" max="1283" width="20.5703125" customWidth="1"/>
    <col min="1284" max="1284" width="6.7109375" customWidth="1"/>
    <col min="1285" max="1285" width="18" customWidth="1"/>
    <col min="1286" max="1286" width="17.140625" customWidth="1"/>
    <col min="1287" max="1287" width="73.140625" customWidth="1"/>
    <col min="1288" max="1290" width="21.140625" customWidth="1"/>
    <col min="1291" max="1291" width="18" customWidth="1"/>
    <col min="1292" max="1293" width="21.140625" customWidth="1"/>
    <col min="1539" max="1539" width="20.5703125" customWidth="1"/>
    <col min="1540" max="1540" width="6.7109375" customWidth="1"/>
    <col min="1541" max="1541" width="18" customWidth="1"/>
    <col min="1542" max="1542" width="17.140625" customWidth="1"/>
    <col min="1543" max="1543" width="73.140625" customWidth="1"/>
    <col min="1544" max="1546" width="21.140625" customWidth="1"/>
    <col min="1547" max="1547" width="18" customWidth="1"/>
    <col min="1548" max="1549" width="21.140625" customWidth="1"/>
    <col min="1795" max="1795" width="20.5703125" customWidth="1"/>
    <col min="1796" max="1796" width="6.7109375" customWidth="1"/>
    <col min="1797" max="1797" width="18" customWidth="1"/>
    <col min="1798" max="1798" width="17.140625" customWidth="1"/>
    <col min="1799" max="1799" width="73.140625" customWidth="1"/>
    <col min="1800" max="1802" width="21.140625" customWidth="1"/>
    <col min="1803" max="1803" width="18" customWidth="1"/>
    <col min="1804" max="1805" width="21.140625" customWidth="1"/>
    <col min="2051" max="2051" width="20.5703125" customWidth="1"/>
    <col min="2052" max="2052" width="6.7109375" customWidth="1"/>
    <col min="2053" max="2053" width="18" customWidth="1"/>
    <col min="2054" max="2054" width="17.140625" customWidth="1"/>
    <col min="2055" max="2055" width="73.140625" customWidth="1"/>
    <col min="2056" max="2058" width="21.140625" customWidth="1"/>
    <col min="2059" max="2059" width="18" customWidth="1"/>
    <col min="2060" max="2061" width="21.140625" customWidth="1"/>
    <col min="2307" max="2307" width="20.5703125" customWidth="1"/>
    <col min="2308" max="2308" width="6.7109375" customWidth="1"/>
    <col min="2309" max="2309" width="18" customWidth="1"/>
    <col min="2310" max="2310" width="17.140625" customWidth="1"/>
    <col min="2311" max="2311" width="73.140625" customWidth="1"/>
    <col min="2312" max="2314" width="21.140625" customWidth="1"/>
    <col min="2315" max="2315" width="18" customWidth="1"/>
    <col min="2316" max="2317" width="21.140625" customWidth="1"/>
    <col min="2563" max="2563" width="20.5703125" customWidth="1"/>
    <col min="2564" max="2564" width="6.7109375" customWidth="1"/>
    <col min="2565" max="2565" width="18" customWidth="1"/>
    <col min="2566" max="2566" width="17.140625" customWidth="1"/>
    <col min="2567" max="2567" width="73.140625" customWidth="1"/>
    <col min="2568" max="2570" width="21.140625" customWidth="1"/>
    <col min="2571" max="2571" width="18" customWidth="1"/>
    <col min="2572" max="2573" width="21.140625" customWidth="1"/>
    <col min="2819" max="2819" width="20.5703125" customWidth="1"/>
    <col min="2820" max="2820" width="6.7109375" customWidth="1"/>
    <col min="2821" max="2821" width="18" customWidth="1"/>
    <col min="2822" max="2822" width="17.140625" customWidth="1"/>
    <col min="2823" max="2823" width="73.140625" customWidth="1"/>
    <col min="2824" max="2826" width="21.140625" customWidth="1"/>
    <col min="2827" max="2827" width="18" customWidth="1"/>
    <col min="2828" max="2829" width="21.140625" customWidth="1"/>
    <col min="3075" max="3075" width="20.5703125" customWidth="1"/>
    <col min="3076" max="3076" width="6.7109375" customWidth="1"/>
    <col min="3077" max="3077" width="18" customWidth="1"/>
    <col min="3078" max="3078" width="17.140625" customWidth="1"/>
    <col min="3079" max="3079" width="73.140625" customWidth="1"/>
    <col min="3080" max="3082" width="21.140625" customWidth="1"/>
    <col min="3083" max="3083" width="18" customWidth="1"/>
    <col min="3084" max="3085" width="21.140625" customWidth="1"/>
    <col min="3331" max="3331" width="20.5703125" customWidth="1"/>
    <col min="3332" max="3332" width="6.7109375" customWidth="1"/>
    <col min="3333" max="3333" width="18" customWidth="1"/>
    <col min="3334" max="3334" width="17.140625" customWidth="1"/>
    <col min="3335" max="3335" width="73.140625" customWidth="1"/>
    <col min="3336" max="3338" width="21.140625" customWidth="1"/>
    <col min="3339" max="3339" width="18" customWidth="1"/>
    <col min="3340" max="3341" width="21.140625" customWidth="1"/>
    <col min="3587" max="3587" width="20.5703125" customWidth="1"/>
    <col min="3588" max="3588" width="6.7109375" customWidth="1"/>
    <col min="3589" max="3589" width="18" customWidth="1"/>
    <col min="3590" max="3590" width="17.140625" customWidth="1"/>
    <col min="3591" max="3591" width="73.140625" customWidth="1"/>
    <col min="3592" max="3594" width="21.140625" customWidth="1"/>
    <col min="3595" max="3595" width="18" customWidth="1"/>
    <col min="3596" max="3597" width="21.140625" customWidth="1"/>
    <col min="3843" max="3843" width="20.5703125" customWidth="1"/>
    <col min="3844" max="3844" width="6.7109375" customWidth="1"/>
    <col min="3845" max="3845" width="18" customWidth="1"/>
    <col min="3846" max="3846" width="17.140625" customWidth="1"/>
    <col min="3847" max="3847" width="73.140625" customWidth="1"/>
    <col min="3848" max="3850" width="21.140625" customWidth="1"/>
    <col min="3851" max="3851" width="18" customWidth="1"/>
    <col min="3852" max="3853" width="21.140625" customWidth="1"/>
    <col min="4099" max="4099" width="20.5703125" customWidth="1"/>
    <col min="4100" max="4100" width="6.7109375" customWidth="1"/>
    <col min="4101" max="4101" width="18" customWidth="1"/>
    <col min="4102" max="4102" width="17.140625" customWidth="1"/>
    <col min="4103" max="4103" width="73.140625" customWidth="1"/>
    <col min="4104" max="4106" width="21.140625" customWidth="1"/>
    <col min="4107" max="4107" width="18" customWidth="1"/>
    <col min="4108" max="4109" width="21.140625" customWidth="1"/>
    <col min="4355" max="4355" width="20.5703125" customWidth="1"/>
    <col min="4356" max="4356" width="6.7109375" customWidth="1"/>
    <col min="4357" max="4357" width="18" customWidth="1"/>
    <col min="4358" max="4358" width="17.140625" customWidth="1"/>
    <col min="4359" max="4359" width="73.140625" customWidth="1"/>
    <col min="4360" max="4362" width="21.140625" customWidth="1"/>
    <col min="4363" max="4363" width="18" customWidth="1"/>
    <col min="4364" max="4365" width="21.140625" customWidth="1"/>
    <col min="4611" max="4611" width="20.5703125" customWidth="1"/>
    <col min="4612" max="4612" width="6.7109375" customWidth="1"/>
    <col min="4613" max="4613" width="18" customWidth="1"/>
    <col min="4614" max="4614" width="17.140625" customWidth="1"/>
    <col min="4615" max="4615" width="73.140625" customWidth="1"/>
    <col min="4616" max="4618" width="21.140625" customWidth="1"/>
    <col min="4619" max="4619" width="18" customWidth="1"/>
    <col min="4620" max="4621" width="21.140625" customWidth="1"/>
    <col min="4867" max="4867" width="20.5703125" customWidth="1"/>
    <col min="4868" max="4868" width="6.7109375" customWidth="1"/>
    <col min="4869" max="4869" width="18" customWidth="1"/>
    <col min="4870" max="4870" width="17.140625" customWidth="1"/>
    <col min="4871" max="4871" width="73.140625" customWidth="1"/>
    <col min="4872" max="4874" width="21.140625" customWidth="1"/>
    <col min="4875" max="4875" width="18" customWidth="1"/>
    <col min="4876" max="4877" width="21.140625" customWidth="1"/>
    <col min="5123" max="5123" width="20.5703125" customWidth="1"/>
    <col min="5124" max="5124" width="6.7109375" customWidth="1"/>
    <col min="5125" max="5125" width="18" customWidth="1"/>
    <col min="5126" max="5126" width="17.140625" customWidth="1"/>
    <col min="5127" max="5127" width="73.140625" customWidth="1"/>
    <col min="5128" max="5130" width="21.140625" customWidth="1"/>
    <col min="5131" max="5131" width="18" customWidth="1"/>
    <col min="5132" max="5133" width="21.140625" customWidth="1"/>
    <col min="5379" max="5379" width="20.5703125" customWidth="1"/>
    <col min="5380" max="5380" width="6.7109375" customWidth="1"/>
    <col min="5381" max="5381" width="18" customWidth="1"/>
    <col min="5382" max="5382" width="17.140625" customWidth="1"/>
    <col min="5383" max="5383" width="73.140625" customWidth="1"/>
    <col min="5384" max="5386" width="21.140625" customWidth="1"/>
    <col min="5387" max="5387" width="18" customWidth="1"/>
    <col min="5388" max="5389" width="21.140625" customWidth="1"/>
    <col min="5635" max="5635" width="20.5703125" customWidth="1"/>
    <col min="5636" max="5636" width="6.7109375" customWidth="1"/>
    <col min="5637" max="5637" width="18" customWidth="1"/>
    <col min="5638" max="5638" width="17.140625" customWidth="1"/>
    <col min="5639" max="5639" width="73.140625" customWidth="1"/>
    <col min="5640" max="5642" width="21.140625" customWidth="1"/>
    <col min="5643" max="5643" width="18" customWidth="1"/>
    <col min="5644" max="5645" width="21.140625" customWidth="1"/>
    <col min="5891" max="5891" width="20.5703125" customWidth="1"/>
    <col min="5892" max="5892" width="6.7109375" customWidth="1"/>
    <col min="5893" max="5893" width="18" customWidth="1"/>
    <col min="5894" max="5894" width="17.140625" customWidth="1"/>
    <col min="5895" max="5895" width="73.140625" customWidth="1"/>
    <col min="5896" max="5898" width="21.140625" customWidth="1"/>
    <col min="5899" max="5899" width="18" customWidth="1"/>
    <col min="5900" max="5901" width="21.140625" customWidth="1"/>
    <col min="6147" max="6147" width="20.5703125" customWidth="1"/>
    <col min="6148" max="6148" width="6.7109375" customWidth="1"/>
    <col min="6149" max="6149" width="18" customWidth="1"/>
    <col min="6150" max="6150" width="17.140625" customWidth="1"/>
    <col min="6151" max="6151" width="73.140625" customWidth="1"/>
    <col min="6152" max="6154" width="21.140625" customWidth="1"/>
    <col min="6155" max="6155" width="18" customWidth="1"/>
    <col min="6156" max="6157" width="21.140625" customWidth="1"/>
    <col min="6403" max="6403" width="20.5703125" customWidth="1"/>
    <col min="6404" max="6404" width="6.7109375" customWidth="1"/>
    <col min="6405" max="6405" width="18" customWidth="1"/>
    <col min="6406" max="6406" width="17.140625" customWidth="1"/>
    <col min="6407" max="6407" width="73.140625" customWidth="1"/>
    <col min="6408" max="6410" width="21.140625" customWidth="1"/>
    <col min="6411" max="6411" width="18" customWidth="1"/>
    <col min="6412" max="6413" width="21.140625" customWidth="1"/>
    <col min="6659" max="6659" width="20.5703125" customWidth="1"/>
    <col min="6660" max="6660" width="6.7109375" customWidth="1"/>
    <col min="6661" max="6661" width="18" customWidth="1"/>
    <col min="6662" max="6662" width="17.140625" customWidth="1"/>
    <col min="6663" max="6663" width="73.140625" customWidth="1"/>
    <col min="6664" max="6666" width="21.140625" customWidth="1"/>
    <col min="6667" max="6667" width="18" customWidth="1"/>
    <col min="6668" max="6669" width="21.140625" customWidth="1"/>
    <col min="6915" max="6915" width="20.5703125" customWidth="1"/>
    <col min="6916" max="6916" width="6.7109375" customWidth="1"/>
    <col min="6917" max="6917" width="18" customWidth="1"/>
    <col min="6918" max="6918" width="17.140625" customWidth="1"/>
    <col min="6919" max="6919" width="73.140625" customWidth="1"/>
    <col min="6920" max="6922" width="21.140625" customWidth="1"/>
    <col min="6923" max="6923" width="18" customWidth="1"/>
    <col min="6924" max="6925" width="21.140625" customWidth="1"/>
    <col min="7171" max="7171" width="20.5703125" customWidth="1"/>
    <col min="7172" max="7172" width="6.7109375" customWidth="1"/>
    <col min="7173" max="7173" width="18" customWidth="1"/>
    <col min="7174" max="7174" width="17.140625" customWidth="1"/>
    <col min="7175" max="7175" width="73.140625" customWidth="1"/>
    <col min="7176" max="7178" width="21.140625" customWidth="1"/>
    <col min="7179" max="7179" width="18" customWidth="1"/>
    <col min="7180" max="7181" width="21.140625" customWidth="1"/>
    <col min="7427" max="7427" width="20.5703125" customWidth="1"/>
    <col min="7428" max="7428" width="6.7109375" customWidth="1"/>
    <col min="7429" max="7429" width="18" customWidth="1"/>
    <col min="7430" max="7430" width="17.140625" customWidth="1"/>
    <col min="7431" max="7431" width="73.140625" customWidth="1"/>
    <col min="7432" max="7434" width="21.140625" customWidth="1"/>
    <col min="7435" max="7435" width="18" customWidth="1"/>
    <col min="7436" max="7437" width="21.140625" customWidth="1"/>
    <col min="7683" max="7683" width="20.5703125" customWidth="1"/>
    <col min="7684" max="7684" width="6.7109375" customWidth="1"/>
    <col min="7685" max="7685" width="18" customWidth="1"/>
    <col min="7686" max="7686" width="17.140625" customWidth="1"/>
    <col min="7687" max="7687" width="73.140625" customWidth="1"/>
    <col min="7688" max="7690" width="21.140625" customWidth="1"/>
    <col min="7691" max="7691" width="18" customWidth="1"/>
    <col min="7692" max="7693" width="21.140625" customWidth="1"/>
    <col min="7939" max="7939" width="20.5703125" customWidth="1"/>
    <col min="7940" max="7940" width="6.7109375" customWidth="1"/>
    <col min="7941" max="7941" width="18" customWidth="1"/>
    <col min="7942" max="7942" width="17.140625" customWidth="1"/>
    <col min="7943" max="7943" width="73.140625" customWidth="1"/>
    <col min="7944" max="7946" width="21.140625" customWidth="1"/>
    <col min="7947" max="7947" width="18" customWidth="1"/>
    <col min="7948" max="7949" width="21.140625" customWidth="1"/>
    <col min="8195" max="8195" width="20.5703125" customWidth="1"/>
    <col min="8196" max="8196" width="6.7109375" customWidth="1"/>
    <col min="8197" max="8197" width="18" customWidth="1"/>
    <col min="8198" max="8198" width="17.140625" customWidth="1"/>
    <col min="8199" max="8199" width="73.140625" customWidth="1"/>
    <col min="8200" max="8202" width="21.140625" customWidth="1"/>
    <col min="8203" max="8203" width="18" customWidth="1"/>
    <col min="8204" max="8205" width="21.140625" customWidth="1"/>
    <col min="8451" max="8451" width="20.5703125" customWidth="1"/>
    <col min="8452" max="8452" width="6.7109375" customWidth="1"/>
    <col min="8453" max="8453" width="18" customWidth="1"/>
    <col min="8454" max="8454" width="17.140625" customWidth="1"/>
    <col min="8455" max="8455" width="73.140625" customWidth="1"/>
    <col min="8456" max="8458" width="21.140625" customWidth="1"/>
    <col min="8459" max="8459" width="18" customWidth="1"/>
    <col min="8460" max="8461" width="21.140625" customWidth="1"/>
    <col min="8707" max="8707" width="20.5703125" customWidth="1"/>
    <col min="8708" max="8708" width="6.7109375" customWidth="1"/>
    <col min="8709" max="8709" width="18" customWidth="1"/>
    <col min="8710" max="8710" width="17.140625" customWidth="1"/>
    <col min="8711" max="8711" width="73.140625" customWidth="1"/>
    <col min="8712" max="8714" width="21.140625" customWidth="1"/>
    <col min="8715" max="8715" width="18" customWidth="1"/>
    <col min="8716" max="8717" width="21.140625" customWidth="1"/>
    <col min="8963" max="8963" width="20.5703125" customWidth="1"/>
    <col min="8964" max="8964" width="6.7109375" customWidth="1"/>
    <col min="8965" max="8965" width="18" customWidth="1"/>
    <col min="8966" max="8966" width="17.140625" customWidth="1"/>
    <col min="8967" max="8967" width="73.140625" customWidth="1"/>
    <col min="8968" max="8970" width="21.140625" customWidth="1"/>
    <col min="8971" max="8971" width="18" customWidth="1"/>
    <col min="8972" max="8973" width="21.140625" customWidth="1"/>
    <col min="9219" max="9219" width="20.5703125" customWidth="1"/>
    <col min="9220" max="9220" width="6.7109375" customWidth="1"/>
    <col min="9221" max="9221" width="18" customWidth="1"/>
    <col min="9222" max="9222" width="17.140625" customWidth="1"/>
    <col min="9223" max="9223" width="73.140625" customWidth="1"/>
    <col min="9224" max="9226" width="21.140625" customWidth="1"/>
    <col min="9227" max="9227" width="18" customWidth="1"/>
    <col min="9228" max="9229" width="21.140625" customWidth="1"/>
    <col min="9475" max="9475" width="20.5703125" customWidth="1"/>
    <col min="9476" max="9476" width="6.7109375" customWidth="1"/>
    <col min="9477" max="9477" width="18" customWidth="1"/>
    <col min="9478" max="9478" width="17.140625" customWidth="1"/>
    <col min="9479" max="9479" width="73.140625" customWidth="1"/>
    <col min="9480" max="9482" width="21.140625" customWidth="1"/>
    <col min="9483" max="9483" width="18" customWidth="1"/>
    <col min="9484" max="9485" width="21.140625" customWidth="1"/>
    <col min="9731" max="9731" width="20.5703125" customWidth="1"/>
    <col min="9732" max="9732" width="6.7109375" customWidth="1"/>
    <col min="9733" max="9733" width="18" customWidth="1"/>
    <col min="9734" max="9734" width="17.140625" customWidth="1"/>
    <col min="9735" max="9735" width="73.140625" customWidth="1"/>
    <col min="9736" max="9738" width="21.140625" customWidth="1"/>
    <col min="9739" max="9739" width="18" customWidth="1"/>
    <col min="9740" max="9741" width="21.140625" customWidth="1"/>
    <col min="9987" max="9987" width="20.5703125" customWidth="1"/>
    <col min="9988" max="9988" width="6.7109375" customWidth="1"/>
    <col min="9989" max="9989" width="18" customWidth="1"/>
    <col min="9990" max="9990" width="17.140625" customWidth="1"/>
    <col min="9991" max="9991" width="73.140625" customWidth="1"/>
    <col min="9992" max="9994" width="21.140625" customWidth="1"/>
    <col min="9995" max="9995" width="18" customWidth="1"/>
    <col min="9996" max="9997" width="21.140625" customWidth="1"/>
    <col min="10243" max="10243" width="20.5703125" customWidth="1"/>
    <col min="10244" max="10244" width="6.7109375" customWidth="1"/>
    <col min="10245" max="10245" width="18" customWidth="1"/>
    <col min="10246" max="10246" width="17.140625" customWidth="1"/>
    <col min="10247" max="10247" width="73.140625" customWidth="1"/>
    <col min="10248" max="10250" width="21.140625" customWidth="1"/>
    <col min="10251" max="10251" width="18" customWidth="1"/>
    <col min="10252" max="10253" width="21.140625" customWidth="1"/>
    <col min="10499" max="10499" width="20.5703125" customWidth="1"/>
    <col min="10500" max="10500" width="6.7109375" customWidth="1"/>
    <col min="10501" max="10501" width="18" customWidth="1"/>
    <col min="10502" max="10502" width="17.140625" customWidth="1"/>
    <col min="10503" max="10503" width="73.140625" customWidth="1"/>
    <col min="10504" max="10506" width="21.140625" customWidth="1"/>
    <col min="10507" max="10507" width="18" customWidth="1"/>
    <col min="10508" max="10509" width="21.140625" customWidth="1"/>
    <col min="10755" max="10755" width="20.5703125" customWidth="1"/>
    <col min="10756" max="10756" width="6.7109375" customWidth="1"/>
    <col min="10757" max="10757" width="18" customWidth="1"/>
    <col min="10758" max="10758" width="17.140625" customWidth="1"/>
    <col min="10759" max="10759" width="73.140625" customWidth="1"/>
    <col min="10760" max="10762" width="21.140625" customWidth="1"/>
    <col min="10763" max="10763" width="18" customWidth="1"/>
    <col min="10764" max="10765" width="21.140625" customWidth="1"/>
    <col min="11011" max="11011" width="20.5703125" customWidth="1"/>
    <col min="11012" max="11012" width="6.7109375" customWidth="1"/>
    <col min="11013" max="11013" width="18" customWidth="1"/>
    <col min="11014" max="11014" width="17.140625" customWidth="1"/>
    <col min="11015" max="11015" width="73.140625" customWidth="1"/>
    <col min="11016" max="11018" width="21.140625" customWidth="1"/>
    <col min="11019" max="11019" width="18" customWidth="1"/>
    <col min="11020" max="11021" width="21.140625" customWidth="1"/>
    <col min="11267" max="11267" width="20.5703125" customWidth="1"/>
    <col min="11268" max="11268" width="6.7109375" customWidth="1"/>
    <col min="11269" max="11269" width="18" customWidth="1"/>
    <col min="11270" max="11270" width="17.140625" customWidth="1"/>
    <col min="11271" max="11271" width="73.140625" customWidth="1"/>
    <col min="11272" max="11274" width="21.140625" customWidth="1"/>
    <col min="11275" max="11275" width="18" customWidth="1"/>
    <col min="11276" max="11277" width="21.140625" customWidth="1"/>
    <col min="11523" max="11523" width="20.5703125" customWidth="1"/>
    <col min="11524" max="11524" width="6.7109375" customWidth="1"/>
    <col min="11525" max="11525" width="18" customWidth="1"/>
    <col min="11526" max="11526" width="17.140625" customWidth="1"/>
    <col min="11527" max="11527" width="73.140625" customWidth="1"/>
    <col min="11528" max="11530" width="21.140625" customWidth="1"/>
    <col min="11531" max="11531" width="18" customWidth="1"/>
    <col min="11532" max="11533" width="21.140625" customWidth="1"/>
    <col min="11779" max="11779" width="20.5703125" customWidth="1"/>
    <col min="11780" max="11780" width="6.7109375" customWidth="1"/>
    <col min="11781" max="11781" width="18" customWidth="1"/>
    <col min="11782" max="11782" width="17.140625" customWidth="1"/>
    <col min="11783" max="11783" width="73.140625" customWidth="1"/>
    <col min="11784" max="11786" width="21.140625" customWidth="1"/>
    <col min="11787" max="11787" width="18" customWidth="1"/>
    <col min="11788" max="11789" width="21.140625" customWidth="1"/>
    <col min="12035" max="12035" width="20.5703125" customWidth="1"/>
    <col min="12036" max="12036" width="6.7109375" customWidth="1"/>
    <col min="12037" max="12037" width="18" customWidth="1"/>
    <col min="12038" max="12038" width="17.140625" customWidth="1"/>
    <col min="12039" max="12039" width="73.140625" customWidth="1"/>
    <col min="12040" max="12042" width="21.140625" customWidth="1"/>
    <col min="12043" max="12043" width="18" customWidth="1"/>
    <col min="12044" max="12045" width="21.140625" customWidth="1"/>
    <col min="12291" max="12291" width="20.5703125" customWidth="1"/>
    <col min="12292" max="12292" width="6.7109375" customWidth="1"/>
    <col min="12293" max="12293" width="18" customWidth="1"/>
    <col min="12294" max="12294" width="17.140625" customWidth="1"/>
    <col min="12295" max="12295" width="73.140625" customWidth="1"/>
    <col min="12296" max="12298" width="21.140625" customWidth="1"/>
    <col min="12299" max="12299" width="18" customWidth="1"/>
    <col min="12300" max="12301" width="21.140625" customWidth="1"/>
    <col min="12547" max="12547" width="20.5703125" customWidth="1"/>
    <col min="12548" max="12548" width="6.7109375" customWidth="1"/>
    <col min="12549" max="12549" width="18" customWidth="1"/>
    <col min="12550" max="12550" width="17.140625" customWidth="1"/>
    <col min="12551" max="12551" width="73.140625" customWidth="1"/>
    <col min="12552" max="12554" width="21.140625" customWidth="1"/>
    <col min="12555" max="12555" width="18" customWidth="1"/>
    <col min="12556" max="12557" width="21.140625" customWidth="1"/>
    <col min="12803" max="12803" width="20.5703125" customWidth="1"/>
    <col min="12804" max="12804" width="6.7109375" customWidth="1"/>
    <col min="12805" max="12805" width="18" customWidth="1"/>
    <col min="12806" max="12806" width="17.140625" customWidth="1"/>
    <col min="12807" max="12807" width="73.140625" customWidth="1"/>
    <col min="12808" max="12810" width="21.140625" customWidth="1"/>
    <col min="12811" max="12811" width="18" customWidth="1"/>
    <col min="12812" max="12813" width="21.140625" customWidth="1"/>
    <col min="13059" max="13059" width="20.5703125" customWidth="1"/>
    <col min="13060" max="13060" width="6.7109375" customWidth="1"/>
    <col min="13061" max="13061" width="18" customWidth="1"/>
    <col min="13062" max="13062" width="17.140625" customWidth="1"/>
    <col min="13063" max="13063" width="73.140625" customWidth="1"/>
    <col min="13064" max="13066" width="21.140625" customWidth="1"/>
    <col min="13067" max="13067" width="18" customWidth="1"/>
    <col min="13068" max="13069" width="21.140625" customWidth="1"/>
    <col min="13315" max="13315" width="20.5703125" customWidth="1"/>
    <col min="13316" max="13316" width="6.7109375" customWidth="1"/>
    <col min="13317" max="13317" width="18" customWidth="1"/>
    <col min="13318" max="13318" width="17.140625" customWidth="1"/>
    <col min="13319" max="13319" width="73.140625" customWidth="1"/>
    <col min="13320" max="13322" width="21.140625" customWidth="1"/>
    <col min="13323" max="13323" width="18" customWidth="1"/>
    <col min="13324" max="13325" width="21.140625" customWidth="1"/>
    <col min="13571" max="13571" width="20.5703125" customWidth="1"/>
    <col min="13572" max="13572" width="6.7109375" customWidth="1"/>
    <col min="13573" max="13573" width="18" customWidth="1"/>
    <col min="13574" max="13574" width="17.140625" customWidth="1"/>
    <col min="13575" max="13575" width="73.140625" customWidth="1"/>
    <col min="13576" max="13578" width="21.140625" customWidth="1"/>
    <col min="13579" max="13579" width="18" customWidth="1"/>
    <col min="13580" max="13581" width="21.140625" customWidth="1"/>
    <col min="13827" max="13827" width="20.5703125" customWidth="1"/>
    <col min="13828" max="13828" width="6.7109375" customWidth="1"/>
    <col min="13829" max="13829" width="18" customWidth="1"/>
    <col min="13830" max="13830" width="17.140625" customWidth="1"/>
    <col min="13831" max="13831" width="73.140625" customWidth="1"/>
    <col min="13832" max="13834" width="21.140625" customWidth="1"/>
    <col min="13835" max="13835" width="18" customWidth="1"/>
    <col min="13836" max="13837" width="21.140625" customWidth="1"/>
    <col min="14083" max="14083" width="20.5703125" customWidth="1"/>
    <col min="14084" max="14084" width="6.7109375" customWidth="1"/>
    <col min="14085" max="14085" width="18" customWidth="1"/>
    <col min="14086" max="14086" width="17.140625" customWidth="1"/>
    <col min="14087" max="14087" width="73.140625" customWidth="1"/>
    <col min="14088" max="14090" width="21.140625" customWidth="1"/>
    <col min="14091" max="14091" width="18" customWidth="1"/>
    <col min="14092" max="14093" width="21.140625" customWidth="1"/>
    <col min="14339" max="14339" width="20.5703125" customWidth="1"/>
    <col min="14340" max="14340" width="6.7109375" customWidth="1"/>
    <col min="14341" max="14341" width="18" customWidth="1"/>
    <col min="14342" max="14342" width="17.140625" customWidth="1"/>
    <col min="14343" max="14343" width="73.140625" customWidth="1"/>
    <col min="14344" max="14346" width="21.140625" customWidth="1"/>
    <col min="14347" max="14347" width="18" customWidth="1"/>
    <col min="14348" max="14349" width="21.140625" customWidth="1"/>
    <col min="14595" max="14595" width="20.5703125" customWidth="1"/>
    <col min="14596" max="14596" width="6.7109375" customWidth="1"/>
    <col min="14597" max="14597" width="18" customWidth="1"/>
    <col min="14598" max="14598" width="17.140625" customWidth="1"/>
    <col min="14599" max="14599" width="73.140625" customWidth="1"/>
    <col min="14600" max="14602" width="21.140625" customWidth="1"/>
    <col min="14603" max="14603" width="18" customWidth="1"/>
    <col min="14604" max="14605" width="21.140625" customWidth="1"/>
    <col min="14851" max="14851" width="20.5703125" customWidth="1"/>
    <col min="14852" max="14852" width="6.7109375" customWidth="1"/>
    <col min="14853" max="14853" width="18" customWidth="1"/>
    <col min="14854" max="14854" width="17.140625" customWidth="1"/>
    <col min="14855" max="14855" width="73.140625" customWidth="1"/>
    <col min="14856" max="14858" width="21.140625" customWidth="1"/>
    <col min="14859" max="14859" width="18" customWidth="1"/>
    <col min="14860" max="14861" width="21.140625" customWidth="1"/>
    <col min="15107" max="15107" width="20.5703125" customWidth="1"/>
    <col min="15108" max="15108" width="6.7109375" customWidth="1"/>
    <col min="15109" max="15109" width="18" customWidth="1"/>
    <col min="15110" max="15110" width="17.140625" customWidth="1"/>
    <col min="15111" max="15111" width="73.140625" customWidth="1"/>
    <col min="15112" max="15114" width="21.140625" customWidth="1"/>
    <col min="15115" max="15115" width="18" customWidth="1"/>
    <col min="15116" max="15117" width="21.140625" customWidth="1"/>
    <col min="15363" max="15363" width="20.5703125" customWidth="1"/>
    <col min="15364" max="15364" width="6.7109375" customWidth="1"/>
    <col min="15365" max="15365" width="18" customWidth="1"/>
    <col min="15366" max="15366" width="17.140625" customWidth="1"/>
    <col min="15367" max="15367" width="73.140625" customWidth="1"/>
    <col min="15368" max="15370" width="21.140625" customWidth="1"/>
    <col min="15371" max="15371" width="18" customWidth="1"/>
    <col min="15372" max="15373" width="21.140625" customWidth="1"/>
    <col min="15619" max="15619" width="20.5703125" customWidth="1"/>
    <col min="15620" max="15620" width="6.7109375" customWidth="1"/>
    <col min="15621" max="15621" width="18" customWidth="1"/>
    <col min="15622" max="15622" width="17.140625" customWidth="1"/>
    <col min="15623" max="15623" width="73.140625" customWidth="1"/>
    <col min="15624" max="15626" width="21.140625" customWidth="1"/>
    <col min="15627" max="15627" width="18" customWidth="1"/>
    <col min="15628" max="15629" width="21.140625" customWidth="1"/>
    <col min="15875" max="15875" width="20.5703125" customWidth="1"/>
    <col min="15876" max="15876" width="6.7109375" customWidth="1"/>
    <col min="15877" max="15877" width="18" customWidth="1"/>
    <col min="15878" max="15878" width="17.140625" customWidth="1"/>
    <col min="15879" max="15879" width="73.140625" customWidth="1"/>
    <col min="15880" max="15882" width="21.140625" customWidth="1"/>
    <col min="15883" max="15883" width="18" customWidth="1"/>
    <col min="15884" max="15885" width="21.140625" customWidth="1"/>
    <col min="16131" max="16131" width="20.5703125" customWidth="1"/>
    <col min="16132" max="16132" width="6.7109375" customWidth="1"/>
    <col min="16133" max="16133" width="18" customWidth="1"/>
    <col min="16134" max="16134" width="17.140625" customWidth="1"/>
    <col min="16135" max="16135" width="73.140625" customWidth="1"/>
    <col min="16136" max="16138" width="21.140625" customWidth="1"/>
    <col min="16139" max="16139" width="18" customWidth="1"/>
    <col min="16140" max="16141" width="21.140625" customWidth="1"/>
  </cols>
  <sheetData>
    <row r="1" spans="1:39" ht="43.5" customHeight="1">
      <c r="A1" s="108"/>
      <c r="B1" s="102"/>
      <c r="C1" s="98" t="s">
        <v>35</v>
      </c>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28"/>
      <c r="AG1" s="24"/>
      <c r="AH1" s="24"/>
      <c r="AI1" s="24"/>
      <c r="AJ1" s="24"/>
      <c r="AK1" s="24"/>
      <c r="AL1" s="24"/>
      <c r="AM1" s="24"/>
    </row>
    <row r="2" spans="1:39" ht="39.75" customHeight="1">
      <c r="A2" s="109"/>
      <c r="B2" s="110"/>
      <c r="C2" s="98" t="s">
        <v>42</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28"/>
      <c r="AG2" s="24"/>
      <c r="AH2" s="24"/>
      <c r="AI2" s="24"/>
      <c r="AJ2" s="24"/>
      <c r="AK2" s="24"/>
      <c r="AL2" s="24"/>
      <c r="AM2" s="24"/>
    </row>
    <row r="3" spans="1:39" ht="12.75" customHeight="1">
      <c r="A3" s="100"/>
      <c r="B3" s="100"/>
      <c r="C3" s="100"/>
      <c r="D3" s="100"/>
      <c r="E3" s="100"/>
      <c r="F3" s="100"/>
      <c r="G3" s="100"/>
      <c r="H3" s="100"/>
      <c r="I3" s="100"/>
      <c r="J3" s="100"/>
      <c r="K3" s="100"/>
      <c r="L3" s="100"/>
      <c r="M3" s="100"/>
      <c r="N3" s="100"/>
      <c r="O3" s="100"/>
      <c r="P3" s="100"/>
      <c r="Q3" s="100"/>
      <c r="R3" s="100"/>
      <c r="S3" s="100"/>
      <c r="T3" s="100"/>
      <c r="U3" s="100"/>
      <c r="V3" s="100"/>
      <c r="W3" s="100"/>
      <c r="X3" s="100"/>
      <c r="Y3" s="100"/>
      <c r="Z3" s="100"/>
      <c r="AA3" s="100"/>
      <c r="AB3" s="100"/>
      <c r="AC3" s="100"/>
      <c r="AD3" s="100"/>
      <c r="AE3" s="100"/>
      <c r="AF3" s="100"/>
      <c r="AG3" s="24"/>
      <c r="AH3" s="24"/>
      <c r="AI3" s="24"/>
      <c r="AJ3" s="24"/>
      <c r="AK3" s="24"/>
      <c r="AL3" s="24"/>
      <c r="AM3" s="24"/>
    </row>
    <row r="4" spans="1:39" ht="27" customHeight="1" thickBot="1">
      <c r="A4" s="101" t="s">
        <v>36</v>
      </c>
      <c r="B4" s="102"/>
      <c r="C4" s="26">
        <v>46101</v>
      </c>
      <c r="D4" s="93"/>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25"/>
      <c r="AH4" s="27"/>
      <c r="AI4" s="27"/>
      <c r="AJ4" s="27"/>
      <c r="AK4" s="27"/>
      <c r="AL4" s="27"/>
      <c r="AM4" s="27"/>
    </row>
    <row r="5" spans="1:39" ht="55.5" customHeight="1" thickBot="1">
      <c r="A5" s="103" t="s">
        <v>37</v>
      </c>
      <c r="B5" s="160"/>
      <c r="C5" s="161" t="s">
        <v>40</v>
      </c>
      <c r="D5" s="162"/>
      <c r="E5" s="162"/>
      <c r="F5" s="162"/>
      <c r="G5" s="162"/>
      <c r="H5" s="162"/>
      <c r="I5" s="162"/>
      <c r="J5" s="162"/>
      <c r="K5" s="162"/>
      <c r="L5" s="162"/>
      <c r="M5" s="162"/>
      <c r="N5" s="162"/>
      <c r="O5" s="162"/>
      <c r="P5" s="162"/>
      <c r="Q5" s="162"/>
      <c r="R5" s="162"/>
      <c r="S5" s="162"/>
      <c r="T5" s="162"/>
      <c r="U5" s="162"/>
      <c r="V5" s="162"/>
      <c r="W5" s="162"/>
      <c r="X5" s="162"/>
      <c r="Y5" s="162"/>
      <c r="Z5" s="162"/>
      <c r="AA5" s="162"/>
      <c r="AB5" s="162"/>
      <c r="AC5" s="162"/>
      <c r="AD5" s="162"/>
      <c r="AE5" s="162"/>
      <c r="AF5" s="163"/>
      <c r="AG5" s="27"/>
      <c r="AH5" s="27"/>
      <c r="AI5" s="27"/>
      <c r="AJ5" s="27"/>
      <c r="AK5" s="27"/>
      <c r="AL5" s="27"/>
      <c r="AM5" s="27"/>
    </row>
    <row r="6" spans="1:39" ht="14.25" customHeight="1" thickBot="1">
      <c r="A6" s="97"/>
      <c r="B6" s="97"/>
      <c r="C6" s="97"/>
      <c r="D6" s="97"/>
      <c r="E6" s="97"/>
      <c r="F6" s="95"/>
      <c r="G6" s="95"/>
      <c r="H6" s="95"/>
      <c r="I6" s="95"/>
      <c r="J6" s="95"/>
      <c r="K6" s="95"/>
      <c r="L6" s="95"/>
      <c r="M6" s="95"/>
      <c r="N6" s="95"/>
      <c r="O6" s="95"/>
      <c r="P6" s="95"/>
      <c r="Q6" s="95"/>
      <c r="R6" s="95"/>
      <c r="S6" s="95"/>
      <c r="T6" s="95"/>
      <c r="U6" s="95"/>
      <c r="V6" s="95"/>
      <c r="W6" s="95"/>
      <c r="X6" s="95"/>
      <c r="Y6" s="95"/>
      <c r="Z6" s="95"/>
      <c r="AA6" s="95"/>
      <c r="AB6" s="95"/>
      <c r="AC6" s="95"/>
      <c r="AD6" s="95"/>
      <c r="AE6" s="95"/>
      <c r="AF6" s="95"/>
    </row>
    <row r="7" spans="1:39" ht="71.25" customHeight="1" thickBot="1">
      <c r="A7" s="158" t="s">
        <v>0</v>
      </c>
      <c r="B7" s="158" t="s">
        <v>1</v>
      </c>
      <c r="C7" s="158" t="s">
        <v>2</v>
      </c>
      <c r="D7" s="158" t="s">
        <v>3</v>
      </c>
      <c r="E7" s="164" t="s">
        <v>4</v>
      </c>
      <c r="F7" s="145" t="s">
        <v>60</v>
      </c>
      <c r="G7" s="146"/>
      <c r="H7" s="146"/>
      <c r="I7" s="146"/>
      <c r="J7" s="146"/>
      <c r="K7" s="146"/>
      <c r="L7" s="146"/>
      <c r="M7" s="146"/>
      <c r="N7" s="147"/>
      <c r="O7" s="143" t="s">
        <v>59</v>
      </c>
      <c r="P7" s="144"/>
      <c r="Q7" s="144"/>
      <c r="R7" s="144"/>
      <c r="S7" s="144"/>
      <c r="T7" s="144"/>
      <c r="U7" s="144"/>
      <c r="V7" s="144"/>
      <c r="W7" s="144"/>
      <c r="X7" s="140" t="s">
        <v>71</v>
      </c>
      <c r="Y7" s="141"/>
      <c r="Z7" s="141"/>
      <c r="AA7" s="141"/>
      <c r="AB7" s="141"/>
      <c r="AC7" s="141"/>
      <c r="AD7" s="141"/>
      <c r="AE7" s="141"/>
      <c r="AF7" s="142"/>
    </row>
    <row r="8" spans="1:39" ht="51.75" customHeight="1" thickBot="1">
      <c r="A8" s="159"/>
      <c r="B8" s="159"/>
      <c r="C8" s="159"/>
      <c r="D8" s="159"/>
      <c r="E8" s="164"/>
      <c r="F8" s="83" t="s">
        <v>31</v>
      </c>
      <c r="G8" s="63" t="s">
        <v>41</v>
      </c>
      <c r="H8" s="63" t="s">
        <v>5</v>
      </c>
      <c r="I8" s="63" t="s">
        <v>24</v>
      </c>
      <c r="J8" s="2" t="s">
        <v>32</v>
      </c>
      <c r="K8" s="2" t="s">
        <v>41</v>
      </c>
      <c r="L8" s="2" t="s">
        <v>6</v>
      </c>
      <c r="M8" s="2" t="s">
        <v>7</v>
      </c>
      <c r="N8" s="3" t="s">
        <v>8</v>
      </c>
      <c r="O8" s="65" t="s">
        <v>31</v>
      </c>
      <c r="P8" s="65" t="s">
        <v>41</v>
      </c>
      <c r="Q8" s="65" t="s">
        <v>5</v>
      </c>
      <c r="R8" s="65" t="s">
        <v>24</v>
      </c>
      <c r="S8" s="30" t="s">
        <v>32</v>
      </c>
      <c r="T8" s="30" t="s">
        <v>41</v>
      </c>
      <c r="U8" s="30" t="s">
        <v>6</v>
      </c>
      <c r="V8" s="30" t="s">
        <v>7</v>
      </c>
      <c r="W8" s="64" t="s">
        <v>8</v>
      </c>
      <c r="X8" s="68" t="s">
        <v>55</v>
      </c>
      <c r="Y8" s="68" t="s">
        <v>41</v>
      </c>
      <c r="Z8" s="68" t="s">
        <v>62</v>
      </c>
      <c r="AA8" s="68" t="s">
        <v>63</v>
      </c>
      <c r="AB8" s="66" t="s">
        <v>53</v>
      </c>
      <c r="AC8" s="66" t="s">
        <v>41</v>
      </c>
      <c r="AD8" s="66" t="s">
        <v>54</v>
      </c>
      <c r="AE8" s="66" t="s">
        <v>70</v>
      </c>
      <c r="AF8" s="67" t="s">
        <v>52</v>
      </c>
    </row>
    <row r="9" spans="1:39" ht="50.1" customHeight="1">
      <c r="A9" s="87" t="s">
        <v>9</v>
      </c>
      <c r="B9" s="4">
        <v>1</v>
      </c>
      <c r="C9" s="4" t="s">
        <v>10</v>
      </c>
      <c r="D9" s="15">
        <v>40</v>
      </c>
      <c r="E9" s="90" t="s">
        <v>47</v>
      </c>
      <c r="F9" s="9">
        <f>Cotización_IG!F8</f>
        <v>94000</v>
      </c>
      <c r="G9" s="9">
        <f>F9*19%</f>
        <v>17860</v>
      </c>
      <c r="H9" s="9">
        <f>+F9+G9</f>
        <v>111860</v>
      </c>
      <c r="I9" s="9">
        <f>H9*D9</f>
        <v>4474400</v>
      </c>
      <c r="J9" s="10">
        <f>Cotización_IG!I8</f>
        <v>82250</v>
      </c>
      <c r="K9" s="10">
        <f>J9*19%</f>
        <v>15627.5</v>
      </c>
      <c r="L9" s="10">
        <f>+J9+K9</f>
        <v>97877.5</v>
      </c>
      <c r="M9" s="10">
        <f>L9*D9</f>
        <v>3915100</v>
      </c>
      <c r="N9" s="11">
        <f t="shared" ref="N9:N21" si="0">+I9+M9</f>
        <v>8389500</v>
      </c>
      <c r="O9" s="9">
        <f>Cotización_Energias_Naturales_S!F8</f>
        <v>21000</v>
      </c>
      <c r="P9" s="9">
        <f>O9*19%</f>
        <v>3990</v>
      </c>
      <c r="Q9" s="9">
        <f>+O9+P9</f>
        <v>24990</v>
      </c>
      <c r="R9" s="9">
        <f>Q9*D9</f>
        <v>999600</v>
      </c>
      <c r="S9" s="10">
        <f>Cotización_Energias_Naturales_S!J8</f>
        <v>140000</v>
      </c>
      <c r="T9" s="10">
        <f>S9*19%</f>
        <v>26600</v>
      </c>
      <c r="U9" s="10">
        <f>+S9+T9</f>
        <v>166600</v>
      </c>
      <c r="V9" s="10">
        <f>U9*D9</f>
        <v>6664000</v>
      </c>
      <c r="W9" s="11">
        <f t="shared" ref="W9:W21" si="1">+R9+V9</f>
        <v>7663600</v>
      </c>
      <c r="X9" s="9">
        <f t="shared" ref="X9:X21" si="2">+AVERAGE(F9,O9)</f>
        <v>57500</v>
      </c>
      <c r="Y9" s="9">
        <f>X9*19%</f>
        <v>10925</v>
      </c>
      <c r="Z9" s="9">
        <f>+X9+Y9</f>
        <v>68425</v>
      </c>
      <c r="AA9" s="9">
        <f t="shared" ref="AA9:AA21" si="3">Z9*D9</f>
        <v>2737000</v>
      </c>
      <c r="AB9" s="10">
        <f t="shared" ref="AB9:AB21" si="4">+AVERAGE(J9,S9)</f>
        <v>111125</v>
      </c>
      <c r="AC9" s="10">
        <f>AB9*19%</f>
        <v>21113.75</v>
      </c>
      <c r="AD9" s="10">
        <f>+AB9+AC9</f>
        <v>132238.75</v>
      </c>
      <c r="AE9" s="10">
        <f t="shared" ref="AE9:AE21" si="5">AD9*D9</f>
        <v>5289550</v>
      </c>
      <c r="AF9" s="11">
        <f t="shared" ref="AF9:AF21" si="6">+AA9+AE9</f>
        <v>8026550</v>
      </c>
    </row>
    <row r="10" spans="1:39" ht="50.1" customHeight="1">
      <c r="A10" s="88"/>
      <c r="B10" s="5">
        <v>2</v>
      </c>
      <c r="C10" s="5" t="s">
        <v>11</v>
      </c>
      <c r="D10" s="6">
        <v>17</v>
      </c>
      <c r="E10" s="91"/>
      <c r="F10" s="9">
        <f>Cotización_IG!F9</f>
        <v>94000</v>
      </c>
      <c r="G10" s="9">
        <f t="shared" ref="G10:G14" si="7">F10*19%</f>
        <v>17860</v>
      </c>
      <c r="H10" s="9">
        <f t="shared" ref="H10:H21" si="8">+F10+G10</f>
        <v>111860</v>
      </c>
      <c r="I10" s="9">
        <f t="shared" ref="I10:I21" si="9">H10*D10</f>
        <v>1901620</v>
      </c>
      <c r="J10" s="10">
        <f>Cotización_IG!I9</f>
        <v>82250</v>
      </c>
      <c r="K10" s="10">
        <f t="shared" ref="K10:K21" si="10">J10*19%</f>
        <v>15627.5</v>
      </c>
      <c r="L10" s="10">
        <f t="shared" ref="L10:L20" si="11">+J10+K10</f>
        <v>97877.5</v>
      </c>
      <c r="M10" s="10">
        <f t="shared" ref="M10:M21" si="12">L10*D10</f>
        <v>1663917.5</v>
      </c>
      <c r="N10" s="12">
        <f t="shared" si="0"/>
        <v>3565537.5</v>
      </c>
      <c r="O10" s="9">
        <f>Cotización_Energias_Naturales_S!F9</f>
        <v>21000</v>
      </c>
      <c r="P10" s="9">
        <f t="shared" ref="P10:P14" si="13">O10*19%</f>
        <v>3990</v>
      </c>
      <c r="Q10" s="9">
        <f t="shared" ref="Q10:Q21" si="14">+O10+P10</f>
        <v>24990</v>
      </c>
      <c r="R10" s="9">
        <f t="shared" ref="R10:R21" si="15">Q10*D10</f>
        <v>424830</v>
      </c>
      <c r="S10" s="10">
        <f>Cotización_Energias_Naturales_S!J9</f>
        <v>140000</v>
      </c>
      <c r="T10" s="10">
        <f t="shared" ref="T10:T21" si="16">S10*19%</f>
        <v>26600</v>
      </c>
      <c r="U10" s="10">
        <f t="shared" ref="U10:U20" si="17">+S10+T10</f>
        <v>166600</v>
      </c>
      <c r="V10" s="10">
        <f t="shared" ref="V10:V21" si="18">U10*D10</f>
        <v>2832200</v>
      </c>
      <c r="W10" s="12">
        <f t="shared" si="1"/>
        <v>3257030</v>
      </c>
      <c r="X10" s="9">
        <f t="shared" si="2"/>
        <v>57500</v>
      </c>
      <c r="Y10" s="9">
        <f t="shared" ref="Y10:Y20" si="19">X10*19%</f>
        <v>10925</v>
      </c>
      <c r="Z10" s="9">
        <f t="shared" ref="Z10:Z21" si="20">+X10+Y10</f>
        <v>68425</v>
      </c>
      <c r="AA10" s="9">
        <f t="shared" si="3"/>
        <v>1163225</v>
      </c>
      <c r="AB10" s="10">
        <f t="shared" si="4"/>
        <v>111125</v>
      </c>
      <c r="AC10" s="10">
        <f t="shared" ref="AC10:AC21" si="21">AB10*19%</f>
        <v>21113.75</v>
      </c>
      <c r="AD10" s="10">
        <f t="shared" ref="AD10:AD20" si="22">+AB10+AC10</f>
        <v>132238.75</v>
      </c>
      <c r="AE10" s="10">
        <f t="shared" si="5"/>
        <v>2248058.75</v>
      </c>
      <c r="AF10" s="12">
        <f t="shared" si="6"/>
        <v>3411283.75</v>
      </c>
    </row>
    <row r="11" spans="1:39" ht="50.1" customHeight="1">
      <c r="A11" s="88"/>
      <c r="B11" s="4">
        <v>3</v>
      </c>
      <c r="C11" s="5" t="s">
        <v>12</v>
      </c>
      <c r="D11" s="6">
        <v>5</v>
      </c>
      <c r="E11" s="91"/>
      <c r="F11" s="9">
        <f>Cotización_IG!F10</f>
        <v>94000</v>
      </c>
      <c r="G11" s="9">
        <f t="shared" si="7"/>
        <v>17860</v>
      </c>
      <c r="H11" s="9">
        <f t="shared" si="8"/>
        <v>111860</v>
      </c>
      <c r="I11" s="9">
        <f t="shared" si="9"/>
        <v>559300</v>
      </c>
      <c r="J11" s="10">
        <f>Cotización_IG!I10</f>
        <v>82250</v>
      </c>
      <c r="K11" s="10">
        <f t="shared" si="10"/>
        <v>15627.5</v>
      </c>
      <c r="L11" s="10">
        <f t="shared" si="11"/>
        <v>97877.5</v>
      </c>
      <c r="M11" s="10">
        <f t="shared" si="12"/>
        <v>489387.5</v>
      </c>
      <c r="N11" s="12">
        <f t="shared" si="0"/>
        <v>1048687.5</v>
      </c>
      <c r="O11" s="9">
        <f>Cotización_Energias_Naturales_S!F10</f>
        <v>21000</v>
      </c>
      <c r="P11" s="9">
        <f t="shared" si="13"/>
        <v>3990</v>
      </c>
      <c r="Q11" s="9">
        <f t="shared" si="14"/>
        <v>24990</v>
      </c>
      <c r="R11" s="9">
        <f t="shared" si="15"/>
        <v>124950</v>
      </c>
      <c r="S11" s="10">
        <f>Cotización_Energias_Naturales_S!J10</f>
        <v>140000</v>
      </c>
      <c r="T11" s="10">
        <f t="shared" si="16"/>
        <v>26600</v>
      </c>
      <c r="U11" s="10">
        <f t="shared" si="17"/>
        <v>166600</v>
      </c>
      <c r="V11" s="10">
        <f t="shared" si="18"/>
        <v>833000</v>
      </c>
      <c r="W11" s="12">
        <f t="shared" si="1"/>
        <v>957950</v>
      </c>
      <c r="X11" s="9">
        <f t="shared" si="2"/>
        <v>57500</v>
      </c>
      <c r="Y11" s="9">
        <f t="shared" si="19"/>
        <v>10925</v>
      </c>
      <c r="Z11" s="9">
        <f t="shared" si="20"/>
        <v>68425</v>
      </c>
      <c r="AA11" s="9">
        <f t="shared" si="3"/>
        <v>342125</v>
      </c>
      <c r="AB11" s="10">
        <f t="shared" si="4"/>
        <v>111125</v>
      </c>
      <c r="AC11" s="10">
        <f t="shared" si="21"/>
        <v>21113.75</v>
      </c>
      <c r="AD11" s="10">
        <f t="shared" si="22"/>
        <v>132238.75</v>
      </c>
      <c r="AE11" s="10">
        <f t="shared" si="5"/>
        <v>661193.75</v>
      </c>
      <c r="AF11" s="12">
        <f t="shared" si="6"/>
        <v>1003318.75</v>
      </c>
    </row>
    <row r="12" spans="1:39" ht="50.1" customHeight="1">
      <c r="A12" s="88"/>
      <c r="B12" s="5">
        <v>4</v>
      </c>
      <c r="C12" s="5" t="s">
        <v>13</v>
      </c>
      <c r="D12" s="6">
        <v>14</v>
      </c>
      <c r="E12" s="91"/>
      <c r="F12" s="9">
        <f>Cotización_IG!F11</f>
        <v>94000</v>
      </c>
      <c r="G12" s="9">
        <f t="shared" si="7"/>
        <v>17860</v>
      </c>
      <c r="H12" s="9">
        <f t="shared" si="8"/>
        <v>111860</v>
      </c>
      <c r="I12" s="9">
        <f t="shared" si="9"/>
        <v>1566040</v>
      </c>
      <c r="J12" s="10">
        <f>Cotización_IG!I11</f>
        <v>82250</v>
      </c>
      <c r="K12" s="10">
        <f t="shared" si="10"/>
        <v>15627.5</v>
      </c>
      <c r="L12" s="10">
        <f t="shared" si="11"/>
        <v>97877.5</v>
      </c>
      <c r="M12" s="10">
        <f t="shared" si="12"/>
        <v>1370285</v>
      </c>
      <c r="N12" s="12">
        <f t="shared" si="0"/>
        <v>2936325</v>
      </c>
      <c r="O12" s="9">
        <f>Cotización_Energias_Naturales_S!F11</f>
        <v>21000</v>
      </c>
      <c r="P12" s="9">
        <f t="shared" si="13"/>
        <v>3990</v>
      </c>
      <c r="Q12" s="9">
        <f t="shared" si="14"/>
        <v>24990</v>
      </c>
      <c r="R12" s="9">
        <f t="shared" si="15"/>
        <v>349860</v>
      </c>
      <c r="S12" s="10">
        <f>Cotización_Energias_Naturales_S!J11</f>
        <v>140000</v>
      </c>
      <c r="T12" s="10">
        <f t="shared" si="16"/>
        <v>26600</v>
      </c>
      <c r="U12" s="10">
        <f t="shared" si="17"/>
        <v>166600</v>
      </c>
      <c r="V12" s="10">
        <f t="shared" si="18"/>
        <v>2332400</v>
      </c>
      <c r="W12" s="12">
        <f t="shared" si="1"/>
        <v>2682260</v>
      </c>
      <c r="X12" s="9">
        <f t="shared" si="2"/>
        <v>57500</v>
      </c>
      <c r="Y12" s="9">
        <f t="shared" si="19"/>
        <v>10925</v>
      </c>
      <c r="Z12" s="9">
        <f t="shared" si="20"/>
        <v>68425</v>
      </c>
      <c r="AA12" s="9">
        <f t="shared" si="3"/>
        <v>957950</v>
      </c>
      <c r="AB12" s="10">
        <f t="shared" si="4"/>
        <v>111125</v>
      </c>
      <c r="AC12" s="10">
        <f t="shared" si="21"/>
        <v>21113.75</v>
      </c>
      <c r="AD12" s="10">
        <f t="shared" si="22"/>
        <v>132238.75</v>
      </c>
      <c r="AE12" s="10">
        <f t="shared" si="5"/>
        <v>1851342.5</v>
      </c>
      <c r="AF12" s="12">
        <f t="shared" si="6"/>
        <v>2809292.5</v>
      </c>
    </row>
    <row r="13" spans="1:39" ht="50.1" customHeight="1">
      <c r="A13" s="88"/>
      <c r="B13" s="4">
        <v>5</v>
      </c>
      <c r="C13" s="5" t="s">
        <v>14</v>
      </c>
      <c r="D13" s="6">
        <v>9</v>
      </c>
      <c r="E13" s="91"/>
      <c r="F13" s="9">
        <f>Cotización_IG!F12</f>
        <v>94000</v>
      </c>
      <c r="G13" s="9">
        <f t="shared" si="7"/>
        <v>17860</v>
      </c>
      <c r="H13" s="9">
        <f t="shared" si="8"/>
        <v>111860</v>
      </c>
      <c r="I13" s="9">
        <f t="shared" si="9"/>
        <v>1006740</v>
      </c>
      <c r="J13" s="10">
        <f>Cotización_IG!I12</f>
        <v>82250</v>
      </c>
      <c r="K13" s="10">
        <f t="shared" si="10"/>
        <v>15627.5</v>
      </c>
      <c r="L13" s="10">
        <f t="shared" si="11"/>
        <v>97877.5</v>
      </c>
      <c r="M13" s="10">
        <f t="shared" si="12"/>
        <v>880897.5</v>
      </c>
      <c r="N13" s="12">
        <f t="shared" si="0"/>
        <v>1887637.5</v>
      </c>
      <c r="O13" s="9">
        <f>Cotización_Energias_Naturales_S!F12</f>
        <v>21000</v>
      </c>
      <c r="P13" s="9">
        <f t="shared" si="13"/>
        <v>3990</v>
      </c>
      <c r="Q13" s="9">
        <f t="shared" si="14"/>
        <v>24990</v>
      </c>
      <c r="R13" s="9">
        <f t="shared" si="15"/>
        <v>224910</v>
      </c>
      <c r="S13" s="10">
        <f>Cotización_Energias_Naturales_S!J12</f>
        <v>140000</v>
      </c>
      <c r="T13" s="10">
        <f t="shared" si="16"/>
        <v>26600</v>
      </c>
      <c r="U13" s="10">
        <f t="shared" si="17"/>
        <v>166600</v>
      </c>
      <c r="V13" s="10">
        <f t="shared" si="18"/>
        <v>1499400</v>
      </c>
      <c r="W13" s="12">
        <f t="shared" si="1"/>
        <v>1724310</v>
      </c>
      <c r="X13" s="9">
        <f t="shared" si="2"/>
        <v>57500</v>
      </c>
      <c r="Y13" s="9">
        <f t="shared" si="19"/>
        <v>10925</v>
      </c>
      <c r="Z13" s="9">
        <f t="shared" si="20"/>
        <v>68425</v>
      </c>
      <c r="AA13" s="9">
        <f t="shared" si="3"/>
        <v>615825</v>
      </c>
      <c r="AB13" s="10">
        <f t="shared" si="4"/>
        <v>111125</v>
      </c>
      <c r="AC13" s="10">
        <f t="shared" si="21"/>
        <v>21113.75</v>
      </c>
      <c r="AD13" s="10">
        <f t="shared" si="22"/>
        <v>132238.75</v>
      </c>
      <c r="AE13" s="10">
        <f t="shared" si="5"/>
        <v>1190148.75</v>
      </c>
      <c r="AF13" s="12">
        <f t="shared" si="6"/>
        <v>1805973.75</v>
      </c>
    </row>
    <row r="14" spans="1:39" ht="50.1" customHeight="1">
      <c r="A14" s="88"/>
      <c r="B14" s="5">
        <v>6</v>
      </c>
      <c r="C14" s="5" t="s">
        <v>15</v>
      </c>
      <c r="D14" s="6">
        <v>5</v>
      </c>
      <c r="E14" s="91"/>
      <c r="F14" s="9">
        <f>Cotización_IG!F13</f>
        <v>94000</v>
      </c>
      <c r="G14" s="9">
        <f t="shared" si="7"/>
        <v>17860</v>
      </c>
      <c r="H14" s="9">
        <f t="shared" si="8"/>
        <v>111860</v>
      </c>
      <c r="I14" s="9">
        <f t="shared" si="9"/>
        <v>559300</v>
      </c>
      <c r="J14" s="10">
        <f>Cotización_IG!I13</f>
        <v>82250</v>
      </c>
      <c r="K14" s="10">
        <f t="shared" si="10"/>
        <v>15627.5</v>
      </c>
      <c r="L14" s="10">
        <f t="shared" si="11"/>
        <v>97877.5</v>
      </c>
      <c r="M14" s="10">
        <f t="shared" si="12"/>
        <v>489387.5</v>
      </c>
      <c r="N14" s="12">
        <f t="shared" si="0"/>
        <v>1048687.5</v>
      </c>
      <c r="O14" s="9">
        <f>Cotización_Energias_Naturales_S!F13</f>
        <v>21000</v>
      </c>
      <c r="P14" s="9">
        <f t="shared" si="13"/>
        <v>3990</v>
      </c>
      <c r="Q14" s="9">
        <f t="shared" si="14"/>
        <v>24990</v>
      </c>
      <c r="R14" s="9">
        <f t="shared" si="15"/>
        <v>124950</v>
      </c>
      <c r="S14" s="10">
        <f>Cotización_Energias_Naturales_S!J13</f>
        <v>140000</v>
      </c>
      <c r="T14" s="10">
        <f t="shared" si="16"/>
        <v>26600</v>
      </c>
      <c r="U14" s="10">
        <f t="shared" si="17"/>
        <v>166600</v>
      </c>
      <c r="V14" s="10">
        <f t="shared" si="18"/>
        <v>833000</v>
      </c>
      <c r="W14" s="12">
        <f t="shared" si="1"/>
        <v>957950</v>
      </c>
      <c r="X14" s="9">
        <f t="shared" si="2"/>
        <v>57500</v>
      </c>
      <c r="Y14" s="9">
        <f t="shared" si="19"/>
        <v>10925</v>
      </c>
      <c r="Z14" s="9">
        <f t="shared" si="20"/>
        <v>68425</v>
      </c>
      <c r="AA14" s="9">
        <f t="shared" si="3"/>
        <v>342125</v>
      </c>
      <c r="AB14" s="10">
        <f t="shared" si="4"/>
        <v>111125</v>
      </c>
      <c r="AC14" s="10">
        <f t="shared" si="21"/>
        <v>21113.75</v>
      </c>
      <c r="AD14" s="10">
        <f t="shared" si="22"/>
        <v>132238.75</v>
      </c>
      <c r="AE14" s="10">
        <f t="shared" si="5"/>
        <v>661193.75</v>
      </c>
      <c r="AF14" s="12">
        <f t="shared" si="6"/>
        <v>1003318.75</v>
      </c>
    </row>
    <row r="15" spans="1:39" ht="50.1" customHeight="1">
      <c r="A15" s="88"/>
      <c r="B15" s="4">
        <v>7</v>
      </c>
      <c r="C15" s="5" t="s">
        <v>16</v>
      </c>
      <c r="D15" s="6">
        <v>1</v>
      </c>
      <c r="E15" s="91"/>
      <c r="F15" s="9">
        <f>Cotización_IG!F14</f>
        <v>94000</v>
      </c>
      <c r="G15" s="9">
        <f>F15*19%</f>
        <v>17860</v>
      </c>
      <c r="H15" s="9">
        <f t="shared" si="8"/>
        <v>111860</v>
      </c>
      <c r="I15" s="9">
        <f t="shared" si="9"/>
        <v>111860</v>
      </c>
      <c r="J15" s="10">
        <f>Cotización_IG!I14</f>
        <v>82250</v>
      </c>
      <c r="K15" s="10">
        <f t="shared" si="10"/>
        <v>15627.5</v>
      </c>
      <c r="L15" s="10">
        <f t="shared" si="11"/>
        <v>97877.5</v>
      </c>
      <c r="M15" s="10">
        <f t="shared" si="12"/>
        <v>97877.5</v>
      </c>
      <c r="N15" s="12">
        <f t="shared" si="0"/>
        <v>209737.5</v>
      </c>
      <c r="O15" s="9">
        <f>Cotización_Energias_Naturales_S!F14</f>
        <v>21000</v>
      </c>
      <c r="P15" s="9">
        <f>O15*19%</f>
        <v>3990</v>
      </c>
      <c r="Q15" s="9">
        <f t="shared" si="14"/>
        <v>24990</v>
      </c>
      <c r="R15" s="9">
        <f t="shared" si="15"/>
        <v>24990</v>
      </c>
      <c r="S15" s="10">
        <f>Cotización_Energias_Naturales_S!J14</f>
        <v>140000</v>
      </c>
      <c r="T15" s="10">
        <f t="shared" si="16"/>
        <v>26600</v>
      </c>
      <c r="U15" s="10">
        <f t="shared" si="17"/>
        <v>166600</v>
      </c>
      <c r="V15" s="10">
        <f t="shared" si="18"/>
        <v>166600</v>
      </c>
      <c r="W15" s="12">
        <f t="shared" si="1"/>
        <v>191590</v>
      </c>
      <c r="X15" s="9">
        <f t="shared" si="2"/>
        <v>57500</v>
      </c>
      <c r="Y15" s="9">
        <f>X15*19%</f>
        <v>10925</v>
      </c>
      <c r="Z15" s="9">
        <f t="shared" si="20"/>
        <v>68425</v>
      </c>
      <c r="AA15" s="9">
        <f t="shared" si="3"/>
        <v>68425</v>
      </c>
      <c r="AB15" s="10">
        <f t="shared" si="4"/>
        <v>111125</v>
      </c>
      <c r="AC15" s="10">
        <f t="shared" si="21"/>
        <v>21113.75</v>
      </c>
      <c r="AD15" s="10">
        <f t="shared" si="22"/>
        <v>132238.75</v>
      </c>
      <c r="AE15" s="10">
        <f t="shared" si="5"/>
        <v>132238.75</v>
      </c>
      <c r="AF15" s="12">
        <f t="shared" si="6"/>
        <v>200663.75</v>
      </c>
    </row>
    <row r="16" spans="1:39" ht="50.1" customHeight="1">
      <c r="A16" s="88"/>
      <c r="B16" s="5">
        <v>8</v>
      </c>
      <c r="C16" s="5" t="s">
        <v>17</v>
      </c>
      <c r="D16" s="6">
        <v>4</v>
      </c>
      <c r="E16" s="91"/>
      <c r="F16" s="9">
        <f>Cotización_IG!F15</f>
        <v>94000</v>
      </c>
      <c r="G16" s="9">
        <f t="shared" ref="G16:G20" si="23">F16*19%</f>
        <v>17860</v>
      </c>
      <c r="H16" s="9">
        <f t="shared" si="8"/>
        <v>111860</v>
      </c>
      <c r="I16" s="9">
        <f t="shared" si="9"/>
        <v>447440</v>
      </c>
      <c r="J16" s="10">
        <f>Cotización_IG!I15</f>
        <v>82250</v>
      </c>
      <c r="K16" s="10">
        <f t="shared" si="10"/>
        <v>15627.5</v>
      </c>
      <c r="L16" s="10">
        <f t="shared" si="11"/>
        <v>97877.5</v>
      </c>
      <c r="M16" s="10">
        <f t="shared" si="12"/>
        <v>391510</v>
      </c>
      <c r="N16" s="12">
        <f t="shared" si="0"/>
        <v>838950</v>
      </c>
      <c r="O16" s="9">
        <f>Cotización_Energias_Naturales_S!F15</f>
        <v>21000</v>
      </c>
      <c r="P16" s="9">
        <f t="shared" ref="P16:P20" si="24">O16*19%</f>
        <v>3990</v>
      </c>
      <c r="Q16" s="9">
        <f t="shared" si="14"/>
        <v>24990</v>
      </c>
      <c r="R16" s="9">
        <f t="shared" si="15"/>
        <v>99960</v>
      </c>
      <c r="S16" s="10">
        <f>Cotización_Energias_Naturales_S!J15</f>
        <v>140000</v>
      </c>
      <c r="T16" s="10">
        <f t="shared" si="16"/>
        <v>26600</v>
      </c>
      <c r="U16" s="10">
        <f t="shared" si="17"/>
        <v>166600</v>
      </c>
      <c r="V16" s="10">
        <f t="shared" si="18"/>
        <v>666400</v>
      </c>
      <c r="W16" s="12">
        <f t="shared" si="1"/>
        <v>766360</v>
      </c>
      <c r="X16" s="9">
        <f t="shared" si="2"/>
        <v>57500</v>
      </c>
      <c r="Y16" s="9">
        <f t="shared" si="19"/>
        <v>10925</v>
      </c>
      <c r="Z16" s="9">
        <f t="shared" si="20"/>
        <v>68425</v>
      </c>
      <c r="AA16" s="9">
        <f t="shared" si="3"/>
        <v>273700</v>
      </c>
      <c r="AB16" s="10">
        <f t="shared" si="4"/>
        <v>111125</v>
      </c>
      <c r="AC16" s="10">
        <f t="shared" si="21"/>
        <v>21113.75</v>
      </c>
      <c r="AD16" s="10">
        <f t="shared" si="22"/>
        <v>132238.75</v>
      </c>
      <c r="AE16" s="10">
        <f t="shared" si="5"/>
        <v>528955</v>
      </c>
      <c r="AF16" s="12">
        <f t="shared" si="6"/>
        <v>802655</v>
      </c>
    </row>
    <row r="17" spans="1:32" ht="50.1" customHeight="1">
      <c r="A17" s="88"/>
      <c r="B17" s="4">
        <v>9</v>
      </c>
      <c r="C17" s="5" t="s">
        <v>18</v>
      </c>
      <c r="D17" s="6">
        <v>8</v>
      </c>
      <c r="E17" s="91"/>
      <c r="F17" s="9">
        <f>Cotización_IG!F16</f>
        <v>94000</v>
      </c>
      <c r="G17" s="9">
        <f t="shared" si="23"/>
        <v>17860</v>
      </c>
      <c r="H17" s="9">
        <f t="shared" si="8"/>
        <v>111860</v>
      </c>
      <c r="I17" s="9">
        <f t="shared" si="9"/>
        <v>894880</v>
      </c>
      <c r="J17" s="10">
        <f>Cotización_IG!I16</f>
        <v>82250</v>
      </c>
      <c r="K17" s="10">
        <f t="shared" si="10"/>
        <v>15627.5</v>
      </c>
      <c r="L17" s="10">
        <f t="shared" si="11"/>
        <v>97877.5</v>
      </c>
      <c r="M17" s="10">
        <f t="shared" si="12"/>
        <v>783020</v>
      </c>
      <c r="N17" s="12">
        <f t="shared" si="0"/>
        <v>1677900</v>
      </c>
      <c r="O17" s="9">
        <f>Cotización_Energias_Naturales_S!F16</f>
        <v>21000</v>
      </c>
      <c r="P17" s="9">
        <f t="shared" si="24"/>
        <v>3990</v>
      </c>
      <c r="Q17" s="9">
        <f t="shared" si="14"/>
        <v>24990</v>
      </c>
      <c r="R17" s="9">
        <f t="shared" si="15"/>
        <v>199920</v>
      </c>
      <c r="S17" s="10">
        <f>Cotización_Energias_Naturales_S!J16</f>
        <v>140000</v>
      </c>
      <c r="T17" s="10">
        <f t="shared" si="16"/>
        <v>26600</v>
      </c>
      <c r="U17" s="10">
        <f t="shared" si="17"/>
        <v>166600</v>
      </c>
      <c r="V17" s="10">
        <f t="shared" si="18"/>
        <v>1332800</v>
      </c>
      <c r="W17" s="12">
        <f t="shared" si="1"/>
        <v>1532720</v>
      </c>
      <c r="X17" s="9">
        <f t="shared" si="2"/>
        <v>57500</v>
      </c>
      <c r="Y17" s="9">
        <f t="shared" si="19"/>
        <v>10925</v>
      </c>
      <c r="Z17" s="9">
        <f t="shared" si="20"/>
        <v>68425</v>
      </c>
      <c r="AA17" s="9">
        <f t="shared" si="3"/>
        <v>547400</v>
      </c>
      <c r="AB17" s="10">
        <f t="shared" si="4"/>
        <v>111125</v>
      </c>
      <c r="AC17" s="10">
        <f t="shared" si="21"/>
        <v>21113.75</v>
      </c>
      <c r="AD17" s="10">
        <f t="shared" si="22"/>
        <v>132238.75</v>
      </c>
      <c r="AE17" s="10">
        <f t="shared" si="5"/>
        <v>1057910</v>
      </c>
      <c r="AF17" s="12">
        <f t="shared" si="6"/>
        <v>1605310</v>
      </c>
    </row>
    <row r="18" spans="1:32" ht="50.1" customHeight="1">
      <c r="A18" s="88"/>
      <c r="B18" s="5">
        <v>10</v>
      </c>
      <c r="C18" s="5" t="s">
        <v>19</v>
      </c>
      <c r="D18" s="6">
        <v>2</v>
      </c>
      <c r="E18" s="91"/>
      <c r="F18" s="9">
        <f>Cotización_IG!F17</f>
        <v>94000</v>
      </c>
      <c r="G18" s="9">
        <f t="shared" si="23"/>
        <v>17860</v>
      </c>
      <c r="H18" s="9">
        <f t="shared" si="8"/>
        <v>111860</v>
      </c>
      <c r="I18" s="9">
        <f t="shared" si="9"/>
        <v>223720</v>
      </c>
      <c r="J18" s="10">
        <f>Cotización_IG!I17</f>
        <v>82250</v>
      </c>
      <c r="K18" s="10">
        <f t="shared" si="10"/>
        <v>15627.5</v>
      </c>
      <c r="L18" s="10">
        <f t="shared" si="11"/>
        <v>97877.5</v>
      </c>
      <c r="M18" s="10">
        <f t="shared" si="12"/>
        <v>195755</v>
      </c>
      <c r="N18" s="12">
        <f t="shared" si="0"/>
        <v>419475</v>
      </c>
      <c r="O18" s="9">
        <f>Cotización_Energias_Naturales_S!F17</f>
        <v>21000</v>
      </c>
      <c r="P18" s="9">
        <f t="shared" si="24"/>
        <v>3990</v>
      </c>
      <c r="Q18" s="9">
        <f t="shared" si="14"/>
        <v>24990</v>
      </c>
      <c r="R18" s="9">
        <f t="shared" si="15"/>
        <v>49980</v>
      </c>
      <c r="S18" s="10">
        <f>Cotización_Energias_Naturales_S!J17</f>
        <v>140000</v>
      </c>
      <c r="T18" s="10">
        <f t="shared" si="16"/>
        <v>26600</v>
      </c>
      <c r="U18" s="10">
        <f t="shared" si="17"/>
        <v>166600</v>
      </c>
      <c r="V18" s="10">
        <f t="shared" si="18"/>
        <v>333200</v>
      </c>
      <c r="W18" s="12">
        <f t="shared" si="1"/>
        <v>383180</v>
      </c>
      <c r="X18" s="9">
        <f t="shared" si="2"/>
        <v>57500</v>
      </c>
      <c r="Y18" s="9">
        <f t="shared" si="19"/>
        <v>10925</v>
      </c>
      <c r="Z18" s="9">
        <f t="shared" si="20"/>
        <v>68425</v>
      </c>
      <c r="AA18" s="9">
        <f t="shared" si="3"/>
        <v>136850</v>
      </c>
      <c r="AB18" s="10">
        <f t="shared" si="4"/>
        <v>111125</v>
      </c>
      <c r="AC18" s="10">
        <f t="shared" si="21"/>
        <v>21113.75</v>
      </c>
      <c r="AD18" s="10">
        <f t="shared" si="22"/>
        <v>132238.75</v>
      </c>
      <c r="AE18" s="10">
        <f t="shared" si="5"/>
        <v>264477.5</v>
      </c>
      <c r="AF18" s="12">
        <f t="shared" si="6"/>
        <v>401327.5</v>
      </c>
    </row>
    <row r="19" spans="1:32" ht="50.1" customHeight="1">
      <c r="A19" s="88"/>
      <c r="B19" s="4">
        <v>11</v>
      </c>
      <c r="C19" s="5" t="s">
        <v>20</v>
      </c>
      <c r="D19" s="6">
        <v>330</v>
      </c>
      <c r="E19" s="91"/>
      <c r="F19" s="9">
        <f>Cotización_IG!F18</f>
        <v>94000</v>
      </c>
      <c r="G19" s="9">
        <f t="shared" si="23"/>
        <v>17860</v>
      </c>
      <c r="H19" s="9">
        <f t="shared" si="8"/>
        <v>111860</v>
      </c>
      <c r="I19" s="9">
        <f t="shared" si="9"/>
        <v>36913800</v>
      </c>
      <c r="J19" s="10">
        <f>Cotización_IG!I18</f>
        <v>82250</v>
      </c>
      <c r="K19" s="10">
        <f t="shared" si="10"/>
        <v>15627.5</v>
      </c>
      <c r="L19" s="10">
        <f t="shared" si="11"/>
        <v>97877.5</v>
      </c>
      <c r="M19" s="10">
        <f t="shared" si="12"/>
        <v>32299575</v>
      </c>
      <c r="N19" s="12">
        <f t="shared" si="0"/>
        <v>69213375</v>
      </c>
      <c r="O19" s="9">
        <f>Cotización_Energias_Naturales_S!F18</f>
        <v>21000</v>
      </c>
      <c r="P19" s="9">
        <f t="shared" si="24"/>
        <v>3990</v>
      </c>
      <c r="Q19" s="9">
        <f t="shared" si="14"/>
        <v>24990</v>
      </c>
      <c r="R19" s="9">
        <f t="shared" si="15"/>
        <v>8246700</v>
      </c>
      <c r="S19" s="10">
        <f>Cotización_Energias_Naturales_S!J18</f>
        <v>140000</v>
      </c>
      <c r="T19" s="10">
        <f t="shared" si="16"/>
        <v>26600</v>
      </c>
      <c r="U19" s="10">
        <f t="shared" si="17"/>
        <v>166600</v>
      </c>
      <c r="V19" s="10">
        <f t="shared" si="18"/>
        <v>54978000</v>
      </c>
      <c r="W19" s="12">
        <f t="shared" si="1"/>
        <v>63224700</v>
      </c>
      <c r="X19" s="9">
        <f t="shared" si="2"/>
        <v>57500</v>
      </c>
      <c r="Y19" s="9">
        <f t="shared" si="19"/>
        <v>10925</v>
      </c>
      <c r="Z19" s="9">
        <f t="shared" si="20"/>
        <v>68425</v>
      </c>
      <c r="AA19" s="9">
        <f t="shared" si="3"/>
        <v>22580250</v>
      </c>
      <c r="AB19" s="10">
        <f t="shared" si="4"/>
        <v>111125</v>
      </c>
      <c r="AC19" s="10">
        <f t="shared" si="21"/>
        <v>21113.75</v>
      </c>
      <c r="AD19" s="10">
        <f t="shared" si="22"/>
        <v>132238.75</v>
      </c>
      <c r="AE19" s="10">
        <f t="shared" si="5"/>
        <v>43638787.5</v>
      </c>
      <c r="AF19" s="12">
        <f t="shared" si="6"/>
        <v>66219037.5</v>
      </c>
    </row>
    <row r="20" spans="1:32" ht="50.1" customHeight="1">
      <c r="A20" s="88"/>
      <c r="B20" s="5">
        <v>12</v>
      </c>
      <c r="C20" s="5" t="s">
        <v>21</v>
      </c>
      <c r="D20" s="6">
        <v>14</v>
      </c>
      <c r="E20" s="91"/>
      <c r="F20" s="9">
        <f>Cotización_IG!F19</f>
        <v>94000</v>
      </c>
      <c r="G20" s="9">
        <f t="shared" si="23"/>
        <v>17860</v>
      </c>
      <c r="H20" s="9">
        <f t="shared" si="8"/>
        <v>111860</v>
      </c>
      <c r="I20" s="9">
        <f t="shared" si="9"/>
        <v>1566040</v>
      </c>
      <c r="J20" s="10">
        <f>Cotización_IG!I19</f>
        <v>82250</v>
      </c>
      <c r="K20" s="10">
        <f t="shared" si="10"/>
        <v>15627.5</v>
      </c>
      <c r="L20" s="10">
        <f t="shared" si="11"/>
        <v>97877.5</v>
      </c>
      <c r="M20" s="10">
        <f t="shared" si="12"/>
        <v>1370285</v>
      </c>
      <c r="N20" s="12">
        <f t="shared" si="0"/>
        <v>2936325</v>
      </c>
      <c r="O20" s="9">
        <f>Cotización_Energias_Naturales_S!F19</f>
        <v>21000</v>
      </c>
      <c r="P20" s="9">
        <f t="shared" si="24"/>
        <v>3990</v>
      </c>
      <c r="Q20" s="9">
        <f t="shared" si="14"/>
        <v>24990</v>
      </c>
      <c r="R20" s="9">
        <f t="shared" si="15"/>
        <v>349860</v>
      </c>
      <c r="S20" s="10">
        <f>Cotización_Energias_Naturales_S!J19</f>
        <v>140000</v>
      </c>
      <c r="T20" s="10">
        <f t="shared" si="16"/>
        <v>26600</v>
      </c>
      <c r="U20" s="10">
        <f t="shared" si="17"/>
        <v>166600</v>
      </c>
      <c r="V20" s="10">
        <f t="shared" si="18"/>
        <v>2332400</v>
      </c>
      <c r="W20" s="12">
        <f t="shared" si="1"/>
        <v>2682260</v>
      </c>
      <c r="X20" s="9">
        <f t="shared" si="2"/>
        <v>57500</v>
      </c>
      <c r="Y20" s="9">
        <f t="shared" si="19"/>
        <v>10925</v>
      </c>
      <c r="Z20" s="9">
        <f t="shared" si="20"/>
        <v>68425</v>
      </c>
      <c r="AA20" s="9">
        <f t="shared" si="3"/>
        <v>957950</v>
      </c>
      <c r="AB20" s="10">
        <f t="shared" si="4"/>
        <v>111125</v>
      </c>
      <c r="AC20" s="10">
        <f t="shared" si="21"/>
        <v>21113.75</v>
      </c>
      <c r="AD20" s="10">
        <f t="shared" si="22"/>
        <v>132238.75</v>
      </c>
      <c r="AE20" s="10">
        <f t="shared" si="5"/>
        <v>1851342.5</v>
      </c>
      <c r="AF20" s="12">
        <f t="shared" si="6"/>
        <v>2809292.5</v>
      </c>
    </row>
    <row r="21" spans="1:32" ht="124.5" customHeight="1" thickBot="1">
      <c r="A21" s="89"/>
      <c r="B21" s="4">
        <v>13</v>
      </c>
      <c r="C21" s="7" t="s">
        <v>22</v>
      </c>
      <c r="D21" s="8">
        <v>81</v>
      </c>
      <c r="E21" s="92"/>
      <c r="F21" s="59">
        <f>Cotización_IG!F20</f>
        <v>94000</v>
      </c>
      <c r="G21" s="59">
        <f>F21*19%</f>
        <v>17860</v>
      </c>
      <c r="H21" s="59">
        <f t="shared" si="8"/>
        <v>111860</v>
      </c>
      <c r="I21" s="59">
        <f t="shared" si="9"/>
        <v>9060660</v>
      </c>
      <c r="J21" s="60">
        <f>Cotización_IG!I20</f>
        <v>82250</v>
      </c>
      <c r="K21" s="60">
        <f t="shared" si="10"/>
        <v>15627.5</v>
      </c>
      <c r="L21" s="60">
        <f>+J21+K21</f>
        <v>97877.5</v>
      </c>
      <c r="M21" s="60">
        <f t="shared" si="12"/>
        <v>7928077.5</v>
      </c>
      <c r="N21" s="13">
        <f t="shared" si="0"/>
        <v>16988737.5</v>
      </c>
      <c r="O21" s="9">
        <f>Cotización_Energias_Naturales_S!F20</f>
        <v>21000</v>
      </c>
      <c r="P21" s="9">
        <f>O21*19%</f>
        <v>3990</v>
      </c>
      <c r="Q21" s="9">
        <f t="shared" si="14"/>
        <v>24990</v>
      </c>
      <c r="R21" s="9">
        <f t="shared" si="15"/>
        <v>2024190</v>
      </c>
      <c r="S21" s="10">
        <f>Cotización_Energias_Naturales_S!J20</f>
        <v>140000</v>
      </c>
      <c r="T21" s="10">
        <f t="shared" si="16"/>
        <v>26600</v>
      </c>
      <c r="U21" s="10">
        <f>+S21+T21</f>
        <v>166600</v>
      </c>
      <c r="V21" s="10">
        <f t="shared" si="18"/>
        <v>13494600</v>
      </c>
      <c r="W21" s="13">
        <f t="shared" si="1"/>
        <v>15518790</v>
      </c>
      <c r="X21" s="9">
        <f t="shared" si="2"/>
        <v>57500</v>
      </c>
      <c r="Y21" s="9">
        <f>X21*19%</f>
        <v>10925</v>
      </c>
      <c r="Z21" s="9">
        <f t="shared" si="20"/>
        <v>68425</v>
      </c>
      <c r="AA21" s="9">
        <f t="shared" si="3"/>
        <v>5542425</v>
      </c>
      <c r="AB21" s="10">
        <f t="shared" si="4"/>
        <v>111125</v>
      </c>
      <c r="AC21" s="10">
        <f t="shared" si="21"/>
        <v>21113.75</v>
      </c>
      <c r="AD21" s="10">
        <f>+AB21+AC21</f>
        <v>132238.75</v>
      </c>
      <c r="AE21" s="10">
        <f t="shared" si="5"/>
        <v>10711338.75</v>
      </c>
      <c r="AF21" s="13">
        <f t="shared" si="6"/>
        <v>16253763.75</v>
      </c>
    </row>
    <row r="22" spans="1:32" ht="34.5" customHeight="1" thickBot="1">
      <c r="A22" s="151" t="s">
        <v>57</v>
      </c>
      <c r="B22" s="152"/>
      <c r="C22" s="152"/>
      <c r="D22" s="152"/>
      <c r="E22" s="153"/>
      <c r="F22" s="148" t="s">
        <v>56</v>
      </c>
      <c r="G22" s="149"/>
      <c r="H22" s="149"/>
      <c r="I22" s="149"/>
      <c r="J22" s="149"/>
      <c r="K22" s="149"/>
      <c r="L22" s="149"/>
      <c r="M22" s="150"/>
      <c r="N22" s="62">
        <f>SUM(N9:N21)</f>
        <v>111160875</v>
      </c>
      <c r="O22" s="148" t="s">
        <v>58</v>
      </c>
      <c r="P22" s="149"/>
      <c r="Q22" s="149"/>
      <c r="R22" s="149"/>
      <c r="S22" s="149"/>
      <c r="T22" s="149"/>
      <c r="U22" s="149"/>
      <c r="V22" s="150"/>
      <c r="W22" s="61">
        <f>SUM(W9:W21)</f>
        <v>101542700</v>
      </c>
      <c r="X22" s="85" t="s">
        <v>61</v>
      </c>
      <c r="Y22" s="86"/>
      <c r="Z22" s="86"/>
      <c r="AA22" s="86"/>
      <c r="AB22" s="86"/>
      <c r="AC22" s="86"/>
      <c r="AD22" s="86"/>
      <c r="AE22" s="154"/>
      <c r="AF22" s="14">
        <f>SUM(AF9:AF21)</f>
        <v>106351787.5</v>
      </c>
    </row>
    <row r="24" spans="1:32" ht="13.5" thickBot="1"/>
    <row r="25" spans="1:32" ht="45">
      <c r="Y25" s="16" t="s">
        <v>25</v>
      </c>
      <c r="Z25" s="17" t="s">
        <v>26</v>
      </c>
      <c r="AA25" s="17" t="s">
        <v>33</v>
      </c>
      <c r="AB25" s="17" t="s">
        <v>34</v>
      </c>
      <c r="AC25" s="18" t="s">
        <v>27</v>
      </c>
      <c r="AF25" s="84"/>
    </row>
    <row r="26" spans="1:32" ht="14.25">
      <c r="Y26" s="19" t="s">
        <v>28</v>
      </c>
      <c r="Z26" s="20">
        <v>57500</v>
      </c>
      <c r="AA26" s="20">
        <f>Z26*(1+19%)</f>
        <v>68425</v>
      </c>
      <c r="AB26" s="22">
        <f>573-43</f>
        <v>530</v>
      </c>
      <c r="AC26" s="21">
        <f>AA26*AB26</f>
        <v>36265250</v>
      </c>
    </row>
    <row r="27" spans="1:32" ht="14.25">
      <c r="Y27" s="19" t="s">
        <v>29</v>
      </c>
      <c r="Z27" s="20">
        <v>111125</v>
      </c>
      <c r="AA27" s="20">
        <f>Z27*(1+19%)</f>
        <v>132238.75</v>
      </c>
      <c r="AB27" s="22">
        <f>573-43</f>
        <v>530</v>
      </c>
      <c r="AC27" s="21">
        <f>AA27*AB27</f>
        <v>70086537.5</v>
      </c>
    </row>
    <row r="28" spans="1:32" ht="15.75" thickBot="1">
      <c r="D28" s="29" t="s">
        <v>43</v>
      </c>
      <c r="E28" s="94"/>
      <c r="F28" s="94"/>
      <c r="G28" s="94"/>
      <c r="H28" s="94"/>
      <c r="I28" s="94"/>
      <c r="J28" s="94"/>
      <c r="K28" s="94"/>
      <c r="L28" s="94"/>
      <c r="M28" s="94"/>
      <c r="N28" s="94"/>
      <c r="O28" s="94"/>
      <c r="P28" s="94"/>
      <c r="Q28" s="94"/>
      <c r="R28" s="94"/>
      <c r="S28" s="94"/>
      <c r="T28" s="94"/>
      <c r="U28" s="94"/>
      <c r="V28" s="94"/>
      <c r="W28" s="94"/>
      <c r="X28" s="139"/>
      <c r="Y28" s="156" t="s">
        <v>30</v>
      </c>
      <c r="Z28" s="157"/>
      <c r="AA28" s="157"/>
      <c r="AB28" s="157"/>
      <c r="AC28" s="23">
        <f>SUM(AC26:AC27)</f>
        <v>106351787.5</v>
      </c>
    </row>
    <row r="29" spans="1:32">
      <c r="D29" s="25"/>
      <c r="E29" s="155" t="s">
        <v>44</v>
      </c>
      <c r="F29" s="155"/>
      <c r="G29" s="155"/>
      <c r="H29" s="155"/>
      <c r="I29" s="155"/>
      <c r="J29" s="155"/>
      <c r="K29" s="155"/>
      <c r="L29" s="155"/>
      <c r="M29" s="155"/>
      <c r="N29" s="155"/>
      <c r="O29" s="155"/>
      <c r="P29" s="155"/>
      <c r="Q29" s="155"/>
      <c r="R29" s="155"/>
      <c r="S29" s="155"/>
      <c r="T29" s="155"/>
      <c r="U29" s="155"/>
      <c r="V29" s="155"/>
      <c r="W29" s="155"/>
      <c r="X29" s="139"/>
    </row>
    <row r="30" spans="1:32">
      <c r="D30" s="25"/>
      <c r="E30" s="155" t="s">
        <v>45</v>
      </c>
      <c r="F30" s="155"/>
      <c r="G30" s="155"/>
      <c r="H30" s="155"/>
      <c r="I30" s="155"/>
      <c r="J30" s="155"/>
      <c r="K30" s="155"/>
      <c r="L30" s="155"/>
      <c r="M30" s="155"/>
      <c r="N30" s="155"/>
      <c r="O30" s="155"/>
      <c r="P30" s="155"/>
      <c r="Q30" s="155"/>
      <c r="R30" s="155"/>
      <c r="S30" s="155"/>
      <c r="T30" s="155"/>
      <c r="U30" s="155"/>
      <c r="V30" s="155"/>
      <c r="W30" s="155"/>
      <c r="X30" s="139"/>
    </row>
    <row r="31" spans="1:32">
      <c r="D31" s="25"/>
      <c r="E31" s="94" t="s">
        <v>46</v>
      </c>
      <c r="F31" s="94"/>
      <c r="G31" s="94"/>
      <c r="H31" s="94"/>
      <c r="I31" s="94"/>
      <c r="J31" s="94"/>
      <c r="K31" s="94"/>
      <c r="L31" s="94"/>
      <c r="M31" s="94"/>
      <c r="N31" s="94"/>
      <c r="O31" s="94"/>
      <c r="P31" s="94"/>
      <c r="Q31" s="94"/>
      <c r="R31" s="94"/>
      <c r="S31" s="94"/>
      <c r="T31" s="94"/>
      <c r="U31" s="94"/>
      <c r="V31" s="94"/>
      <c r="W31" s="94"/>
      <c r="X31" s="139"/>
    </row>
  </sheetData>
  <mergeCells count="28">
    <mergeCell ref="A1:B2"/>
    <mergeCell ref="C1:AE1"/>
    <mergeCell ref="C2:AE2"/>
    <mergeCell ref="A3:AF3"/>
    <mergeCell ref="A4:B4"/>
    <mergeCell ref="D4:AF4"/>
    <mergeCell ref="A5:B5"/>
    <mergeCell ref="C5:AF5"/>
    <mergeCell ref="A6:AF6"/>
    <mergeCell ref="A9:A21"/>
    <mergeCell ref="E9:E21"/>
    <mergeCell ref="D7:D8"/>
    <mergeCell ref="E7:E8"/>
    <mergeCell ref="E31:X31"/>
    <mergeCell ref="X7:AF7"/>
    <mergeCell ref="O7:W7"/>
    <mergeCell ref="F7:N7"/>
    <mergeCell ref="F22:M22"/>
    <mergeCell ref="A22:E22"/>
    <mergeCell ref="O22:V22"/>
    <mergeCell ref="X22:AE22"/>
    <mergeCell ref="E28:X28"/>
    <mergeCell ref="E29:X29"/>
    <mergeCell ref="E30:X30"/>
    <mergeCell ref="Y28:AB28"/>
    <mergeCell ref="A7:A8"/>
    <mergeCell ref="B7:B8"/>
    <mergeCell ref="C7:C8"/>
  </mergeCells>
  <pageMargins left="0.7" right="0.7" top="0.75" bottom="0.75" header="0.3" footer="0.3"/>
  <pageSetup paperSize="9" scale="1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C97E6-1186-435B-B904-D0D3278DB36A}">
  <dimension ref="A1:W32"/>
  <sheetViews>
    <sheetView tabSelected="1" view="pageBreakPreview" topLeftCell="A7" zoomScale="55" zoomScaleNormal="55" zoomScaleSheetLayoutView="55" workbookViewId="0">
      <selection activeCell="A23" sqref="A23:M23"/>
    </sheetView>
  </sheetViews>
  <sheetFormatPr baseColWidth="10" defaultRowHeight="12.75"/>
  <cols>
    <col min="1" max="1" width="20.5703125" customWidth="1"/>
    <col min="2" max="2" width="8.5703125" customWidth="1"/>
    <col min="3" max="3" width="18" customWidth="1"/>
    <col min="4" max="4" width="17.140625" customWidth="1"/>
    <col min="5" max="5" width="94.140625" customWidth="1"/>
    <col min="6" max="6" width="21.140625" customWidth="1"/>
    <col min="7" max="7" width="8.7109375" bestFit="1" customWidth="1"/>
    <col min="8" max="8" width="21.28515625" customWidth="1"/>
    <col min="9" max="9" width="21.140625" bestFit="1" customWidth="1"/>
    <col min="10" max="10" width="21.140625" customWidth="1"/>
    <col min="11" max="11" width="9.85546875" bestFit="1" customWidth="1"/>
    <col min="12" max="12" width="20.140625" bestFit="1" customWidth="1"/>
    <col min="13" max="13" width="21.140625" hidden="1" customWidth="1"/>
    <col min="14" max="14" width="21.140625" customWidth="1"/>
    <col min="15" max="23" width="21.7109375" customWidth="1"/>
    <col min="240" max="240" width="20.5703125" customWidth="1"/>
    <col min="241" max="241" width="6.7109375" customWidth="1"/>
    <col min="242" max="242" width="18" customWidth="1"/>
    <col min="243" max="243" width="17.140625" customWidth="1"/>
    <col min="244" max="244" width="73.140625" customWidth="1"/>
    <col min="245" max="247" width="21.140625" customWidth="1"/>
    <col min="248" max="248" width="18" customWidth="1"/>
    <col min="249" max="250" width="21.140625" customWidth="1"/>
    <col min="496" max="496" width="20.5703125" customWidth="1"/>
    <col min="497" max="497" width="6.7109375" customWidth="1"/>
    <col min="498" max="498" width="18" customWidth="1"/>
    <col min="499" max="499" width="17.140625" customWidth="1"/>
    <col min="500" max="500" width="73.140625" customWidth="1"/>
    <col min="501" max="503" width="21.140625" customWidth="1"/>
    <col min="504" max="504" width="18" customWidth="1"/>
    <col min="505" max="506" width="21.140625" customWidth="1"/>
    <col min="752" max="752" width="20.5703125" customWidth="1"/>
    <col min="753" max="753" width="6.7109375" customWidth="1"/>
    <col min="754" max="754" width="18" customWidth="1"/>
    <col min="755" max="755" width="17.140625" customWidth="1"/>
    <col min="756" max="756" width="73.140625" customWidth="1"/>
    <col min="757" max="759" width="21.140625" customWidth="1"/>
    <col min="760" max="760" width="18" customWidth="1"/>
    <col min="761" max="762" width="21.140625" customWidth="1"/>
    <col min="1008" max="1008" width="20.5703125" customWidth="1"/>
    <col min="1009" max="1009" width="6.7109375" customWidth="1"/>
    <col min="1010" max="1010" width="18" customWidth="1"/>
    <col min="1011" max="1011" width="17.140625" customWidth="1"/>
    <col min="1012" max="1012" width="73.140625" customWidth="1"/>
    <col min="1013" max="1015" width="21.140625" customWidth="1"/>
    <col min="1016" max="1016" width="18" customWidth="1"/>
    <col min="1017" max="1018" width="21.140625" customWidth="1"/>
    <col min="1264" max="1264" width="20.5703125" customWidth="1"/>
    <col min="1265" max="1265" width="6.7109375" customWidth="1"/>
    <col min="1266" max="1266" width="18" customWidth="1"/>
    <col min="1267" max="1267" width="17.140625" customWidth="1"/>
    <col min="1268" max="1268" width="73.140625" customWidth="1"/>
    <col min="1269" max="1271" width="21.140625" customWidth="1"/>
    <col min="1272" max="1272" width="18" customWidth="1"/>
    <col min="1273" max="1274" width="21.140625" customWidth="1"/>
    <col min="1520" max="1520" width="20.5703125" customWidth="1"/>
    <col min="1521" max="1521" width="6.7109375" customWidth="1"/>
    <col min="1522" max="1522" width="18" customWidth="1"/>
    <col min="1523" max="1523" width="17.140625" customWidth="1"/>
    <col min="1524" max="1524" width="73.140625" customWidth="1"/>
    <col min="1525" max="1527" width="21.140625" customWidth="1"/>
    <col min="1528" max="1528" width="18" customWidth="1"/>
    <col min="1529" max="1530" width="21.140625" customWidth="1"/>
    <col min="1776" max="1776" width="20.5703125" customWidth="1"/>
    <col min="1777" max="1777" width="6.7109375" customWidth="1"/>
    <col min="1778" max="1778" width="18" customWidth="1"/>
    <col min="1779" max="1779" width="17.140625" customWidth="1"/>
    <col min="1780" max="1780" width="73.140625" customWidth="1"/>
    <col min="1781" max="1783" width="21.140625" customWidth="1"/>
    <col min="1784" max="1784" width="18" customWidth="1"/>
    <col min="1785" max="1786" width="21.140625" customWidth="1"/>
    <col min="2032" max="2032" width="20.5703125" customWidth="1"/>
    <col min="2033" max="2033" width="6.7109375" customWidth="1"/>
    <col min="2034" max="2034" width="18" customWidth="1"/>
    <col min="2035" max="2035" width="17.140625" customWidth="1"/>
    <col min="2036" max="2036" width="73.140625" customWidth="1"/>
    <col min="2037" max="2039" width="21.140625" customWidth="1"/>
    <col min="2040" max="2040" width="18" customWidth="1"/>
    <col min="2041" max="2042" width="21.140625" customWidth="1"/>
    <col min="2288" max="2288" width="20.5703125" customWidth="1"/>
    <col min="2289" max="2289" width="6.7109375" customWidth="1"/>
    <col min="2290" max="2290" width="18" customWidth="1"/>
    <col min="2291" max="2291" width="17.140625" customWidth="1"/>
    <col min="2292" max="2292" width="73.140625" customWidth="1"/>
    <col min="2293" max="2295" width="21.140625" customWidth="1"/>
    <col min="2296" max="2296" width="18" customWidth="1"/>
    <col min="2297" max="2298" width="21.140625" customWidth="1"/>
    <col min="2544" max="2544" width="20.5703125" customWidth="1"/>
    <col min="2545" max="2545" width="6.7109375" customWidth="1"/>
    <col min="2546" max="2546" width="18" customWidth="1"/>
    <col min="2547" max="2547" width="17.140625" customWidth="1"/>
    <col min="2548" max="2548" width="73.140625" customWidth="1"/>
    <col min="2549" max="2551" width="21.140625" customWidth="1"/>
    <col min="2552" max="2552" width="18" customWidth="1"/>
    <col min="2553" max="2554" width="21.140625" customWidth="1"/>
    <col min="2800" max="2800" width="20.5703125" customWidth="1"/>
    <col min="2801" max="2801" width="6.7109375" customWidth="1"/>
    <col min="2802" max="2802" width="18" customWidth="1"/>
    <col min="2803" max="2803" width="17.140625" customWidth="1"/>
    <col min="2804" max="2804" width="73.140625" customWidth="1"/>
    <col min="2805" max="2807" width="21.140625" customWidth="1"/>
    <col min="2808" max="2808" width="18" customWidth="1"/>
    <col min="2809" max="2810" width="21.140625" customWidth="1"/>
    <col min="3056" max="3056" width="20.5703125" customWidth="1"/>
    <col min="3057" max="3057" width="6.7109375" customWidth="1"/>
    <col min="3058" max="3058" width="18" customWidth="1"/>
    <col min="3059" max="3059" width="17.140625" customWidth="1"/>
    <col min="3060" max="3060" width="73.140625" customWidth="1"/>
    <col min="3061" max="3063" width="21.140625" customWidth="1"/>
    <col min="3064" max="3064" width="18" customWidth="1"/>
    <col min="3065" max="3066" width="21.140625" customWidth="1"/>
    <col min="3312" max="3312" width="20.5703125" customWidth="1"/>
    <col min="3313" max="3313" width="6.7109375" customWidth="1"/>
    <col min="3314" max="3314" width="18" customWidth="1"/>
    <col min="3315" max="3315" width="17.140625" customWidth="1"/>
    <col min="3316" max="3316" width="73.140625" customWidth="1"/>
    <col min="3317" max="3319" width="21.140625" customWidth="1"/>
    <col min="3320" max="3320" width="18" customWidth="1"/>
    <col min="3321" max="3322" width="21.140625" customWidth="1"/>
    <col min="3568" max="3568" width="20.5703125" customWidth="1"/>
    <col min="3569" max="3569" width="6.7109375" customWidth="1"/>
    <col min="3570" max="3570" width="18" customWidth="1"/>
    <col min="3571" max="3571" width="17.140625" customWidth="1"/>
    <col min="3572" max="3572" width="73.140625" customWidth="1"/>
    <col min="3573" max="3575" width="21.140625" customWidth="1"/>
    <col min="3576" max="3576" width="18" customWidth="1"/>
    <col min="3577" max="3578" width="21.140625" customWidth="1"/>
    <col min="3824" max="3824" width="20.5703125" customWidth="1"/>
    <col min="3825" max="3825" width="6.7109375" customWidth="1"/>
    <col min="3826" max="3826" width="18" customWidth="1"/>
    <col min="3827" max="3827" width="17.140625" customWidth="1"/>
    <col min="3828" max="3828" width="73.140625" customWidth="1"/>
    <col min="3829" max="3831" width="21.140625" customWidth="1"/>
    <col min="3832" max="3832" width="18" customWidth="1"/>
    <col min="3833" max="3834" width="21.140625" customWidth="1"/>
    <col min="4080" max="4080" width="20.5703125" customWidth="1"/>
    <col min="4081" max="4081" width="6.7109375" customWidth="1"/>
    <col min="4082" max="4082" width="18" customWidth="1"/>
    <col min="4083" max="4083" width="17.140625" customWidth="1"/>
    <col min="4084" max="4084" width="73.140625" customWidth="1"/>
    <col min="4085" max="4087" width="21.140625" customWidth="1"/>
    <col min="4088" max="4088" width="18" customWidth="1"/>
    <col min="4089" max="4090" width="21.140625" customWidth="1"/>
    <col min="4336" max="4336" width="20.5703125" customWidth="1"/>
    <col min="4337" max="4337" width="6.7109375" customWidth="1"/>
    <col min="4338" max="4338" width="18" customWidth="1"/>
    <col min="4339" max="4339" width="17.140625" customWidth="1"/>
    <col min="4340" max="4340" width="73.140625" customWidth="1"/>
    <col min="4341" max="4343" width="21.140625" customWidth="1"/>
    <col min="4344" max="4344" width="18" customWidth="1"/>
    <col min="4345" max="4346" width="21.140625" customWidth="1"/>
    <col min="4592" max="4592" width="20.5703125" customWidth="1"/>
    <col min="4593" max="4593" width="6.7109375" customWidth="1"/>
    <col min="4594" max="4594" width="18" customWidth="1"/>
    <col min="4595" max="4595" width="17.140625" customWidth="1"/>
    <col min="4596" max="4596" width="73.140625" customWidth="1"/>
    <col min="4597" max="4599" width="21.140625" customWidth="1"/>
    <col min="4600" max="4600" width="18" customWidth="1"/>
    <col min="4601" max="4602" width="21.140625" customWidth="1"/>
    <col min="4848" max="4848" width="20.5703125" customWidth="1"/>
    <col min="4849" max="4849" width="6.7109375" customWidth="1"/>
    <col min="4850" max="4850" width="18" customWidth="1"/>
    <col min="4851" max="4851" width="17.140625" customWidth="1"/>
    <col min="4852" max="4852" width="73.140625" customWidth="1"/>
    <col min="4853" max="4855" width="21.140625" customWidth="1"/>
    <col min="4856" max="4856" width="18" customWidth="1"/>
    <col min="4857" max="4858" width="21.140625" customWidth="1"/>
    <col min="5104" max="5104" width="20.5703125" customWidth="1"/>
    <col min="5105" max="5105" width="6.7109375" customWidth="1"/>
    <col min="5106" max="5106" width="18" customWidth="1"/>
    <col min="5107" max="5107" width="17.140625" customWidth="1"/>
    <col min="5108" max="5108" width="73.140625" customWidth="1"/>
    <col min="5109" max="5111" width="21.140625" customWidth="1"/>
    <col min="5112" max="5112" width="18" customWidth="1"/>
    <col min="5113" max="5114" width="21.140625" customWidth="1"/>
    <col min="5360" max="5360" width="20.5703125" customWidth="1"/>
    <col min="5361" max="5361" width="6.7109375" customWidth="1"/>
    <col min="5362" max="5362" width="18" customWidth="1"/>
    <col min="5363" max="5363" width="17.140625" customWidth="1"/>
    <col min="5364" max="5364" width="73.140625" customWidth="1"/>
    <col min="5365" max="5367" width="21.140625" customWidth="1"/>
    <col min="5368" max="5368" width="18" customWidth="1"/>
    <col min="5369" max="5370" width="21.140625" customWidth="1"/>
    <col min="5616" max="5616" width="20.5703125" customWidth="1"/>
    <col min="5617" max="5617" width="6.7109375" customWidth="1"/>
    <col min="5618" max="5618" width="18" customWidth="1"/>
    <col min="5619" max="5619" width="17.140625" customWidth="1"/>
    <col min="5620" max="5620" width="73.140625" customWidth="1"/>
    <col min="5621" max="5623" width="21.140625" customWidth="1"/>
    <col min="5624" max="5624" width="18" customWidth="1"/>
    <col min="5625" max="5626" width="21.140625" customWidth="1"/>
    <col min="5872" max="5872" width="20.5703125" customWidth="1"/>
    <col min="5873" max="5873" width="6.7109375" customWidth="1"/>
    <col min="5874" max="5874" width="18" customWidth="1"/>
    <col min="5875" max="5875" width="17.140625" customWidth="1"/>
    <col min="5876" max="5876" width="73.140625" customWidth="1"/>
    <col min="5877" max="5879" width="21.140625" customWidth="1"/>
    <col min="5880" max="5880" width="18" customWidth="1"/>
    <col min="5881" max="5882" width="21.140625" customWidth="1"/>
    <col min="6128" max="6128" width="20.5703125" customWidth="1"/>
    <col min="6129" max="6129" width="6.7109375" customWidth="1"/>
    <col min="6130" max="6130" width="18" customWidth="1"/>
    <col min="6131" max="6131" width="17.140625" customWidth="1"/>
    <col min="6132" max="6132" width="73.140625" customWidth="1"/>
    <col min="6133" max="6135" width="21.140625" customWidth="1"/>
    <col min="6136" max="6136" width="18" customWidth="1"/>
    <col min="6137" max="6138" width="21.140625" customWidth="1"/>
    <col min="6384" max="6384" width="20.5703125" customWidth="1"/>
    <col min="6385" max="6385" width="6.7109375" customWidth="1"/>
    <col min="6386" max="6386" width="18" customWidth="1"/>
    <col min="6387" max="6387" width="17.140625" customWidth="1"/>
    <col min="6388" max="6388" width="73.140625" customWidth="1"/>
    <col min="6389" max="6391" width="21.140625" customWidth="1"/>
    <col min="6392" max="6392" width="18" customWidth="1"/>
    <col min="6393" max="6394" width="21.140625" customWidth="1"/>
    <col min="6640" max="6640" width="20.5703125" customWidth="1"/>
    <col min="6641" max="6641" width="6.7109375" customWidth="1"/>
    <col min="6642" max="6642" width="18" customWidth="1"/>
    <col min="6643" max="6643" width="17.140625" customWidth="1"/>
    <col min="6644" max="6644" width="73.140625" customWidth="1"/>
    <col min="6645" max="6647" width="21.140625" customWidth="1"/>
    <col min="6648" max="6648" width="18" customWidth="1"/>
    <col min="6649" max="6650" width="21.140625" customWidth="1"/>
    <col min="6896" max="6896" width="20.5703125" customWidth="1"/>
    <col min="6897" max="6897" width="6.7109375" customWidth="1"/>
    <col min="6898" max="6898" width="18" customWidth="1"/>
    <col min="6899" max="6899" width="17.140625" customWidth="1"/>
    <col min="6900" max="6900" width="73.140625" customWidth="1"/>
    <col min="6901" max="6903" width="21.140625" customWidth="1"/>
    <col min="6904" max="6904" width="18" customWidth="1"/>
    <col min="6905" max="6906" width="21.140625" customWidth="1"/>
    <col min="7152" max="7152" width="20.5703125" customWidth="1"/>
    <col min="7153" max="7153" width="6.7109375" customWidth="1"/>
    <col min="7154" max="7154" width="18" customWidth="1"/>
    <col min="7155" max="7155" width="17.140625" customWidth="1"/>
    <col min="7156" max="7156" width="73.140625" customWidth="1"/>
    <col min="7157" max="7159" width="21.140625" customWidth="1"/>
    <col min="7160" max="7160" width="18" customWidth="1"/>
    <col min="7161" max="7162" width="21.140625" customWidth="1"/>
    <col min="7408" max="7408" width="20.5703125" customWidth="1"/>
    <col min="7409" max="7409" width="6.7109375" customWidth="1"/>
    <col min="7410" max="7410" width="18" customWidth="1"/>
    <col min="7411" max="7411" width="17.140625" customWidth="1"/>
    <col min="7412" max="7412" width="73.140625" customWidth="1"/>
    <col min="7413" max="7415" width="21.140625" customWidth="1"/>
    <col min="7416" max="7416" width="18" customWidth="1"/>
    <col min="7417" max="7418" width="21.140625" customWidth="1"/>
    <col min="7664" max="7664" width="20.5703125" customWidth="1"/>
    <col min="7665" max="7665" width="6.7109375" customWidth="1"/>
    <col min="7666" max="7666" width="18" customWidth="1"/>
    <col min="7667" max="7667" width="17.140625" customWidth="1"/>
    <col min="7668" max="7668" width="73.140625" customWidth="1"/>
    <col min="7669" max="7671" width="21.140625" customWidth="1"/>
    <col min="7672" max="7672" width="18" customWidth="1"/>
    <col min="7673" max="7674" width="21.140625" customWidth="1"/>
    <col min="7920" max="7920" width="20.5703125" customWidth="1"/>
    <col min="7921" max="7921" width="6.7109375" customWidth="1"/>
    <col min="7922" max="7922" width="18" customWidth="1"/>
    <col min="7923" max="7923" width="17.140625" customWidth="1"/>
    <col min="7924" max="7924" width="73.140625" customWidth="1"/>
    <col min="7925" max="7927" width="21.140625" customWidth="1"/>
    <col min="7928" max="7928" width="18" customWidth="1"/>
    <col min="7929" max="7930" width="21.140625" customWidth="1"/>
    <col min="8176" max="8176" width="20.5703125" customWidth="1"/>
    <col min="8177" max="8177" width="6.7109375" customWidth="1"/>
    <col min="8178" max="8178" width="18" customWidth="1"/>
    <col min="8179" max="8179" width="17.140625" customWidth="1"/>
    <col min="8180" max="8180" width="73.140625" customWidth="1"/>
    <col min="8181" max="8183" width="21.140625" customWidth="1"/>
    <col min="8184" max="8184" width="18" customWidth="1"/>
    <col min="8185" max="8186" width="21.140625" customWidth="1"/>
    <col min="8432" max="8432" width="20.5703125" customWidth="1"/>
    <col min="8433" max="8433" width="6.7109375" customWidth="1"/>
    <col min="8434" max="8434" width="18" customWidth="1"/>
    <col min="8435" max="8435" width="17.140625" customWidth="1"/>
    <col min="8436" max="8436" width="73.140625" customWidth="1"/>
    <col min="8437" max="8439" width="21.140625" customWidth="1"/>
    <col min="8440" max="8440" width="18" customWidth="1"/>
    <col min="8441" max="8442" width="21.140625" customWidth="1"/>
    <col min="8688" max="8688" width="20.5703125" customWidth="1"/>
    <col min="8689" max="8689" width="6.7109375" customWidth="1"/>
    <col min="8690" max="8690" width="18" customWidth="1"/>
    <col min="8691" max="8691" width="17.140625" customWidth="1"/>
    <col min="8692" max="8692" width="73.140625" customWidth="1"/>
    <col min="8693" max="8695" width="21.140625" customWidth="1"/>
    <col min="8696" max="8696" width="18" customWidth="1"/>
    <col min="8697" max="8698" width="21.140625" customWidth="1"/>
    <col min="8944" max="8944" width="20.5703125" customWidth="1"/>
    <col min="8945" max="8945" width="6.7109375" customWidth="1"/>
    <col min="8946" max="8946" width="18" customWidth="1"/>
    <col min="8947" max="8947" width="17.140625" customWidth="1"/>
    <col min="8948" max="8948" width="73.140625" customWidth="1"/>
    <col min="8949" max="8951" width="21.140625" customWidth="1"/>
    <col min="8952" max="8952" width="18" customWidth="1"/>
    <col min="8953" max="8954" width="21.140625" customWidth="1"/>
    <col min="9200" max="9200" width="20.5703125" customWidth="1"/>
    <col min="9201" max="9201" width="6.7109375" customWidth="1"/>
    <col min="9202" max="9202" width="18" customWidth="1"/>
    <col min="9203" max="9203" width="17.140625" customWidth="1"/>
    <col min="9204" max="9204" width="73.140625" customWidth="1"/>
    <col min="9205" max="9207" width="21.140625" customWidth="1"/>
    <col min="9208" max="9208" width="18" customWidth="1"/>
    <col min="9209" max="9210" width="21.140625" customWidth="1"/>
    <col min="9456" max="9456" width="20.5703125" customWidth="1"/>
    <col min="9457" max="9457" width="6.7109375" customWidth="1"/>
    <col min="9458" max="9458" width="18" customWidth="1"/>
    <col min="9459" max="9459" width="17.140625" customWidth="1"/>
    <col min="9460" max="9460" width="73.140625" customWidth="1"/>
    <col min="9461" max="9463" width="21.140625" customWidth="1"/>
    <col min="9464" max="9464" width="18" customWidth="1"/>
    <col min="9465" max="9466" width="21.140625" customWidth="1"/>
    <col min="9712" max="9712" width="20.5703125" customWidth="1"/>
    <col min="9713" max="9713" width="6.7109375" customWidth="1"/>
    <col min="9714" max="9714" width="18" customWidth="1"/>
    <col min="9715" max="9715" width="17.140625" customWidth="1"/>
    <col min="9716" max="9716" width="73.140625" customWidth="1"/>
    <col min="9717" max="9719" width="21.140625" customWidth="1"/>
    <col min="9720" max="9720" width="18" customWidth="1"/>
    <col min="9721" max="9722" width="21.140625" customWidth="1"/>
    <col min="9968" max="9968" width="20.5703125" customWidth="1"/>
    <col min="9969" max="9969" width="6.7109375" customWidth="1"/>
    <col min="9970" max="9970" width="18" customWidth="1"/>
    <col min="9971" max="9971" width="17.140625" customWidth="1"/>
    <col min="9972" max="9972" width="73.140625" customWidth="1"/>
    <col min="9973" max="9975" width="21.140625" customWidth="1"/>
    <col min="9976" max="9976" width="18" customWidth="1"/>
    <col min="9977" max="9978" width="21.140625" customWidth="1"/>
    <col min="10224" max="10224" width="20.5703125" customWidth="1"/>
    <col min="10225" max="10225" width="6.7109375" customWidth="1"/>
    <col min="10226" max="10226" width="18" customWidth="1"/>
    <col min="10227" max="10227" width="17.140625" customWidth="1"/>
    <col min="10228" max="10228" width="73.140625" customWidth="1"/>
    <col min="10229" max="10231" width="21.140625" customWidth="1"/>
    <col min="10232" max="10232" width="18" customWidth="1"/>
    <col min="10233" max="10234" width="21.140625" customWidth="1"/>
    <col min="10480" max="10480" width="20.5703125" customWidth="1"/>
    <col min="10481" max="10481" width="6.7109375" customWidth="1"/>
    <col min="10482" max="10482" width="18" customWidth="1"/>
    <col min="10483" max="10483" width="17.140625" customWidth="1"/>
    <col min="10484" max="10484" width="73.140625" customWidth="1"/>
    <col min="10485" max="10487" width="21.140625" customWidth="1"/>
    <col min="10488" max="10488" width="18" customWidth="1"/>
    <col min="10489" max="10490" width="21.140625" customWidth="1"/>
    <col min="10736" max="10736" width="20.5703125" customWidth="1"/>
    <col min="10737" max="10737" width="6.7109375" customWidth="1"/>
    <col min="10738" max="10738" width="18" customWidth="1"/>
    <col min="10739" max="10739" width="17.140625" customWidth="1"/>
    <col min="10740" max="10740" width="73.140625" customWidth="1"/>
    <col min="10741" max="10743" width="21.140625" customWidth="1"/>
    <col min="10744" max="10744" width="18" customWidth="1"/>
    <col min="10745" max="10746" width="21.140625" customWidth="1"/>
    <col min="10992" max="10992" width="20.5703125" customWidth="1"/>
    <col min="10993" max="10993" width="6.7109375" customWidth="1"/>
    <col min="10994" max="10994" width="18" customWidth="1"/>
    <col min="10995" max="10995" width="17.140625" customWidth="1"/>
    <col min="10996" max="10996" width="73.140625" customWidth="1"/>
    <col min="10997" max="10999" width="21.140625" customWidth="1"/>
    <col min="11000" max="11000" width="18" customWidth="1"/>
    <col min="11001" max="11002" width="21.140625" customWidth="1"/>
    <col min="11248" max="11248" width="20.5703125" customWidth="1"/>
    <col min="11249" max="11249" width="6.7109375" customWidth="1"/>
    <col min="11250" max="11250" width="18" customWidth="1"/>
    <col min="11251" max="11251" width="17.140625" customWidth="1"/>
    <col min="11252" max="11252" width="73.140625" customWidth="1"/>
    <col min="11253" max="11255" width="21.140625" customWidth="1"/>
    <col min="11256" max="11256" width="18" customWidth="1"/>
    <col min="11257" max="11258" width="21.140625" customWidth="1"/>
    <col min="11504" max="11504" width="20.5703125" customWidth="1"/>
    <col min="11505" max="11505" width="6.7109375" customWidth="1"/>
    <col min="11506" max="11506" width="18" customWidth="1"/>
    <col min="11507" max="11507" width="17.140625" customWidth="1"/>
    <col min="11508" max="11508" width="73.140625" customWidth="1"/>
    <col min="11509" max="11511" width="21.140625" customWidth="1"/>
    <col min="11512" max="11512" width="18" customWidth="1"/>
    <col min="11513" max="11514" width="21.140625" customWidth="1"/>
    <col min="11760" max="11760" width="20.5703125" customWidth="1"/>
    <col min="11761" max="11761" width="6.7109375" customWidth="1"/>
    <col min="11762" max="11762" width="18" customWidth="1"/>
    <col min="11763" max="11763" width="17.140625" customWidth="1"/>
    <col min="11764" max="11764" width="73.140625" customWidth="1"/>
    <col min="11765" max="11767" width="21.140625" customWidth="1"/>
    <col min="11768" max="11768" width="18" customWidth="1"/>
    <col min="11769" max="11770" width="21.140625" customWidth="1"/>
    <col min="12016" max="12016" width="20.5703125" customWidth="1"/>
    <col min="12017" max="12017" width="6.7109375" customWidth="1"/>
    <col min="12018" max="12018" width="18" customWidth="1"/>
    <col min="12019" max="12019" width="17.140625" customWidth="1"/>
    <col min="12020" max="12020" width="73.140625" customWidth="1"/>
    <col min="12021" max="12023" width="21.140625" customWidth="1"/>
    <col min="12024" max="12024" width="18" customWidth="1"/>
    <col min="12025" max="12026" width="21.140625" customWidth="1"/>
    <col min="12272" max="12272" width="20.5703125" customWidth="1"/>
    <col min="12273" max="12273" width="6.7109375" customWidth="1"/>
    <col min="12274" max="12274" width="18" customWidth="1"/>
    <col min="12275" max="12275" width="17.140625" customWidth="1"/>
    <col min="12276" max="12276" width="73.140625" customWidth="1"/>
    <col min="12277" max="12279" width="21.140625" customWidth="1"/>
    <col min="12280" max="12280" width="18" customWidth="1"/>
    <col min="12281" max="12282" width="21.140625" customWidth="1"/>
    <col min="12528" max="12528" width="20.5703125" customWidth="1"/>
    <col min="12529" max="12529" width="6.7109375" customWidth="1"/>
    <col min="12530" max="12530" width="18" customWidth="1"/>
    <col min="12531" max="12531" width="17.140625" customWidth="1"/>
    <col min="12532" max="12532" width="73.140625" customWidth="1"/>
    <col min="12533" max="12535" width="21.140625" customWidth="1"/>
    <col min="12536" max="12536" width="18" customWidth="1"/>
    <col min="12537" max="12538" width="21.140625" customWidth="1"/>
    <col min="12784" max="12784" width="20.5703125" customWidth="1"/>
    <col min="12785" max="12785" width="6.7109375" customWidth="1"/>
    <col min="12786" max="12786" width="18" customWidth="1"/>
    <col min="12787" max="12787" width="17.140625" customWidth="1"/>
    <col min="12788" max="12788" width="73.140625" customWidth="1"/>
    <col min="12789" max="12791" width="21.140625" customWidth="1"/>
    <col min="12792" max="12792" width="18" customWidth="1"/>
    <col min="12793" max="12794" width="21.140625" customWidth="1"/>
    <col min="13040" max="13040" width="20.5703125" customWidth="1"/>
    <col min="13041" max="13041" width="6.7109375" customWidth="1"/>
    <col min="13042" max="13042" width="18" customWidth="1"/>
    <col min="13043" max="13043" width="17.140625" customWidth="1"/>
    <col min="13044" max="13044" width="73.140625" customWidth="1"/>
    <col min="13045" max="13047" width="21.140625" customWidth="1"/>
    <col min="13048" max="13048" width="18" customWidth="1"/>
    <col min="13049" max="13050" width="21.140625" customWidth="1"/>
    <col min="13296" max="13296" width="20.5703125" customWidth="1"/>
    <col min="13297" max="13297" width="6.7109375" customWidth="1"/>
    <col min="13298" max="13298" width="18" customWidth="1"/>
    <col min="13299" max="13299" width="17.140625" customWidth="1"/>
    <col min="13300" max="13300" width="73.140625" customWidth="1"/>
    <col min="13301" max="13303" width="21.140625" customWidth="1"/>
    <col min="13304" max="13304" width="18" customWidth="1"/>
    <col min="13305" max="13306" width="21.140625" customWidth="1"/>
    <col min="13552" max="13552" width="20.5703125" customWidth="1"/>
    <col min="13553" max="13553" width="6.7109375" customWidth="1"/>
    <col min="13554" max="13554" width="18" customWidth="1"/>
    <col min="13555" max="13555" width="17.140625" customWidth="1"/>
    <col min="13556" max="13556" width="73.140625" customWidth="1"/>
    <col min="13557" max="13559" width="21.140625" customWidth="1"/>
    <col min="13560" max="13560" width="18" customWidth="1"/>
    <col min="13561" max="13562" width="21.140625" customWidth="1"/>
    <col min="13808" max="13808" width="20.5703125" customWidth="1"/>
    <col min="13809" max="13809" width="6.7109375" customWidth="1"/>
    <col min="13810" max="13810" width="18" customWidth="1"/>
    <col min="13811" max="13811" width="17.140625" customWidth="1"/>
    <col min="13812" max="13812" width="73.140625" customWidth="1"/>
    <col min="13813" max="13815" width="21.140625" customWidth="1"/>
    <col min="13816" max="13816" width="18" customWidth="1"/>
    <col min="13817" max="13818" width="21.140625" customWidth="1"/>
    <col min="14064" max="14064" width="20.5703125" customWidth="1"/>
    <col min="14065" max="14065" width="6.7109375" customWidth="1"/>
    <col min="14066" max="14066" width="18" customWidth="1"/>
    <col min="14067" max="14067" width="17.140625" customWidth="1"/>
    <col min="14068" max="14068" width="73.140625" customWidth="1"/>
    <col min="14069" max="14071" width="21.140625" customWidth="1"/>
    <col min="14072" max="14072" width="18" customWidth="1"/>
    <col min="14073" max="14074" width="21.140625" customWidth="1"/>
    <col min="14320" max="14320" width="20.5703125" customWidth="1"/>
    <col min="14321" max="14321" width="6.7109375" customWidth="1"/>
    <col min="14322" max="14322" width="18" customWidth="1"/>
    <col min="14323" max="14323" width="17.140625" customWidth="1"/>
    <col min="14324" max="14324" width="73.140625" customWidth="1"/>
    <col min="14325" max="14327" width="21.140625" customWidth="1"/>
    <col min="14328" max="14328" width="18" customWidth="1"/>
    <col min="14329" max="14330" width="21.140625" customWidth="1"/>
    <col min="14576" max="14576" width="20.5703125" customWidth="1"/>
    <col min="14577" max="14577" width="6.7109375" customWidth="1"/>
    <col min="14578" max="14578" width="18" customWidth="1"/>
    <col min="14579" max="14579" width="17.140625" customWidth="1"/>
    <col min="14580" max="14580" width="73.140625" customWidth="1"/>
    <col min="14581" max="14583" width="21.140625" customWidth="1"/>
    <col min="14584" max="14584" width="18" customWidth="1"/>
    <col min="14585" max="14586" width="21.140625" customWidth="1"/>
    <col min="14832" max="14832" width="20.5703125" customWidth="1"/>
    <col min="14833" max="14833" width="6.7109375" customWidth="1"/>
    <col min="14834" max="14834" width="18" customWidth="1"/>
    <col min="14835" max="14835" width="17.140625" customWidth="1"/>
    <col min="14836" max="14836" width="73.140625" customWidth="1"/>
    <col min="14837" max="14839" width="21.140625" customWidth="1"/>
    <col min="14840" max="14840" width="18" customWidth="1"/>
    <col min="14841" max="14842" width="21.140625" customWidth="1"/>
    <col min="15088" max="15088" width="20.5703125" customWidth="1"/>
    <col min="15089" max="15089" width="6.7109375" customWidth="1"/>
    <col min="15090" max="15090" width="18" customWidth="1"/>
    <col min="15091" max="15091" width="17.140625" customWidth="1"/>
    <col min="15092" max="15092" width="73.140625" customWidth="1"/>
    <col min="15093" max="15095" width="21.140625" customWidth="1"/>
    <col min="15096" max="15096" width="18" customWidth="1"/>
    <col min="15097" max="15098" width="21.140625" customWidth="1"/>
    <col min="15344" max="15344" width="20.5703125" customWidth="1"/>
    <col min="15345" max="15345" width="6.7109375" customWidth="1"/>
    <col min="15346" max="15346" width="18" customWidth="1"/>
    <col min="15347" max="15347" width="17.140625" customWidth="1"/>
    <col min="15348" max="15348" width="73.140625" customWidth="1"/>
    <col min="15349" max="15351" width="21.140625" customWidth="1"/>
    <col min="15352" max="15352" width="18" customWidth="1"/>
    <col min="15353" max="15354" width="21.140625" customWidth="1"/>
    <col min="15600" max="15600" width="20.5703125" customWidth="1"/>
    <col min="15601" max="15601" width="6.7109375" customWidth="1"/>
    <col min="15602" max="15602" width="18" customWidth="1"/>
    <col min="15603" max="15603" width="17.140625" customWidth="1"/>
    <col min="15604" max="15604" width="73.140625" customWidth="1"/>
    <col min="15605" max="15607" width="21.140625" customWidth="1"/>
    <col min="15608" max="15608" width="18" customWidth="1"/>
    <col min="15609" max="15610" width="21.140625" customWidth="1"/>
    <col min="15856" max="15856" width="20.5703125" customWidth="1"/>
    <col min="15857" max="15857" width="6.7109375" customWidth="1"/>
    <col min="15858" max="15858" width="18" customWidth="1"/>
    <col min="15859" max="15859" width="17.140625" customWidth="1"/>
    <col min="15860" max="15860" width="73.140625" customWidth="1"/>
    <col min="15861" max="15863" width="21.140625" customWidth="1"/>
    <col min="15864" max="15864" width="18" customWidth="1"/>
    <col min="15865" max="15866" width="21.140625" customWidth="1"/>
    <col min="16112" max="16112" width="20.5703125" customWidth="1"/>
    <col min="16113" max="16113" width="6.7109375" customWidth="1"/>
    <col min="16114" max="16114" width="18" customWidth="1"/>
    <col min="16115" max="16115" width="17.140625" customWidth="1"/>
    <col min="16116" max="16116" width="73.140625" customWidth="1"/>
    <col min="16117" max="16119" width="21.140625" customWidth="1"/>
    <col min="16120" max="16120" width="18" customWidth="1"/>
    <col min="16121" max="16122" width="21.140625" customWidth="1"/>
  </cols>
  <sheetData>
    <row r="1" spans="1:23" ht="43.5" customHeight="1">
      <c r="A1" s="108"/>
      <c r="B1" s="102"/>
      <c r="C1" s="177" t="s">
        <v>35</v>
      </c>
      <c r="D1" s="178"/>
      <c r="E1" s="178"/>
      <c r="F1" s="178"/>
      <c r="G1" s="178"/>
      <c r="H1" s="178"/>
      <c r="I1" s="178"/>
      <c r="J1" s="178"/>
      <c r="K1" s="178"/>
      <c r="L1" s="178"/>
      <c r="M1" s="178"/>
      <c r="N1" s="178"/>
      <c r="O1" s="178"/>
      <c r="P1" s="178"/>
      <c r="Q1" s="178"/>
      <c r="R1" s="178"/>
      <c r="S1" s="178"/>
      <c r="T1" s="178"/>
      <c r="U1" s="178"/>
      <c r="V1" s="178"/>
    </row>
    <row r="2" spans="1:23" ht="39.75" customHeight="1">
      <c r="A2" s="109"/>
      <c r="B2" s="110"/>
      <c r="C2" s="177" t="s">
        <v>66</v>
      </c>
      <c r="D2" s="178"/>
      <c r="E2" s="178"/>
      <c r="F2" s="178"/>
      <c r="G2" s="178"/>
      <c r="H2" s="178"/>
      <c r="I2" s="178"/>
      <c r="J2" s="178"/>
      <c r="K2" s="178"/>
      <c r="L2" s="178"/>
      <c r="M2" s="178"/>
      <c r="N2" s="178"/>
      <c r="O2" s="178"/>
      <c r="P2" s="178"/>
      <c r="Q2" s="178"/>
      <c r="R2" s="178"/>
      <c r="S2" s="178"/>
      <c r="T2" s="178"/>
      <c r="U2" s="178"/>
      <c r="V2" s="178"/>
      <c r="W2" s="178"/>
    </row>
    <row r="3" spans="1:23" ht="12.75" customHeight="1" thickBot="1">
      <c r="A3" s="165"/>
      <c r="B3" s="165"/>
      <c r="C3" s="165"/>
      <c r="D3" s="165"/>
      <c r="E3" s="165"/>
      <c r="F3" s="165"/>
      <c r="G3" s="165"/>
      <c r="H3" s="165"/>
      <c r="I3" s="165"/>
      <c r="J3" s="165"/>
      <c r="K3" s="165"/>
      <c r="L3" s="165"/>
      <c r="M3" s="165"/>
      <c r="N3" s="165"/>
      <c r="O3" s="165"/>
      <c r="P3" s="165"/>
      <c r="Q3" s="165"/>
      <c r="R3" s="165"/>
      <c r="S3" s="165"/>
      <c r="T3" s="165"/>
      <c r="U3" s="165"/>
      <c r="V3" s="165"/>
      <c r="W3" s="165"/>
    </row>
    <row r="4" spans="1:23" ht="27" customHeight="1">
      <c r="A4" s="179" t="s">
        <v>36</v>
      </c>
      <c r="B4" s="180"/>
      <c r="C4" s="78"/>
      <c r="D4" s="183"/>
      <c r="E4" s="183"/>
      <c r="F4" s="183"/>
      <c r="G4" s="183"/>
      <c r="H4" s="183"/>
      <c r="I4" s="183"/>
      <c r="J4" s="183"/>
      <c r="K4" s="183"/>
      <c r="L4" s="183"/>
      <c r="M4" s="183"/>
      <c r="N4" s="183"/>
      <c r="O4" s="183"/>
      <c r="P4" s="183"/>
      <c r="Q4" s="183"/>
      <c r="R4" s="183"/>
      <c r="S4" s="183"/>
      <c r="T4" s="183"/>
      <c r="U4" s="183"/>
      <c r="V4" s="183"/>
      <c r="W4" s="184"/>
    </row>
    <row r="5" spans="1:23" ht="53.25" customHeight="1">
      <c r="A5" s="181" t="s">
        <v>37</v>
      </c>
      <c r="B5" s="182"/>
      <c r="C5" s="185" t="s">
        <v>72</v>
      </c>
      <c r="D5" s="185"/>
      <c r="E5" s="185"/>
      <c r="F5" s="185"/>
      <c r="G5" s="185"/>
      <c r="H5" s="185"/>
      <c r="I5" s="185"/>
      <c r="J5" s="185"/>
      <c r="K5" s="185"/>
      <c r="L5" s="185"/>
      <c r="M5" s="185"/>
      <c r="N5" s="185"/>
      <c r="O5" s="185"/>
      <c r="P5" s="185"/>
      <c r="Q5" s="185"/>
      <c r="R5" s="185"/>
      <c r="S5" s="185"/>
      <c r="T5" s="185"/>
      <c r="U5" s="185"/>
      <c r="V5" s="185"/>
      <c r="W5" s="186"/>
    </row>
    <row r="6" spans="1:23" ht="25.5" customHeight="1" thickBot="1">
      <c r="A6" s="171" t="s">
        <v>65</v>
      </c>
      <c r="B6" s="172"/>
      <c r="C6" s="187"/>
      <c r="D6" s="187"/>
      <c r="E6" s="187"/>
      <c r="F6" s="187"/>
      <c r="G6" s="187"/>
      <c r="H6" s="187"/>
      <c r="I6" s="187"/>
      <c r="J6" s="187"/>
      <c r="K6" s="187"/>
      <c r="L6" s="187"/>
      <c r="M6" s="187"/>
      <c r="N6" s="187"/>
      <c r="O6" s="187"/>
      <c r="P6" s="187"/>
      <c r="Q6" s="187"/>
      <c r="R6" s="187"/>
      <c r="S6" s="187"/>
      <c r="T6" s="187"/>
      <c r="U6" s="187"/>
      <c r="V6" s="187"/>
      <c r="W6" s="188"/>
    </row>
    <row r="7" spans="1:23" ht="14.25" customHeight="1" thickBot="1">
      <c r="A7" s="97"/>
      <c r="B7" s="97"/>
      <c r="C7" s="97"/>
      <c r="D7" s="97"/>
      <c r="E7" s="97"/>
      <c r="F7" s="97"/>
      <c r="G7" s="97"/>
      <c r="H7" s="97"/>
      <c r="I7" s="97"/>
      <c r="J7" s="97"/>
      <c r="K7" s="97"/>
      <c r="L7" s="97"/>
      <c r="M7" s="97"/>
      <c r="N7" s="97"/>
      <c r="O7" s="97"/>
      <c r="P7" s="97"/>
      <c r="Q7" s="97"/>
      <c r="R7" s="97"/>
      <c r="S7" s="97"/>
      <c r="T7" s="97"/>
      <c r="U7" s="97"/>
      <c r="V7" s="97"/>
      <c r="W7" s="97"/>
    </row>
    <row r="8" spans="1:23" ht="45.75" customHeight="1" thickBot="1">
      <c r="A8" s="158" t="s">
        <v>0</v>
      </c>
      <c r="B8" s="158" t="s">
        <v>1</v>
      </c>
      <c r="C8" s="158" t="s">
        <v>2</v>
      </c>
      <c r="D8" s="175" t="s">
        <v>3</v>
      </c>
      <c r="E8" s="173" t="s">
        <v>4</v>
      </c>
      <c r="F8" s="169" t="s">
        <v>64</v>
      </c>
      <c r="G8" s="169"/>
      <c r="H8" s="169"/>
      <c r="I8" s="169"/>
      <c r="J8" s="169"/>
      <c r="K8" s="169"/>
      <c r="L8" s="169"/>
      <c r="M8" s="169"/>
      <c r="N8" s="170"/>
      <c r="O8" s="189" t="s">
        <v>67</v>
      </c>
      <c r="P8" s="189"/>
      <c r="Q8" s="189"/>
      <c r="R8" s="189"/>
      <c r="S8" s="189"/>
      <c r="T8" s="189"/>
      <c r="U8" s="189"/>
      <c r="V8" s="189"/>
      <c r="W8" s="190"/>
    </row>
    <row r="9" spans="1:23" ht="51.75" customHeight="1" thickBot="1">
      <c r="A9" s="159"/>
      <c r="B9" s="159"/>
      <c r="C9" s="159"/>
      <c r="D9" s="176"/>
      <c r="E9" s="174"/>
      <c r="F9" s="70" t="s">
        <v>31</v>
      </c>
      <c r="G9" s="69" t="s">
        <v>41</v>
      </c>
      <c r="H9" s="69" t="s">
        <v>5</v>
      </c>
      <c r="I9" s="69" t="s">
        <v>24</v>
      </c>
      <c r="J9" s="2" t="s">
        <v>32</v>
      </c>
      <c r="K9" s="2" t="s">
        <v>41</v>
      </c>
      <c r="L9" s="2" t="s">
        <v>6</v>
      </c>
      <c r="M9" s="2" t="s">
        <v>7</v>
      </c>
      <c r="N9" s="57" t="s">
        <v>8</v>
      </c>
      <c r="O9" s="71" t="s">
        <v>31</v>
      </c>
      <c r="P9" s="68" t="s">
        <v>41</v>
      </c>
      <c r="Q9" s="68" t="s">
        <v>5</v>
      </c>
      <c r="R9" s="68" t="s">
        <v>24</v>
      </c>
      <c r="S9" s="66" t="s">
        <v>32</v>
      </c>
      <c r="T9" s="66" t="s">
        <v>41</v>
      </c>
      <c r="U9" s="66" t="s">
        <v>6</v>
      </c>
      <c r="V9" s="66" t="s">
        <v>7</v>
      </c>
      <c r="W9" s="67" t="s">
        <v>8</v>
      </c>
    </row>
    <row r="10" spans="1:23" ht="50.1" customHeight="1">
      <c r="A10" s="87" t="s">
        <v>9</v>
      </c>
      <c r="B10" s="4">
        <v>1</v>
      </c>
      <c r="C10" s="4" t="s">
        <v>10</v>
      </c>
      <c r="D10" s="15">
        <v>40</v>
      </c>
      <c r="E10" s="90" t="s">
        <v>47</v>
      </c>
      <c r="F10" s="9">
        <f>Consolidado_cotizaciones!X9</f>
        <v>57500</v>
      </c>
      <c r="G10" s="9">
        <f>F10*19%</f>
        <v>10925</v>
      </c>
      <c r="H10" s="9">
        <f>+F10+G10</f>
        <v>68425</v>
      </c>
      <c r="I10" s="9">
        <f t="shared" ref="I10:I22" si="0">H10*D10</f>
        <v>2737000</v>
      </c>
      <c r="J10" s="10">
        <f>Consolidado_cotizaciones!AB9</f>
        <v>111125</v>
      </c>
      <c r="K10" s="10">
        <f>J10*19%</f>
        <v>21113.75</v>
      </c>
      <c r="L10" s="10">
        <f>+J10+K10</f>
        <v>132238.75</v>
      </c>
      <c r="M10" s="10">
        <f t="shared" ref="M10:M22" si="1">L10*D10</f>
        <v>5289550</v>
      </c>
      <c r="N10" s="58">
        <f t="shared" ref="N10:N22" si="2">+I10+M10</f>
        <v>8026550</v>
      </c>
      <c r="O10" s="79"/>
      <c r="P10" s="75">
        <f>O10*19%</f>
        <v>0</v>
      </c>
      <c r="Q10" s="75">
        <f>+O10+P10</f>
        <v>0</v>
      </c>
      <c r="R10" s="75">
        <f>+Q10*D10</f>
        <v>0</v>
      </c>
      <c r="S10" s="80"/>
      <c r="T10" s="75">
        <f>+S10*19%</f>
        <v>0</v>
      </c>
      <c r="U10" s="75">
        <f>+S10+T10</f>
        <v>0</v>
      </c>
      <c r="V10" s="75">
        <f>+U10*D10</f>
        <v>0</v>
      </c>
      <c r="W10" s="75">
        <f>+R10+V10</f>
        <v>0</v>
      </c>
    </row>
    <row r="11" spans="1:23" ht="50.1" customHeight="1">
      <c r="A11" s="88"/>
      <c r="B11" s="5">
        <v>2</v>
      </c>
      <c r="C11" s="5" t="s">
        <v>11</v>
      </c>
      <c r="D11" s="6">
        <v>17</v>
      </c>
      <c r="E11" s="91"/>
      <c r="F11" s="9">
        <f>Consolidado_cotizaciones!X10</f>
        <v>57500</v>
      </c>
      <c r="G11" s="9">
        <f t="shared" ref="G11:G21" si="3">F11*19%</f>
        <v>10925</v>
      </c>
      <c r="H11" s="9">
        <f t="shared" ref="H11:H22" si="4">+F11+G11</f>
        <v>68425</v>
      </c>
      <c r="I11" s="9">
        <f t="shared" si="0"/>
        <v>1163225</v>
      </c>
      <c r="J11" s="10">
        <f>Consolidado_cotizaciones!AB10</f>
        <v>111125</v>
      </c>
      <c r="K11" s="10">
        <f t="shared" ref="K11:K22" si="5">J11*19%</f>
        <v>21113.75</v>
      </c>
      <c r="L11" s="10">
        <f t="shared" ref="L11:L21" si="6">+J11+K11</f>
        <v>132238.75</v>
      </c>
      <c r="M11" s="10">
        <f t="shared" si="1"/>
        <v>2248058.75</v>
      </c>
      <c r="N11" s="72">
        <f t="shared" si="2"/>
        <v>3411283.75</v>
      </c>
      <c r="O11" s="79"/>
      <c r="P11" s="75">
        <f t="shared" ref="P11:P22" si="7">O11*19%</f>
        <v>0</v>
      </c>
      <c r="Q11" s="75">
        <f t="shared" ref="Q11:Q22" si="8">+O11+P11</f>
        <v>0</v>
      </c>
      <c r="R11" s="75">
        <f t="shared" ref="R11:R22" si="9">+Q11*D11</f>
        <v>0</v>
      </c>
      <c r="S11" s="81"/>
      <c r="T11" s="75">
        <f t="shared" ref="T11:T22" si="10">+S11*19%</f>
        <v>0</v>
      </c>
      <c r="U11" s="75">
        <f t="shared" ref="U11:U22" si="11">+S11+T11</f>
        <v>0</v>
      </c>
      <c r="V11" s="75">
        <f t="shared" ref="V11:V22" si="12">+U11*D11</f>
        <v>0</v>
      </c>
      <c r="W11" s="75">
        <f t="shared" ref="W11:W22" si="13">+R11+V11</f>
        <v>0</v>
      </c>
    </row>
    <row r="12" spans="1:23" ht="50.1" customHeight="1">
      <c r="A12" s="88"/>
      <c r="B12" s="4">
        <v>3</v>
      </c>
      <c r="C12" s="5" t="s">
        <v>12</v>
      </c>
      <c r="D12" s="6">
        <v>5</v>
      </c>
      <c r="E12" s="91"/>
      <c r="F12" s="9">
        <f>Consolidado_cotizaciones!X11</f>
        <v>57500</v>
      </c>
      <c r="G12" s="9">
        <f t="shared" si="3"/>
        <v>10925</v>
      </c>
      <c r="H12" s="9">
        <f t="shared" si="4"/>
        <v>68425</v>
      </c>
      <c r="I12" s="9">
        <f t="shared" si="0"/>
        <v>342125</v>
      </c>
      <c r="J12" s="10">
        <f>Consolidado_cotizaciones!AB11</f>
        <v>111125</v>
      </c>
      <c r="K12" s="10">
        <f t="shared" si="5"/>
        <v>21113.75</v>
      </c>
      <c r="L12" s="10">
        <f t="shared" si="6"/>
        <v>132238.75</v>
      </c>
      <c r="M12" s="10">
        <f t="shared" si="1"/>
        <v>661193.75</v>
      </c>
      <c r="N12" s="72">
        <f t="shared" si="2"/>
        <v>1003318.75</v>
      </c>
      <c r="O12" s="79"/>
      <c r="P12" s="75">
        <f t="shared" si="7"/>
        <v>0</v>
      </c>
      <c r="Q12" s="75">
        <f t="shared" si="8"/>
        <v>0</v>
      </c>
      <c r="R12" s="75">
        <f t="shared" si="9"/>
        <v>0</v>
      </c>
      <c r="S12" s="81"/>
      <c r="T12" s="75">
        <f t="shared" si="10"/>
        <v>0</v>
      </c>
      <c r="U12" s="75">
        <f t="shared" si="11"/>
        <v>0</v>
      </c>
      <c r="V12" s="75">
        <f t="shared" si="12"/>
        <v>0</v>
      </c>
      <c r="W12" s="75">
        <f t="shared" si="13"/>
        <v>0</v>
      </c>
    </row>
    <row r="13" spans="1:23" ht="50.1" customHeight="1">
      <c r="A13" s="88"/>
      <c r="B13" s="5">
        <v>4</v>
      </c>
      <c r="C13" s="5" t="s">
        <v>13</v>
      </c>
      <c r="D13" s="6">
        <v>14</v>
      </c>
      <c r="E13" s="91"/>
      <c r="F13" s="9">
        <f>Consolidado_cotizaciones!X12</f>
        <v>57500</v>
      </c>
      <c r="G13" s="9">
        <f t="shared" si="3"/>
        <v>10925</v>
      </c>
      <c r="H13" s="9">
        <f t="shared" si="4"/>
        <v>68425</v>
      </c>
      <c r="I13" s="9">
        <f t="shared" si="0"/>
        <v>957950</v>
      </c>
      <c r="J13" s="10">
        <f>Consolidado_cotizaciones!AB12</f>
        <v>111125</v>
      </c>
      <c r="K13" s="10">
        <f t="shared" si="5"/>
        <v>21113.75</v>
      </c>
      <c r="L13" s="10">
        <f t="shared" si="6"/>
        <v>132238.75</v>
      </c>
      <c r="M13" s="10">
        <f t="shared" si="1"/>
        <v>1851342.5</v>
      </c>
      <c r="N13" s="72">
        <f t="shared" si="2"/>
        <v>2809292.5</v>
      </c>
      <c r="O13" s="79"/>
      <c r="P13" s="75">
        <f t="shared" si="7"/>
        <v>0</v>
      </c>
      <c r="Q13" s="75">
        <f t="shared" si="8"/>
        <v>0</v>
      </c>
      <c r="R13" s="75">
        <f t="shared" si="9"/>
        <v>0</v>
      </c>
      <c r="S13" s="81"/>
      <c r="T13" s="75">
        <f t="shared" si="10"/>
        <v>0</v>
      </c>
      <c r="U13" s="75">
        <f t="shared" si="11"/>
        <v>0</v>
      </c>
      <c r="V13" s="75">
        <f t="shared" si="12"/>
        <v>0</v>
      </c>
      <c r="W13" s="75">
        <f t="shared" si="13"/>
        <v>0</v>
      </c>
    </row>
    <row r="14" spans="1:23" ht="50.1" customHeight="1">
      <c r="A14" s="88"/>
      <c r="B14" s="4">
        <v>5</v>
      </c>
      <c r="C14" s="5" t="s">
        <v>14</v>
      </c>
      <c r="D14" s="6">
        <v>9</v>
      </c>
      <c r="E14" s="91"/>
      <c r="F14" s="9">
        <f>Consolidado_cotizaciones!X13</f>
        <v>57500</v>
      </c>
      <c r="G14" s="9">
        <f t="shared" si="3"/>
        <v>10925</v>
      </c>
      <c r="H14" s="9">
        <f t="shared" si="4"/>
        <v>68425</v>
      </c>
      <c r="I14" s="9">
        <f t="shared" si="0"/>
        <v>615825</v>
      </c>
      <c r="J14" s="10">
        <f>Consolidado_cotizaciones!AB13</f>
        <v>111125</v>
      </c>
      <c r="K14" s="10">
        <f t="shared" si="5"/>
        <v>21113.75</v>
      </c>
      <c r="L14" s="10">
        <f t="shared" si="6"/>
        <v>132238.75</v>
      </c>
      <c r="M14" s="10">
        <f t="shared" si="1"/>
        <v>1190148.75</v>
      </c>
      <c r="N14" s="72">
        <f t="shared" si="2"/>
        <v>1805973.75</v>
      </c>
      <c r="O14" s="79"/>
      <c r="P14" s="75">
        <f t="shared" si="7"/>
        <v>0</v>
      </c>
      <c r="Q14" s="75">
        <f t="shared" si="8"/>
        <v>0</v>
      </c>
      <c r="R14" s="75">
        <f t="shared" si="9"/>
        <v>0</v>
      </c>
      <c r="S14" s="81"/>
      <c r="T14" s="75">
        <f t="shared" si="10"/>
        <v>0</v>
      </c>
      <c r="U14" s="75">
        <f t="shared" si="11"/>
        <v>0</v>
      </c>
      <c r="V14" s="75">
        <f t="shared" si="12"/>
        <v>0</v>
      </c>
      <c r="W14" s="75">
        <f t="shared" si="13"/>
        <v>0</v>
      </c>
    </row>
    <row r="15" spans="1:23" ht="50.1" customHeight="1">
      <c r="A15" s="88"/>
      <c r="B15" s="5">
        <v>6</v>
      </c>
      <c r="C15" s="5" t="s">
        <v>15</v>
      </c>
      <c r="D15" s="6">
        <v>5</v>
      </c>
      <c r="E15" s="91"/>
      <c r="F15" s="9">
        <f>Consolidado_cotizaciones!X14</f>
        <v>57500</v>
      </c>
      <c r="G15" s="9">
        <f t="shared" si="3"/>
        <v>10925</v>
      </c>
      <c r="H15" s="9">
        <f t="shared" si="4"/>
        <v>68425</v>
      </c>
      <c r="I15" s="9">
        <f t="shared" si="0"/>
        <v>342125</v>
      </c>
      <c r="J15" s="10">
        <f>Consolidado_cotizaciones!AB14</f>
        <v>111125</v>
      </c>
      <c r="K15" s="10">
        <f t="shared" si="5"/>
        <v>21113.75</v>
      </c>
      <c r="L15" s="10">
        <f t="shared" si="6"/>
        <v>132238.75</v>
      </c>
      <c r="M15" s="10">
        <f t="shared" si="1"/>
        <v>661193.75</v>
      </c>
      <c r="N15" s="72">
        <f t="shared" si="2"/>
        <v>1003318.75</v>
      </c>
      <c r="O15" s="79"/>
      <c r="P15" s="75">
        <f t="shared" si="7"/>
        <v>0</v>
      </c>
      <c r="Q15" s="75">
        <f t="shared" si="8"/>
        <v>0</v>
      </c>
      <c r="R15" s="75">
        <f t="shared" si="9"/>
        <v>0</v>
      </c>
      <c r="S15" s="81"/>
      <c r="T15" s="75">
        <f t="shared" si="10"/>
        <v>0</v>
      </c>
      <c r="U15" s="75">
        <f t="shared" si="11"/>
        <v>0</v>
      </c>
      <c r="V15" s="75">
        <f t="shared" si="12"/>
        <v>0</v>
      </c>
      <c r="W15" s="75">
        <f t="shared" si="13"/>
        <v>0</v>
      </c>
    </row>
    <row r="16" spans="1:23" ht="50.1" customHeight="1">
      <c r="A16" s="88"/>
      <c r="B16" s="4">
        <v>7</v>
      </c>
      <c r="C16" s="5" t="s">
        <v>16</v>
      </c>
      <c r="D16" s="6">
        <v>1</v>
      </c>
      <c r="E16" s="91"/>
      <c r="F16" s="9">
        <f>Consolidado_cotizaciones!X15</f>
        <v>57500</v>
      </c>
      <c r="G16" s="9">
        <f>F16*19%</f>
        <v>10925</v>
      </c>
      <c r="H16" s="9">
        <f t="shared" si="4"/>
        <v>68425</v>
      </c>
      <c r="I16" s="9">
        <f t="shared" si="0"/>
        <v>68425</v>
      </c>
      <c r="J16" s="10">
        <f>Consolidado_cotizaciones!AB15</f>
        <v>111125</v>
      </c>
      <c r="K16" s="10">
        <f t="shared" si="5"/>
        <v>21113.75</v>
      </c>
      <c r="L16" s="10">
        <f t="shared" si="6"/>
        <v>132238.75</v>
      </c>
      <c r="M16" s="10">
        <f t="shared" si="1"/>
        <v>132238.75</v>
      </c>
      <c r="N16" s="72">
        <f t="shared" si="2"/>
        <v>200663.75</v>
      </c>
      <c r="O16" s="79"/>
      <c r="P16" s="75">
        <f t="shared" si="7"/>
        <v>0</v>
      </c>
      <c r="Q16" s="75">
        <f t="shared" si="8"/>
        <v>0</v>
      </c>
      <c r="R16" s="75">
        <f t="shared" si="9"/>
        <v>0</v>
      </c>
      <c r="S16" s="81"/>
      <c r="T16" s="75">
        <f t="shared" si="10"/>
        <v>0</v>
      </c>
      <c r="U16" s="75">
        <f t="shared" si="11"/>
        <v>0</v>
      </c>
      <c r="V16" s="75">
        <f t="shared" si="12"/>
        <v>0</v>
      </c>
      <c r="W16" s="75">
        <f t="shared" si="13"/>
        <v>0</v>
      </c>
    </row>
    <row r="17" spans="1:23" ht="50.1" customHeight="1">
      <c r="A17" s="88"/>
      <c r="B17" s="5">
        <v>8</v>
      </c>
      <c r="C17" s="5" t="s">
        <v>17</v>
      </c>
      <c r="D17" s="6">
        <v>4</v>
      </c>
      <c r="E17" s="91"/>
      <c r="F17" s="9">
        <f>Consolidado_cotizaciones!X16</f>
        <v>57500</v>
      </c>
      <c r="G17" s="9">
        <f t="shared" si="3"/>
        <v>10925</v>
      </c>
      <c r="H17" s="9">
        <f t="shared" si="4"/>
        <v>68425</v>
      </c>
      <c r="I17" s="9">
        <f t="shared" si="0"/>
        <v>273700</v>
      </c>
      <c r="J17" s="10">
        <f>Consolidado_cotizaciones!AB16</f>
        <v>111125</v>
      </c>
      <c r="K17" s="10">
        <f t="shared" si="5"/>
        <v>21113.75</v>
      </c>
      <c r="L17" s="10">
        <f t="shared" si="6"/>
        <v>132238.75</v>
      </c>
      <c r="M17" s="10">
        <f t="shared" si="1"/>
        <v>528955</v>
      </c>
      <c r="N17" s="72">
        <f t="shared" si="2"/>
        <v>802655</v>
      </c>
      <c r="O17" s="79"/>
      <c r="P17" s="75">
        <f t="shared" si="7"/>
        <v>0</v>
      </c>
      <c r="Q17" s="75">
        <f t="shared" si="8"/>
        <v>0</v>
      </c>
      <c r="R17" s="75">
        <f t="shared" si="9"/>
        <v>0</v>
      </c>
      <c r="S17" s="81"/>
      <c r="T17" s="75">
        <f t="shared" si="10"/>
        <v>0</v>
      </c>
      <c r="U17" s="75">
        <f t="shared" si="11"/>
        <v>0</v>
      </c>
      <c r="V17" s="75">
        <f t="shared" si="12"/>
        <v>0</v>
      </c>
      <c r="W17" s="75">
        <f t="shared" si="13"/>
        <v>0</v>
      </c>
    </row>
    <row r="18" spans="1:23" ht="50.1" customHeight="1">
      <c r="A18" s="88"/>
      <c r="B18" s="4">
        <v>9</v>
      </c>
      <c r="C18" s="5" t="s">
        <v>18</v>
      </c>
      <c r="D18" s="6">
        <v>8</v>
      </c>
      <c r="E18" s="91"/>
      <c r="F18" s="9">
        <f>Consolidado_cotizaciones!X17</f>
        <v>57500</v>
      </c>
      <c r="G18" s="9">
        <f t="shared" si="3"/>
        <v>10925</v>
      </c>
      <c r="H18" s="9">
        <f t="shared" si="4"/>
        <v>68425</v>
      </c>
      <c r="I18" s="9">
        <f t="shared" si="0"/>
        <v>547400</v>
      </c>
      <c r="J18" s="10">
        <f>Consolidado_cotizaciones!AB17</f>
        <v>111125</v>
      </c>
      <c r="K18" s="10">
        <f t="shared" si="5"/>
        <v>21113.75</v>
      </c>
      <c r="L18" s="10">
        <f t="shared" si="6"/>
        <v>132238.75</v>
      </c>
      <c r="M18" s="10">
        <f t="shared" si="1"/>
        <v>1057910</v>
      </c>
      <c r="N18" s="72">
        <f t="shared" si="2"/>
        <v>1605310</v>
      </c>
      <c r="O18" s="79"/>
      <c r="P18" s="75">
        <f t="shared" si="7"/>
        <v>0</v>
      </c>
      <c r="Q18" s="75">
        <f t="shared" si="8"/>
        <v>0</v>
      </c>
      <c r="R18" s="75">
        <f t="shared" si="9"/>
        <v>0</v>
      </c>
      <c r="S18" s="81"/>
      <c r="T18" s="75">
        <f t="shared" si="10"/>
        <v>0</v>
      </c>
      <c r="U18" s="75">
        <f t="shared" si="11"/>
        <v>0</v>
      </c>
      <c r="V18" s="75">
        <f t="shared" si="12"/>
        <v>0</v>
      </c>
      <c r="W18" s="75">
        <f t="shared" si="13"/>
        <v>0</v>
      </c>
    </row>
    <row r="19" spans="1:23" ht="50.1" customHeight="1">
      <c r="A19" s="88"/>
      <c r="B19" s="5">
        <v>10</v>
      </c>
      <c r="C19" s="5" t="s">
        <v>19</v>
      </c>
      <c r="D19" s="6">
        <v>2</v>
      </c>
      <c r="E19" s="91"/>
      <c r="F19" s="9">
        <f>Consolidado_cotizaciones!X18</f>
        <v>57500</v>
      </c>
      <c r="G19" s="9">
        <f t="shared" si="3"/>
        <v>10925</v>
      </c>
      <c r="H19" s="9">
        <f t="shared" si="4"/>
        <v>68425</v>
      </c>
      <c r="I19" s="9">
        <f t="shared" si="0"/>
        <v>136850</v>
      </c>
      <c r="J19" s="10">
        <f>Consolidado_cotizaciones!AB18</f>
        <v>111125</v>
      </c>
      <c r="K19" s="10">
        <f t="shared" si="5"/>
        <v>21113.75</v>
      </c>
      <c r="L19" s="10">
        <f t="shared" si="6"/>
        <v>132238.75</v>
      </c>
      <c r="M19" s="10">
        <f t="shared" si="1"/>
        <v>264477.5</v>
      </c>
      <c r="N19" s="72">
        <f t="shared" si="2"/>
        <v>401327.5</v>
      </c>
      <c r="O19" s="79"/>
      <c r="P19" s="75">
        <f t="shared" si="7"/>
        <v>0</v>
      </c>
      <c r="Q19" s="75">
        <f t="shared" si="8"/>
        <v>0</v>
      </c>
      <c r="R19" s="75">
        <f t="shared" si="9"/>
        <v>0</v>
      </c>
      <c r="S19" s="81"/>
      <c r="T19" s="75">
        <f t="shared" si="10"/>
        <v>0</v>
      </c>
      <c r="U19" s="75">
        <f t="shared" si="11"/>
        <v>0</v>
      </c>
      <c r="V19" s="75">
        <f t="shared" si="12"/>
        <v>0</v>
      </c>
      <c r="W19" s="75">
        <f t="shared" si="13"/>
        <v>0</v>
      </c>
    </row>
    <row r="20" spans="1:23" ht="50.1" customHeight="1">
      <c r="A20" s="88"/>
      <c r="B20" s="4">
        <v>11</v>
      </c>
      <c r="C20" s="5" t="s">
        <v>20</v>
      </c>
      <c r="D20" s="6">
        <v>330</v>
      </c>
      <c r="E20" s="91"/>
      <c r="F20" s="9">
        <f>Consolidado_cotizaciones!X19</f>
        <v>57500</v>
      </c>
      <c r="G20" s="9">
        <f t="shared" si="3"/>
        <v>10925</v>
      </c>
      <c r="H20" s="9">
        <f t="shared" si="4"/>
        <v>68425</v>
      </c>
      <c r="I20" s="9">
        <f t="shared" si="0"/>
        <v>22580250</v>
      </c>
      <c r="J20" s="10">
        <f>Consolidado_cotizaciones!AB19</f>
        <v>111125</v>
      </c>
      <c r="K20" s="10">
        <f t="shared" si="5"/>
        <v>21113.75</v>
      </c>
      <c r="L20" s="10">
        <f t="shared" si="6"/>
        <v>132238.75</v>
      </c>
      <c r="M20" s="10">
        <f t="shared" si="1"/>
        <v>43638787.5</v>
      </c>
      <c r="N20" s="72">
        <f t="shared" si="2"/>
        <v>66219037.5</v>
      </c>
      <c r="O20" s="79"/>
      <c r="P20" s="75">
        <f t="shared" si="7"/>
        <v>0</v>
      </c>
      <c r="Q20" s="75">
        <f t="shared" si="8"/>
        <v>0</v>
      </c>
      <c r="R20" s="75">
        <f t="shared" si="9"/>
        <v>0</v>
      </c>
      <c r="S20" s="81"/>
      <c r="T20" s="75">
        <f t="shared" si="10"/>
        <v>0</v>
      </c>
      <c r="U20" s="75">
        <f t="shared" si="11"/>
        <v>0</v>
      </c>
      <c r="V20" s="75">
        <f t="shared" si="12"/>
        <v>0</v>
      </c>
      <c r="W20" s="75">
        <f t="shared" si="13"/>
        <v>0</v>
      </c>
    </row>
    <row r="21" spans="1:23" ht="50.1" customHeight="1">
      <c r="A21" s="88"/>
      <c r="B21" s="5">
        <v>12</v>
      </c>
      <c r="C21" s="5" t="s">
        <v>21</v>
      </c>
      <c r="D21" s="6">
        <v>14</v>
      </c>
      <c r="E21" s="91"/>
      <c r="F21" s="9">
        <f>Consolidado_cotizaciones!X20</f>
        <v>57500</v>
      </c>
      <c r="G21" s="9">
        <f t="shared" si="3"/>
        <v>10925</v>
      </c>
      <c r="H21" s="9">
        <f t="shared" si="4"/>
        <v>68425</v>
      </c>
      <c r="I21" s="9">
        <f t="shared" si="0"/>
        <v>957950</v>
      </c>
      <c r="J21" s="10">
        <f>Consolidado_cotizaciones!AB20</f>
        <v>111125</v>
      </c>
      <c r="K21" s="10">
        <f t="shared" si="5"/>
        <v>21113.75</v>
      </c>
      <c r="L21" s="10">
        <f t="shared" si="6"/>
        <v>132238.75</v>
      </c>
      <c r="M21" s="10">
        <f t="shared" si="1"/>
        <v>1851342.5</v>
      </c>
      <c r="N21" s="72">
        <f t="shared" si="2"/>
        <v>2809292.5</v>
      </c>
      <c r="O21" s="79"/>
      <c r="P21" s="75">
        <f t="shared" si="7"/>
        <v>0</v>
      </c>
      <c r="Q21" s="75">
        <f t="shared" si="8"/>
        <v>0</v>
      </c>
      <c r="R21" s="75">
        <f t="shared" si="9"/>
        <v>0</v>
      </c>
      <c r="S21" s="81"/>
      <c r="T21" s="75">
        <f t="shared" si="10"/>
        <v>0</v>
      </c>
      <c r="U21" s="75">
        <f t="shared" si="11"/>
        <v>0</v>
      </c>
      <c r="V21" s="75">
        <f t="shared" si="12"/>
        <v>0</v>
      </c>
      <c r="W21" s="75">
        <f t="shared" si="13"/>
        <v>0</v>
      </c>
    </row>
    <row r="22" spans="1:23" ht="124.5" customHeight="1" thickBot="1">
      <c r="A22" s="89"/>
      <c r="B22" s="4">
        <v>13</v>
      </c>
      <c r="C22" s="7" t="s">
        <v>22</v>
      </c>
      <c r="D22" s="8">
        <v>81</v>
      </c>
      <c r="E22" s="92"/>
      <c r="F22" s="9">
        <f>Consolidado_cotizaciones!X21</f>
        <v>57500</v>
      </c>
      <c r="G22" s="9">
        <f>F22*19%</f>
        <v>10925</v>
      </c>
      <c r="H22" s="9">
        <f t="shared" si="4"/>
        <v>68425</v>
      </c>
      <c r="I22" s="9">
        <f t="shared" si="0"/>
        <v>5542425</v>
      </c>
      <c r="J22" s="10">
        <f>Consolidado_cotizaciones!AB21</f>
        <v>111125</v>
      </c>
      <c r="K22" s="10">
        <f t="shared" si="5"/>
        <v>21113.75</v>
      </c>
      <c r="L22" s="10">
        <f>+J22+K22</f>
        <v>132238.75</v>
      </c>
      <c r="M22" s="10">
        <f t="shared" si="1"/>
        <v>10711338.75</v>
      </c>
      <c r="N22" s="73">
        <f t="shared" si="2"/>
        <v>16253763.75</v>
      </c>
      <c r="O22" s="79"/>
      <c r="P22" s="76">
        <f t="shared" si="7"/>
        <v>0</v>
      </c>
      <c r="Q22" s="76">
        <f t="shared" si="8"/>
        <v>0</v>
      </c>
      <c r="R22" s="76">
        <f t="shared" si="9"/>
        <v>0</v>
      </c>
      <c r="S22" s="82"/>
      <c r="T22" s="76">
        <f t="shared" si="10"/>
        <v>0</v>
      </c>
      <c r="U22" s="76">
        <f t="shared" si="11"/>
        <v>0</v>
      </c>
      <c r="V22" s="76">
        <f t="shared" si="12"/>
        <v>0</v>
      </c>
      <c r="W22" s="76">
        <f t="shared" si="13"/>
        <v>0</v>
      </c>
    </row>
    <row r="23" spans="1:23" ht="34.5" customHeight="1" thickBot="1">
      <c r="A23" s="85" t="s">
        <v>23</v>
      </c>
      <c r="B23" s="86"/>
      <c r="C23" s="86"/>
      <c r="D23" s="86"/>
      <c r="E23" s="86"/>
      <c r="F23" s="86"/>
      <c r="G23" s="86"/>
      <c r="H23" s="86"/>
      <c r="I23" s="86"/>
      <c r="J23" s="86"/>
      <c r="K23" s="86"/>
      <c r="L23" s="86"/>
      <c r="M23" s="86"/>
      <c r="N23" s="74">
        <f>SUM(N10:N22)</f>
        <v>106351787.5</v>
      </c>
      <c r="O23" s="85" t="s">
        <v>68</v>
      </c>
      <c r="P23" s="86"/>
      <c r="Q23" s="86"/>
      <c r="R23" s="86"/>
      <c r="S23" s="86"/>
      <c r="T23" s="86"/>
      <c r="U23" s="86"/>
      <c r="V23" s="86"/>
      <c r="W23" s="77"/>
    </row>
    <row r="24" spans="1:23" ht="101.25" customHeight="1" thickBot="1">
      <c r="A24" s="166" t="s">
        <v>69</v>
      </c>
      <c r="B24" s="167"/>
      <c r="C24" s="167"/>
      <c r="D24" s="167"/>
      <c r="E24" s="167"/>
      <c r="F24" s="167"/>
      <c r="G24" s="167"/>
      <c r="H24" s="167"/>
      <c r="I24" s="167"/>
      <c r="J24" s="167"/>
      <c r="K24" s="167"/>
      <c r="L24" s="167"/>
      <c r="M24" s="167"/>
      <c r="N24" s="167"/>
      <c r="O24" s="167"/>
      <c r="P24" s="167"/>
      <c r="Q24" s="167"/>
      <c r="R24" s="167"/>
      <c r="S24" s="167"/>
      <c r="T24" s="167"/>
      <c r="U24" s="167"/>
      <c r="V24" s="167"/>
      <c r="W24" s="168"/>
    </row>
    <row r="29" spans="1:23">
      <c r="D29" s="29" t="s">
        <v>43</v>
      </c>
      <c r="E29" s="94"/>
      <c r="F29" s="139"/>
    </row>
    <row r="30" spans="1:23">
      <c r="D30" s="25"/>
      <c r="E30" s="155" t="s">
        <v>44</v>
      </c>
      <c r="F30" s="139"/>
    </row>
    <row r="31" spans="1:23">
      <c r="D31" s="25"/>
      <c r="E31" s="155" t="s">
        <v>45</v>
      </c>
      <c r="F31" s="139"/>
    </row>
    <row r="32" spans="1:23">
      <c r="D32" s="25"/>
      <c r="E32" s="94" t="s">
        <v>46</v>
      </c>
      <c r="F32" s="139"/>
    </row>
  </sheetData>
  <mergeCells count="27">
    <mergeCell ref="E30:F30"/>
    <mergeCell ref="E31:F31"/>
    <mergeCell ref="E32:F32"/>
    <mergeCell ref="A4:B4"/>
    <mergeCell ref="A5:B5"/>
    <mergeCell ref="D4:W4"/>
    <mergeCell ref="C5:W5"/>
    <mergeCell ref="C6:W6"/>
    <mergeCell ref="O8:W8"/>
    <mergeCell ref="A7:W7"/>
    <mergeCell ref="A10:A22"/>
    <mergeCell ref="E10:E22"/>
    <mergeCell ref="A23:M23"/>
    <mergeCell ref="E29:F29"/>
    <mergeCell ref="A3:W3"/>
    <mergeCell ref="O23:V23"/>
    <mergeCell ref="A24:W24"/>
    <mergeCell ref="A1:B2"/>
    <mergeCell ref="F8:N8"/>
    <mergeCell ref="A6:B6"/>
    <mergeCell ref="E8:E9"/>
    <mergeCell ref="D8:D9"/>
    <mergeCell ref="C8:C9"/>
    <mergeCell ref="B8:B9"/>
    <mergeCell ref="A8:A9"/>
    <mergeCell ref="C1:V1"/>
    <mergeCell ref="C2:W2"/>
  </mergeCells>
  <pageMargins left="0.7" right="0.7" top="0.75" bottom="0.75" header="0.3" footer="0.3"/>
  <pageSetup paperSize="9" scale="16" orientation="portrait" r:id="rId1"/>
  <colBreaks count="1" manualBreakCount="1">
    <brk id="23" max="3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Cotización_IG</vt:lpstr>
      <vt:lpstr>Cotización_Energias_Naturales_S</vt:lpstr>
      <vt:lpstr>Consolidado_cotizaciones</vt:lpstr>
      <vt:lpstr>Formato_Anexo_Económico_2026</vt:lpstr>
      <vt:lpstr>Consolidado_cotizaciones!Área_de_impresión</vt:lpstr>
      <vt:lpstr>Cotización_IG!Área_de_impresión</vt:lpstr>
      <vt:lpstr>Formato_Anexo_Económico_2026!Área_de_impresión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Fabián Vega Bello</dc:creator>
  <cp:lastModifiedBy>JUAN SEBASTIAN ANDRADE GOMEZ</cp:lastModifiedBy>
  <dcterms:created xsi:type="dcterms:W3CDTF">2026-03-20T16:26:17Z</dcterms:created>
  <dcterms:modified xsi:type="dcterms:W3CDTF">2026-06-18T00:04:43Z</dcterms:modified>
</cp:coreProperties>
</file>