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Camilo\Desktop\NUEVO COLON 2026\LICITACION\CASAS\"/>
    </mc:Choice>
  </mc:AlternateContent>
  <xr:revisionPtr revIDLastSave="0" documentId="8_{0BA6FB1E-30BC-41B4-9D74-651367348533}" xr6:coauthVersionLast="47" xr6:coauthVersionMax="47"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(Entidad)'!$I$11:$I$250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(Entidad)'!$A$1:$L$662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(Entidad)'!$K$252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(Entidad)'!$K$658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(Entidad)'!$K$658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47" i="265" l="1"/>
  <c r="K628" i="265"/>
  <c r="K629" i="265"/>
  <c r="K630" i="265"/>
  <c r="K631" i="265"/>
  <c r="K632" i="265"/>
  <c r="K633" i="265"/>
  <c r="K634" i="265"/>
  <c r="K635" i="265"/>
  <c r="K636" i="265"/>
  <c r="K637" i="265"/>
  <c r="K638" i="265"/>
  <c r="K639" i="265"/>
  <c r="K640" i="265"/>
  <c r="K641" i="265"/>
  <c r="K642" i="265"/>
  <c r="K643" i="265"/>
  <c r="K644" i="265"/>
  <c r="K645" i="265"/>
  <c r="K627" i="265" l="1"/>
  <c r="K537" i="265"/>
  <c r="K536" i="265"/>
  <c r="K535" i="265"/>
  <c r="K532" i="265"/>
  <c r="K531" i="265"/>
  <c r="K530" i="265"/>
  <c r="K529" i="265"/>
  <c r="K528" i="265"/>
  <c r="K527" i="265"/>
  <c r="K526" i="265"/>
  <c r="K525" i="265"/>
  <c r="K524" i="265"/>
  <c r="K523" i="265"/>
  <c r="K522" i="265"/>
  <c r="K521" i="265"/>
  <c r="K518" i="265"/>
  <c r="K517" i="265"/>
  <c r="K516" i="265"/>
  <c r="K515" i="265"/>
  <c r="K514" i="265"/>
  <c r="K513" i="265"/>
  <c r="K512" i="265"/>
  <c r="K511" i="265"/>
  <c r="K510" i="265"/>
  <c r="K509" i="265"/>
  <c r="K506" i="265"/>
  <c r="K505" i="265"/>
  <c r="K504" i="265"/>
  <c r="K503" i="265"/>
  <c r="K502" i="265"/>
  <c r="K501" i="265"/>
  <c r="K500" i="265"/>
  <c r="K499" i="265"/>
  <c r="K498" i="265"/>
  <c r="K497" i="265"/>
  <c r="K496" i="265"/>
  <c r="K495" i="265"/>
  <c r="K494" i="265"/>
  <c r="K493" i="265"/>
  <c r="K492" i="265"/>
  <c r="K491" i="265"/>
  <c r="K490" i="265"/>
  <c r="K487" i="265"/>
  <c r="K486" i="265"/>
  <c r="K485" i="265"/>
  <c r="K484" i="265"/>
  <c r="K483" i="265"/>
  <c r="K482" i="265"/>
  <c r="K481" i="265"/>
  <c r="K480" i="265"/>
  <c r="K479" i="265"/>
  <c r="K478" i="265"/>
  <c r="K475" i="265"/>
  <c r="K474" i="265"/>
  <c r="K300" i="265"/>
  <c r="K299" i="265"/>
  <c r="K298" i="265"/>
  <c r="K297" i="265"/>
  <c r="K296" i="265"/>
  <c r="K295" i="265"/>
  <c r="K294" i="265"/>
  <c r="K293" i="265"/>
  <c r="K292" i="265"/>
  <c r="K291" i="265"/>
  <c r="K290" i="265"/>
  <c r="K289" i="265"/>
  <c r="K288" i="265"/>
  <c r="K287" i="265"/>
  <c r="K286" i="265"/>
  <c r="K245" i="265"/>
  <c r="K244" i="265"/>
  <c r="K243" i="265"/>
  <c r="K242" i="265"/>
  <c r="K241" i="265"/>
  <c r="K240" i="265"/>
  <c r="K239" i="265"/>
  <c r="K238" i="265"/>
  <c r="K237" i="265"/>
  <c r="K236" i="265"/>
  <c r="K233" i="265"/>
  <c r="K232" i="265"/>
  <c r="K231" i="265"/>
  <c r="K230" i="265"/>
  <c r="K229" i="265"/>
  <c r="K228" i="265"/>
  <c r="K225" i="265"/>
  <c r="K224" i="265"/>
  <c r="K223" i="265"/>
  <c r="K222" i="265"/>
  <c r="K221" i="265"/>
  <c r="K220" i="265"/>
  <c r="K624" i="265"/>
  <c r="K623" i="265"/>
  <c r="K622" i="265"/>
  <c r="K621" i="265"/>
  <c r="K620" i="265"/>
  <c r="K619" i="265"/>
  <c r="K618" i="265"/>
  <c r="K617" i="265"/>
  <c r="K616" i="265"/>
  <c r="K615" i="265"/>
  <c r="K614" i="265"/>
  <c r="K613" i="265"/>
  <c r="K610" i="265"/>
  <c r="K609" i="265"/>
  <c r="K608" i="265"/>
  <c r="K607" i="265"/>
  <c r="K604" i="265"/>
  <c r="K603" i="265"/>
  <c r="K602" i="265"/>
  <c r="K601" i="265"/>
  <c r="K598" i="265"/>
  <c r="K597" i="265"/>
  <c r="K594" i="265"/>
  <c r="K593" i="265"/>
  <c r="K592" i="265"/>
  <c r="K591" i="265"/>
  <c r="K590" i="265"/>
  <c r="K589" i="265"/>
  <c r="K588" i="265"/>
  <c r="K587" i="265"/>
  <c r="K586" i="265"/>
  <c r="K583" i="265"/>
  <c r="K582" i="265"/>
  <c r="K581" i="265"/>
  <c r="K580" i="265"/>
  <c r="K579" i="265"/>
  <c r="K578" i="265"/>
  <c r="K577" i="265"/>
  <c r="K576" i="265"/>
  <c r="K573" i="265"/>
  <c r="K572" i="265"/>
  <c r="K571" i="265"/>
  <c r="K570" i="265"/>
  <c r="K569" i="265"/>
  <c r="K566" i="265"/>
  <c r="K565" i="265"/>
  <c r="K564" i="265"/>
  <c r="K563" i="265"/>
  <c r="K562" i="265"/>
  <c r="K561" i="265"/>
  <c r="K560" i="265"/>
  <c r="K559" i="265"/>
  <c r="K558" i="265"/>
  <c r="K557" i="265"/>
  <c r="K556" i="265"/>
  <c r="K555" i="265"/>
  <c r="K554" i="265"/>
  <c r="K553" i="265"/>
  <c r="I550" i="265"/>
  <c r="K550" i="265" s="1"/>
  <c r="I549" i="265"/>
  <c r="K549" i="265" s="1"/>
  <c r="I548" i="265"/>
  <c r="K548" i="265" s="1"/>
  <c r="K547" i="265"/>
  <c r="K544" i="265"/>
  <c r="K543" i="265"/>
  <c r="K542" i="265"/>
  <c r="I541" i="265"/>
  <c r="K541" i="265" s="1"/>
  <c r="K646" i="265" l="1"/>
  <c r="N646" i="265" s="1"/>
  <c r="K476" i="265"/>
  <c r="N476" i="265" s="1"/>
  <c r="K507" i="265"/>
  <c r="N507" i="265" s="1"/>
  <c r="K488" i="265"/>
  <c r="N488" i="265" s="1"/>
  <c r="K533" i="265"/>
  <c r="N533" i="265" s="1"/>
  <c r="K538" i="265"/>
  <c r="N538" i="265" s="1"/>
  <c r="K301" i="265"/>
  <c r="N301" i="265" s="1"/>
  <c r="K519" i="265"/>
  <c r="N519" i="265" s="1"/>
  <c r="K599" i="265"/>
  <c r="N599" i="265" s="1"/>
  <c r="K545" i="265"/>
  <c r="N545" i="265" s="1"/>
  <c r="K226" i="265"/>
  <c r="N226" i="265" s="1"/>
  <c r="K246" i="265"/>
  <c r="N246" i="265" s="1"/>
  <c r="K551" i="265"/>
  <c r="N551" i="265" s="1"/>
  <c r="K234" i="265"/>
  <c r="N234" i="265" s="1"/>
  <c r="K567" i="265"/>
  <c r="N567" i="265" s="1"/>
  <c r="K574" i="265"/>
  <c r="N574" i="265" s="1"/>
  <c r="K605" i="265"/>
  <c r="N605" i="265" s="1"/>
  <c r="K611" i="265"/>
  <c r="N611" i="265" s="1"/>
  <c r="K625" i="265"/>
  <c r="N625" i="265" s="1"/>
  <c r="K584" i="265"/>
  <c r="N584" i="265" s="1"/>
  <c r="K595" i="265"/>
  <c r="N595" i="265" s="1"/>
  <c r="K471" i="265"/>
  <c r="K470" i="265"/>
  <c r="K469" i="265"/>
  <c r="K468" i="265"/>
  <c r="K467" i="265"/>
  <c r="K466" i="265"/>
  <c r="K472" i="265" s="1"/>
  <c r="N472" i="265" s="1"/>
  <c r="K463" i="265"/>
  <c r="K462" i="265"/>
  <c r="K461" i="265"/>
  <c r="K460" i="265"/>
  <c r="K459" i="265"/>
  <c r="K458" i="265"/>
  <c r="K457" i="265"/>
  <c r="K456" i="265"/>
  <c r="K455" i="265"/>
  <c r="K454" i="265"/>
  <c r="K453" i="265"/>
  <c r="K452" i="265"/>
  <c r="K451" i="265"/>
  <c r="K450" i="265"/>
  <c r="K449" i="265"/>
  <c r="K448" i="265"/>
  <c r="K447" i="265"/>
  <c r="K444" i="265"/>
  <c r="K443" i="265"/>
  <c r="K442" i="265"/>
  <c r="K441" i="265"/>
  <c r="K440" i="265"/>
  <c r="K439" i="265"/>
  <c r="K438" i="265"/>
  <c r="K437" i="265"/>
  <c r="K436" i="265"/>
  <c r="K435" i="265"/>
  <c r="K434" i="265"/>
  <c r="K433" i="265"/>
  <c r="K432" i="265"/>
  <c r="K429" i="265"/>
  <c r="K428" i="265"/>
  <c r="K427" i="265"/>
  <c r="K426" i="265"/>
  <c r="K423" i="265"/>
  <c r="K422" i="265"/>
  <c r="K421" i="265"/>
  <c r="K420" i="265"/>
  <c r="K419" i="265"/>
  <c r="K418" i="265"/>
  <c r="K415" i="265"/>
  <c r="K414" i="265"/>
  <c r="K413" i="265"/>
  <c r="K412" i="265"/>
  <c r="K409" i="265"/>
  <c r="K408" i="265"/>
  <c r="K407" i="265"/>
  <c r="K406" i="265"/>
  <c r="K405" i="265"/>
  <c r="K404" i="265"/>
  <c r="K403" i="265"/>
  <c r="K402" i="265"/>
  <c r="K401" i="265"/>
  <c r="K398" i="265"/>
  <c r="K397" i="265"/>
  <c r="K396" i="265"/>
  <c r="K393" i="265"/>
  <c r="K392" i="265"/>
  <c r="K391" i="265"/>
  <c r="K390" i="265"/>
  <c r="K389" i="265"/>
  <c r="K388" i="265"/>
  <c r="K387" i="265"/>
  <c r="K384" i="265"/>
  <c r="K383" i="265"/>
  <c r="K382" i="265"/>
  <c r="K381" i="265"/>
  <c r="K380" i="265"/>
  <c r="K379" i="265"/>
  <c r="K378" i="265"/>
  <c r="K377" i="265"/>
  <c r="K376" i="265"/>
  <c r="K375" i="265"/>
  <c r="K374" i="265"/>
  <c r="K373" i="265"/>
  <c r="K372" i="265"/>
  <c r="K369" i="265"/>
  <c r="K368" i="265"/>
  <c r="K367" i="265"/>
  <c r="K366" i="265"/>
  <c r="K363" i="265"/>
  <c r="K362" i="265"/>
  <c r="K361" i="265"/>
  <c r="K360" i="265"/>
  <c r="K359" i="265"/>
  <c r="K358" i="265"/>
  <c r="K357" i="265"/>
  <c r="K356" i="265"/>
  <c r="K355" i="265"/>
  <c r="K354" i="265"/>
  <c r="K353" i="265"/>
  <c r="K352" i="265"/>
  <c r="K351" i="265"/>
  <c r="K350" i="265"/>
  <c r="K347" i="265"/>
  <c r="K346" i="265"/>
  <c r="K345" i="265"/>
  <c r="K344" i="265"/>
  <c r="K343" i="265"/>
  <c r="K342" i="265"/>
  <c r="K341" i="265"/>
  <c r="K340" i="265"/>
  <c r="K337" i="265"/>
  <c r="K336" i="265"/>
  <c r="K335" i="265"/>
  <c r="K334" i="265"/>
  <c r="K333" i="265"/>
  <c r="K332" i="265"/>
  <c r="K331" i="265"/>
  <c r="K330" i="265"/>
  <c r="K329" i="265"/>
  <c r="K328" i="265"/>
  <c r="K327" i="265"/>
  <c r="K326" i="265"/>
  <c r="K325" i="265"/>
  <c r="K324" i="265"/>
  <c r="K323" i="265"/>
  <c r="K322" i="265"/>
  <c r="K321" i="265"/>
  <c r="K320" i="265"/>
  <c r="K319" i="265"/>
  <c r="K318" i="265"/>
  <c r="K317" i="265"/>
  <c r="K316" i="265"/>
  <c r="K315" i="265"/>
  <c r="K314" i="265"/>
  <c r="K313" i="265"/>
  <c r="K312" i="265"/>
  <c r="K311" i="265"/>
  <c r="K310" i="265"/>
  <c r="K309" i="265"/>
  <c r="K308" i="265"/>
  <c r="K307" i="265"/>
  <c r="K306" i="265"/>
  <c r="K305" i="265"/>
  <c r="K304" i="265"/>
  <c r="K303" i="265"/>
  <c r="K283" i="265"/>
  <c r="K282" i="265"/>
  <c r="K281" i="265"/>
  <c r="K280" i="265"/>
  <c r="K277" i="265"/>
  <c r="K276" i="265"/>
  <c r="K275" i="265"/>
  <c r="K274" i="265"/>
  <c r="K273" i="265"/>
  <c r="K272" i="265"/>
  <c r="K348" i="265" l="1"/>
  <c r="N348" i="265" s="1"/>
  <c r="K399" i="265"/>
  <c r="N399" i="265" s="1"/>
  <c r="K416" i="265"/>
  <c r="N416" i="265" s="1"/>
  <c r="K284" i="265"/>
  <c r="N284" i="265" s="1"/>
  <c r="K278" i="265"/>
  <c r="N278" i="265" s="1"/>
  <c r="K539" i="265"/>
  <c r="K410" i="265"/>
  <c r="N410" i="265" s="1"/>
  <c r="K445" i="265"/>
  <c r="N445" i="265" s="1"/>
  <c r="K370" i="265"/>
  <c r="N370" i="265" s="1"/>
  <c r="K430" i="265"/>
  <c r="N430" i="265" s="1"/>
  <c r="K394" i="265"/>
  <c r="N394" i="265" s="1"/>
  <c r="K364" i="265"/>
  <c r="N364" i="265" s="1"/>
  <c r="K385" i="265"/>
  <c r="N385" i="265" s="1"/>
  <c r="K464" i="265"/>
  <c r="N464" i="265" s="1"/>
  <c r="K424" i="265"/>
  <c r="N424" i="265" s="1"/>
  <c r="K338" i="265"/>
  <c r="N338" i="265" s="1"/>
  <c r="N539" i="265" l="1"/>
  <c r="K660" i="265" l="1"/>
  <c r="K265" i="265" l="1"/>
  <c r="K266" i="265"/>
  <c r="K267" i="265"/>
  <c r="K268" i="265"/>
  <c r="K269" i="265"/>
  <c r="K264" i="265"/>
  <c r="K261" i="265"/>
  <c r="K260" i="265"/>
  <c r="K259" i="265"/>
  <c r="K258" i="265"/>
  <c r="K255" i="265"/>
  <c r="K254" i="265"/>
  <c r="K253" i="265"/>
  <c r="K252" i="265"/>
  <c r="K251" i="265"/>
  <c r="K250" i="265"/>
  <c r="K249" i="265"/>
  <c r="K248" i="265"/>
  <c r="N540" i="265" l="1"/>
  <c r="Q540" i="265" s="1"/>
  <c r="K262" i="265"/>
  <c r="N262" i="265" s="1"/>
  <c r="K270" i="265"/>
  <c r="N270" i="265" s="1"/>
  <c r="K256" i="265"/>
  <c r="N256" i="265" s="1"/>
  <c r="K202" i="265" l="1"/>
  <c r="K178" i="265"/>
  <c r="K158" i="265" l="1"/>
  <c r="K146" i="265"/>
  <c r="K124" i="265" l="1"/>
  <c r="K99" i="265"/>
  <c r="K87" i="265"/>
  <c r="K74" i="265"/>
  <c r="K59" i="265" l="1"/>
  <c r="K63" i="265"/>
  <c r="K38" i="265" l="1"/>
  <c r="Q38" i="265" s="1"/>
  <c r="K200" i="265" l="1"/>
  <c r="K201" i="265"/>
  <c r="K203" i="265"/>
  <c r="K204" i="265"/>
  <c r="K205" i="265"/>
  <c r="K206" i="265"/>
  <c r="K207" i="265"/>
  <c r="K208" i="265"/>
  <c r="K209" i="265"/>
  <c r="K210" i="265"/>
  <c r="K211" i="265"/>
  <c r="K212" i="265"/>
  <c r="K213" i="265"/>
  <c r="K214" i="265"/>
  <c r="K215" i="265"/>
  <c r="K216" i="265"/>
  <c r="K217" i="265"/>
  <c r="K199" i="265"/>
  <c r="K180" i="265"/>
  <c r="K181" i="265"/>
  <c r="K182" i="265"/>
  <c r="K183" i="265"/>
  <c r="K184" i="265"/>
  <c r="K185" i="265"/>
  <c r="K186" i="265"/>
  <c r="K187" i="265"/>
  <c r="K188" i="265"/>
  <c r="K189" i="265"/>
  <c r="K190" i="265"/>
  <c r="K191" i="265"/>
  <c r="K192" i="265"/>
  <c r="K193" i="265"/>
  <c r="K194" i="265"/>
  <c r="K195" i="265"/>
  <c r="K196" i="265"/>
  <c r="K179" i="265"/>
  <c r="K164" i="265"/>
  <c r="K165" i="265"/>
  <c r="K166" i="265"/>
  <c r="K167" i="265"/>
  <c r="K168" i="265"/>
  <c r="K169" i="265"/>
  <c r="K170" i="265"/>
  <c r="K171" i="265"/>
  <c r="K172" i="265"/>
  <c r="K173" i="265"/>
  <c r="K174" i="265"/>
  <c r="K175" i="265"/>
  <c r="K163" i="265"/>
  <c r="K143" i="265"/>
  <c r="K144" i="265"/>
  <c r="K145" i="265"/>
  <c r="K147" i="265"/>
  <c r="K148" i="265"/>
  <c r="K149" i="265"/>
  <c r="K150" i="265"/>
  <c r="K151" i="265"/>
  <c r="K152" i="265"/>
  <c r="K153" i="265"/>
  <c r="K154" i="265"/>
  <c r="K155" i="265"/>
  <c r="K156" i="265"/>
  <c r="K157" i="265"/>
  <c r="K159" i="265"/>
  <c r="K160" i="265"/>
  <c r="K142" i="265"/>
  <c r="K122" i="265"/>
  <c r="K123" i="265"/>
  <c r="K125" i="265"/>
  <c r="K126" i="265"/>
  <c r="K127" i="265"/>
  <c r="K128" i="265"/>
  <c r="K129" i="265"/>
  <c r="K130" i="265"/>
  <c r="K131" i="265"/>
  <c r="K132" i="265"/>
  <c r="K133" i="265"/>
  <c r="K134" i="265"/>
  <c r="K135" i="265"/>
  <c r="K136" i="265"/>
  <c r="K137" i="265"/>
  <c r="K138" i="265"/>
  <c r="K139" i="265"/>
  <c r="K121" i="265"/>
  <c r="K97" i="265"/>
  <c r="K98" i="265"/>
  <c r="K100" i="265"/>
  <c r="K101" i="265"/>
  <c r="K102" i="265"/>
  <c r="K103" i="265"/>
  <c r="K104" i="265"/>
  <c r="K105" i="265"/>
  <c r="K106" i="265"/>
  <c r="K107" i="265"/>
  <c r="K108" i="265"/>
  <c r="K109" i="265"/>
  <c r="K110" i="265"/>
  <c r="K111" i="265"/>
  <c r="K112" i="265"/>
  <c r="K113" i="265"/>
  <c r="K114" i="265"/>
  <c r="K115" i="265"/>
  <c r="K116" i="265"/>
  <c r="K117" i="265"/>
  <c r="K118" i="265"/>
  <c r="K96" i="265"/>
  <c r="K75" i="265"/>
  <c r="K76" i="265"/>
  <c r="K77" i="265"/>
  <c r="K78" i="265"/>
  <c r="K79" i="265"/>
  <c r="K80" i="265"/>
  <c r="K81" i="265"/>
  <c r="K82" i="265"/>
  <c r="K83" i="265"/>
  <c r="K84" i="265"/>
  <c r="K85" i="265"/>
  <c r="K86" i="265"/>
  <c r="K88" i="265"/>
  <c r="K89" i="265"/>
  <c r="K90" i="265"/>
  <c r="K91" i="265"/>
  <c r="K92" i="265"/>
  <c r="K73" i="265"/>
  <c r="K60" i="265"/>
  <c r="K61" i="265"/>
  <c r="K62" i="265"/>
  <c r="K64" i="265"/>
  <c r="K65" i="265"/>
  <c r="K66" i="265"/>
  <c r="K67" i="265"/>
  <c r="K68" i="265"/>
  <c r="K69" i="265"/>
  <c r="K70" i="265"/>
  <c r="K58" i="265"/>
  <c r="K36" i="265"/>
  <c r="Q36" i="265" s="1"/>
  <c r="K37" i="265"/>
  <c r="Q37" i="265" s="1"/>
  <c r="K39" i="265"/>
  <c r="Q39" i="265" s="1"/>
  <c r="K40" i="265"/>
  <c r="Q40" i="265" s="1"/>
  <c r="K41" i="265"/>
  <c r="Q41" i="265" s="1"/>
  <c r="K42" i="265"/>
  <c r="Q42" i="265" s="1"/>
  <c r="K43" i="265"/>
  <c r="Q43" i="265" s="1"/>
  <c r="K44" i="265"/>
  <c r="Q44" i="265" s="1"/>
  <c r="K45" i="265"/>
  <c r="Q45" i="265" s="1"/>
  <c r="K46" i="265"/>
  <c r="Q46" i="265" s="1"/>
  <c r="K47" i="265"/>
  <c r="Q47" i="265" s="1"/>
  <c r="K48" i="265"/>
  <c r="Q48" i="265" s="1"/>
  <c r="K49" i="265"/>
  <c r="Q49" i="265" s="1"/>
  <c r="K50" i="265"/>
  <c r="Q50" i="265" s="1"/>
  <c r="K51" i="265"/>
  <c r="Q51" i="265" s="1"/>
  <c r="K52" i="265"/>
  <c r="Q52" i="265" s="1"/>
  <c r="K53" i="265"/>
  <c r="Q53" i="265" s="1"/>
  <c r="K54" i="265"/>
  <c r="Q54" i="265" s="1"/>
  <c r="K55" i="265"/>
  <c r="Q55" i="265" s="1"/>
  <c r="K35" i="265"/>
  <c r="Q35" i="265" s="1"/>
  <c r="K14" i="265" l="1"/>
  <c r="K18" i="265"/>
  <c r="K19" i="265"/>
  <c r="K20" i="265"/>
  <c r="K21" i="265"/>
  <c r="K22" i="265"/>
  <c r="K23" i="265"/>
  <c r="K24" i="265"/>
  <c r="K25" i="265"/>
  <c r="K26" i="265"/>
  <c r="K27" i="265"/>
  <c r="K28" i="265"/>
  <c r="K29" i="265"/>
  <c r="K30" i="265"/>
  <c r="K31" i="265"/>
  <c r="K15" i="265"/>
  <c r="K16" i="265"/>
  <c r="K17" i="265"/>
  <c r="K218" i="265" l="1"/>
  <c r="N218" i="265" s="1"/>
  <c r="K176" i="265" l="1"/>
  <c r="N176" i="265" s="1"/>
  <c r="K197" i="265"/>
  <c r="N197" i="265" s="1"/>
  <c r="K161" i="265" l="1"/>
  <c r="N161" i="265" s="1"/>
  <c r="K140" i="265" l="1"/>
  <c r="N140" i="265" s="1"/>
  <c r="K95" i="265" l="1"/>
  <c r="K119" i="265" l="1"/>
  <c r="N119" i="265" s="1"/>
  <c r="K93" i="265" l="1"/>
  <c r="N93" i="265" s="1"/>
  <c r="K34" i="265" l="1"/>
  <c r="Q34" i="265" s="1"/>
  <c r="K56" i="265" l="1"/>
  <c r="N56" i="265" s="1"/>
  <c r="K32" i="265" l="1"/>
  <c r="N32" i="265" l="1"/>
  <c r="K71" i="265"/>
  <c r="N71" i="265" s="1"/>
  <c r="K649" i="265" l="1"/>
  <c r="K651" i="265" l="1"/>
  <c r="K650" i="265"/>
  <c r="K653" i="265"/>
</calcChain>
</file>

<file path=xl/sharedStrings.xml><?xml version="1.0" encoding="utf-8"?>
<sst xmlns="http://schemas.openxmlformats.org/spreadsheetml/2006/main" count="2399" uniqueCount="373">
  <si>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</si>
  <si>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</si>
  <si>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</si>
  <si>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</si>
  <si>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</si>
  <si>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</si>
  <si>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</si>
  <si>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</si>
  <si>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</si>
  <si>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</si>
  <si>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</si>
  <si>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</si>
  <si>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</si>
  <si>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</si>
  <si>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</si>
  <si>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</si>
  <si>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</si>
  <si>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</si>
  <si>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</si>
  <si>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</si>
  <si>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</si>
  <si>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</si>
  <si>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</si>
  <si>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</si>
  <si>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</si>
  <si>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</si>
  <si>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</si>
  <si>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</si>
  <si>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</si>
  <si>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</si>
  <si>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</si>
  <si>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</si>
  <si>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</si>
  <si>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</si>
  <si>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</si>
  <si>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</si>
  <si>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</si>
  <si>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</si>
  <si>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</si>
  <si>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</si>
  <si>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</si>
  <si>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</si>
  <si>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</si>
  <si>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</si>
  <si>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</si>
  <si>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</si>
  <si>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</si>
  <si>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</si>
  <si>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</si>
  <si>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</si>
  <si>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</si>
  <si>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</si>
  <si>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</si>
  <si>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</si>
  <si>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</si>
  <si>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</si>
  <si>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</si>
  <si>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</si>
  <si>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</si>
  <si>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</si>
  <si>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</si>
  <si>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</si>
  <si>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</si>
  <si>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</si>
  <si>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</si>
  <si>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</si>
  <si>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</si>
  <si>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</si>
  <si>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</si>
  <si>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</si>
  <si>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</si>
  <si>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</si>
  <si>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</si>
  <si>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</si>
  <si>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</si>
  <si>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</si>
  <si>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</si>
  <si>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</si>
  <si>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</si>
  <si>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</si>
  <si>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</si>
  <si>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</si>
  <si>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</si>
  <si>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</si>
  <si>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</si>
  <si>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</si>
  <si>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</si>
  <si>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</si>
  <si>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</si>
  <si>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</si>
  <si>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</si>
  <si>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</si>
  <si>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</si>
  <si>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</si>
  <si>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</si>
  <si>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</si>
  <si>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</si>
  <si>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</si>
  <si>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</si>
  <si>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MEJORAMIENTO URBANO 1</t>
  </si>
  <si>
    <t>MURO EN LADRILLO TOLETE COMÚN DE E=0.20M</t>
  </si>
  <si>
    <t>SUMINISTRO E INSTALACIÓN ESTRUCTURA METÁLICA PARA TEJA DE FIBRICEMENTO EN PERFIL TIPO PERLIN P-10-12N</t>
  </si>
  <si>
    <t>SUMINISTRO E INTALACIÓN CUBIERTA EN TEJA FIBROCEMENTO NUMERO 8</t>
  </si>
  <si>
    <t>SUMINISTRO E INTALACIÓN DE CIELO RASO EN PVC DE 7 MM</t>
  </si>
  <si>
    <t>M2</t>
  </si>
  <si>
    <t>m2</t>
  </si>
  <si>
    <t>M3</t>
  </si>
  <si>
    <t>MEJORAMIENTO URBANO 2</t>
  </si>
  <si>
    <t>2.04.31</t>
  </si>
  <si>
    <t>2.08.13</t>
  </si>
  <si>
    <t>2.08.21</t>
  </si>
  <si>
    <t>2.09.01</t>
  </si>
  <si>
    <t>2.06.02</t>
  </si>
  <si>
    <t>2.15.12</t>
  </si>
  <si>
    <t>2.07.10</t>
  </si>
  <si>
    <t>SUMINISTRO E INSTALACION DE ENCHAPE EN PORCELANATO SELLADO</t>
  </si>
  <si>
    <t>SUMINISTRO E INTALACIÓN DE VENTANA EN LAMINA COLD ROLLED CAL.18 CON VIDRIO (INCLUYE ANTICORROSIVO).</t>
  </si>
  <si>
    <t>SUMINISTRO E INTALACIÓN DE ESTUCO Y VINILO A TRES MANO EN MUROS</t>
  </si>
  <si>
    <t>MEJORAMIENTO URBANO 3</t>
  </si>
  <si>
    <t>2.08.22</t>
  </si>
  <si>
    <t>1.03.12</t>
  </si>
  <si>
    <t>1.03.01</t>
  </si>
  <si>
    <t>2.05.12</t>
  </si>
  <si>
    <t>2.05.19</t>
  </si>
  <si>
    <t>2.16.01</t>
  </si>
  <si>
    <t>1.03.15</t>
  </si>
  <si>
    <t>2.07.02</t>
  </si>
  <si>
    <t>SUMINISTRO E INSTALACIÓN DE ESTRUCTURA METÁLICA PARA TEJA EN FIBROCEMENTO EN PERFIL TIPO PERLIN P-10-12 N</t>
  </si>
  <si>
    <t>SUMINISTRO E INTALACIÓN CUBIERTA EN TEJA FIBROCEMENTO NUMERO 10</t>
  </si>
  <si>
    <t>PAÑETE LISO MUROS 1:4</t>
  </si>
  <si>
    <t>FILOS Y DILATACIONES EN PAÑETES</t>
  </si>
  <si>
    <t xml:space="preserve">SUMINISTRO E INSTALACIÓN PERLAN EN ALUMINIO </t>
  </si>
  <si>
    <t xml:space="preserve">PISO EN CERÁMICA </t>
  </si>
  <si>
    <t>SUMINISTRO E INSTALACION DE BARANDA EN MADERA CEDRO MACHO</t>
  </si>
  <si>
    <t>PAÑETE RUSTICO MUROS 1:5</t>
  </si>
  <si>
    <t>SUMINISTRO E INSTALACIÓN DE ESMALTE LÁMINA LLENA 3 MANOS</t>
  </si>
  <si>
    <t>ML</t>
  </si>
  <si>
    <t>2.03.35</t>
  </si>
  <si>
    <t>1.01.03</t>
  </si>
  <si>
    <t>2.1.08</t>
  </si>
  <si>
    <t>2.04.16</t>
  </si>
  <si>
    <t>SUMINISTRO E INSTALACIÓN DE MALLA ELECTROSOLDADA</t>
  </si>
  <si>
    <t>CONCRETO SIMPLE 17.5 MPA (2500PSI)</t>
  </si>
  <si>
    <t>SUMINISTRO E INSTALACIÓN VIDRIO CRUDO INCOLORO DE 4.00MM</t>
  </si>
  <si>
    <t>MURO EN BLOQUE DE ARCILLA N°5 E=0.12M</t>
  </si>
  <si>
    <t>KG</t>
  </si>
  <si>
    <t>MEJORAMIENTO URBANO 4</t>
  </si>
  <si>
    <t>2.03.03</t>
  </si>
  <si>
    <t>COLUMNAS EN CONCRETO DE 24.5 MPÁ-(3500PSI),H&lt;=3.00M (FORMALETA MADERA)</t>
  </si>
  <si>
    <t>MEJORAMIENTO URBANO 5</t>
  </si>
  <si>
    <t>2.15.08</t>
  </si>
  <si>
    <t>2.17.05</t>
  </si>
  <si>
    <t>2.7.02</t>
  </si>
  <si>
    <t>SUMINISTRO E INTALACIÓN DE PUERTA Y MARCO EN LAMINA COLD ROLLED CAL.18 (INCLUYE ANTICORROSIVO).(2.0X1.0M)</t>
  </si>
  <si>
    <t>SUMINISTRO E INSTALACION DE CERRADURA DOBLE CILINDRO TIPO YALE 105 O SIMILAR</t>
  </si>
  <si>
    <t>SUMINISTRO E INSTALACIÓN DE ESMALTE LAMINA LLENA 3 MANOS</t>
  </si>
  <si>
    <t>UND</t>
  </si>
  <si>
    <t>1.03.14</t>
  </si>
  <si>
    <t>MEJORAMIENTO URBANO 6</t>
  </si>
  <si>
    <t>2.04.14</t>
  </si>
  <si>
    <t>2.04.09</t>
  </si>
  <si>
    <t>1.03.13</t>
  </si>
  <si>
    <t>2.12.175</t>
  </si>
  <si>
    <t>MURO EN BLOQUE DE ARCILLA N°4 E=0.10 M</t>
  </si>
  <si>
    <t>MESONES EN CONCRETO A=0.60M 17.5MPÁ (2500 PSI) INCLUYE REFUERZO, E=0.10M</t>
  </si>
  <si>
    <t>PAÑETE LISO MUROS 1:5</t>
  </si>
  <si>
    <t>MURETE DUCHA 0.10X0.20M</t>
  </si>
  <si>
    <t>SUMINISTRO E INSTALACIÓN DE COMBO SANITARIO INCLUYE GRIFERIAS Y ACCESORIOS</t>
  </si>
  <si>
    <t>SUMINISTRO E INTALACIÓN DE PUERTA Y MARCO EN LAMINA COLD ROLLED CAL.18 (INCLUYE ANTICORROSIVO). (2.0X1.0M)</t>
  </si>
  <si>
    <t>MEJORAMIENTO URBANO 7</t>
  </si>
  <si>
    <t>MEJORAMIENTO URBANO 8</t>
  </si>
  <si>
    <t>PISO EN CERÁMICA</t>
  </si>
  <si>
    <t>MEJORAMIENTO URBANO 9</t>
  </si>
  <si>
    <t>MEJORAMIENTO URBANO 10</t>
  </si>
  <si>
    <t>2.03.31</t>
  </si>
  <si>
    <t>VIGA DE AMARRE SOBRE MURO DE 21 MPA- (3000PSI)</t>
  </si>
  <si>
    <t>SUMINISTRO E INTALACIÓN DE PUERTA Y MARCO EN LAMINA COLD ROLLED CAL.18 (INCLUYE ANTICORROSIVO).</t>
  </si>
  <si>
    <t>MEJORAMIENTO RURAL 1</t>
  </si>
  <si>
    <t>MEJORAMIENTO RURAL 2</t>
  </si>
  <si>
    <t>CONFIGURACIÓN - NIVELACIÓN DE TERRENO PARA EDIFICACIONES</t>
  </si>
  <si>
    <t>CONCRETO SIMPLE DE 17.5 Mpa. (2500 PSI)</t>
  </si>
  <si>
    <t>ALISTADO DE PISO 1:3 E = 4.0 CM (ENDURECIDO).</t>
  </si>
  <si>
    <t>2.01.05</t>
  </si>
  <si>
    <t>2.05.01</t>
  </si>
  <si>
    <t>2.04.30</t>
  </si>
  <si>
    <t>2.12.200</t>
  </si>
  <si>
    <t>2.12.183</t>
  </si>
  <si>
    <t>5.01.11</t>
  </si>
  <si>
    <t>2.02.31</t>
  </si>
  <si>
    <t>MESONES EN CONCRETO A = 0.60 M. 17.5 MPa - (2500 PSI) INCLUYE REFUERZO, E = 0.10 M.</t>
  </si>
  <si>
    <t>MURO EN LADRILLO TOLETE COMUN DE E = 0.10 M.</t>
  </si>
  <si>
    <t>SUMINISTRO E INSTALACIÓN LAVAPLATOS ACERO INXIDABLE 0.6 X 0.40 M</t>
  </si>
  <si>
    <t>SUMINISTRO E INSTALACIÓN DE GRIFERÍA COMPLETA CON LLAVE TIPO GANSO</t>
  </si>
  <si>
    <t>PUNTO SANITARIO O DE DESAGUES DE 2"</t>
  </si>
  <si>
    <t>SUMINISTRO E INSTALACIÓN DE TUBERÍA PVC SANITARIA D = 2"</t>
  </si>
  <si>
    <t>SUMINSITRO E INSTALACIÓN DE VENTANA EN LÁMINA COLD ROLLED CAL.18 CON VIDRIO. (INCLUYE ANTICORROSIVO).</t>
  </si>
  <si>
    <t>SUMINISTRO E INSTALACIÓN DE PUERTA Y MARCO EN LÁMINA COLD ROLLED CAL. 18 (INCLUYE ANTICORROSIVO). (2.0 X 1.0M).</t>
  </si>
  <si>
    <t>2.16.05</t>
  </si>
  <si>
    <t xml:space="preserve">SUMINISTRO E INSTALACIÓN DE MARCO Y PUERTA ENTAMBORADA EN MADERA MELAMINICA COLOR A ELECCIÓN </t>
  </si>
  <si>
    <t>2.17.02</t>
  </si>
  <si>
    <t>SUMINISTRO E INSTALACIÓN DE CERRADURA ALCOBA DE PALANCA METÁLICA USO INSTITUCIONAL</t>
  </si>
  <si>
    <t>SUMINISTRO E INSTALACIÓN DE CERRADURA DOBLE CILINDRO TIPO YALE 105 O SIMILAR</t>
  </si>
  <si>
    <t>MURO EN BLOQUE DE ARCILLA No.5. E = 0.12 M.</t>
  </si>
  <si>
    <t>SUMINISTRO E INSTALACIÓN DE COMBO SANITARIO. INCLUYE GRIFERÍAS Y ACCESORIOS</t>
  </si>
  <si>
    <t>und</t>
  </si>
  <si>
    <t>MEJORAMIENTO RURAL 3</t>
  </si>
  <si>
    <t>3.03.10</t>
  </si>
  <si>
    <t>EXCAVACIÓN MANUAL EN MATERIAL COMUN</t>
  </si>
  <si>
    <t>2.02.34</t>
  </si>
  <si>
    <t>2.02.33</t>
  </si>
  <si>
    <t>VIGA DE AMARRE SOBRE MURO DE 21 MPa - (3000 PSI).</t>
  </si>
  <si>
    <t>COLUMNAS Y PEDESTALES EN CONCRETO DE 21 MPa - (3000 PSI), H &lt; 3.00 M. (FORMALETA MADERA)</t>
  </si>
  <si>
    <t>SUMINISTRO, FIGURADA Y AMARRE DE ACERO DE 240 MPa (37000 PSI)</t>
  </si>
  <si>
    <t>SUMINISTRO E INSTALACIÓN DE TUBERÍA PVC SANITARIA D = 4"</t>
  </si>
  <si>
    <t>SUMINISTRO E INSTALACIÓN DE ESTRUCTURA METÁLICA PARA TEJA DE FIBROCEMENTO EN PERFIL TIPO PERLIN P-10-12N</t>
  </si>
  <si>
    <t>SUMINISTRO E INSTALACIÓN CUBIERTA EN TEJA FIBROCEMENTO NUMERO 10.</t>
  </si>
  <si>
    <t>SUMINISTRO E INSTALACIÓN DE CIELO RASO EN PVC DE 7 MM.</t>
  </si>
  <si>
    <t>SUMINISTRO E INSTALACIÓN DE VINILO TIPO I SOBRE PAÑETE O ESTUCO A TRES MANOS.</t>
  </si>
  <si>
    <t>2.07.15</t>
  </si>
  <si>
    <t>2.06.04</t>
  </si>
  <si>
    <t>MEJORAMIENTO RURAL 4</t>
  </si>
  <si>
    <t>SUMINISTRO E INSTALACIÓN DE ESTUCO Y VINILO A TRES MANOS EN MUROS</t>
  </si>
  <si>
    <t>SUMINISTRO E INSTALACIÓN DE PINTURA KORAZA O SIMILAR PARA FACHADAS TRES MANOS</t>
  </si>
  <si>
    <t>SUMINISTRO E INSTALACIÓN DE ENCHAPE EN PORCELANATO SELLADO</t>
  </si>
  <si>
    <t>MEJORAMIENTO RURAL 5</t>
  </si>
  <si>
    <t>2.01.70</t>
  </si>
  <si>
    <t>2.02.13</t>
  </si>
  <si>
    <t>2.03.01</t>
  </si>
  <si>
    <t>2.02.10</t>
  </si>
  <si>
    <t>2.02.35</t>
  </si>
  <si>
    <t>CONCRETO PARA VIGA DE AMARRE 21 MPa (3000 PSI) SECCION RECTANGULAR</t>
  </si>
  <si>
    <t>CONCRETO PARA ZAPATAS DE 21 MPa (3000 PSI) + FORMALETA MADERA</t>
  </si>
  <si>
    <t>SUMINISTRO, FIGURADA Y AMARRE DE ACERO DE 420 MPa (60000 PSI)</t>
  </si>
  <si>
    <t>MEJORAMIENTO RURAL 6</t>
  </si>
  <si>
    <t>3.04.04</t>
  </si>
  <si>
    <t>2.15.07</t>
  </si>
  <si>
    <t>2.02.07</t>
  </si>
  <si>
    <t>SUMINISTRO, EXTENDIDA MATERIAL DE AFIRMADO, SIN COMPACTAR HASTA UN DIÁMETRO DE 2" Y UN ÍNDICE PLÁSTICO MENOR O IGUAL
9%. (INCLUYE ACARREO LIBRE HASTA 5 KM (**)</t>
  </si>
  <si>
    <t>SUMINISTRO E INSTALACIÓN DE PUERTA VENTANA EN LÁMINA CAL 18 INC. ANTICORR. (INCLUYE MARCO Y VIDRIO)</t>
  </si>
  <si>
    <t>CONCRETO CICLÓPEO DE 14 MPa (2000 PSI) RELACIÓN 60C/40P</t>
  </si>
  <si>
    <t>MEJORAMIENTO RURAL 7</t>
  </si>
  <si>
    <t>3.03.15</t>
  </si>
  <si>
    <t>RELLENO CON MATERIAL DE AFIRMADO COMPACTADO RANA Y/O VIBROCOMPACTADOR. (INCLUYE ACARREO LIBRE HASTA 5 KM.)</t>
  </si>
  <si>
    <t>MEJORAMIENTO RURAL 8</t>
  </si>
  <si>
    <t>MEJORAMIENTO RURAL 9</t>
  </si>
  <si>
    <t>MEJORAMIENTO RURAL 10</t>
  </si>
  <si>
    <t xml:space="preserve">VALOR TOTAL + INCR. X DISTANCIA                 </t>
  </si>
  <si>
    <t>2.06.06</t>
  </si>
  <si>
    <t>MEJORAMIENTO URBANO 11</t>
  </si>
  <si>
    <t>MEJORAMIENTO URBANO 12</t>
  </si>
  <si>
    <t>ml</t>
  </si>
  <si>
    <t>MEJORAMIENTO URBANO 13</t>
  </si>
  <si>
    <t>2.05.03</t>
  </si>
  <si>
    <t xml:space="preserve"> 2.07.11</t>
  </si>
  <si>
    <t xml:space="preserve"> 2.07.10</t>
  </si>
  <si>
    <t>2.08.24</t>
  </si>
  <si>
    <t>2.17.175</t>
  </si>
  <si>
    <t>ALISTADO DE PISO 1:3 IMPERMEABILIZADO, E = 4.0 CM</t>
  </si>
  <si>
    <t>FILOS Y DILATACIONES EN ESTUCO</t>
  </si>
  <si>
    <t>SUMINISTRO E INSTALACIÓN CUBIERTA EN TEJA DE POLICARBONATO ALVEOLAR DE 8 MM</t>
  </si>
  <si>
    <t>MEJORAMIENTO URBANO 14</t>
  </si>
  <si>
    <t>2.19.02</t>
  </si>
  <si>
    <t>2.07.14</t>
  </si>
  <si>
    <t>2.15.03</t>
  </si>
  <si>
    <t>ACABADO MESON PARA BAÑOS Y COCINA EN GRANITO PULIDO</t>
  </si>
  <si>
    <t>SUMINISTRO E INSTALACIÓN CUBIERTA EN TEJA FIBROCEMENTO NUMERO 10</t>
  </si>
  <si>
    <t>SUMINISTRO E INSTALACIÓN DE CIELO RASO EN PVC DE 7 MM</t>
  </si>
  <si>
    <t>SUMINISTRO E INSTALACIÓN DE VINILO TIPO I SOBRE PAÑETE O ESTUCO A TRES MANOS</t>
  </si>
  <si>
    <t>SUMINISTRO E INSTALACIÓN DE DIVISIÓN PARA BAÑO EN LÁMINA ACRÍLICA FIJOS Y PUERTAS. (INCLUYE HERRAJES Y ACCESORIOS).</t>
  </si>
  <si>
    <t>m3</t>
  </si>
  <si>
    <t>MEJORAMIENTO URBANO 15</t>
  </si>
  <si>
    <t>2.07.01</t>
  </si>
  <si>
    <t>SUMINISTRO E INSTALACIÓN DE ESMALTE LÁMINA LINEAL 3 MANOS</t>
  </si>
  <si>
    <t>MEJORAMIENTO URBANO 16</t>
  </si>
  <si>
    <t>kg</t>
  </si>
  <si>
    <t>MEJORAMIENTO URBANO 17</t>
  </si>
  <si>
    <t>MEJORAMIENTO URBANO 18</t>
  </si>
  <si>
    <t>MEJORAMIENTO URBANO 23</t>
  </si>
  <si>
    <t>MEJORAMIENTO URBANO 25</t>
  </si>
  <si>
    <t>2.15.02</t>
  </si>
  <si>
    <t>2.15.13</t>
  </si>
  <si>
    <t>2.16.06</t>
  </si>
  <si>
    <t>SUMINSITRO E INSTALACIÓN DE VENTANA CORREDIZA EN ALUMINIO. (INCLUYE VIDRIO DE 5 MM. Y HERRAJES).</t>
  </si>
  <si>
    <t>SUMINISTRO E INSTALACIÓN DE CLOSET EN MADERA MELAMINICA COLOR A ELECCIÓN (INCLUYE HERRAJES, MANIJAS Y ELEMENTOS DE FIJACION)</t>
  </si>
  <si>
    <t>SUMINISTRO E INSTALACIÓN DE DIVISIÓN PARA BAÑO EN VIDRIO TEMPLADO DE 6 MM FIJOS Y PUERTAS. (INCLUYE HERRAJES Y ACCESORIOS).</t>
  </si>
  <si>
    <t>MEJORAMIENTO URBANO 26</t>
  </si>
  <si>
    <t>2.01.21</t>
  </si>
  <si>
    <t>2.02.25</t>
  </si>
  <si>
    <t>2.07.25</t>
  </si>
  <si>
    <t>DEMOLICIÓN DE PISOS EN CONCRETO &lt; = 10 CM. (INCLUYE RETIRO Y ACARREO LIBRE HASTA 5 KM.)</t>
  </si>
  <si>
    <t>EXCAVACIÓN MANUAL EN MATERIAL COMÚN</t>
  </si>
  <si>
    <t>CONCRETO PARA VIGA DE AMARRE 21 MPa (3000 PSI) SECCION RECTANGULAR M3</t>
  </si>
  <si>
    <t>SOLADO EN CONCRETO DE ESPESOR E = 0.05 M. 14 MPa (2000 PSI)</t>
  </si>
  <si>
    <t>SUMINISTRO E INSTALACIÓN DE MARCO Y PUERTA ENTAMBORADA EN MADERA MELAMINICA COLOR A ELECCIÓN</t>
  </si>
  <si>
    <t>SUMINISTRO E INSTALACIÓN DE ESTUCO PLÁSTICO EN MUROS</t>
  </si>
  <si>
    <t>MEJORAMIENTO URBANO 27</t>
  </si>
  <si>
    <t>MEJORAMIENTO URBANO 28</t>
  </si>
  <si>
    <t>MEJORAMIENTO URBANO 29</t>
  </si>
  <si>
    <t>IMPREVISTOS</t>
  </si>
  <si>
    <t>FILOS Y DILATACIONES EN PAÑETES.</t>
  </si>
  <si>
    <t>SUMINISTRO E INSTALACIÓN DE MARCO Y PUERTA ENTAMBORADA EN
MADERA MELAMINICA COLOR A ELECCIÓN</t>
  </si>
  <si>
    <t>SUMINISTRO E INSTALACIÓN DE CERRADURA ALCOBA DE PALANCA
METÁLICA USO INSTITUCIONAL</t>
  </si>
  <si>
    <t>MEJORAMIENTO URBANO 19</t>
  </si>
  <si>
    <t>MEJORAMIENTO URBANO 20</t>
  </si>
  <si>
    <t>MEJORAMIENTO URBANO 21</t>
  </si>
  <si>
    <t>2.01.01</t>
  </si>
  <si>
    <t>ABERTURA DE VANO PARA PUERTA O VENTANA</t>
  </si>
  <si>
    <t>ANA BRICEIDA CASTIBLANCO</t>
  </si>
  <si>
    <t>3.08.23</t>
  </si>
  <si>
    <t>CONCRETO ESTRIADO RAMPAS 17.5 MPa - (2500 PSI)</t>
  </si>
  <si>
    <t>MESONES EN CONCRETO A = 0.60 M. 17.5 MPa - (2500 PSI) INCLUYE
REFUERZO, E = 0.10 M.</t>
  </si>
  <si>
    <t>2.04.05</t>
  </si>
  <si>
    <t>DINTELES EN CONCRETO DE 15 X 20 CM. DE 17.5 MPa - (2500 PSI). (INCLUYE REFUERZO).</t>
  </si>
  <si>
    <t>SUMINISTRO E INSTALACIÓN CUBIERTA EN TEJA FIBROCEMENTO NUMERO 8.</t>
  </si>
  <si>
    <t>2.12.09</t>
  </si>
  <si>
    <t>SUMINISTRO E INSTALACIÓN DE SALIDA DE AGUA FRÍA EN TUBERÍA PVC DE 1/2" T.P.</t>
  </si>
  <si>
    <t>SUMINISTRO E INSTALACIÓN LAVAPLATOS ACERO INOXIDABLE 0.6 X 0.40 M</t>
  </si>
  <si>
    <t>5.01.13</t>
  </si>
  <si>
    <t>PUNTO SANITARIO O DE DESAGUES DE 4"</t>
  </si>
  <si>
    <t>MEJORAMIENTO URBANO 22</t>
  </si>
  <si>
    <t>2.05.37</t>
  </si>
  <si>
    <t>SUMINISTRO E INSTALACIÓN DE TABLETA DE GRES DE 20 X 20 CM.</t>
  </si>
  <si>
    <t xml:space="preserve">PATRICIA ROMERO CADENA </t>
  </si>
  <si>
    <t>2.07.13</t>
  </si>
  <si>
    <t>SUMINISTRO E INSTALACIÓN DE REVESTIMIENTO PARA FACHADA TIPO GRANIPLAST</t>
  </si>
  <si>
    <t xml:space="preserve"> ALISTADO DE PISO 1:3 IMPERMEABILIZADO, E = 4.0 CM</t>
  </si>
  <si>
    <t>2.07.11</t>
  </si>
  <si>
    <t>MEJORAMIENTO URBANO 30</t>
  </si>
  <si>
    <t>MEJORAMIENTO URBANO 31</t>
  </si>
  <si>
    <t>2.07.18</t>
  </si>
  <si>
    <t>SUMINISTRO E INSTALACIÓN DE VINILO TIPO II SOBRE PAÑETE O ESTUCO A DOS MANOS BAJO PLACA</t>
  </si>
  <si>
    <t>MEJORAMIENTO URBANO 32</t>
  </si>
  <si>
    <t>LEONOR GOMEZ</t>
  </si>
  <si>
    <t>MEJORAMIENTO URBANO 33</t>
  </si>
  <si>
    <t>LIGIA ESPERANZA</t>
  </si>
  <si>
    <t>MEJORAMIENTO URBANO 34</t>
  </si>
  <si>
    <t>MEJORAMIENTO URBANO 35</t>
  </si>
  <si>
    <t>MEJORAMIENTO URBANO 36</t>
  </si>
  <si>
    <t>MEJORAMIENTO URBANO 37</t>
  </si>
  <si>
    <t>MEJORAMIENTO URBANO 38</t>
  </si>
  <si>
    <t>MEJORAMIENTO URBANO 39</t>
  </si>
  <si>
    <t>MEJORAMIENTO URBANO 24</t>
  </si>
  <si>
    <t xml:space="preserve">2.03.01 </t>
  </si>
  <si>
    <t>MEJORAMIENTO URBANO 40</t>
  </si>
  <si>
    <t>2.12.106</t>
  </si>
  <si>
    <t>2.12.120</t>
  </si>
  <si>
    <t>2.12.140</t>
  </si>
  <si>
    <t>2.12.144</t>
  </si>
  <si>
    <t>2.12.151</t>
  </si>
  <si>
    <t>2.05.06</t>
  </si>
  <si>
    <t>2.05.04</t>
  </si>
  <si>
    <t>2.12.192</t>
  </si>
  <si>
    <t>2.15.05</t>
  </si>
  <si>
    <t>2.16.04</t>
  </si>
  <si>
    <t xml:space="preserve">SUMINISTRO E INSTALACIÓN DE TUBERIA SANITARIA DE 2" PVC T.P.				</t>
  </si>
  <si>
    <t xml:space="preserve">SUMINISTRO E INSTALACIÓN CODO SANITARIO DE 2" PVC 				</t>
  </si>
  <si>
    <t xml:space="preserve">SUMINISTRO E INSTALACIÓN SIFÓN SANITARIO DE 3" PVC 				</t>
  </si>
  <si>
    <t xml:space="preserve">SUMINISTRO E INSTALACIÓN DE TEE SANITARIA DE 3" PVC 				</t>
  </si>
  <si>
    <t xml:space="preserve">SUMINISTRO E INSTALACIÓN DE TEE SANITARIA REDUCIDA DE 3X2" PVC 				</t>
  </si>
  <si>
    <t xml:space="preserve">MESONES EN CONCRETO A=0.60M 17.5MPÁ (2500PSI) INCLUYE REFUERZO, E=0.10M				</t>
  </si>
  <si>
    <t xml:space="preserve">MURO EN BLOQUE DE ARCILLA N°5 E=0.12M				</t>
  </si>
  <si>
    <t xml:space="preserve">PAÑETE LISO MUROS 1:4				</t>
  </si>
  <si>
    <t xml:space="preserve">BASE EN MATERIAL DE AFIRMADO COMPACTADO				</t>
  </si>
  <si>
    <t xml:space="preserve">SUMINISTRO E INSTALACIÓN DE MALLA ELECTROSOLDADA				</t>
  </si>
  <si>
    <t xml:space="preserve">ALISTADO DE PISO 1:5 E=4,0 CM				</t>
  </si>
  <si>
    <t xml:space="preserve">PISO EN CERÁMICA				</t>
  </si>
  <si>
    <t xml:space="preserve">SUMINISTRO E INSTALACION DE ENCHAPE EN PORCELANATO SELLADO				</t>
  </si>
  <si>
    <t xml:space="preserve">SUMINISTRO E INSTALACIÓN DE COMBO SANITARIO INCLUYE GRIFERIAS Y ACCESORIOS				</t>
  </si>
  <si>
    <t xml:space="preserve">SUMINISTRO E INSTALACIÓN GRIFERIA PARA DUCHA SENCILLA				</t>
  </si>
  <si>
    <t xml:space="preserve">SUMINISTRO E INSTALACIÓN LAVAPLATOS EN ACERO INOXIDABLE 0.60X0.40M				</t>
  </si>
  <si>
    <t xml:space="preserve">SUMINISTRO E INTALACIÓN DE MARCO EN LAMINA &lt;0.80A&lt;1.00M CAL.18 (INCLUYE ANTICORROSIVO).				</t>
  </si>
  <si>
    <t xml:space="preserve">SUMINISTRO E INTALACIÓN DE PUERTA ENTAMBORADA EN TRIPLEX CON MARCO EN PINO INCLUYE BISAGRAS				</t>
  </si>
  <si>
    <t>SUMINISTRO E INSTALACIÓN DE COMBO SANITARIO. INCLUYE GRIFERÍAS
 Y ACCESORIOS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</si>
</sst>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9"/>
      <color rgb="FF000000"/>
      <name val="Arial"/>
      <family val="2"/>
    </font>
    <font>
      <sz val="10"/>
      <color rgb="FF000000"/>
      <name val="Arial"/>
      <family val="2"/>
    </font>
    <font>
      <sz val="11"/>
      <color rgb="FF000000"/>
      <name val="Arial"/>
      <family val="2"/>
    </font>
    <font>
      <b/>
      <sz val="14"/>
      <name val="Arial Narrow"/>
      <family val="2"/>
    </font>
    <font>
      <i/>
      <sz val="11"/>
      <name val="Arial Narrow"/>
      <family val="2"/>
    </font>
    <font>
      <b/>
      <sz val="12"/>
      <name val="Arial Narrow"/>
      <family val="2"/>
    </font>
    <font>
      <sz val="11"/>
      <color theme="1" tint="0.24994659260841701"/>
      <name val="Cambria"/>
      <family val="2"/>
      <scheme val="major"/>
    </font>
    <font>
      <sz val="10"/>
      <color rgb="FF000000"/>
      <name val="Times New Roman"/>
      <family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34998626667073579"/>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rgb="FF000000"/>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6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7"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7" fontId="9" fillId="0" borderId="0" applyFont="0" applyFill="0" applyBorder="0" applyAlignment="0" applyProtection="0"/>
    <xf numFmtId="174"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6"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3" fontId="5" fillId="0" borderId="0" applyFont="0" applyFill="0" applyBorder="0" applyAlignment="0" applyProtection="0"/>
    <xf numFmtId="167" fontId="5"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6"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59" fillId="0" borderId="0" applyFont="0" applyFill="0" applyBorder="0" applyAlignment="0" applyProtection="0"/>
    <xf numFmtId="0" fontId="1" fillId="0" borderId="0"/>
    <xf numFmtId="0" fontId="1" fillId="0" borderId="0"/>
    <xf numFmtId="0" fontId="66" fillId="0" borderId="0" applyNumberFormat="0" applyFill="0" applyBorder="0" applyProtection="0">
      <alignment horizontal="center" vertical="center"/>
    </xf>
    <xf numFmtId="0" fontId="1" fillId="0" borderId="0"/>
    <xf numFmtId="0" fontId="67"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0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9"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9" fontId="50" fillId="0" borderId="25" xfId="0" applyNumberFormat="1" applyFont="1" applyBorder="1" applyAlignment="1">
      <alignment horizontal="center" wrapText="1"/>
    </xf>
    <xf numFmtId="173" fontId="50" fillId="0" borderId="47" xfId="34" applyFont="1" applyBorder="1" applyAlignment="1">
      <alignment horizontal="center" wrapText="1"/>
    </xf>
    <xf numFmtId="169"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5" fontId="50" fillId="0" borderId="18" xfId="62" applyNumberFormat="1" applyFont="1" applyBorder="1" applyAlignment="1">
      <alignment horizontal="right" vertical="center" wrapText="1"/>
    </xf>
    <xf numFmtId="165"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5"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5"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5"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5"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2" fillId="0" borderId="89" xfId="89" applyFont="1" applyBorder="1" applyAlignment="1">
      <alignment horizontal="center" vertical="center" wrapText="1"/>
    </xf>
    <xf numFmtId="0" fontId="62" fillId="0" borderId="90" xfId="89" applyFont="1" applyBorder="1" applyAlignment="1">
      <alignment horizontal="center" vertical="center" wrapText="1"/>
    </xf>
    <xf numFmtId="0" fontId="62" fillId="0" borderId="91" xfId="89" applyFont="1" applyBorder="1" applyAlignment="1">
      <alignment horizontal="center" vertical="center" wrapText="1"/>
    </xf>
    <xf numFmtId="44" fontId="62" fillId="0" borderId="92" xfId="257" applyFont="1" applyBorder="1" applyAlignment="1">
      <alignment horizontal="left" vertical="center" wrapText="1"/>
    </xf>
    <xf numFmtId="44" fontId="62" fillId="0" borderId="93" xfId="257" applyFont="1" applyBorder="1" applyAlignment="1">
      <alignment horizontal="left" vertical="center" wrapText="1"/>
    </xf>
    <xf numFmtId="44" fontId="62" fillId="0" borderId="18" xfId="257" applyFont="1" applyBorder="1" applyAlignment="1">
      <alignment horizontal="left" vertical="center" wrapText="1"/>
    </xf>
    <xf numFmtId="2" fontId="62" fillId="0" borderId="18" xfId="89" applyNumberFormat="1" applyFont="1" applyBorder="1" applyAlignment="1">
      <alignment horizontal="center" vertical="center" wrapText="1"/>
    </xf>
    <xf numFmtId="0" fontId="62" fillId="0" borderId="18" xfId="89" applyFont="1" applyBorder="1" applyAlignment="1">
      <alignment horizontal="center" vertical="center" wrapText="1"/>
    </xf>
    <xf numFmtId="2" fontId="50" fillId="0" borderId="52" xfId="73" applyNumberFormat="1" applyFont="1" applyBorder="1" applyAlignment="1">
      <alignment horizontal="center" vertical="center"/>
    </xf>
    <xf numFmtId="0" fontId="60" fillId="0" borderId="94" xfId="89" applyFont="1" applyBorder="1" applyAlignment="1">
      <alignment horizontal="center" vertical="center" wrapText="1"/>
    </xf>
    <xf numFmtId="0" fontId="61" fillId="0" borderId="94" xfId="89" applyFont="1" applyBorder="1" applyAlignment="1">
      <alignment horizontal="center" vertical="center" wrapText="1"/>
    </xf>
    <xf numFmtId="0" fontId="52" fillId="24" borderId="59" xfId="73" applyFont="1" applyFill="1" applyBorder="1" applyAlignment="1">
      <alignment vertical="center"/>
    </xf>
    <xf numFmtId="44" fontId="50" fillId="0" borderId="18" xfId="257" applyFont="1" applyBorder="1"/>
    <xf numFmtId="44" fontId="30" fillId="0" borderId="0" xfId="257" applyFont="1"/>
    <xf numFmtId="44" fontId="30" fillId="0" borderId="0" xfId="89" applyNumberFormat="1" applyFont="1"/>
    <xf numFmtId="0" fontId="50" fillId="0" borderId="25" xfId="74" applyFont="1" applyBorder="1" applyAlignment="1">
      <alignment horizontal="center" vertical="center"/>
    </xf>
    <xf numFmtId="0" fontId="50" fillId="0" borderId="25" xfId="74" applyFont="1" applyBorder="1" applyAlignment="1">
      <alignment horizontal="left" vertical="center" wrapText="1"/>
    </xf>
    <xf numFmtId="44" fontId="62" fillId="0" borderId="23" xfId="257" applyFont="1" applyBorder="1" applyAlignment="1">
      <alignment horizontal="left" vertical="center" wrapText="1"/>
    </xf>
    <xf numFmtId="2" fontId="50" fillId="0" borderId="18" xfId="39" applyNumberFormat="1" applyFont="1" applyBorder="1" applyAlignment="1">
      <alignment horizontal="center" vertical="center" wrapText="1"/>
    </xf>
    <xf numFmtId="2" fontId="50" fillId="0" borderId="18" xfId="39" applyNumberFormat="1" applyFont="1" applyBorder="1" applyAlignment="1">
      <alignment vertical="center" wrapText="1"/>
    </xf>
    <xf numFmtId="2" fontId="52" fillId="24" borderId="59" xfId="73" applyNumberFormat="1" applyFont="1" applyFill="1" applyBorder="1" applyAlignment="1">
      <alignment vertical="center"/>
    </xf>
    <xf numFmtId="2" fontId="52" fillId="24" borderId="43" xfId="73" applyNumberFormat="1" applyFont="1" applyFill="1" applyBorder="1" applyAlignment="1">
      <alignment vertical="center"/>
    </xf>
    <xf numFmtId="2" fontId="62" fillId="0" borderId="89" xfId="89" applyNumberFormat="1" applyFont="1" applyBorder="1" applyAlignment="1">
      <alignment horizontal="center" vertical="center" wrapText="1"/>
    </xf>
    <xf numFmtId="2" fontId="62" fillId="0" borderId="90" xfId="89" applyNumberFormat="1" applyFont="1" applyBorder="1" applyAlignment="1">
      <alignment horizontal="center" vertical="center" wrapText="1"/>
    </xf>
    <xf numFmtId="44" fontId="63" fillId="0" borderId="0" xfId="89" applyNumberFormat="1" applyFont="1"/>
    <xf numFmtId="44" fontId="50" fillId="0" borderId="18" xfId="257" applyFont="1" applyBorder="1" applyAlignment="1">
      <alignment horizontal="right" vertical="center" wrapText="1"/>
    </xf>
    <xf numFmtId="44" fontId="30" fillId="28" borderId="0" xfId="257" applyFont="1" applyFill="1"/>
    <xf numFmtId="44" fontId="64" fillId="28" borderId="0" xfId="257" applyFont="1" applyFill="1"/>
    <xf numFmtId="44" fontId="63" fillId="0" borderId="0" xfId="257" applyFont="1"/>
    <xf numFmtId="2" fontId="50" fillId="0" borderId="18" xfId="39" applyNumberFormat="1" applyFont="1" applyFill="1" applyBorder="1" applyAlignment="1">
      <alignment vertical="center" wrapText="1"/>
    </xf>
    <xf numFmtId="2" fontId="50" fillId="0" borderId="18" xfId="39" applyNumberFormat="1" applyFont="1" applyFill="1" applyBorder="1" applyAlignment="1">
      <alignment horizontal="right" vertical="center" wrapText="1"/>
    </xf>
    <xf numFmtId="2" fontId="50" fillId="0" borderId="18" xfId="39" applyNumberFormat="1" applyFont="1" applyBorder="1" applyAlignment="1">
      <alignment horizontal="right" vertical="center" wrapText="1"/>
    </xf>
    <xf numFmtId="0" fontId="33" fillId="26" borderId="0" xfId="89" applyFont="1" applyFill="1"/>
    <xf numFmtId="0" fontId="30" fillId="26" borderId="0" xfId="89" applyFont="1" applyFill="1"/>
    <xf numFmtId="165" fontId="50" fillId="0" borderId="18" xfId="62" applyNumberFormat="1" applyFont="1" applyFill="1" applyBorder="1" applyAlignment="1">
      <alignment horizontal="right" vertical="center" wrapText="1"/>
    </xf>
    <xf numFmtId="165" fontId="50" fillId="0" borderId="47" xfId="62" applyNumberFormat="1" applyFont="1" applyFill="1" applyBorder="1" applyAlignment="1">
      <alignment horizontal="right" vertical="center" wrapText="1"/>
    </xf>
    <xf numFmtId="176" fontId="50" fillId="0" borderId="18" xfId="257" applyNumberFormat="1" applyFont="1" applyFill="1" applyBorder="1" applyAlignment="1">
      <alignment horizontal="right" vertical="center" wrapText="1"/>
    </xf>
    <xf numFmtId="0" fontId="50" fillId="0" borderId="47" xfId="62" applyNumberFormat="1" applyFont="1" applyFill="1" applyBorder="1" applyAlignment="1">
      <alignment horizontal="right" vertical="center" wrapText="1"/>
    </xf>
    <xf numFmtId="44" fontId="50" fillId="0" borderId="47" xfId="257" applyFont="1" applyFill="1" applyBorder="1" applyAlignment="1">
      <alignment horizontal="right" vertical="center" wrapText="1"/>
    </xf>
    <xf numFmtId="0" fontId="52" fillId="24" borderId="41" xfId="73" applyFont="1" applyFill="1" applyBorder="1" applyAlignment="1">
      <alignment horizontal="center" vertical="center"/>
    </xf>
    <xf numFmtId="0" fontId="52" fillId="0" borderId="0" xfId="73" applyFont="1" applyAlignment="1">
      <alignment vertical="center"/>
    </xf>
    <xf numFmtId="0" fontId="52" fillId="0" borderId="14" xfId="73" applyFont="1" applyBorder="1" applyAlignment="1">
      <alignment vertical="center"/>
    </xf>
    <xf numFmtId="2" fontId="52" fillId="0" borderId="14" xfId="73" applyNumberFormat="1" applyFont="1" applyBorder="1" applyAlignment="1">
      <alignment vertical="center"/>
    </xf>
    <xf numFmtId="0" fontId="52" fillId="0" borderId="44" xfId="73" applyFont="1" applyBorder="1" applyAlignment="1">
      <alignment vertical="center"/>
    </xf>
    <xf numFmtId="0" fontId="33" fillId="0" borderId="0" xfId="128" applyFont="1"/>
    <xf numFmtId="0" fontId="33" fillId="0" borderId="36" xfId="128" applyFont="1" applyBorder="1"/>
    <xf numFmtId="0" fontId="33" fillId="0" borderId="0" xfId="128" applyFont="1" applyAlignment="1">
      <alignment horizontal="center"/>
    </xf>
    <xf numFmtId="9" fontId="65" fillId="0" borderId="17" xfId="95" applyFont="1" applyBorder="1" applyAlignment="1">
      <alignment horizontal="center" vertical="center"/>
    </xf>
    <xf numFmtId="181" fontId="33" fillId="0" borderId="35" xfId="129" applyNumberFormat="1" applyFont="1" applyBorder="1" applyAlignment="1">
      <alignment vertical="center"/>
    </xf>
    <xf numFmtId="0" fontId="33" fillId="0" borderId="37" xfId="128" applyFont="1" applyBorder="1"/>
    <xf numFmtId="0" fontId="32" fillId="0" borderId="0" xfId="128" applyFont="1"/>
    <xf numFmtId="9" fontId="65" fillId="0" borderId="23" xfId="95" applyFont="1" applyBorder="1" applyAlignment="1">
      <alignment horizontal="center" vertical="center"/>
    </xf>
    <xf numFmtId="181" fontId="33" fillId="0" borderId="30" xfId="129" applyNumberFormat="1" applyFont="1" applyBorder="1" applyAlignment="1">
      <alignment vertical="center"/>
    </xf>
    <xf numFmtId="0" fontId="33" fillId="0" borderId="0" xfId="126" applyFont="1" applyAlignment="1">
      <alignment horizontal="center" vertical="center"/>
    </xf>
    <xf numFmtId="0" fontId="33" fillId="0" borderId="0" xfId="128" applyFont="1" applyAlignment="1">
      <alignment horizontal="center" vertical="center" wrapText="1"/>
    </xf>
    <xf numFmtId="0" fontId="33" fillId="0" borderId="21" xfId="128" applyFont="1" applyBorder="1" applyAlignment="1">
      <alignment horizontal="left" vertical="center" wrapText="1"/>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horizontal="right" vertical="center"/>
    </xf>
    <xf numFmtId="181" fontId="65" fillId="0" borderId="30" xfId="129" applyNumberFormat="1" applyFont="1" applyBorder="1" applyAlignment="1">
      <alignment vertical="center"/>
    </xf>
    <xf numFmtId="0" fontId="65"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65" fillId="0" borderId="31" xfId="129" applyNumberFormat="1" applyFont="1" applyBorder="1" applyAlignment="1">
      <alignment vertical="center"/>
    </xf>
    <xf numFmtId="0" fontId="33" fillId="0" borderId="28" xfId="128" applyFont="1" applyBorder="1" applyAlignment="1">
      <alignment vertical="center"/>
    </xf>
    <xf numFmtId="187" fontId="65" fillId="24" borderId="44" xfId="135" applyNumberFormat="1" applyFont="1" applyFill="1" applyBorder="1" applyAlignment="1">
      <alignment vertical="center"/>
    </xf>
    <xf numFmtId="0" fontId="52" fillId="24" borderId="41" xfId="135" applyFont="1" applyFill="1" applyBorder="1" applyAlignment="1">
      <alignment vertical="center"/>
    </xf>
    <xf numFmtId="0" fontId="52" fillId="24" borderId="43" xfId="135" applyFont="1" applyFill="1" applyBorder="1" applyAlignment="1">
      <alignment vertical="center"/>
    </xf>
    <xf numFmtId="2" fontId="52" fillId="24" borderId="43" xfId="135" applyNumberFormat="1" applyFont="1" applyFill="1" applyBorder="1" applyAlignment="1">
      <alignment vertical="center"/>
    </xf>
    <xf numFmtId="0" fontId="52" fillId="24" borderId="44" xfId="135" applyFont="1" applyFill="1" applyBorder="1" applyAlignment="1">
      <alignment vertical="center"/>
    </xf>
    <xf numFmtId="0" fontId="50" fillId="0" borderId="13" xfId="135" applyFont="1" applyBorder="1" applyAlignment="1">
      <alignment horizontal="left" vertical="center"/>
    </xf>
    <xf numFmtId="2" fontId="50" fillId="0" borderId="14" xfId="135" applyNumberFormat="1" applyFont="1" applyBorder="1" applyAlignment="1">
      <alignment horizontal="center" vertical="center"/>
    </xf>
    <xf numFmtId="0" fontId="50" fillId="0" borderId="14" xfId="135" applyFont="1" applyBorder="1" applyAlignment="1">
      <alignment horizontal="left" vertical="center"/>
    </xf>
    <xf numFmtId="0" fontId="50" fillId="0" borderId="14" xfId="135" applyFont="1" applyBorder="1" applyAlignment="1">
      <alignment horizontal="center" vertical="center"/>
    </xf>
    <xf numFmtId="182" fontId="33" fillId="0" borderId="37" xfId="128" applyNumberFormat="1" applyFont="1" applyBorder="1"/>
    <xf numFmtId="184" fontId="33" fillId="0" borderId="37" xfId="128" applyNumberFormat="1" applyFont="1" applyBorder="1"/>
    <xf numFmtId="0" fontId="31" fillId="0" borderId="0" xfId="128" applyFont="1"/>
    <xf numFmtId="2" fontId="50" fillId="0" borderId="52" xfId="135" applyNumberFormat="1" applyFont="1" applyBorder="1" applyAlignment="1">
      <alignment horizontal="center" vertical="center"/>
    </xf>
    <xf numFmtId="176" fontId="52" fillId="0" borderId="40" xfId="39" applyNumberFormat="1" applyFont="1" applyFill="1" applyBorder="1" applyAlignment="1">
      <alignment horizontal="right" vertical="center"/>
    </xf>
    <xf numFmtId="176" fontId="52" fillId="24" borderId="44" xfId="73" applyNumberFormat="1" applyFont="1" applyFill="1" applyBorder="1" applyAlignment="1">
      <alignment vertical="center"/>
    </xf>
    <xf numFmtId="44" fontId="50" fillId="0" borderId="18" xfId="257" applyFont="1" applyBorder="1" applyAlignment="1">
      <alignment vertical="center"/>
    </xf>
    <xf numFmtId="4" fontId="50" fillId="0" borderId="18" xfId="39" applyNumberFormat="1" applyFont="1" applyFill="1" applyBorder="1" applyAlignment="1">
      <alignment vertical="center" wrapText="1"/>
    </xf>
    <xf numFmtId="165" fontId="50" fillId="0" borderId="24" xfId="62" applyNumberFormat="1" applyFont="1" applyFill="1" applyBorder="1" applyAlignment="1">
      <alignment horizontal="right" vertical="center" wrapText="1"/>
    </xf>
    <xf numFmtId="44" fontId="30" fillId="0" borderId="0" xfId="257" applyFont="1" applyFill="1"/>
    <xf numFmtId="2" fontId="50" fillId="0" borderId="0" xfId="135" applyNumberFormat="1" applyFont="1" applyAlignment="1">
      <alignment horizontal="center" vertical="center"/>
    </xf>
    <xf numFmtId="0" fontId="50" fillId="0" borderId="25" xfId="73" applyFont="1" applyBorder="1" applyAlignment="1">
      <alignment horizontal="center" vertical="center"/>
    </xf>
    <xf numFmtId="0" fontId="50" fillId="0" borderId="11" xfId="135" applyFont="1" applyBorder="1" applyAlignment="1">
      <alignment horizontal="left" vertical="center"/>
    </xf>
    <xf numFmtId="0" fontId="50" fillId="0" borderId="0" xfId="135" applyFont="1" applyAlignment="1">
      <alignment horizontal="left" vertical="center"/>
    </xf>
    <xf numFmtId="0" fontId="50" fillId="0" borderId="0" xfId="135" applyFont="1" applyAlignment="1">
      <alignment horizontal="center" vertical="center"/>
    </xf>
    <xf numFmtId="2" fontId="50" fillId="0" borderId="77" xfId="39" applyNumberFormat="1" applyFont="1" applyBorder="1" applyAlignment="1">
      <alignment vertical="center" wrapText="1"/>
    </xf>
    <xf numFmtId="0" fontId="50" fillId="0" borderId="25" xfId="73" applyFont="1" applyBorder="1" applyAlignment="1">
      <alignment horizontal="left" vertical="center" wrapText="1"/>
    </xf>
    <xf numFmtId="2" fontId="50" fillId="0" borderId="25" xfId="39" applyNumberFormat="1" applyFont="1" applyFill="1" applyBorder="1" applyAlignment="1">
      <alignment vertical="center" wrapText="1"/>
    </xf>
    <xf numFmtId="165" fontId="50" fillId="0" borderId="25" xfId="62" applyNumberFormat="1" applyFont="1" applyFill="1" applyBorder="1" applyAlignment="1">
      <alignment horizontal="right" vertical="center" wrapText="1"/>
    </xf>
    <xf numFmtId="0" fontId="52" fillId="24" borderId="96" xfId="135" applyFont="1" applyFill="1" applyBorder="1" applyAlignment="1">
      <alignment vertical="center"/>
    </xf>
    <xf numFmtId="0" fontId="52" fillId="24" borderId="97" xfId="135" applyFont="1" applyFill="1" applyBorder="1" applyAlignment="1">
      <alignment vertical="center"/>
    </xf>
    <xf numFmtId="0" fontId="52" fillId="24" borderId="98" xfId="135" applyFont="1" applyFill="1" applyBorder="1" applyAlignment="1">
      <alignment vertical="center"/>
    </xf>
    <xf numFmtId="0" fontId="52" fillId="29" borderId="41" xfId="135" applyFont="1" applyFill="1" applyBorder="1" applyAlignment="1">
      <alignment vertical="center"/>
    </xf>
    <xf numFmtId="0" fontId="52" fillId="29" borderId="43" xfId="135" applyFont="1" applyFill="1" applyBorder="1" applyAlignment="1">
      <alignment vertical="center"/>
    </xf>
    <xf numFmtId="2" fontId="52" fillId="29" borderId="43" xfId="135" applyNumberFormat="1" applyFont="1" applyFill="1" applyBorder="1" applyAlignment="1">
      <alignment vertical="center"/>
    </xf>
    <xf numFmtId="0" fontId="52" fillId="29" borderId="44" xfId="135" applyFont="1" applyFill="1" applyBorder="1" applyAlignment="1">
      <alignment vertical="center"/>
    </xf>
    <xf numFmtId="0" fontId="52" fillId="29" borderId="41" xfId="73" applyFont="1" applyFill="1" applyBorder="1" applyAlignment="1">
      <alignment vertical="center"/>
    </xf>
    <xf numFmtId="0" fontId="52" fillId="29" borderId="43" xfId="73" applyFont="1" applyFill="1" applyBorder="1" applyAlignment="1">
      <alignment vertical="center"/>
    </xf>
    <xf numFmtId="2" fontId="52" fillId="29" borderId="43" xfId="73" applyNumberFormat="1" applyFont="1" applyFill="1" applyBorder="1" applyAlignment="1">
      <alignment vertical="center"/>
    </xf>
    <xf numFmtId="0" fontId="52" fillId="29" borderId="44" xfId="73" applyFont="1" applyFill="1" applyBorder="1" applyAlignment="1">
      <alignment vertical="center"/>
    </xf>
    <xf numFmtId="0" fontId="50" fillId="0" borderId="18" xfId="73" applyFont="1" applyBorder="1" applyAlignment="1">
      <alignment horizontal="left" vertical="top" wrapText="1"/>
    </xf>
    <xf numFmtId="0" fontId="61" fillId="0" borderId="19" xfId="89" applyFont="1" applyBorder="1" applyAlignment="1">
      <alignment vertical="center" wrapText="1"/>
    </xf>
    <xf numFmtId="0" fontId="61" fillId="0" borderId="95" xfId="89" applyFont="1" applyBorder="1" applyAlignment="1">
      <alignment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21" xfId="128" applyFont="1" applyBorder="1" applyAlignment="1">
      <alignment horizontal="left" vertical="center" wrapText="1"/>
    </xf>
    <xf numFmtId="0" fontId="33" fillId="0" borderId="22" xfId="128" applyFont="1" applyBorder="1" applyAlignment="1">
      <alignment horizontal="left" vertical="center" wrapText="1"/>
    </xf>
    <xf numFmtId="0" fontId="33" fillId="0" borderId="23" xfId="128" applyFont="1" applyBorder="1" applyAlignment="1">
      <alignment horizontal="left"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7" fillId="0" borderId="85" xfId="89" applyFont="1" applyBorder="1" applyAlignment="1">
      <alignment horizontal="center" wrapText="1"/>
    </xf>
    <xf numFmtId="0" fontId="44"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6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xfId="268" xr:uid="{81783C2F-56B5-4509-B593-584A4EC4D116}"/>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da 5" xfId="263" xr:uid="{EF7EF51B-D515-4BF6-9A2E-77D5D015B900}"/>
    <cellStyle name="Moneda 6" xfId="264" xr:uid="{D564B8B4-E26A-4BA0-959C-C5F8D490CD2E}"/>
    <cellStyle name="Moneda 7" xfId="265" xr:uid="{574CB091-876F-41AA-9A7E-16B1E34F872C}"/>
    <cellStyle name="Moneda 8" xfId="266" xr:uid="{C403CC8F-F625-45AB-88A3-68DAA282C7D1}"/>
    <cellStyle name="Moneda 9" xfId="267" xr:uid="{88BAF224-6AA8-41FF-92EB-1498DE38E4D6}"/>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10" xfId="258" xr:uid="{656BF666-252B-4354-9580-F0131ACEA5D1}"/>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14" xfId="260" xr:uid="{247EF437-8393-4A4A-BA87-EE7EF2F8BCC9}"/>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3 2 2" xfId="261" xr:uid="{52ED0140-14A8-456D-8EA2-A38EDB82C11F}"/>
    <cellStyle name="Normal 2 4" xfId="81" xr:uid="{00000000-0005-0000-0000-0000B7000000}"/>
    <cellStyle name="Normal 2 4 2" xfId="259" xr:uid="{DEEAC99A-D95E-46EE-95CA-96DC50B8E649}"/>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 4" xfId="262" xr:uid="{4501E850-5508-4403-B50D-33513ADC4514}"/>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Estado Resumen"/>
      <sheetName val="TORTA"/>
      <sheetName val="Resum_Pav"/>
      <sheetName val="INVENT.ALC-CUNETAS 90BLB"/>
      <sheetName val="PUENTES Y PONTONES"/>
      <sheetName val="SEÑAL VERTICAL90BLB"/>
      <sheetName val="SEÑAL HORIZONTAL90BLB"/>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V%C3%ADnculoExternoRecuperado1"/>
      <sheetName val="CUADRILLA"/>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EQUIP"/>
      <sheetName val="ANEXO No. AIU"/>
      <sheetName val="ANEXO No. 11"/>
      <sheetName val="ANEXO No. 12"/>
      <sheetName val="MO"/>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3.2"/>
      <sheetName val="3.3"/>
      <sheetName val="3.4"/>
      <sheetName val="3.5"/>
      <sheetName val="3.6"/>
      <sheetName val="3.7"/>
      <sheetName val="7.8"/>
      <sheetName val="7.9"/>
      <sheetName val="7.10"/>
      <sheetName val="7.11"/>
      <sheetName val="Presup"/>
      <sheetName val="C123"/>
      <sheetName val="M14"/>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ogramación"/>
      <sheetName val="Presupuesto (2)"/>
      <sheetName val="Presupuesto "/>
      <sheetName val="12.2"/>
      <sheetName val="12.3"/>
      <sheetName val="CUBS"/>
      <sheetName val="3.8"/>
      <sheetName val="6.5"/>
      <sheetName val="6.7"/>
      <sheetName val="12.4"/>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PRESUPUESTO LICITACIÓN SRN 001"/>
      <sheetName val="SRN_005"/>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CANTIDADES"/>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sheetData sheetId="981"/>
      <sheetData sheetId="982"/>
      <sheetData sheetId="983"/>
      <sheetData sheetId="984">
        <row r="1">
          <cell r="A1" t="str">
            <v>INSTITUTO NACIONAL DE VIAS</v>
          </cell>
        </row>
      </sheetData>
      <sheetData sheetId="985"/>
      <sheetData sheetId="986"/>
      <sheetData sheetId="987"/>
      <sheetData sheetId="988">
        <row r="5">
          <cell r="E5" t="str">
            <v>CANTIDAD</v>
          </cell>
        </row>
      </sheetData>
      <sheetData sheetId="989">
        <row r="5">
          <cell r="E5" t="str">
            <v>CANTIDAD</v>
          </cell>
        </row>
      </sheetData>
      <sheetData sheetId="990">
        <row r="5">
          <cell r="E5" t="str">
            <v>CANTIDAD</v>
          </cell>
        </row>
      </sheetData>
      <sheetData sheetId="991">
        <row r="5">
          <cell r="E5" t="str">
            <v>CANTIDAD</v>
          </cell>
        </row>
      </sheetData>
      <sheetData sheetId="992">
        <row r="5">
          <cell r="E5" t="str">
            <v>CANTIDAD</v>
          </cell>
        </row>
      </sheetData>
      <sheetData sheetId="993">
        <row r="5">
          <cell r="E5" t="str">
            <v>CANTIDAD</v>
          </cell>
        </row>
      </sheetData>
      <sheetData sheetId="994">
        <row r="5">
          <cell r="E5" t="str">
            <v>CANTIDAD</v>
          </cell>
        </row>
      </sheetData>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row r="1">
          <cell r="A1" t="str">
            <v>INSTITUTO NACIONAL DE VIAS</v>
          </cell>
        </row>
      </sheetData>
      <sheetData sheetId="1017"/>
      <sheetData sheetId="1018"/>
      <sheetData sheetId="1019"/>
      <sheetData sheetId="1020"/>
      <sheetData sheetId="1021"/>
      <sheetData sheetId="1022"/>
      <sheetData sheetId="1023">
        <row r="1">
          <cell r="A1" t="str">
            <v>INSTITUTO NACIONAL DE VIAS</v>
          </cell>
        </row>
      </sheetData>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sheetData sheetId="1212"/>
      <sheetData sheetId="1213"/>
      <sheetData sheetId="1214"/>
      <sheetData sheetId="1215"/>
      <sheetData sheetId="1216"/>
      <sheetData sheetId="1217"/>
      <sheetData sheetId="1218" refreshError="1"/>
      <sheetData sheetId="1219" refreshError="1"/>
      <sheetData sheetId="1220"/>
      <sheetData sheetId="1221" refreshError="1"/>
      <sheetData sheetId="1222" refreshError="1"/>
      <sheetData sheetId="1223" refreshError="1"/>
      <sheetData sheetId="1224" refreshError="1"/>
      <sheetData sheetId="1225"/>
      <sheetData sheetId="1226" refreshError="1"/>
      <sheetData sheetId="1227" refreshError="1"/>
      <sheetData sheetId="1228"/>
      <sheetData sheetId="1229"/>
      <sheetData sheetId="1230" refreshError="1"/>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row r="168">
          <cell r="D168">
            <v>0.16</v>
          </cell>
        </row>
      </sheetData>
      <sheetData sheetId="1736"/>
      <sheetData sheetId="1737">
        <row r="7">
          <cell r="B7">
            <v>1</v>
          </cell>
        </row>
      </sheetData>
      <sheetData sheetId="1738">
        <row r="33">
          <cell r="G33">
            <v>0.59504299999999999</v>
          </cell>
        </row>
      </sheetData>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row r="8">
          <cell r="A8">
            <v>2.1</v>
          </cell>
        </row>
      </sheetData>
      <sheetData sheetId="2512">
        <row r="8">
          <cell r="A8">
            <v>3.1</v>
          </cell>
        </row>
      </sheetData>
      <sheetData sheetId="2513"/>
      <sheetData sheetId="2514"/>
      <sheetData sheetId="2515"/>
      <sheetData sheetId="2516"/>
      <sheetData sheetId="2517"/>
      <sheetData sheetId="2518">
        <row r="3">
          <cell r="A3">
            <v>1</v>
          </cell>
        </row>
      </sheetData>
      <sheetData sheetId="2519"/>
      <sheetData sheetId="2520"/>
      <sheetData sheetId="2521"/>
      <sheetData sheetId="2522"/>
      <sheetData sheetId="2523"/>
      <sheetData sheetId="2524" refreshError="1"/>
      <sheetData sheetId="2525">
        <row r="1">
          <cell r="A1" t="str">
            <v>LISTADO DE INSUMOS GENERAL</v>
          </cell>
        </row>
      </sheetData>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row r="6">
          <cell r="B6">
            <v>38355</v>
          </cell>
        </row>
      </sheetData>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row r="2">
          <cell r="A2" t="str">
            <v>HOSPITAL HERNANDO MONCALEANO PERDOMO ETAPA 1</v>
          </cell>
        </row>
      </sheetData>
      <sheetData sheetId="2810"/>
      <sheetData sheetId="2811">
        <row r="2">
          <cell r="A2" t="str">
            <v>HOSPITAL HERNANDO MONCALEANO PERDOMO ETAPA 2 A</v>
          </cell>
        </row>
      </sheetData>
      <sheetData sheetId="2812">
        <row r="2">
          <cell r="A2" t="str">
            <v>HOSPITAL HERNANDO MONCALEANO PERDOMO ETAPA 2B</v>
          </cell>
        </row>
      </sheetData>
      <sheetData sheetId="2813"/>
      <sheetData sheetId="2814"/>
      <sheetData sheetId="2815" refreshError="1"/>
      <sheetData sheetId="2816"/>
      <sheetData sheetId="2817"/>
      <sheetData sheetId="2818"/>
      <sheetData sheetId="2819"/>
      <sheetData sheetId="2820" refreshError="1"/>
      <sheetData sheetId="282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sheetData sheetId="2834"/>
      <sheetData sheetId="2835"/>
      <sheetData sheetId="2836"/>
      <sheetData sheetId="2837" refreshError="1"/>
      <sheetData sheetId="2838"/>
      <sheetData sheetId="2839"/>
      <sheetData sheetId="2840"/>
      <sheetData sheetId="2841"/>
      <sheetData sheetId="2842"/>
      <sheetData sheetId="2843"/>
      <sheetData sheetId="2844"/>
      <sheetData sheetId="2845"/>
      <sheetData sheetId="2846"/>
      <sheetData sheetId="2847"/>
      <sheetData sheetId="2848" refreshError="1"/>
      <sheetData sheetId="2849" refreshError="1"/>
      <sheetData sheetId="2850"/>
      <sheetData sheetId="2851" refreshError="1"/>
      <sheetData sheetId="2852" refreshError="1"/>
      <sheetData sheetId="2853" refreshError="1"/>
      <sheetData sheetId="2854"/>
      <sheetData sheetId="2855" refreshError="1"/>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sheetData sheetId="3909" refreshError="1"/>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refreshError="1"/>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refreshError="1"/>
      <sheetData sheetId="4056"/>
      <sheetData sheetId="4057" refreshError="1"/>
      <sheetData sheetId="4058"/>
      <sheetData sheetId="4059"/>
      <sheetData sheetId="4060"/>
      <sheetData sheetId="4061">
        <row r="8">
          <cell r="C8" t="str">
            <v>OBJETO: CONSTRUCCION DE PLACA DEPORTIVA CUBIERTA, PARQUE INFANTIL Y BIOSALUDABLE, URBANISMO Y OBRAS COMPLEMENTARIAS DEL COMPLEJO RECREODEPORTIVO Y CULTURAL JUAN XXIII</v>
          </cell>
        </row>
      </sheetData>
      <sheetData sheetId="4062">
        <row r="25">
          <cell r="D25">
            <v>49181</v>
          </cell>
        </row>
      </sheetData>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sheetData sheetId="4099"/>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refreshError="1"/>
      <sheetData sheetId="4160" refreshError="1"/>
      <sheetData sheetId="4161"/>
      <sheetData sheetId="4162"/>
      <sheetData sheetId="4163"/>
      <sheetData sheetId="4164"/>
      <sheetData sheetId="4165"/>
      <sheetData sheetId="4166" refreshError="1"/>
      <sheetData sheetId="4167" refreshError="1"/>
      <sheetData sheetId="4168" refreshError="1"/>
      <sheetData sheetId="4169" refreshError="1"/>
      <sheetData sheetId="4170" refreshError="1"/>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sheetData sheetId="4284"/>
      <sheetData sheetId="4285"/>
      <sheetData sheetId="4286" refreshError="1"/>
      <sheetData sheetId="4287" refreshError="1"/>
      <sheetData sheetId="4288" refreshError="1"/>
      <sheetData sheetId="4289" refreshError="1"/>
      <sheetData sheetId="4290" refreshError="1"/>
      <sheetData sheetId="4291" refreshError="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refreshError="1"/>
      <sheetData sheetId="5454" refreshError="1"/>
      <sheetData sheetId="5455" refreshError="1"/>
      <sheetData sheetId="5456"/>
      <sheetData sheetId="5457"/>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sheetData sheetId="5471" refreshError="1"/>
      <sheetData sheetId="5472" refreshError="1"/>
      <sheetData sheetId="5473" refreshError="1"/>
      <sheetData sheetId="5474" refreshError="1"/>
      <sheetData sheetId="5475" refreshError="1"/>
      <sheetData sheetId="5476" refreshError="1"/>
      <sheetData sheetId="5477"/>
      <sheetData sheetId="5478"/>
      <sheetData sheetId="5479"/>
      <sheetData sheetId="5480"/>
      <sheetData sheetId="548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sheetData sheetId="5788"/>
      <sheetData sheetId="5789"/>
      <sheetData sheetId="5790"/>
      <sheetData sheetId="5791"/>
      <sheetData sheetId="5792"/>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refreshError="1"/>
      <sheetData sheetId="5821"/>
      <sheetData sheetId="5822"/>
      <sheetData sheetId="5823"/>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sheetData sheetId="5843"/>
      <sheetData sheetId="5844"/>
      <sheetData sheetId="5845"/>
      <sheetData sheetId="5846"/>
      <sheetData sheetId="5847"/>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sheetData sheetId="5858"/>
      <sheetData sheetId="5859"/>
      <sheetData sheetId="5860" refreshError="1"/>
      <sheetData sheetId="5861"/>
      <sheetData sheetId="5862"/>
      <sheetData sheetId="5863"/>
      <sheetData sheetId="5864"/>
      <sheetData sheetId="5865"/>
      <sheetData sheetId="5866"/>
      <sheetData sheetId="5867"/>
      <sheetData sheetId="5868"/>
      <sheetData sheetId="5869"/>
      <sheetData sheetId="5870"/>
      <sheetData sheetId="5871" refreshError="1"/>
      <sheetData sheetId="5872" refreshError="1"/>
      <sheetData sheetId="5873" refreshError="1"/>
      <sheetData sheetId="5874" refreshError="1"/>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sheetData sheetId="5905"/>
      <sheetData sheetId="5906"/>
      <sheetData sheetId="5907"/>
      <sheetData sheetId="5908" refreshError="1"/>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efreshError="1"/>
      <sheetData sheetId="5926"/>
      <sheetData sheetId="5927"/>
      <sheetData sheetId="5928"/>
      <sheetData sheetId="5929"/>
      <sheetData sheetId="5930"/>
      <sheetData sheetId="593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refreshError="1"/>
      <sheetData sheetId="5941"/>
      <sheetData sheetId="5942" refreshError="1"/>
      <sheetData sheetId="5943"/>
      <sheetData sheetId="5944"/>
      <sheetData sheetId="5945"/>
      <sheetData sheetId="5946"/>
      <sheetData sheetId="5947"/>
      <sheetData sheetId="5948"/>
      <sheetData sheetId="5949"/>
      <sheetData sheetId="5950"/>
      <sheetData sheetId="5951"/>
      <sheetData sheetId="5952"/>
      <sheetData sheetId="5953" refreshError="1"/>
      <sheetData sheetId="5954"/>
      <sheetData sheetId="5955"/>
      <sheetData sheetId="5956"/>
      <sheetData sheetId="5957"/>
      <sheetData sheetId="5958" refreshError="1"/>
      <sheetData sheetId="5959" refreshError="1"/>
      <sheetData sheetId="5960" refreshError="1"/>
      <sheetData sheetId="5961"/>
      <sheetData sheetId="5962" refreshError="1"/>
      <sheetData sheetId="5963" refreshError="1"/>
      <sheetData sheetId="5964"/>
      <sheetData sheetId="5965"/>
      <sheetData sheetId="5966" refreshError="1"/>
      <sheetData sheetId="5967" refreshError="1"/>
      <sheetData sheetId="5968"/>
      <sheetData sheetId="5969" refreshError="1"/>
      <sheetData sheetId="5970" refreshError="1"/>
      <sheetData sheetId="5971"/>
      <sheetData sheetId="5972"/>
      <sheetData sheetId="5973"/>
      <sheetData sheetId="5974"/>
      <sheetData sheetId="5975"/>
      <sheetData sheetId="5976"/>
      <sheetData sheetId="5977"/>
      <sheetData sheetId="5978"/>
      <sheetData sheetId="5979"/>
      <sheetData sheetId="5980"/>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sheetData sheetId="6007"/>
      <sheetData sheetId="6008"/>
      <sheetData sheetId="6009"/>
      <sheetData sheetId="6010"/>
      <sheetData sheetId="6011"/>
      <sheetData sheetId="6012"/>
      <sheetData sheetId="6013"/>
      <sheetData sheetId="6014"/>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refreshError="1"/>
      <sheetData sheetId="6046"/>
      <sheetData sheetId="6047" refreshError="1"/>
      <sheetData sheetId="6048" refreshError="1"/>
      <sheetData sheetId="6049"/>
      <sheetData sheetId="6050"/>
      <sheetData sheetId="6051"/>
      <sheetData sheetId="6052"/>
      <sheetData sheetId="6053"/>
      <sheetData sheetId="6054"/>
      <sheetData sheetId="6055"/>
      <sheetData sheetId="6056"/>
      <sheetData sheetId="6057"/>
      <sheetData sheetId="6058"/>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efreshError="1"/>
      <sheetData sheetId="6333" refreshError="1"/>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
      <sheetName val="A__P__U_"/>
      <sheetName val="TRAYECTO_1"/>
      <sheetName val="2103mar_1"/>
      <sheetName val="A__P__U_1"/>
      <sheetName val="TRAYECTO_11"/>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ARA INFORME"/>
      <sheetName val="UNITARIOS"/>
      <sheetName val="Cap1-2"/>
      <sheetName val="Cap3-4"/>
      <sheetName val="Cap8"/>
      <sheetName val="Cap5-6-7"/>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PESOS"/>
      <sheetName val="FICHA EBI 1 de 6 "/>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PREACTA Y CONTRATISTAS"/>
      <sheetName val="5. ELECTRICO"/>
      <sheetName val="PERSONAL"/>
      <sheetName val="Tarifa MT"/>
      <sheetName val="Bajadas"/>
      <sheetName val="PLAN DE INVERSION ANTICIPO"/>
      <sheetName val="inv mensual"/>
      <sheetName val="borrador flujo inv"/>
      <sheetName val="social-ambiental"/>
      <sheetName val="AU"/>
      <sheetName val="NARIÑO"/>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costos oficina"/>
      <sheetName val="costos campamento"/>
      <sheetName val="días habiles 2015"/>
      <sheetName val="devdics"/>
      <sheetName val="DEST. MEDIOS"/>
      <sheetName val="COMBUASF"/>
      <sheetName val="BALCRUDO"/>
      <sheetName val="CARGASPROC."/>
      <sheetName val="G L P  FINAL"/>
      <sheetName val="mdo"/>
      <sheetName val="equip"/>
      <sheetName val="mat"/>
      <sheetName val="CIRCUITOS CODENSA"/>
      <sheetName val="APU"/>
      <sheetName val="CONT_ADI"/>
      <sheetName val="BALANCE"/>
      <sheetName val="ITEMS NO REVISTOS"/>
      <sheetName val="APU ELECTRICOS"/>
      <sheetName val="c2_5y2_613"/>
      <sheetName val="c2_5y2_612"/>
      <sheetName val="c2_5y2_611"/>
      <sheetName val="c2_5y2_614"/>
      <sheetName val="Proveedores y acreedor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663"/>
  <sheetViews>
    <sheetView showGridLines="0" tabSelected="1" view="pageBreakPreview" topLeftCell="C536" zoomScaleNormal="100" zoomScaleSheetLayoutView="100" zoomScalePageLayoutView="55" workbookViewId="0">
      <selection activeCell="H13" sqref="H13"/>
    </sheetView>
  </sheetViews>
  <sheetFormatPr baseColWidth="10" defaultColWidth="11.44140625" defaultRowHeight="13.8"/>
  <cols>
    <col min="1" max="2" width="3.44140625" style="1" customWidth="1"/>
    <col min="3" max="3" width="6.44140625" style="1" customWidth="1"/>
    <col min="4" max="4" width="11.44140625" style="1" customWidth="1"/>
    <col min="5" max="5" width="12.109375" style="2" customWidth="1"/>
    <col min="6" max="6" width="14" style="1" customWidth="1"/>
    <col min="7" max="7" width="73.44140625" style="1" customWidth="1"/>
    <col min="8" max="8" width="8.44140625" style="1" customWidth="1"/>
    <col min="9" max="9" width="12.6640625" style="1" customWidth="1"/>
    <col min="10" max="10" width="23.44140625" style="1" customWidth="1"/>
    <col min="11" max="11" width="30" style="1" customWidth="1"/>
    <col min="12" max="12" width="1.44140625" style="1" customWidth="1"/>
    <col min="13" max="13" width="2.44140625" style="1" customWidth="1"/>
    <col min="14" max="14" width="20.44140625" style="1" bestFit="1" customWidth="1"/>
    <col min="15" max="15" width="2" style="1" customWidth="1"/>
    <col min="16" max="16" width="20.44140625" style="1" bestFit="1" customWidth="1"/>
    <col min="17" max="17" width="12.44140625" style="1" bestFit="1" customWidth="1"/>
    <col min="18"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7" customHeight="1">
      <c r="A3" s="5"/>
      <c r="B3" s="9"/>
      <c r="C3" s="363" t="s">
        <v>95</v>
      </c>
      <c r="D3" s="364"/>
      <c r="E3" s="364"/>
      <c r="F3" s="364"/>
      <c r="G3" s="5"/>
      <c r="H3" s="5"/>
      <c r="I3" s="5"/>
      <c r="J3" s="5"/>
      <c r="K3" s="5"/>
      <c r="L3" s="10"/>
      <c r="M3" s="5"/>
    </row>
    <row r="4" spans="1:13" ht="15.6">
      <c r="A4" s="5"/>
      <c r="B4" s="9"/>
      <c r="C4" s="203" t="s">
        <v>0</v>
      </c>
      <c r="D4" s="202" t="s">
        <v>98</v>
      </c>
      <c r="E4" s="203" t="s">
        <v>1</v>
      </c>
      <c r="F4" s="204">
        <v>1</v>
      </c>
      <c r="G4" s="5"/>
      <c r="H4" s="5"/>
      <c r="I4" s="5"/>
      <c r="J4" s="5"/>
      <c r="K4" s="5"/>
      <c r="L4" s="10"/>
      <c r="M4" s="5"/>
    </row>
    <row r="5" spans="1:13" ht="15.6">
      <c r="A5" s="5"/>
      <c r="B5" s="9"/>
      <c r="C5" s="380"/>
      <c r="D5" s="380"/>
      <c r="E5" s="380"/>
      <c r="F5" s="380"/>
      <c r="G5" s="380"/>
      <c r="H5" s="380"/>
      <c r="I5" s="380"/>
      <c r="J5" s="380"/>
      <c r="K5" s="380"/>
      <c r="L5" s="10"/>
      <c r="M5" s="5"/>
    </row>
    <row r="6" spans="1:13" ht="16.2" thickBot="1">
      <c r="A6" s="5"/>
      <c r="B6" s="9"/>
      <c r="C6" s="379" t="s">
        <v>2</v>
      </c>
      <c r="D6" s="379"/>
      <c r="E6" s="379"/>
      <c r="F6" s="379"/>
      <c r="G6" s="379"/>
      <c r="H6" s="379"/>
      <c r="I6" s="379"/>
      <c r="J6" s="379"/>
      <c r="K6" s="379"/>
      <c r="L6" s="10"/>
      <c r="M6" s="5"/>
    </row>
    <row r="7" spans="1:13" s="20" customFormat="1" ht="15.6">
      <c r="A7" s="19"/>
      <c r="B7" s="218"/>
      <c r="C7" s="341" t="s">
        <v>84</v>
      </c>
      <c r="D7" s="342"/>
      <c r="E7" s="342"/>
      <c r="F7" s="342"/>
      <c r="G7" s="342"/>
      <c r="H7" s="342"/>
      <c r="I7" s="342"/>
      <c r="J7" s="342"/>
      <c r="K7" s="343"/>
      <c r="L7" s="21"/>
      <c r="M7" s="19"/>
    </row>
    <row r="8" spans="1:13" ht="43.5" customHeight="1">
      <c r="A8" s="5"/>
      <c r="B8" s="219"/>
      <c r="C8" s="344"/>
      <c r="D8" s="345"/>
      <c r="E8" s="345"/>
      <c r="F8" s="345"/>
      <c r="G8" s="345"/>
      <c r="H8" s="345"/>
      <c r="I8" s="345"/>
      <c r="J8" s="345"/>
      <c r="K8" s="346"/>
      <c r="L8" s="10"/>
      <c r="M8" s="5"/>
    </row>
    <row r="9" spans="1:13" ht="34.5" customHeight="1">
      <c r="A9" s="5"/>
      <c r="B9" s="219"/>
      <c r="C9" s="347" t="s">
        <v>85</v>
      </c>
      <c r="D9" s="348"/>
      <c r="E9" s="348"/>
      <c r="F9" s="348"/>
      <c r="G9" s="348"/>
      <c r="H9" s="348"/>
      <c r="I9" s="348"/>
      <c r="J9" s="348"/>
      <c r="K9" s="349"/>
      <c r="L9" s="10"/>
      <c r="M9" s="5"/>
    </row>
    <row r="10" spans="1:13" ht="30" customHeight="1" thickBot="1">
      <c r="A10" s="5"/>
      <c r="B10" s="9"/>
      <c r="C10" s="367"/>
      <c r="D10" s="368"/>
      <c r="E10" s="368"/>
      <c r="F10" s="368"/>
      <c r="G10" s="368"/>
      <c r="H10" s="368"/>
      <c r="I10" s="368"/>
      <c r="J10" s="368"/>
      <c r="K10" s="369"/>
      <c r="L10" s="10"/>
      <c r="M10" s="5"/>
    </row>
    <row r="11" spans="1:13" ht="30" customHeight="1">
      <c r="A11" s="5"/>
      <c r="B11" s="9"/>
      <c r="C11" s="358" t="s">
        <v>3</v>
      </c>
      <c r="D11" s="360" t="s">
        <v>4</v>
      </c>
      <c r="E11" s="362" t="s">
        <v>5</v>
      </c>
      <c r="F11" s="362"/>
      <c r="G11" s="358" t="s">
        <v>6</v>
      </c>
      <c r="H11" s="360" t="s">
        <v>7</v>
      </c>
      <c r="I11" s="360" t="s">
        <v>8</v>
      </c>
      <c r="J11" s="381" t="s">
        <v>9</v>
      </c>
      <c r="K11" s="356" t="s">
        <v>246</v>
      </c>
      <c r="L11" s="10"/>
      <c r="M11" s="5"/>
    </row>
    <row r="12" spans="1:13" ht="30" customHeight="1" thickBot="1">
      <c r="A12" s="5"/>
      <c r="B12" s="9"/>
      <c r="C12" s="359"/>
      <c r="D12" s="361"/>
      <c r="E12" s="129" t="s">
        <v>11</v>
      </c>
      <c r="F12" s="129" t="s">
        <v>12</v>
      </c>
      <c r="G12" s="359"/>
      <c r="H12" s="361"/>
      <c r="I12" s="361"/>
      <c r="J12" s="382"/>
      <c r="K12" s="357"/>
      <c r="L12" s="10"/>
      <c r="M12" s="5"/>
    </row>
    <row r="13" spans="1:13" ht="30" customHeight="1" thickBot="1">
      <c r="A13" s="5"/>
      <c r="B13" s="9"/>
      <c r="C13" s="130">
        <v>1</v>
      </c>
      <c r="D13" s="246" t="s">
        <v>177</v>
      </c>
      <c r="E13" s="246"/>
      <c r="F13" s="246"/>
      <c r="G13" s="246"/>
      <c r="H13" s="246"/>
      <c r="I13" s="246"/>
      <c r="J13" s="246"/>
      <c r="K13" s="132"/>
      <c r="L13" s="10"/>
      <c r="M13" s="5"/>
    </row>
    <row r="14" spans="1:13" ht="30" customHeight="1">
      <c r="A14" s="5"/>
      <c r="B14" s="9"/>
      <c r="C14" s="133">
        <v>1.1000000000000001</v>
      </c>
      <c r="D14" s="134" t="s">
        <v>182</v>
      </c>
      <c r="E14" s="134" t="s">
        <v>182</v>
      </c>
      <c r="F14" s="134"/>
      <c r="G14" s="135" t="s">
        <v>179</v>
      </c>
      <c r="H14" s="242" t="s">
        <v>104</v>
      </c>
      <c r="I14" s="241">
        <v>21.2</v>
      </c>
      <c r="J14" s="240">
        <v>1781.33</v>
      </c>
      <c r="K14" s="138">
        <f>(J14*I14)</f>
        <v>37764.195999999996</v>
      </c>
      <c r="L14" s="10"/>
      <c r="M14" s="5"/>
    </row>
    <row r="15" spans="1:13" ht="30" customHeight="1">
      <c r="A15" s="5"/>
      <c r="B15" s="9"/>
      <c r="C15" s="133">
        <v>1.2</v>
      </c>
      <c r="D15" s="134" t="s">
        <v>137</v>
      </c>
      <c r="E15" s="134" t="s">
        <v>137</v>
      </c>
      <c r="F15" s="134"/>
      <c r="G15" s="135" t="s">
        <v>141</v>
      </c>
      <c r="H15" s="242" t="s">
        <v>145</v>
      </c>
      <c r="I15" s="241">
        <v>29</v>
      </c>
      <c r="J15" s="240">
        <v>7423.82</v>
      </c>
      <c r="K15" s="138">
        <f t="shared" ref="K15:K31" si="0">(J15*I15)*1.04</f>
        <v>223902.4112</v>
      </c>
      <c r="L15" s="10"/>
      <c r="M15" s="5"/>
    </row>
    <row r="16" spans="1:13" ht="30" customHeight="1">
      <c r="A16" s="5"/>
      <c r="B16" s="9"/>
      <c r="C16" s="133">
        <v>1.3</v>
      </c>
      <c r="D16" s="134" t="s">
        <v>138</v>
      </c>
      <c r="E16" s="134" t="s">
        <v>138</v>
      </c>
      <c r="F16" s="134"/>
      <c r="G16" s="135" t="s">
        <v>180</v>
      </c>
      <c r="H16" s="242" t="s">
        <v>106</v>
      </c>
      <c r="I16" s="241">
        <v>1.5</v>
      </c>
      <c r="J16" s="240">
        <v>503770.05</v>
      </c>
      <c r="K16" s="138">
        <f t="shared" si="0"/>
        <v>785881.27799999993</v>
      </c>
      <c r="L16" s="10"/>
      <c r="M16" s="5"/>
    </row>
    <row r="17" spans="1:14" ht="30" customHeight="1">
      <c r="A17" s="5"/>
      <c r="B17" s="9"/>
      <c r="C17" s="133">
        <v>1.4</v>
      </c>
      <c r="D17" s="134" t="s">
        <v>123</v>
      </c>
      <c r="E17" s="134" t="s">
        <v>123</v>
      </c>
      <c r="F17" s="134"/>
      <c r="G17" s="135" t="s">
        <v>171</v>
      </c>
      <c r="H17" s="242" t="s">
        <v>104</v>
      </c>
      <c r="I17" s="241">
        <v>78.5</v>
      </c>
      <c r="J17" s="240">
        <v>91325.6</v>
      </c>
      <c r="K17" s="138">
        <f t="shared" si="0"/>
        <v>7455821.9840000011</v>
      </c>
      <c r="L17" s="10"/>
      <c r="M17" s="5"/>
    </row>
    <row r="18" spans="1:14" ht="30" customHeight="1">
      <c r="A18" s="5"/>
      <c r="B18" s="9"/>
      <c r="C18" s="133">
        <v>1.5</v>
      </c>
      <c r="D18" s="134" t="s">
        <v>160</v>
      </c>
      <c r="E18" s="134" t="s">
        <v>160</v>
      </c>
      <c r="F18" s="134"/>
      <c r="G18" s="135" t="s">
        <v>189</v>
      </c>
      <c r="H18" s="242" t="s">
        <v>104</v>
      </c>
      <c r="I18" s="241">
        <v>1</v>
      </c>
      <c r="J18" s="252">
        <v>187405.13</v>
      </c>
      <c r="K18" s="138">
        <f t="shared" si="0"/>
        <v>194901.3352</v>
      </c>
      <c r="L18" s="10"/>
      <c r="M18" s="5"/>
    </row>
    <row r="19" spans="1:14" ht="30" customHeight="1">
      <c r="A19" s="5"/>
      <c r="B19" s="9"/>
      <c r="C19" s="133">
        <v>1.6</v>
      </c>
      <c r="D19" s="134" t="s">
        <v>184</v>
      </c>
      <c r="E19" s="134" t="s">
        <v>184</v>
      </c>
      <c r="F19" s="134"/>
      <c r="G19" s="135" t="s">
        <v>190</v>
      </c>
      <c r="H19" s="242" t="s">
        <v>104</v>
      </c>
      <c r="I19" s="241">
        <v>1</v>
      </c>
      <c r="J19" s="252">
        <v>88442.67</v>
      </c>
      <c r="K19" s="138">
        <f t="shared" si="0"/>
        <v>91980.376799999998</v>
      </c>
      <c r="L19" s="10"/>
      <c r="M19" s="5"/>
    </row>
    <row r="20" spans="1:14" ht="30" customHeight="1">
      <c r="A20" s="5"/>
      <c r="B20" s="9"/>
      <c r="C20" s="133">
        <v>1.7</v>
      </c>
      <c r="D20" s="134" t="s">
        <v>185</v>
      </c>
      <c r="E20" s="134" t="s">
        <v>185</v>
      </c>
      <c r="F20" s="134"/>
      <c r="G20" s="135" t="s">
        <v>191</v>
      </c>
      <c r="H20" s="242" t="s">
        <v>156</v>
      </c>
      <c r="I20" s="241">
        <v>1</v>
      </c>
      <c r="J20" s="252">
        <v>171030.31</v>
      </c>
      <c r="K20" s="138">
        <f t="shared" si="0"/>
        <v>177871.52240000002</v>
      </c>
      <c r="L20" s="10"/>
      <c r="M20" s="5"/>
    </row>
    <row r="21" spans="1:14" ht="30" customHeight="1">
      <c r="A21" s="5"/>
      <c r="B21" s="9"/>
      <c r="C21" s="133">
        <v>1.8</v>
      </c>
      <c r="D21" s="134" t="s">
        <v>186</v>
      </c>
      <c r="E21" s="134" t="s">
        <v>186</v>
      </c>
      <c r="F21" s="134"/>
      <c r="G21" s="135" t="s">
        <v>192</v>
      </c>
      <c r="H21" s="242" t="s">
        <v>156</v>
      </c>
      <c r="I21" s="241">
        <v>1</v>
      </c>
      <c r="J21" s="252">
        <v>134623.10999999999</v>
      </c>
      <c r="K21" s="138">
        <f t="shared" si="0"/>
        <v>140008.0344</v>
      </c>
      <c r="L21" s="10"/>
      <c r="M21" s="5"/>
    </row>
    <row r="22" spans="1:14" ht="30" customHeight="1">
      <c r="A22" s="5"/>
      <c r="B22" s="9"/>
      <c r="C22" s="133">
        <v>1.9</v>
      </c>
      <c r="D22" s="250" t="s">
        <v>187</v>
      </c>
      <c r="E22" s="250" t="s">
        <v>187</v>
      </c>
      <c r="F22" s="250"/>
      <c r="G22" s="251" t="s">
        <v>193</v>
      </c>
      <c r="H22" s="242" t="s">
        <v>156</v>
      </c>
      <c r="I22" s="241">
        <v>1</v>
      </c>
      <c r="J22" s="240">
        <v>82624</v>
      </c>
      <c r="K22" s="138">
        <f t="shared" si="0"/>
        <v>85928.960000000006</v>
      </c>
      <c r="L22" s="10"/>
      <c r="M22" s="5"/>
    </row>
    <row r="23" spans="1:14" ht="30" customHeight="1">
      <c r="A23" s="5"/>
      <c r="B23" s="9"/>
      <c r="C23" s="243">
        <v>1.1000000000000001</v>
      </c>
      <c r="D23" s="134" t="s">
        <v>188</v>
      </c>
      <c r="E23" s="134" t="s">
        <v>188</v>
      </c>
      <c r="F23" s="134"/>
      <c r="G23" s="135" t="s">
        <v>194</v>
      </c>
      <c r="H23" s="242" t="s">
        <v>136</v>
      </c>
      <c r="I23" s="241">
        <v>10</v>
      </c>
      <c r="J23" s="240">
        <v>34739.449999999997</v>
      </c>
      <c r="K23" s="138">
        <f t="shared" si="0"/>
        <v>361290.28</v>
      </c>
      <c r="L23" s="10"/>
      <c r="M23" s="5"/>
    </row>
    <row r="24" spans="1:14" ht="30" customHeight="1">
      <c r="A24" s="5"/>
      <c r="B24" s="9"/>
      <c r="C24" s="243">
        <v>1.1100000000000001</v>
      </c>
      <c r="D24" s="134" t="s">
        <v>113</v>
      </c>
      <c r="E24" s="134" t="s">
        <v>113</v>
      </c>
      <c r="F24" s="134"/>
      <c r="G24" s="135" t="s">
        <v>195</v>
      </c>
      <c r="H24" s="242" t="s">
        <v>105</v>
      </c>
      <c r="I24" s="241">
        <v>0.3</v>
      </c>
      <c r="J24" s="240">
        <v>277796</v>
      </c>
      <c r="K24" s="138">
        <f t="shared" si="0"/>
        <v>86672.351999999999</v>
      </c>
      <c r="L24" s="10"/>
      <c r="M24" s="5"/>
    </row>
    <row r="25" spans="1:14" ht="30" customHeight="1">
      <c r="A25" s="5"/>
      <c r="B25" s="9"/>
      <c r="C25" s="243">
        <v>1.1200000000000001</v>
      </c>
      <c r="D25" s="134" t="s">
        <v>150</v>
      </c>
      <c r="E25" s="134" t="s">
        <v>150</v>
      </c>
      <c r="F25" s="134"/>
      <c r="G25" s="135" t="s">
        <v>196</v>
      </c>
      <c r="H25" s="242" t="s">
        <v>156</v>
      </c>
      <c r="I25" s="241">
        <v>2</v>
      </c>
      <c r="J25" s="240">
        <v>782688.31</v>
      </c>
      <c r="K25" s="138">
        <f t="shared" si="0"/>
        <v>1627991.6848000002</v>
      </c>
      <c r="L25" s="10"/>
      <c r="M25" s="5"/>
    </row>
    <row r="26" spans="1:14" ht="30" customHeight="1">
      <c r="A26" s="5"/>
      <c r="B26" s="9"/>
      <c r="C26" s="243">
        <v>1.1299999999999999</v>
      </c>
      <c r="D26" s="134" t="s">
        <v>197</v>
      </c>
      <c r="E26" s="134" t="s">
        <v>197</v>
      </c>
      <c r="F26" s="134"/>
      <c r="G26" s="135" t="s">
        <v>198</v>
      </c>
      <c r="H26" s="242" t="s">
        <v>105</v>
      </c>
      <c r="I26" s="241">
        <v>7.8</v>
      </c>
      <c r="J26" s="240">
        <v>390437.26</v>
      </c>
      <c r="K26" s="138">
        <f t="shared" si="0"/>
        <v>3167227.0531200003</v>
      </c>
      <c r="L26" s="10"/>
      <c r="M26" s="5"/>
    </row>
    <row r="27" spans="1:14" ht="30" customHeight="1">
      <c r="A27" s="5"/>
      <c r="B27" s="9"/>
      <c r="C27" s="243">
        <v>1.1399999999999999</v>
      </c>
      <c r="D27" s="134" t="s">
        <v>199</v>
      </c>
      <c r="E27" s="134" t="s">
        <v>199</v>
      </c>
      <c r="F27" s="134"/>
      <c r="G27" s="135" t="s">
        <v>200</v>
      </c>
      <c r="H27" s="242" t="s">
        <v>204</v>
      </c>
      <c r="I27" s="241">
        <v>5</v>
      </c>
      <c r="J27" s="240">
        <v>97472.38</v>
      </c>
      <c r="K27" s="138">
        <f t="shared" si="0"/>
        <v>506856.37600000005</v>
      </c>
      <c r="L27" s="10"/>
      <c r="M27" s="5"/>
    </row>
    <row r="28" spans="1:14" ht="30" customHeight="1">
      <c r="A28" s="5"/>
      <c r="B28" s="9"/>
      <c r="C28" s="243">
        <v>1.1499999999999999</v>
      </c>
      <c r="D28" s="134" t="s">
        <v>151</v>
      </c>
      <c r="E28" s="134" t="s">
        <v>151</v>
      </c>
      <c r="F28" s="134"/>
      <c r="G28" s="135" t="s">
        <v>201</v>
      </c>
      <c r="H28" s="242" t="s">
        <v>204</v>
      </c>
      <c r="I28" s="241">
        <v>2</v>
      </c>
      <c r="J28" s="240">
        <v>130841.14</v>
      </c>
      <c r="K28" s="138">
        <f t="shared" si="0"/>
        <v>272149.57120000001</v>
      </c>
      <c r="L28" s="10"/>
      <c r="M28" s="5"/>
    </row>
    <row r="29" spans="1:14" ht="30" customHeight="1">
      <c r="A29" s="5"/>
      <c r="B29" s="9"/>
      <c r="C29" s="243">
        <v>1.1599999999999999</v>
      </c>
      <c r="D29" s="134" t="s">
        <v>120</v>
      </c>
      <c r="E29" s="134" t="s">
        <v>120</v>
      </c>
      <c r="F29" s="134"/>
      <c r="G29" s="135" t="s">
        <v>129</v>
      </c>
      <c r="H29" s="242" t="s">
        <v>104</v>
      </c>
      <c r="I29" s="241">
        <v>40.82</v>
      </c>
      <c r="J29" s="240">
        <v>35818.47</v>
      </c>
      <c r="K29" s="138">
        <f t="shared" si="0"/>
        <v>1520594.3432160001</v>
      </c>
      <c r="L29" s="10"/>
      <c r="M29" s="5"/>
    </row>
    <row r="30" spans="1:14" ht="30" customHeight="1">
      <c r="A30" s="5"/>
      <c r="B30" s="9"/>
      <c r="C30" s="243">
        <v>1.17</v>
      </c>
      <c r="D30" s="134" t="s">
        <v>140</v>
      </c>
      <c r="E30" s="134" t="s">
        <v>140</v>
      </c>
      <c r="F30" s="134"/>
      <c r="G30" s="135" t="s">
        <v>202</v>
      </c>
      <c r="H30" s="242" t="s">
        <v>104</v>
      </c>
      <c r="I30" s="241">
        <v>7</v>
      </c>
      <c r="J30" s="240">
        <v>71370.94</v>
      </c>
      <c r="K30" s="138">
        <f t="shared" si="0"/>
        <v>519580.44320000004</v>
      </c>
      <c r="L30" s="10"/>
      <c r="M30" s="5"/>
    </row>
    <row r="31" spans="1:14" ht="30" customHeight="1">
      <c r="A31" s="5"/>
      <c r="B31" s="9"/>
      <c r="C31" s="243">
        <v>1.18</v>
      </c>
      <c r="D31" s="134" t="s">
        <v>162</v>
      </c>
      <c r="E31" s="134" t="s">
        <v>162</v>
      </c>
      <c r="F31" s="134"/>
      <c r="G31" s="135" t="s">
        <v>203</v>
      </c>
      <c r="H31" s="242" t="s">
        <v>156</v>
      </c>
      <c r="I31" s="253">
        <v>1</v>
      </c>
      <c r="J31" s="240">
        <v>711261.47</v>
      </c>
      <c r="K31" s="138">
        <f t="shared" si="0"/>
        <v>739711.92879999999</v>
      </c>
      <c r="L31" s="10"/>
      <c r="M31" s="5"/>
    </row>
    <row r="32" spans="1:14" ht="30" customHeight="1" thickBot="1">
      <c r="A32" s="5"/>
      <c r="B32" s="9"/>
      <c r="C32" s="139" t="s">
        <v>13</v>
      </c>
      <c r="D32" s="140"/>
      <c r="E32" s="140"/>
      <c r="F32" s="140"/>
      <c r="G32" s="141"/>
      <c r="H32" s="140"/>
      <c r="I32" s="254"/>
      <c r="J32" s="142"/>
      <c r="K32" s="143">
        <f>SUM(K14:K31)</f>
        <v>17996134.130336005</v>
      </c>
      <c r="L32" s="10"/>
      <c r="M32" s="5"/>
      <c r="N32" s="248">
        <f>+K32*1.3</f>
        <v>23394974.369436808</v>
      </c>
    </row>
    <row r="33" spans="1:17" ht="30" customHeight="1" thickBot="1">
      <c r="A33" s="5"/>
      <c r="B33" s="9"/>
      <c r="C33" s="130">
        <v>2</v>
      </c>
      <c r="D33" s="246" t="s">
        <v>178</v>
      </c>
      <c r="E33" s="246"/>
      <c r="F33" s="246"/>
      <c r="G33" s="246"/>
      <c r="H33" s="246"/>
      <c r="I33" s="255"/>
      <c r="J33" s="246"/>
      <c r="K33" s="132"/>
      <c r="L33" s="10"/>
      <c r="M33" s="5"/>
    </row>
    <row r="34" spans="1:17" ht="30" customHeight="1">
      <c r="A34" s="5"/>
      <c r="B34" s="9"/>
      <c r="C34" s="133">
        <v>2.1</v>
      </c>
      <c r="D34" s="134" t="s">
        <v>182</v>
      </c>
      <c r="E34" s="134" t="s">
        <v>182</v>
      </c>
      <c r="F34" s="134"/>
      <c r="G34" s="135" t="s">
        <v>179</v>
      </c>
      <c r="H34" s="242" t="s">
        <v>104</v>
      </c>
      <c r="I34" s="241">
        <v>44.95</v>
      </c>
      <c r="J34" s="240">
        <v>1781.33</v>
      </c>
      <c r="K34" s="138">
        <f>+J34*I34</f>
        <v>80070.783500000005</v>
      </c>
      <c r="L34" s="10"/>
      <c r="M34" s="5"/>
      <c r="P34" s="248">
        <v>80070.78</v>
      </c>
      <c r="Q34" s="249">
        <f>+K34-P34</f>
        <v>3.5000000061700121E-3</v>
      </c>
    </row>
    <row r="35" spans="1:17" ht="30" customHeight="1">
      <c r="A35" s="5"/>
      <c r="B35" s="9"/>
      <c r="C35" s="133">
        <v>2.2000000000000002</v>
      </c>
      <c r="D35" s="134" t="s">
        <v>137</v>
      </c>
      <c r="E35" s="134" t="s">
        <v>137</v>
      </c>
      <c r="F35" s="134"/>
      <c r="G35" s="135" t="s">
        <v>141</v>
      </c>
      <c r="H35" s="242" t="s">
        <v>145</v>
      </c>
      <c r="I35" s="241">
        <v>60</v>
      </c>
      <c r="J35" s="240">
        <v>7423.82</v>
      </c>
      <c r="K35" s="138">
        <f>(J35*I35)*1.04</f>
        <v>463246.36799999996</v>
      </c>
      <c r="L35" s="10"/>
      <c r="M35" s="5"/>
      <c r="P35" s="248">
        <v>463246.37</v>
      </c>
      <c r="Q35" s="249">
        <f t="shared" ref="Q35:Q55" si="1">+K35-P35</f>
        <v>-2.0000000367872417E-3</v>
      </c>
    </row>
    <row r="36" spans="1:17" ht="30" customHeight="1">
      <c r="A36" s="5"/>
      <c r="B36" s="9"/>
      <c r="C36" s="133">
        <v>2.2999999999999998</v>
      </c>
      <c r="D36" s="134" t="s">
        <v>138</v>
      </c>
      <c r="E36" s="134" t="s">
        <v>138</v>
      </c>
      <c r="F36" s="134"/>
      <c r="G36" s="135" t="s">
        <v>180</v>
      </c>
      <c r="H36" s="242" t="s">
        <v>106</v>
      </c>
      <c r="I36" s="241">
        <v>3.1</v>
      </c>
      <c r="J36" s="240">
        <v>503770.05</v>
      </c>
      <c r="K36" s="138">
        <f t="shared" ref="K36:K55" si="2">(J36*I36)*1.04</f>
        <v>1624154.6412000002</v>
      </c>
      <c r="L36" s="10"/>
      <c r="M36" s="5"/>
      <c r="P36" s="248">
        <v>1624154.64</v>
      </c>
      <c r="Q36" s="249">
        <f t="shared" si="1"/>
        <v>1.2000002898275852E-3</v>
      </c>
    </row>
    <row r="37" spans="1:17" ht="30" customHeight="1">
      <c r="A37" s="5"/>
      <c r="B37" s="9"/>
      <c r="C37" s="133">
        <v>2.4</v>
      </c>
      <c r="D37" s="134" t="s">
        <v>123</v>
      </c>
      <c r="E37" s="134" t="s">
        <v>123</v>
      </c>
      <c r="F37" s="134"/>
      <c r="G37" s="135" t="s">
        <v>171</v>
      </c>
      <c r="H37" s="242" t="s">
        <v>104</v>
      </c>
      <c r="I37" s="241">
        <v>43.5</v>
      </c>
      <c r="J37" s="240">
        <v>91325.6</v>
      </c>
      <c r="K37" s="138">
        <f t="shared" si="2"/>
        <v>4131570.1440000003</v>
      </c>
      <c r="L37" s="10"/>
      <c r="M37" s="5"/>
      <c r="P37" s="248">
        <v>4131570.14</v>
      </c>
      <c r="Q37" s="249">
        <f t="shared" si="1"/>
        <v>4.0000001899898052E-3</v>
      </c>
    </row>
    <row r="38" spans="1:17" ht="30" customHeight="1">
      <c r="A38" s="5"/>
      <c r="B38" s="9"/>
      <c r="C38" s="133">
        <v>2.5</v>
      </c>
      <c r="D38" s="134" t="s">
        <v>206</v>
      </c>
      <c r="E38" s="134" t="s">
        <v>206</v>
      </c>
      <c r="F38" s="134"/>
      <c r="G38" s="135" t="s">
        <v>207</v>
      </c>
      <c r="H38" s="242" t="s">
        <v>106</v>
      </c>
      <c r="I38" s="241">
        <v>0.61</v>
      </c>
      <c r="J38" s="240">
        <v>70577.63</v>
      </c>
      <c r="K38" s="138">
        <f>(J38*I38)</f>
        <v>43052.354299999999</v>
      </c>
      <c r="L38" s="10"/>
      <c r="M38" s="5"/>
      <c r="P38" s="248">
        <v>43052.35</v>
      </c>
      <c r="Q38" s="249">
        <f t="shared" si="1"/>
        <v>4.3000000005122274E-3</v>
      </c>
    </row>
    <row r="39" spans="1:17" ht="30" customHeight="1">
      <c r="A39" s="5"/>
      <c r="B39" s="9"/>
      <c r="C39" s="133">
        <v>2.6</v>
      </c>
      <c r="D39" s="134" t="s">
        <v>160</v>
      </c>
      <c r="E39" s="134" t="s">
        <v>160</v>
      </c>
      <c r="F39" s="134"/>
      <c r="G39" s="135" t="s">
        <v>189</v>
      </c>
      <c r="H39" s="242" t="s">
        <v>104</v>
      </c>
      <c r="I39" s="241">
        <v>0.96</v>
      </c>
      <c r="J39" s="252">
        <v>187405.13</v>
      </c>
      <c r="K39" s="138">
        <f t="shared" si="2"/>
        <v>187105.28179200002</v>
      </c>
      <c r="L39" s="10"/>
      <c r="M39" s="5"/>
      <c r="P39" s="248">
        <v>187105.28</v>
      </c>
      <c r="Q39" s="249">
        <f t="shared" si="1"/>
        <v>1.7920000245794654E-3</v>
      </c>
    </row>
    <row r="40" spans="1:17" ht="30" customHeight="1">
      <c r="A40" s="5"/>
      <c r="B40" s="9"/>
      <c r="C40" s="133">
        <v>2.7</v>
      </c>
      <c r="D40" s="134" t="s">
        <v>184</v>
      </c>
      <c r="E40" s="134" t="s">
        <v>184</v>
      </c>
      <c r="F40" s="134"/>
      <c r="G40" s="135" t="s">
        <v>190</v>
      </c>
      <c r="H40" s="242" t="s">
        <v>104</v>
      </c>
      <c r="I40" s="241">
        <v>0.96</v>
      </c>
      <c r="J40" s="252">
        <v>88442.67</v>
      </c>
      <c r="K40" s="138">
        <f t="shared" si="2"/>
        <v>88301.161728000006</v>
      </c>
      <c r="L40" s="10"/>
      <c r="M40" s="5"/>
      <c r="P40" s="248">
        <v>88301.16</v>
      </c>
      <c r="Q40" s="249">
        <f t="shared" si="1"/>
        <v>1.728000002913177E-3</v>
      </c>
    </row>
    <row r="41" spans="1:17" ht="30" customHeight="1">
      <c r="A41" s="5"/>
      <c r="B41" s="9"/>
      <c r="C41" s="133">
        <v>2.8</v>
      </c>
      <c r="D41" s="134" t="s">
        <v>185</v>
      </c>
      <c r="E41" s="134" t="s">
        <v>185</v>
      </c>
      <c r="F41" s="134"/>
      <c r="G41" s="135" t="s">
        <v>191</v>
      </c>
      <c r="H41" s="242" t="s">
        <v>156</v>
      </c>
      <c r="I41" s="241">
        <v>1</v>
      </c>
      <c r="J41" s="252">
        <v>171030.31</v>
      </c>
      <c r="K41" s="138">
        <f t="shared" si="2"/>
        <v>177871.52240000002</v>
      </c>
      <c r="L41" s="10"/>
      <c r="M41" s="5"/>
      <c r="P41" s="248">
        <v>177871.52</v>
      </c>
      <c r="Q41" s="249">
        <f t="shared" si="1"/>
        <v>2.4000000266823918E-3</v>
      </c>
    </row>
    <row r="42" spans="1:17" ht="30" customHeight="1">
      <c r="A42" s="5"/>
      <c r="B42" s="9"/>
      <c r="C42" s="133">
        <v>2.9</v>
      </c>
      <c r="D42" s="134" t="s">
        <v>186</v>
      </c>
      <c r="E42" s="134" t="s">
        <v>186</v>
      </c>
      <c r="F42" s="134"/>
      <c r="G42" s="135" t="s">
        <v>192</v>
      </c>
      <c r="H42" s="242" t="s">
        <v>156</v>
      </c>
      <c r="I42" s="241">
        <v>1</v>
      </c>
      <c r="J42" s="252">
        <v>134623.10999999999</v>
      </c>
      <c r="K42" s="138">
        <f t="shared" si="2"/>
        <v>140008.0344</v>
      </c>
      <c r="L42" s="10"/>
      <c r="M42" s="5"/>
      <c r="P42" s="248">
        <v>140008.03</v>
      </c>
      <c r="Q42" s="249">
        <f t="shared" si="1"/>
        <v>4.4000000052619725E-3</v>
      </c>
    </row>
    <row r="43" spans="1:17" ht="30" customHeight="1">
      <c r="A43" s="5"/>
      <c r="B43" s="9"/>
      <c r="C43" s="243">
        <v>2.1</v>
      </c>
      <c r="D43" s="250" t="s">
        <v>187</v>
      </c>
      <c r="E43" s="250" t="s">
        <v>187</v>
      </c>
      <c r="F43" s="250"/>
      <c r="G43" s="251" t="s">
        <v>193</v>
      </c>
      <c r="H43" s="242" t="s">
        <v>156</v>
      </c>
      <c r="I43" s="241">
        <v>1</v>
      </c>
      <c r="J43" s="240">
        <v>82624</v>
      </c>
      <c r="K43" s="138">
        <f t="shared" si="2"/>
        <v>85928.960000000006</v>
      </c>
      <c r="L43" s="10"/>
      <c r="M43" s="5"/>
      <c r="P43" s="248">
        <v>85928.960000000006</v>
      </c>
      <c r="Q43" s="249">
        <f t="shared" si="1"/>
        <v>0</v>
      </c>
    </row>
    <row r="44" spans="1:17" ht="30" customHeight="1">
      <c r="A44" s="5"/>
      <c r="B44" s="9"/>
      <c r="C44" s="133">
        <v>2.11</v>
      </c>
      <c r="D44" s="134" t="s">
        <v>188</v>
      </c>
      <c r="E44" s="134" t="s">
        <v>188</v>
      </c>
      <c r="F44" s="134"/>
      <c r="G44" s="135" t="s">
        <v>194</v>
      </c>
      <c r="H44" s="242" t="s">
        <v>136</v>
      </c>
      <c r="I44" s="241">
        <v>6</v>
      </c>
      <c r="J44" s="240">
        <v>34739.449999999997</v>
      </c>
      <c r="K44" s="138">
        <f t="shared" si="2"/>
        <v>216774.16799999998</v>
      </c>
      <c r="L44" s="10"/>
      <c r="M44" s="5"/>
      <c r="P44" s="248">
        <v>216774.17</v>
      </c>
      <c r="Q44" s="249">
        <f t="shared" si="1"/>
        <v>-2.0000000367872417E-3</v>
      </c>
    </row>
    <row r="45" spans="1:17" ht="30" customHeight="1">
      <c r="A45" s="5"/>
      <c r="B45" s="9"/>
      <c r="C45" s="243">
        <v>2.12</v>
      </c>
      <c r="D45" s="134" t="s">
        <v>113</v>
      </c>
      <c r="E45" s="134" t="s">
        <v>113</v>
      </c>
      <c r="F45" s="134"/>
      <c r="G45" s="135" t="s">
        <v>195</v>
      </c>
      <c r="H45" s="242" t="s">
        <v>105</v>
      </c>
      <c r="I45" s="241">
        <v>0.25</v>
      </c>
      <c r="J45" s="240">
        <v>277796</v>
      </c>
      <c r="K45" s="138">
        <f t="shared" si="2"/>
        <v>72226.960000000006</v>
      </c>
      <c r="L45" s="10"/>
      <c r="M45" s="5"/>
      <c r="P45" s="248">
        <v>72226.960000000006</v>
      </c>
      <c r="Q45" s="249">
        <f t="shared" si="1"/>
        <v>0</v>
      </c>
    </row>
    <row r="46" spans="1:17" ht="30" customHeight="1">
      <c r="A46" s="5"/>
      <c r="B46" s="9"/>
      <c r="C46" s="133">
        <v>2.13</v>
      </c>
      <c r="D46" s="134" t="s">
        <v>150</v>
      </c>
      <c r="E46" s="134" t="s">
        <v>150</v>
      </c>
      <c r="F46" s="134"/>
      <c r="G46" s="135" t="s">
        <v>196</v>
      </c>
      <c r="H46" s="242" t="s">
        <v>156</v>
      </c>
      <c r="I46" s="241">
        <v>1.4</v>
      </c>
      <c r="J46" s="240">
        <v>782688.31</v>
      </c>
      <c r="K46" s="138">
        <f t="shared" si="2"/>
        <v>1139594.1793600002</v>
      </c>
      <c r="L46" s="10"/>
      <c r="M46" s="5"/>
      <c r="P46" s="248">
        <v>1139594.18</v>
      </c>
      <c r="Q46" s="249">
        <f t="shared" si="1"/>
        <v>-6.3999975100159645E-4</v>
      </c>
    </row>
    <row r="47" spans="1:17" ht="30" customHeight="1">
      <c r="A47" s="5"/>
      <c r="B47" s="9"/>
      <c r="C47" s="243">
        <v>2.14</v>
      </c>
      <c r="D47" s="134" t="s">
        <v>199</v>
      </c>
      <c r="E47" s="134" t="s">
        <v>199</v>
      </c>
      <c r="F47" s="134"/>
      <c r="G47" s="135" t="s">
        <v>200</v>
      </c>
      <c r="H47" s="242" t="s">
        <v>204</v>
      </c>
      <c r="I47" s="241">
        <v>1</v>
      </c>
      <c r="J47" s="240">
        <v>97472.38</v>
      </c>
      <c r="K47" s="138">
        <f t="shared" si="2"/>
        <v>101371.2752</v>
      </c>
      <c r="L47" s="10"/>
      <c r="M47" s="5"/>
      <c r="P47" s="248">
        <v>101371.28</v>
      </c>
      <c r="Q47" s="249">
        <f t="shared" si="1"/>
        <v>-4.7999999951571226E-3</v>
      </c>
    </row>
    <row r="48" spans="1:17" ht="30" customHeight="1">
      <c r="A48" s="5"/>
      <c r="B48" s="9"/>
      <c r="C48" s="133">
        <v>2.15</v>
      </c>
      <c r="D48" s="134" t="s">
        <v>174</v>
      </c>
      <c r="E48" s="134" t="s">
        <v>174</v>
      </c>
      <c r="F48" s="134"/>
      <c r="G48" s="135" t="s">
        <v>210</v>
      </c>
      <c r="H48" s="242" t="s">
        <v>106</v>
      </c>
      <c r="I48" s="241">
        <v>1.06</v>
      </c>
      <c r="J48" s="240">
        <v>1087554.32</v>
      </c>
      <c r="K48" s="138">
        <f t="shared" si="2"/>
        <v>1198919.882368</v>
      </c>
      <c r="L48" s="10"/>
      <c r="M48" s="5"/>
      <c r="P48" s="248">
        <v>1198919.8799999999</v>
      </c>
      <c r="Q48" s="249">
        <f t="shared" si="1"/>
        <v>2.3680001031607389E-3</v>
      </c>
    </row>
    <row r="49" spans="1:17" ht="30" customHeight="1">
      <c r="A49" s="5"/>
      <c r="B49" s="9"/>
      <c r="C49" s="243">
        <v>2.16</v>
      </c>
      <c r="D49" s="134" t="s">
        <v>342</v>
      </c>
      <c r="E49" s="134" t="s">
        <v>342</v>
      </c>
      <c r="F49" s="134"/>
      <c r="G49" s="135" t="s">
        <v>211</v>
      </c>
      <c r="H49" s="242" t="s">
        <v>106</v>
      </c>
      <c r="I49" s="241">
        <v>0.56000000000000005</v>
      </c>
      <c r="J49" s="240">
        <v>1136574.77</v>
      </c>
      <c r="K49" s="138">
        <f t="shared" si="2"/>
        <v>661941.14604800008</v>
      </c>
      <c r="L49" s="10"/>
      <c r="M49" s="5"/>
      <c r="P49" s="248">
        <v>661941.15</v>
      </c>
      <c r="Q49" s="249">
        <f t="shared" si="1"/>
        <v>-3.9519999409094453E-3</v>
      </c>
    </row>
    <row r="50" spans="1:17" ht="30" customHeight="1">
      <c r="A50" s="5"/>
      <c r="B50" s="9"/>
      <c r="C50" s="133">
        <v>2.17</v>
      </c>
      <c r="D50" s="134" t="s">
        <v>208</v>
      </c>
      <c r="E50" s="134" t="s">
        <v>208</v>
      </c>
      <c r="F50" s="134"/>
      <c r="G50" s="135" t="s">
        <v>212</v>
      </c>
      <c r="H50" s="242" t="s">
        <v>145</v>
      </c>
      <c r="I50" s="241">
        <v>128</v>
      </c>
      <c r="J50" s="240">
        <v>6843.45</v>
      </c>
      <c r="K50" s="138">
        <f t="shared" si="2"/>
        <v>911000.06400000001</v>
      </c>
      <c r="L50" s="10"/>
      <c r="M50" s="5"/>
      <c r="P50" s="248">
        <v>911000.06</v>
      </c>
      <c r="Q50" s="249">
        <f t="shared" si="1"/>
        <v>3.9999999571591616E-3</v>
      </c>
    </row>
    <row r="51" spans="1:17" ht="30" customHeight="1">
      <c r="A51" s="5"/>
      <c r="B51" s="9"/>
      <c r="C51" s="243">
        <v>2.1800000000000002</v>
      </c>
      <c r="D51" s="134" t="s">
        <v>140</v>
      </c>
      <c r="E51" s="134" t="s">
        <v>140</v>
      </c>
      <c r="F51" s="134"/>
      <c r="G51" s="135" t="s">
        <v>202</v>
      </c>
      <c r="H51" s="242" t="s">
        <v>104</v>
      </c>
      <c r="I51" s="241">
        <v>19.34</v>
      </c>
      <c r="J51" s="240">
        <v>71370.94</v>
      </c>
      <c r="K51" s="138">
        <f t="shared" si="2"/>
        <v>1435526.5387840001</v>
      </c>
      <c r="L51" s="10"/>
      <c r="M51" s="5"/>
      <c r="P51" s="248">
        <v>1435526.54</v>
      </c>
      <c r="Q51" s="249">
        <f t="shared" si="1"/>
        <v>-1.2159999459981918E-3</v>
      </c>
    </row>
    <row r="52" spans="1:17" ht="30" customHeight="1">
      <c r="A52" s="5"/>
      <c r="B52" s="9"/>
      <c r="C52" s="133">
        <v>2.19</v>
      </c>
      <c r="D52" s="134" t="s">
        <v>162</v>
      </c>
      <c r="E52" s="134" t="s">
        <v>162</v>
      </c>
      <c r="F52" s="134"/>
      <c r="G52" s="135" t="s">
        <v>203</v>
      </c>
      <c r="H52" s="242" t="s">
        <v>156</v>
      </c>
      <c r="I52" s="241">
        <v>1</v>
      </c>
      <c r="J52" s="240">
        <v>711261.47</v>
      </c>
      <c r="K52" s="138">
        <f t="shared" si="2"/>
        <v>739711.92879999999</v>
      </c>
      <c r="L52" s="10"/>
      <c r="M52" s="5"/>
      <c r="P52" s="248">
        <v>739711.93</v>
      </c>
      <c r="Q52" s="249">
        <f t="shared" si="1"/>
        <v>-1.2000000569969416E-3</v>
      </c>
    </row>
    <row r="53" spans="1:17" ht="30" customHeight="1">
      <c r="A53" s="5"/>
      <c r="B53" s="9"/>
      <c r="C53" s="243">
        <v>2.2000000000000002</v>
      </c>
      <c r="D53" s="134" t="s">
        <v>209</v>
      </c>
      <c r="E53" s="134" t="s">
        <v>209</v>
      </c>
      <c r="F53" s="134"/>
      <c r="G53" s="135" t="s">
        <v>213</v>
      </c>
      <c r="H53" s="242" t="s">
        <v>136</v>
      </c>
      <c r="I53" s="241">
        <v>6</v>
      </c>
      <c r="J53" s="240">
        <v>52061.96</v>
      </c>
      <c r="K53" s="138">
        <f t="shared" si="2"/>
        <v>324866.63040000002</v>
      </c>
      <c r="L53" s="10"/>
      <c r="M53" s="5"/>
      <c r="P53" s="248">
        <v>324866.63</v>
      </c>
      <c r="Q53" s="249">
        <f t="shared" si="1"/>
        <v>4.0000001899898052E-4</v>
      </c>
    </row>
    <row r="54" spans="1:17" ht="30" customHeight="1">
      <c r="A54" s="5"/>
      <c r="B54" s="9"/>
      <c r="C54" s="133">
        <v>2.21</v>
      </c>
      <c r="D54" s="134" t="s">
        <v>109</v>
      </c>
      <c r="E54" s="134" t="s">
        <v>109</v>
      </c>
      <c r="F54" s="134"/>
      <c r="G54" s="135" t="s">
        <v>214</v>
      </c>
      <c r="H54" s="242" t="s">
        <v>104</v>
      </c>
      <c r="I54" s="241">
        <v>19</v>
      </c>
      <c r="J54" s="240">
        <v>137006.91</v>
      </c>
      <c r="K54" s="138">
        <f t="shared" si="2"/>
        <v>2707256.5416000001</v>
      </c>
      <c r="L54" s="10"/>
      <c r="M54" s="5"/>
      <c r="P54" s="248">
        <v>2707256.54</v>
      </c>
      <c r="Q54" s="249">
        <f t="shared" si="1"/>
        <v>1.6000000759959221E-3</v>
      </c>
    </row>
    <row r="55" spans="1:17" ht="30" customHeight="1">
      <c r="A55" s="5"/>
      <c r="B55" s="9"/>
      <c r="C55" s="243">
        <v>2.2200000000000002</v>
      </c>
      <c r="D55" s="134" t="s">
        <v>119</v>
      </c>
      <c r="E55" s="134" t="s">
        <v>119</v>
      </c>
      <c r="F55" s="134"/>
      <c r="G55" s="135" t="s">
        <v>215</v>
      </c>
      <c r="H55" s="242" t="s">
        <v>104</v>
      </c>
      <c r="I55" s="253">
        <v>19</v>
      </c>
      <c r="J55" s="240">
        <v>74297.23</v>
      </c>
      <c r="K55" s="138">
        <f t="shared" si="2"/>
        <v>1468113.2648</v>
      </c>
      <c r="L55" s="10"/>
      <c r="M55" s="5"/>
      <c r="P55" s="248">
        <v>1468113.26</v>
      </c>
      <c r="Q55" s="249">
        <f t="shared" si="1"/>
        <v>4.7999999951571226E-3</v>
      </c>
    </row>
    <row r="56" spans="1:17" ht="30" customHeight="1" thickBot="1">
      <c r="A56" s="5"/>
      <c r="B56" s="9"/>
      <c r="C56" s="139" t="s">
        <v>13</v>
      </c>
      <c r="D56" s="140"/>
      <c r="E56" s="140"/>
      <c r="F56" s="140"/>
      <c r="G56" s="141"/>
      <c r="H56" s="140"/>
      <c r="I56" s="254"/>
      <c r="J56" s="142"/>
      <c r="K56" s="143">
        <f>SUM(K34:K55)</f>
        <v>17998611.830680002</v>
      </c>
      <c r="L56" s="10"/>
      <c r="M56" s="5"/>
      <c r="N56" s="248">
        <f>+K56*1.3</f>
        <v>23398195.379884005</v>
      </c>
    </row>
    <row r="57" spans="1:17" ht="30" customHeight="1" thickBot="1">
      <c r="A57" s="5"/>
      <c r="B57" s="9"/>
      <c r="C57" s="130">
        <v>3</v>
      </c>
      <c r="D57" s="131" t="s">
        <v>205</v>
      </c>
      <c r="E57" s="131"/>
      <c r="F57" s="131"/>
      <c r="G57" s="131"/>
      <c r="H57" s="246"/>
      <c r="I57" s="255"/>
      <c r="J57" s="246"/>
      <c r="K57" s="132"/>
      <c r="L57" s="10"/>
      <c r="M57" s="5"/>
    </row>
    <row r="58" spans="1:17" ht="30" customHeight="1">
      <c r="A58" s="5"/>
      <c r="B58" s="9"/>
      <c r="C58" s="133">
        <v>3.1</v>
      </c>
      <c r="D58" s="134" t="s">
        <v>123</v>
      </c>
      <c r="E58" s="134" t="s">
        <v>123</v>
      </c>
      <c r="F58" s="134"/>
      <c r="G58" s="135" t="s">
        <v>171</v>
      </c>
      <c r="H58" s="242" t="s">
        <v>104</v>
      </c>
      <c r="I58" s="241">
        <v>3.1</v>
      </c>
      <c r="J58" s="240">
        <v>91325.6</v>
      </c>
      <c r="K58" s="138">
        <f t="shared" ref="K58:K70" si="3">(J58*I58)*1.04</f>
        <v>294433.73440000007</v>
      </c>
      <c r="L58" s="10"/>
      <c r="M58" s="5"/>
    </row>
    <row r="59" spans="1:17" ht="30" customHeight="1">
      <c r="A59" s="5"/>
      <c r="B59" s="9"/>
      <c r="C59" s="133">
        <v>3.2</v>
      </c>
      <c r="D59" s="134" t="s">
        <v>183</v>
      </c>
      <c r="E59" s="134" t="s">
        <v>183</v>
      </c>
      <c r="F59" s="134"/>
      <c r="G59" s="135" t="s">
        <v>181</v>
      </c>
      <c r="H59" s="242" t="s">
        <v>104</v>
      </c>
      <c r="I59" s="241">
        <v>3.1</v>
      </c>
      <c r="J59" s="240">
        <v>59484.58</v>
      </c>
      <c r="K59" s="138">
        <f>(J59*I59)</f>
        <v>184402.198</v>
      </c>
      <c r="L59" s="10"/>
      <c r="M59" s="5"/>
    </row>
    <row r="60" spans="1:17" ht="30" customHeight="1">
      <c r="A60" s="5"/>
      <c r="B60" s="9"/>
      <c r="C60" s="133">
        <v>3.3</v>
      </c>
      <c r="D60" s="134" t="s">
        <v>197</v>
      </c>
      <c r="E60" s="134" t="s">
        <v>197</v>
      </c>
      <c r="F60" s="134"/>
      <c r="G60" s="135" t="s">
        <v>198</v>
      </c>
      <c r="H60" s="242" t="s">
        <v>105</v>
      </c>
      <c r="I60" s="241">
        <v>1.4</v>
      </c>
      <c r="J60" s="240">
        <v>390437.26</v>
      </c>
      <c r="K60" s="138">
        <f t="shared" si="3"/>
        <v>568476.65055999998</v>
      </c>
      <c r="L60" s="10"/>
      <c r="M60" s="5"/>
    </row>
    <row r="61" spans="1:17" ht="30" customHeight="1">
      <c r="A61" s="5"/>
      <c r="B61" s="9"/>
      <c r="C61" s="133">
        <v>3.4</v>
      </c>
      <c r="D61" s="134" t="s">
        <v>199</v>
      </c>
      <c r="E61" s="134" t="s">
        <v>199</v>
      </c>
      <c r="F61" s="134"/>
      <c r="G61" s="135" t="s">
        <v>200</v>
      </c>
      <c r="H61" s="242" t="s">
        <v>204</v>
      </c>
      <c r="I61" s="241">
        <v>1</v>
      </c>
      <c r="J61" s="240">
        <v>97472.38</v>
      </c>
      <c r="K61" s="138">
        <f t="shared" si="3"/>
        <v>101371.2752</v>
      </c>
      <c r="L61" s="10"/>
      <c r="M61" s="5"/>
    </row>
    <row r="62" spans="1:17" ht="30" customHeight="1">
      <c r="A62" s="5"/>
      <c r="B62" s="9"/>
      <c r="C62" s="133">
        <v>3.5</v>
      </c>
      <c r="D62" s="134" t="s">
        <v>120</v>
      </c>
      <c r="E62" s="134" t="s">
        <v>120</v>
      </c>
      <c r="F62" s="134"/>
      <c r="G62" s="135" t="s">
        <v>129</v>
      </c>
      <c r="H62" s="242" t="s">
        <v>104</v>
      </c>
      <c r="I62" s="241">
        <v>16</v>
      </c>
      <c r="J62" s="240">
        <v>35818.47</v>
      </c>
      <c r="K62" s="138">
        <f t="shared" si="3"/>
        <v>596019.34080000001</v>
      </c>
      <c r="L62" s="10"/>
      <c r="M62" s="5"/>
    </row>
    <row r="63" spans="1:17" ht="30" customHeight="1">
      <c r="A63" s="5"/>
      <c r="B63" s="9"/>
      <c r="C63" s="133">
        <v>3.6</v>
      </c>
      <c r="D63" s="134" t="s">
        <v>121</v>
      </c>
      <c r="E63" s="134" t="s">
        <v>121</v>
      </c>
      <c r="F63" s="134"/>
      <c r="G63" s="135" t="s">
        <v>130</v>
      </c>
      <c r="H63" s="242" t="s">
        <v>136</v>
      </c>
      <c r="I63" s="241">
        <v>4</v>
      </c>
      <c r="J63" s="240">
        <v>12797.41</v>
      </c>
      <c r="K63" s="138">
        <f>(J63*I63)</f>
        <v>51189.64</v>
      </c>
      <c r="L63" s="10"/>
      <c r="M63" s="5"/>
    </row>
    <row r="64" spans="1:17" ht="30" customHeight="1">
      <c r="A64" s="5"/>
      <c r="B64" s="9"/>
      <c r="C64" s="133">
        <v>3.7</v>
      </c>
      <c r="D64" s="134" t="s">
        <v>140</v>
      </c>
      <c r="E64" s="134" t="s">
        <v>140</v>
      </c>
      <c r="F64" s="134"/>
      <c r="G64" s="135" t="s">
        <v>202</v>
      </c>
      <c r="H64" s="242" t="s">
        <v>104</v>
      </c>
      <c r="I64" s="241">
        <v>3.3</v>
      </c>
      <c r="J64" s="240">
        <v>71370.94</v>
      </c>
      <c r="K64" s="138">
        <f t="shared" si="3"/>
        <v>244945.06607999999</v>
      </c>
      <c r="L64" s="10"/>
      <c r="M64" s="5"/>
    </row>
    <row r="65" spans="1:14" ht="30" customHeight="1">
      <c r="A65" s="5"/>
      <c r="B65" s="9"/>
      <c r="C65" s="133">
        <v>3.8</v>
      </c>
      <c r="D65" s="134" t="s">
        <v>162</v>
      </c>
      <c r="E65" s="134" t="s">
        <v>162</v>
      </c>
      <c r="F65" s="134"/>
      <c r="G65" s="135" t="s">
        <v>203</v>
      </c>
      <c r="H65" s="242" t="s">
        <v>156</v>
      </c>
      <c r="I65" s="241">
        <v>1</v>
      </c>
      <c r="J65" s="240">
        <v>711261.47</v>
      </c>
      <c r="K65" s="138">
        <f t="shared" si="3"/>
        <v>739711.92879999999</v>
      </c>
      <c r="L65" s="10"/>
      <c r="M65" s="5"/>
    </row>
    <row r="66" spans="1:14" ht="30" customHeight="1">
      <c r="A66" s="5"/>
      <c r="B66" s="9"/>
      <c r="C66" s="133">
        <v>3.9</v>
      </c>
      <c r="D66" s="134" t="s">
        <v>209</v>
      </c>
      <c r="E66" s="134" t="s">
        <v>209</v>
      </c>
      <c r="F66" s="134"/>
      <c r="G66" s="135" t="s">
        <v>213</v>
      </c>
      <c r="H66" s="242" t="s">
        <v>136</v>
      </c>
      <c r="I66" s="241">
        <v>6</v>
      </c>
      <c r="J66" s="240">
        <v>52061.96</v>
      </c>
      <c r="K66" s="138">
        <f t="shared" si="3"/>
        <v>324866.63040000002</v>
      </c>
      <c r="L66" s="10"/>
      <c r="M66" s="5"/>
    </row>
    <row r="67" spans="1:14" ht="30" customHeight="1">
      <c r="A67" s="5"/>
      <c r="B67" s="9"/>
      <c r="C67" s="243">
        <v>3.1</v>
      </c>
      <c r="D67" s="134" t="s">
        <v>109</v>
      </c>
      <c r="E67" s="134" t="s">
        <v>109</v>
      </c>
      <c r="F67" s="134"/>
      <c r="G67" s="135" t="s">
        <v>214</v>
      </c>
      <c r="H67" s="242" t="s">
        <v>104</v>
      </c>
      <c r="I67" s="241">
        <v>56</v>
      </c>
      <c r="J67" s="240">
        <v>137006.91</v>
      </c>
      <c r="K67" s="138">
        <f t="shared" si="3"/>
        <v>7979282.4384000003</v>
      </c>
      <c r="L67" s="10"/>
      <c r="M67" s="5"/>
    </row>
    <row r="68" spans="1:14" ht="30" customHeight="1">
      <c r="A68" s="5"/>
      <c r="B68" s="9"/>
      <c r="C68" s="133">
        <v>3.11</v>
      </c>
      <c r="D68" s="134" t="s">
        <v>119</v>
      </c>
      <c r="E68" s="134" t="s">
        <v>119</v>
      </c>
      <c r="F68" s="134"/>
      <c r="G68" s="135" t="s">
        <v>215</v>
      </c>
      <c r="H68" s="242" t="s">
        <v>104</v>
      </c>
      <c r="I68" s="241">
        <v>56</v>
      </c>
      <c r="J68" s="240">
        <v>74297.23</v>
      </c>
      <c r="K68" s="138">
        <f t="shared" si="3"/>
        <v>4327070.6752000004</v>
      </c>
      <c r="L68" s="10"/>
      <c r="M68" s="5"/>
    </row>
    <row r="69" spans="1:14" ht="30" customHeight="1">
      <c r="A69" s="5"/>
      <c r="B69" s="9"/>
      <c r="C69" s="243">
        <v>3.12</v>
      </c>
      <c r="D69" s="134" t="s">
        <v>111</v>
      </c>
      <c r="E69" s="134" t="s">
        <v>111</v>
      </c>
      <c r="F69" s="134"/>
      <c r="G69" s="135" t="s">
        <v>216</v>
      </c>
      <c r="H69" s="242" t="s">
        <v>104</v>
      </c>
      <c r="I69" s="241">
        <v>26</v>
      </c>
      <c r="J69" s="240">
        <v>77510.13</v>
      </c>
      <c r="K69" s="138">
        <f t="shared" si="3"/>
        <v>2095873.9152000002</v>
      </c>
      <c r="L69" s="10"/>
      <c r="M69" s="5"/>
    </row>
    <row r="70" spans="1:14" ht="30" customHeight="1">
      <c r="A70" s="5"/>
      <c r="B70" s="9"/>
      <c r="C70" s="133">
        <v>3.13</v>
      </c>
      <c r="D70" s="134" t="s">
        <v>262</v>
      </c>
      <c r="E70" s="134" t="s">
        <v>262</v>
      </c>
      <c r="F70" s="134"/>
      <c r="G70" s="135" t="s">
        <v>217</v>
      </c>
      <c r="H70" s="242" t="s">
        <v>104</v>
      </c>
      <c r="I70" s="253">
        <v>41.8</v>
      </c>
      <c r="J70" s="240">
        <v>11309.63</v>
      </c>
      <c r="K70" s="138">
        <f t="shared" si="3"/>
        <v>491652.23535999993</v>
      </c>
      <c r="L70" s="10"/>
      <c r="M70" s="5"/>
    </row>
    <row r="71" spans="1:14" ht="30" customHeight="1" thickBot="1">
      <c r="A71" s="5"/>
      <c r="B71" s="9"/>
      <c r="C71" s="139" t="s">
        <v>13</v>
      </c>
      <c r="D71" s="140"/>
      <c r="E71" s="140"/>
      <c r="F71" s="140"/>
      <c r="G71" s="141"/>
      <c r="H71" s="140"/>
      <c r="I71" s="254"/>
      <c r="J71" s="142"/>
      <c r="K71" s="143">
        <f>SUM(K58:K70)</f>
        <v>17999295.728399999</v>
      </c>
      <c r="L71" s="10"/>
      <c r="M71" s="5"/>
      <c r="N71" s="248">
        <f>+K71*1.3</f>
        <v>23399084.44692</v>
      </c>
    </row>
    <row r="72" spans="1:14" ht="30" customHeight="1" thickBot="1">
      <c r="A72" s="5"/>
      <c r="B72" s="9"/>
      <c r="C72" s="130">
        <v>4</v>
      </c>
      <c r="D72" s="131" t="s">
        <v>220</v>
      </c>
      <c r="E72" s="131"/>
      <c r="F72" s="131"/>
      <c r="G72" s="131"/>
      <c r="H72" s="246"/>
      <c r="I72" s="255"/>
      <c r="J72" s="246"/>
      <c r="K72" s="132"/>
      <c r="L72" s="10"/>
      <c r="M72" s="5"/>
    </row>
    <row r="73" spans="1:14" ht="30" customHeight="1">
      <c r="A73" s="5"/>
      <c r="B73" s="9"/>
      <c r="C73" s="133">
        <v>4.0999999999999996</v>
      </c>
      <c r="D73" s="134" t="s">
        <v>123</v>
      </c>
      <c r="E73" s="134" t="s">
        <v>123</v>
      </c>
      <c r="F73" s="134"/>
      <c r="G73" s="135" t="s">
        <v>171</v>
      </c>
      <c r="H73" s="242" t="s">
        <v>104</v>
      </c>
      <c r="I73" s="241">
        <v>19.2</v>
      </c>
      <c r="J73" s="240">
        <v>91325.6</v>
      </c>
      <c r="K73" s="138">
        <f t="shared" ref="K73:K92" si="4">(J73*I73)*1.04</f>
        <v>1823589.5808000001</v>
      </c>
      <c r="L73" s="10"/>
      <c r="M73" s="5"/>
    </row>
    <row r="74" spans="1:14" ht="30" customHeight="1">
      <c r="A74" s="5"/>
      <c r="B74" s="9"/>
      <c r="C74" s="133">
        <v>4.2</v>
      </c>
      <c r="D74" s="134" t="s">
        <v>183</v>
      </c>
      <c r="E74" s="134" t="s">
        <v>183</v>
      </c>
      <c r="F74" s="134"/>
      <c r="G74" s="135" t="s">
        <v>181</v>
      </c>
      <c r="H74" s="242" t="s">
        <v>104</v>
      </c>
      <c r="I74" s="241">
        <v>19.2</v>
      </c>
      <c r="J74" s="240">
        <v>59484.58</v>
      </c>
      <c r="K74" s="138">
        <f>(J74*I74)</f>
        <v>1142103.936</v>
      </c>
      <c r="L74" s="10"/>
      <c r="M74" s="5"/>
    </row>
    <row r="75" spans="1:14" ht="30" customHeight="1">
      <c r="A75" s="5"/>
      <c r="B75" s="9"/>
      <c r="C75" s="133">
        <v>4.3</v>
      </c>
      <c r="D75" s="134" t="s">
        <v>160</v>
      </c>
      <c r="E75" s="134" t="s">
        <v>160</v>
      </c>
      <c r="F75" s="134"/>
      <c r="G75" s="135" t="s">
        <v>189</v>
      </c>
      <c r="H75" s="242" t="s">
        <v>104</v>
      </c>
      <c r="I75" s="241">
        <v>1</v>
      </c>
      <c r="J75" s="240">
        <v>187405.13</v>
      </c>
      <c r="K75" s="138">
        <f t="shared" si="4"/>
        <v>194901.3352</v>
      </c>
      <c r="L75" s="10"/>
      <c r="M75" s="5"/>
    </row>
    <row r="76" spans="1:14" ht="30" customHeight="1">
      <c r="A76" s="5"/>
      <c r="B76" s="9"/>
      <c r="C76" s="133">
        <v>4.4000000000000004</v>
      </c>
      <c r="D76" s="134" t="s">
        <v>184</v>
      </c>
      <c r="E76" s="134" t="s">
        <v>184</v>
      </c>
      <c r="F76" s="134"/>
      <c r="G76" s="135" t="s">
        <v>190</v>
      </c>
      <c r="H76" s="242" t="s">
        <v>104</v>
      </c>
      <c r="I76" s="241">
        <v>1</v>
      </c>
      <c r="J76" s="240">
        <v>88442.67</v>
      </c>
      <c r="K76" s="138">
        <f t="shared" si="4"/>
        <v>91980.376799999998</v>
      </c>
      <c r="L76" s="10"/>
      <c r="M76" s="5"/>
    </row>
    <row r="77" spans="1:14" ht="30" customHeight="1">
      <c r="A77" s="5"/>
      <c r="B77" s="9"/>
      <c r="C77" s="133">
        <v>4.5</v>
      </c>
      <c r="D77" s="134" t="s">
        <v>185</v>
      </c>
      <c r="E77" s="134" t="s">
        <v>185</v>
      </c>
      <c r="F77" s="134"/>
      <c r="G77" s="135" t="s">
        <v>191</v>
      </c>
      <c r="H77" s="242" t="s">
        <v>156</v>
      </c>
      <c r="I77" s="241">
        <v>1</v>
      </c>
      <c r="J77" s="240">
        <v>171030.31</v>
      </c>
      <c r="K77" s="138">
        <f t="shared" si="4"/>
        <v>177871.52240000002</v>
      </c>
      <c r="L77" s="10"/>
      <c r="M77" s="5"/>
    </row>
    <row r="78" spans="1:14" ht="30" customHeight="1">
      <c r="A78" s="5"/>
      <c r="B78" s="9"/>
      <c r="C78" s="133">
        <v>4.5999999999999996</v>
      </c>
      <c r="D78" s="134" t="s">
        <v>186</v>
      </c>
      <c r="E78" s="134" t="s">
        <v>186</v>
      </c>
      <c r="F78" s="134"/>
      <c r="G78" s="135" t="s">
        <v>192</v>
      </c>
      <c r="H78" s="242" t="s">
        <v>156</v>
      </c>
      <c r="I78" s="241">
        <v>1</v>
      </c>
      <c r="J78" s="240">
        <v>134623.10999999999</v>
      </c>
      <c r="K78" s="138">
        <f t="shared" si="4"/>
        <v>140008.0344</v>
      </c>
      <c r="L78" s="10"/>
      <c r="M78" s="5"/>
    </row>
    <row r="79" spans="1:14" ht="30" customHeight="1">
      <c r="A79" s="5"/>
      <c r="B79" s="9"/>
      <c r="C79" s="133">
        <v>4.7</v>
      </c>
      <c r="D79" s="134" t="s">
        <v>187</v>
      </c>
      <c r="E79" s="134" t="s">
        <v>187</v>
      </c>
      <c r="F79" s="134"/>
      <c r="G79" s="135" t="s">
        <v>193</v>
      </c>
      <c r="H79" s="242" t="s">
        <v>156</v>
      </c>
      <c r="I79" s="241">
        <v>1</v>
      </c>
      <c r="J79" s="240">
        <v>82624</v>
      </c>
      <c r="K79" s="138">
        <f t="shared" si="4"/>
        <v>85928.960000000006</v>
      </c>
      <c r="L79" s="10"/>
      <c r="M79" s="5"/>
    </row>
    <row r="80" spans="1:14" ht="30" customHeight="1">
      <c r="A80" s="5"/>
      <c r="B80" s="9"/>
      <c r="C80" s="133">
        <v>4.8</v>
      </c>
      <c r="D80" s="134" t="s">
        <v>188</v>
      </c>
      <c r="E80" s="134" t="s">
        <v>188</v>
      </c>
      <c r="F80" s="134"/>
      <c r="G80" s="135" t="s">
        <v>194</v>
      </c>
      <c r="H80" s="242" t="s">
        <v>136</v>
      </c>
      <c r="I80" s="241">
        <v>12</v>
      </c>
      <c r="J80" s="240">
        <v>34739.449999999997</v>
      </c>
      <c r="K80" s="138">
        <f t="shared" si="4"/>
        <v>433548.33599999995</v>
      </c>
      <c r="L80" s="10"/>
      <c r="M80" s="5"/>
    </row>
    <row r="81" spans="1:14" ht="30" customHeight="1">
      <c r="A81" s="5"/>
      <c r="B81" s="9"/>
      <c r="C81" s="133">
        <v>4.9000000000000004</v>
      </c>
      <c r="D81" s="134" t="s">
        <v>113</v>
      </c>
      <c r="E81" s="134" t="s">
        <v>113</v>
      </c>
      <c r="F81" s="134"/>
      <c r="G81" s="135" t="s">
        <v>195</v>
      </c>
      <c r="H81" s="242" t="s">
        <v>105</v>
      </c>
      <c r="I81" s="241">
        <v>3</v>
      </c>
      <c r="J81" s="240">
        <v>277796</v>
      </c>
      <c r="K81" s="138">
        <f t="shared" si="4"/>
        <v>866723.52</v>
      </c>
      <c r="L81" s="10"/>
      <c r="M81" s="5"/>
    </row>
    <row r="82" spans="1:14" ht="30" customHeight="1">
      <c r="A82" s="5"/>
      <c r="B82" s="9"/>
      <c r="C82" s="243">
        <v>4.0999999999999996</v>
      </c>
      <c r="D82" s="134" t="s">
        <v>150</v>
      </c>
      <c r="E82" s="134" t="s">
        <v>150</v>
      </c>
      <c r="F82" s="134"/>
      <c r="G82" s="135" t="s">
        <v>196</v>
      </c>
      <c r="H82" s="242" t="s">
        <v>156</v>
      </c>
      <c r="I82" s="241">
        <v>2</v>
      </c>
      <c r="J82" s="240">
        <v>782688.31</v>
      </c>
      <c r="K82" s="138">
        <f t="shared" si="4"/>
        <v>1627991.6848000002</v>
      </c>
      <c r="L82" s="10"/>
      <c r="M82" s="5"/>
    </row>
    <row r="83" spans="1:14" ht="30" customHeight="1">
      <c r="A83" s="5"/>
      <c r="B83" s="9"/>
      <c r="C83" s="133">
        <v>4.1100000000000003</v>
      </c>
      <c r="D83" s="134" t="s">
        <v>197</v>
      </c>
      <c r="E83" s="134" t="s">
        <v>197</v>
      </c>
      <c r="F83" s="134"/>
      <c r="G83" s="135" t="s">
        <v>198</v>
      </c>
      <c r="H83" s="242" t="s">
        <v>105</v>
      </c>
      <c r="I83" s="241">
        <v>3</v>
      </c>
      <c r="J83" s="240">
        <v>390437.26</v>
      </c>
      <c r="K83" s="138">
        <f t="shared" si="4"/>
        <v>1218164.2512000001</v>
      </c>
      <c r="L83" s="10"/>
      <c r="M83" s="5"/>
    </row>
    <row r="84" spans="1:14" ht="30" customHeight="1">
      <c r="A84" s="5"/>
      <c r="B84" s="9"/>
      <c r="C84" s="243">
        <v>4.12</v>
      </c>
      <c r="D84" s="134" t="s">
        <v>199</v>
      </c>
      <c r="E84" s="134" t="s">
        <v>199</v>
      </c>
      <c r="F84" s="134"/>
      <c r="G84" s="135" t="s">
        <v>200</v>
      </c>
      <c r="H84" s="242" t="s">
        <v>204</v>
      </c>
      <c r="I84" s="241">
        <v>2</v>
      </c>
      <c r="J84" s="240">
        <v>97472.38</v>
      </c>
      <c r="K84" s="138">
        <f t="shared" si="4"/>
        <v>202742.55040000001</v>
      </c>
      <c r="L84" s="10"/>
      <c r="M84" s="5"/>
    </row>
    <row r="85" spans="1:14" ht="30" customHeight="1">
      <c r="A85" s="5"/>
      <c r="B85" s="9"/>
      <c r="C85" s="133">
        <v>4.13</v>
      </c>
      <c r="D85" s="134" t="s">
        <v>151</v>
      </c>
      <c r="E85" s="134" t="s">
        <v>151</v>
      </c>
      <c r="F85" s="134"/>
      <c r="G85" s="135" t="s">
        <v>201</v>
      </c>
      <c r="H85" s="242" t="s">
        <v>204</v>
      </c>
      <c r="I85" s="241">
        <v>1</v>
      </c>
      <c r="J85" s="240">
        <v>130841.14</v>
      </c>
      <c r="K85" s="138">
        <f t="shared" si="4"/>
        <v>136074.7856</v>
      </c>
      <c r="L85" s="10"/>
      <c r="M85" s="5"/>
    </row>
    <row r="86" spans="1:14" ht="30" customHeight="1">
      <c r="A86" s="5"/>
      <c r="B86" s="9"/>
      <c r="C86" s="243">
        <v>4.1399999999999997</v>
      </c>
      <c r="D86" s="134" t="s">
        <v>120</v>
      </c>
      <c r="E86" s="134" t="s">
        <v>120</v>
      </c>
      <c r="F86" s="134"/>
      <c r="G86" s="135" t="s">
        <v>129</v>
      </c>
      <c r="H86" s="242" t="s">
        <v>104</v>
      </c>
      <c r="I86" s="241">
        <v>65</v>
      </c>
      <c r="J86" s="240">
        <v>35818.47</v>
      </c>
      <c r="K86" s="138">
        <f t="shared" si="4"/>
        <v>2421328.5720000002</v>
      </c>
      <c r="L86" s="10"/>
      <c r="M86" s="5"/>
    </row>
    <row r="87" spans="1:14" ht="30" customHeight="1">
      <c r="A87" s="5"/>
      <c r="B87" s="9"/>
      <c r="C87" s="133">
        <v>4.1500000000000004</v>
      </c>
      <c r="D87" s="134" t="s">
        <v>121</v>
      </c>
      <c r="E87" s="134" t="s">
        <v>121</v>
      </c>
      <c r="F87" s="134"/>
      <c r="G87" s="135" t="s">
        <v>130</v>
      </c>
      <c r="H87" s="242" t="s">
        <v>136</v>
      </c>
      <c r="I87" s="241">
        <v>50</v>
      </c>
      <c r="J87" s="240">
        <v>12797.41</v>
      </c>
      <c r="K87" s="138">
        <f>(J87*I87)</f>
        <v>639870.5</v>
      </c>
      <c r="L87" s="10"/>
      <c r="M87" s="5"/>
    </row>
    <row r="88" spans="1:14" ht="30" customHeight="1">
      <c r="A88" s="5"/>
      <c r="B88" s="9"/>
      <c r="C88" s="243">
        <v>4.16</v>
      </c>
      <c r="D88" s="134" t="s">
        <v>209</v>
      </c>
      <c r="E88" s="134" t="s">
        <v>209</v>
      </c>
      <c r="F88" s="134"/>
      <c r="G88" s="135" t="s">
        <v>213</v>
      </c>
      <c r="H88" s="242" t="s">
        <v>136</v>
      </c>
      <c r="I88" s="241">
        <v>12</v>
      </c>
      <c r="J88" s="240">
        <v>52061.96</v>
      </c>
      <c r="K88" s="138">
        <f t="shared" si="4"/>
        <v>649733.26080000005</v>
      </c>
      <c r="L88" s="10"/>
      <c r="M88" s="5"/>
    </row>
    <row r="89" spans="1:14" ht="30" customHeight="1">
      <c r="A89" s="5"/>
      <c r="B89" s="9"/>
      <c r="C89" s="133">
        <v>4.17</v>
      </c>
      <c r="D89" s="134" t="s">
        <v>111</v>
      </c>
      <c r="E89" s="134" t="s">
        <v>111</v>
      </c>
      <c r="F89" s="134"/>
      <c r="G89" s="135" t="s">
        <v>216</v>
      </c>
      <c r="H89" s="242" t="s">
        <v>104</v>
      </c>
      <c r="I89" s="241">
        <v>20</v>
      </c>
      <c r="J89" s="240">
        <v>77510.13</v>
      </c>
      <c r="K89" s="138">
        <f t="shared" si="4"/>
        <v>1612210.7040000001</v>
      </c>
      <c r="L89" s="10"/>
      <c r="M89" s="5"/>
    </row>
    <row r="90" spans="1:14" ht="30" customHeight="1">
      <c r="A90" s="5"/>
      <c r="B90" s="9"/>
      <c r="C90" s="243">
        <v>4.1800000000000104</v>
      </c>
      <c r="D90" s="134" t="s">
        <v>114</v>
      </c>
      <c r="E90" s="134" t="s">
        <v>114</v>
      </c>
      <c r="F90" s="134"/>
      <c r="G90" s="135" t="s">
        <v>221</v>
      </c>
      <c r="H90" s="242" t="s">
        <v>104</v>
      </c>
      <c r="I90" s="241">
        <v>44</v>
      </c>
      <c r="J90" s="240">
        <v>21641.87</v>
      </c>
      <c r="K90" s="138">
        <f t="shared" si="4"/>
        <v>990331.97119999991</v>
      </c>
      <c r="L90" s="10"/>
      <c r="M90" s="5"/>
    </row>
    <row r="91" spans="1:14" ht="30" customHeight="1">
      <c r="A91" s="5"/>
      <c r="B91" s="9"/>
      <c r="C91" s="133">
        <v>4.1900000000000102</v>
      </c>
      <c r="D91" s="134" t="s">
        <v>218</v>
      </c>
      <c r="E91" s="134" t="s">
        <v>218</v>
      </c>
      <c r="F91" s="134"/>
      <c r="G91" s="135" t="s">
        <v>222</v>
      </c>
      <c r="H91" s="242" t="s">
        <v>104</v>
      </c>
      <c r="I91" s="241">
        <v>41</v>
      </c>
      <c r="J91" s="240">
        <v>19824.16</v>
      </c>
      <c r="K91" s="138">
        <f t="shared" si="4"/>
        <v>845302.18239999993</v>
      </c>
      <c r="L91" s="10"/>
      <c r="M91" s="5"/>
    </row>
    <row r="92" spans="1:14" ht="30" customHeight="1">
      <c r="A92" s="5"/>
      <c r="B92" s="9"/>
      <c r="C92" s="243">
        <v>4.2000000000000099</v>
      </c>
      <c r="D92" s="134" t="s">
        <v>219</v>
      </c>
      <c r="E92" s="134" t="s">
        <v>219</v>
      </c>
      <c r="F92" s="134"/>
      <c r="G92" s="135" t="s">
        <v>223</v>
      </c>
      <c r="H92" s="242" t="s">
        <v>104</v>
      </c>
      <c r="I92" s="253">
        <v>20</v>
      </c>
      <c r="J92" s="240">
        <v>129656.38</v>
      </c>
      <c r="K92" s="138">
        <f t="shared" si="4"/>
        <v>2696852.7040000004</v>
      </c>
      <c r="L92" s="10"/>
      <c r="M92" s="5"/>
    </row>
    <row r="93" spans="1:14" ht="30" customHeight="1" thickBot="1">
      <c r="A93" s="5"/>
      <c r="B93" s="9"/>
      <c r="C93" s="139" t="s">
        <v>13</v>
      </c>
      <c r="D93" s="140"/>
      <c r="E93" s="140"/>
      <c r="F93" s="140"/>
      <c r="G93" s="141"/>
      <c r="H93" s="140"/>
      <c r="I93" s="254"/>
      <c r="J93" s="142"/>
      <c r="K93" s="143">
        <f>SUM(K73:K92)</f>
        <v>17997258.768000003</v>
      </c>
      <c r="L93" s="10"/>
      <c r="M93" s="5"/>
      <c r="N93" s="248">
        <f>+K93*1.3</f>
        <v>23396436.398400005</v>
      </c>
    </row>
    <row r="94" spans="1:14" ht="30" customHeight="1" thickBot="1">
      <c r="A94" s="5"/>
      <c r="B94" s="9"/>
      <c r="C94" s="130">
        <v>5</v>
      </c>
      <c r="D94" s="131" t="s">
        <v>224</v>
      </c>
      <c r="E94" s="131"/>
      <c r="F94" s="131"/>
      <c r="G94" s="131"/>
      <c r="H94" s="246"/>
      <c r="I94" s="255"/>
      <c r="J94" s="246"/>
      <c r="K94" s="132"/>
      <c r="L94" s="10"/>
      <c r="M94" s="5"/>
    </row>
    <row r="95" spans="1:14" ht="30" customHeight="1">
      <c r="A95" s="5"/>
      <c r="B95" s="9"/>
      <c r="C95" s="133">
        <v>5.0999999999999996</v>
      </c>
      <c r="D95" s="134" t="s">
        <v>182</v>
      </c>
      <c r="E95" s="134" t="s">
        <v>182</v>
      </c>
      <c r="F95" s="134"/>
      <c r="G95" s="135" t="s">
        <v>179</v>
      </c>
      <c r="H95" s="242" t="s">
        <v>104</v>
      </c>
      <c r="I95" s="241">
        <v>44.49</v>
      </c>
      <c r="J95" s="240">
        <v>1781.33</v>
      </c>
      <c r="K95" s="138">
        <f>+J95*I95</f>
        <v>79251.371700000003</v>
      </c>
      <c r="L95" s="10"/>
      <c r="M95" s="5"/>
    </row>
    <row r="96" spans="1:14" ht="30" customHeight="1">
      <c r="A96" s="5"/>
      <c r="B96" s="9"/>
      <c r="C96" s="133">
        <v>5.2</v>
      </c>
      <c r="D96" s="134" t="s">
        <v>137</v>
      </c>
      <c r="E96" s="134" t="s">
        <v>137</v>
      </c>
      <c r="F96" s="134"/>
      <c r="G96" s="135" t="s">
        <v>141</v>
      </c>
      <c r="H96" s="242" t="s">
        <v>145</v>
      </c>
      <c r="I96" s="241">
        <v>60</v>
      </c>
      <c r="J96" s="240">
        <v>7423.82</v>
      </c>
      <c r="K96" s="138">
        <f t="shared" ref="K96:K118" si="5">(J96*I96)*1.04</f>
        <v>463246.36799999996</v>
      </c>
      <c r="L96" s="10"/>
      <c r="M96" s="5"/>
    </row>
    <row r="97" spans="1:13" ht="30" customHeight="1">
      <c r="A97" s="5"/>
      <c r="B97" s="9"/>
      <c r="C97" s="133">
        <v>5.3</v>
      </c>
      <c r="D97" s="134" t="s">
        <v>138</v>
      </c>
      <c r="E97" s="134" t="s">
        <v>138</v>
      </c>
      <c r="F97" s="134"/>
      <c r="G97" s="135" t="s">
        <v>180</v>
      </c>
      <c r="H97" s="242" t="s">
        <v>106</v>
      </c>
      <c r="I97" s="241">
        <v>3</v>
      </c>
      <c r="J97" s="240">
        <v>503770.05</v>
      </c>
      <c r="K97" s="138">
        <f t="shared" si="5"/>
        <v>1571762.5559999999</v>
      </c>
      <c r="L97" s="10"/>
      <c r="M97" s="5"/>
    </row>
    <row r="98" spans="1:13" ht="30" customHeight="1">
      <c r="A98" s="5"/>
      <c r="B98" s="9"/>
      <c r="C98" s="133">
        <v>5.4</v>
      </c>
      <c r="D98" s="134" t="s">
        <v>123</v>
      </c>
      <c r="E98" s="134" t="s">
        <v>123</v>
      </c>
      <c r="F98" s="134"/>
      <c r="G98" s="135" t="s">
        <v>171</v>
      </c>
      <c r="H98" s="242" t="s">
        <v>104</v>
      </c>
      <c r="I98" s="241">
        <v>41</v>
      </c>
      <c r="J98" s="240">
        <v>91325.6</v>
      </c>
      <c r="K98" s="138">
        <f t="shared" si="5"/>
        <v>3894123.5840000003</v>
      </c>
      <c r="L98" s="10"/>
      <c r="M98" s="5"/>
    </row>
    <row r="99" spans="1:13" ht="30" customHeight="1">
      <c r="A99" s="5"/>
      <c r="B99" s="9"/>
      <c r="C99" s="133">
        <v>5.5</v>
      </c>
      <c r="D99" s="134" t="s">
        <v>225</v>
      </c>
      <c r="E99" s="134" t="s">
        <v>225</v>
      </c>
      <c r="F99" s="134"/>
      <c r="G99" s="135" t="s">
        <v>207</v>
      </c>
      <c r="H99" s="242" t="s">
        <v>106</v>
      </c>
      <c r="I99" s="241">
        <v>2</v>
      </c>
      <c r="J99" s="240">
        <v>70577.63</v>
      </c>
      <c r="K99" s="138">
        <f>(J99*I99)</f>
        <v>141155.26</v>
      </c>
      <c r="L99" s="10"/>
      <c r="M99" s="5"/>
    </row>
    <row r="100" spans="1:13" ht="30" customHeight="1">
      <c r="A100" s="5"/>
      <c r="B100" s="9"/>
      <c r="C100" s="133">
        <v>5.6</v>
      </c>
      <c r="D100" s="134" t="s">
        <v>160</v>
      </c>
      <c r="E100" s="134" t="s">
        <v>160</v>
      </c>
      <c r="F100" s="134"/>
      <c r="G100" s="135" t="s">
        <v>189</v>
      </c>
      <c r="H100" s="242" t="s">
        <v>104</v>
      </c>
      <c r="I100" s="241">
        <v>1</v>
      </c>
      <c r="J100" s="240">
        <v>187405.13</v>
      </c>
      <c r="K100" s="138">
        <f t="shared" si="5"/>
        <v>194901.3352</v>
      </c>
      <c r="L100" s="10"/>
      <c r="M100" s="5"/>
    </row>
    <row r="101" spans="1:13" ht="30" customHeight="1">
      <c r="A101" s="5"/>
      <c r="B101" s="9"/>
      <c r="C101" s="133">
        <v>5.7</v>
      </c>
      <c r="D101" s="134" t="s">
        <v>184</v>
      </c>
      <c r="E101" s="134" t="s">
        <v>184</v>
      </c>
      <c r="F101" s="134"/>
      <c r="G101" s="135" t="s">
        <v>190</v>
      </c>
      <c r="H101" s="242" t="s">
        <v>104</v>
      </c>
      <c r="I101" s="241">
        <v>1</v>
      </c>
      <c r="J101" s="240">
        <v>88442.67</v>
      </c>
      <c r="K101" s="138">
        <f t="shared" si="5"/>
        <v>91980.376799999998</v>
      </c>
      <c r="L101" s="10"/>
      <c r="M101" s="5"/>
    </row>
    <row r="102" spans="1:13" ht="30" customHeight="1">
      <c r="A102" s="5"/>
      <c r="B102" s="9"/>
      <c r="C102" s="133">
        <v>5.8</v>
      </c>
      <c r="D102" s="134" t="s">
        <v>185</v>
      </c>
      <c r="E102" s="134" t="s">
        <v>185</v>
      </c>
      <c r="F102" s="134"/>
      <c r="G102" s="135" t="s">
        <v>191</v>
      </c>
      <c r="H102" s="242" t="s">
        <v>156</v>
      </c>
      <c r="I102" s="241">
        <v>1</v>
      </c>
      <c r="J102" s="240">
        <v>171030.31</v>
      </c>
      <c r="K102" s="138">
        <f t="shared" si="5"/>
        <v>177871.52240000002</v>
      </c>
      <c r="L102" s="10"/>
      <c r="M102" s="5"/>
    </row>
    <row r="103" spans="1:13" ht="30" customHeight="1">
      <c r="A103" s="5"/>
      <c r="B103" s="9"/>
      <c r="C103" s="133">
        <v>5.9</v>
      </c>
      <c r="D103" s="134" t="s">
        <v>186</v>
      </c>
      <c r="E103" s="134" t="s">
        <v>186</v>
      </c>
      <c r="F103" s="134"/>
      <c r="G103" s="135" t="s">
        <v>192</v>
      </c>
      <c r="H103" s="242" t="s">
        <v>156</v>
      </c>
      <c r="I103" s="241">
        <v>1</v>
      </c>
      <c r="J103" s="240">
        <v>134623.10999999999</v>
      </c>
      <c r="K103" s="138">
        <f t="shared" si="5"/>
        <v>140008.0344</v>
      </c>
      <c r="L103" s="10"/>
      <c r="M103" s="5"/>
    </row>
    <row r="104" spans="1:13" ht="30" customHeight="1">
      <c r="A104" s="5"/>
      <c r="B104" s="9"/>
      <c r="C104" s="243">
        <v>5.0999999999999996</v>
      </c>
      <c r="D104" s="134" t="s">
        <v>187</v>
      </c>
      <c r="E104" s="134" t="s">
        <v>187</v>
      </c>
      <c r="F104" s="134"/>
      <c r="G104" s="135" t="s">
        <v>193</v>
      </c>
      <c r="H104" s="242" t="s">
        <v>156</v>
      </c>
      <c r="I104" s="241">
        <v>1</v>
      </c>
      <c r="J104" s="240">
        <v>82624</v>
      </c>
      <c r="K104" s="138">
        <f t="shared" si="5"/>
        <v>85928.960000000006</v>
      </c>
      <c r="L104" s="10"/>
      <c r="M104" s="5"/>
    </row>
    <row r="105" spans="1:13" ht="30" customHeight="1">
      <c r="A105" s="5"/>
      <c r="B105" s="9"/>
      <c r="C105" s="133">
        <v>5.1100000000000003</v>
      </c>
      <c r="D105" s="134" t="s">
        <v>188</v>
      </c>
      <c r="E105" s="134" t="s">
        <v>188</v>
      </c>
      <c r="F105" s="134"/>
      <c r="G105" s="135" t="s">
        <v>194</v>
      </c>
      <c r="H105" s="242" t="s">
        <v>136</v>
      </c>
      <c r="I105" s="241">
        <v>6</v>
      </c>
      <c r="J105" s="240">
        <v>34739.449999999997</v>
      </c>
      <c r="K105" s="138">
        <f t="shared" si="5"/>
        <v>216774.16799999998</v>
      </c>
      <c r="L105" s="10"/>
      <c r="M105" s="5"/>
    </row>
    <row r="106" spans="1:13" ht="30" customHeight="1">
      <c r="A106" s="5"/>
      <c r="B106" s="9"/>
      <c r="C106" s="243">
        <v>5.12</v>
      </c>
      <c r="D106" s="134" t="s">
        <v>113</v>
      </c>
      <c r="E106" s="134" t="s">
        <v>113</v>
      </c>
      <c r="F106" s="134"/>
      <c r="G106" s="135" t="s">
        <v>195</v>
      </c>
      <c r="H106" s="242" t="s">
        <v>105</v>
      </c>
      <c r="I106" s="241">
        <v>2</v>
      </c>
      <c r="J106" s="240">
        <v>277796</v>
      </c>
      <c r="K106" s="138">
        <f t="shared" si="5"/>
        <v>577815.68000000005</v>
      </c>
      <c r="L106" s="10"/>
      <c r="M106" s="5"/>
    </row>
    <row r="107" spans="1:13" ht="30" customHeight="1">
      <c r="A107" s="5"/>
      <c r="B107" s="9"/>
      <c r="C107" s="133">
        <v>5.13</v>
      </c>
      <c r="D107" s="134" t="s">
        <v>197</v>
      </c>
      <c r="E107" s="134" t="s">
        <v>197</v>
      </c>
      <c r="F107" s="134"/>
      <c r="G107" s="135" t="s">
        <v>198</v>
      </c>
      <c r="H107" s="242" t="s">
        <v>105</v>
      </c>
      <c r="I107" s="241">
        <v>1</v>
      </c>
      <c r="J107" s="240">
        <v>390437.26</v>
      </c>
      <c r="K107" s="138">
        <f t="shared" si="5"/>
        <v>406054.75040000002</v>
      </c>
      <c r="L107" s="10"/>
      <c r="M107" s="5"/>
    </row>
    <row r="108" spans="1:13" ht="30" customHeight="1">
      <c r="A108" s="5"/>
      <c r="B108" s="9"/>
      <c r="C108" s="243">
        <v>5.14</v>
      </c>
      <c r="D108" s="134" t="s">
        <v>199</v>
      </c>
      <c r="E108" s="134" t="s">
        <v>199</v>
      </c>
      <c r="F108" s="134"/>
      <c r="G108" s="135" t="s">
        <v>200</v>
      </c>
      <c r="H108" s="242" t="s">
        <v>204</v>
      </c>
      <c r="I108" s="241">
        <v>1</v>
      </c>
      <c r="J108" s="240">
        <v>97472.38</v>
      </c>
      <c r="K108" s="138">
        <f t="shared" si="5"/>
        <v>101371.2752</v>
      </c>
      <c r="L108" s="10"/>
      <c r="M108" s="5"/>
    </row>
    <row r="109" spans="1:13" ht="30" customHeight="1">
      <c r="A109" s="5"/>
      <c r="B109" s="9"/>
      <c r="C109" s="133">
        <v>5.15</v>
      </c>
      <c r="D109" s="134" t="s">
        <v>120</v>
      </c>
      <c r="E109" s="134" t="s">
        <v>120</v>
      </c>
      <c r="F109" s="134"/>
      <c r="G109" s="135" t="s">
        <v>129</v>
      </c>
      <c r="H109" s="242" t="s">
        <v>104</v>
      </c>
      <c r="I109" s="241">
        <v>14.2</v>
      </c>
      <c r="J109" s="240">
        <v>35818.47</v>
      </c>
      <c r="K109" s="138">
        <f t="shared" si="5"/>
        <v>528967.16495999997</v>
      </c>
      <c r="L109" s="10"/>
      <c r="M109" s="5"/>
    </row>
    <row r="110" spans="1:13" ht="30" customHeight="1">
      <c r="A110" s="5"/>
      <c r="B110" s="9"/>
      <c r="C110" s="243">
        <v>5.16</v>
      </c>
      <c r="D110" s="134" t="s">
        <v>226</v>
      </c>
      <c r="E110" s="134" t="s">
        <v>226</v>
      </c>
      <c r="F110" s="134"/>
      <c r="G110" s="135" t="s">
        <v>230</v>
      </c>
      <c r="H110" s="242" t="s">
        <v>106</v>
      </c>
      <c r="I110" s="241">
        <v>1.1299999999999999</v>
      </c>
      <c r="J110" s="240">
        <v>887295</v>
      </c>
      <c r="K110" s="138">
        <f t="shared" si="5"/>
        <v>1042749.0839999999</v>
      </c>
      <c r="L110" s="10"/>
      <c r="M110" s="5"/>
    </row>
    <row r="111" spans="1:13" ht="30" customHeight="1">
      <c r="A111" s="5"/>
      <c r="B111" s="9"/>
      <c r="C111" s="133">
        <v>5.17</v>
      </c>
      <c r="D111" s="134" t="s">
        <v>174</v>
      </c>
      <c r="E111" s="134" t="s">
        <v>174</v>
      </c>
      <c r="F111" s="134"/>
      <c r="G111" s="135" t="s">
        <v>210</v>
      </c>
      <c r="H111" s="242" t="s">
        <v>106</v>
      </c>
      <c r="I111" s="241">
        <v>0.25</v>
      </c>
      <c r="J111" s="240">
        <v>1087554.32</v>
      </c>
      <c r="K111" s="138">
        <f t="shared" si="5"/>
        <v>282764.12320000003</v>
      </c>
      <c r="L111" s="10"/>
      <c r="M111" s="5"/>
    </row>
    <row r="112" spans="1:13" ht="30" customHeight="1">
      <c r="A112" s="5"/>
      <c r="B112" s="9"/>
      <c r="C112" s="243">
        <v>5.1800000000000104</v>
      </c>
      <c r="D112" s="134" t="s">
        <v>227</v>
      </c>
      <c r="E112" s="134" t="s">
        <v>227</v>
      </c>
      <c r="F112" s="134"/>
      <c r="G112" s="135" t="s">
        <v>211</v>
      </c>
      <c r="H112" s="242" t="s">
        <v>106</v>
      </c>
      <c r="I112" s="241">
        <v>0.7</v>
      </c>
      <c r="J112" s="240">
        <v>1136574.77</v>
      </c>
      <c r="K112" s="138">
        <f t="shared" si="5"/>
        <v>827426.43255999999</v>
      </c>
      <c r="L112" s="10"/>
      <c r="M112" s="5"/>
    </row>
    <row r="113" spans="1:14" ht="30" customHeight="1">
      <c r="A113" s="5"/>
      <c r="B113" s="9"/>
      <c r="C113" s="133">
        <v>5.1900000000000102</v>
      </c>
      <c r="D113" s="134" t="s">
        <v>228</v>
      </c>
      <c r="E113" s="134" t="s">
        <v>228</v>
      </c>
      <c r="F113" s="134"/>
      <c r="G113" s="135" t="s">
        <v>231</v>
      </c>
      <c r="H113" s="242" t="s">
        <v>106</v>
      </c>
      <c r="I113" s="241">
        <v>0.43</v>
      </c>
      <c r="J113" s="240">
        <v>918406.92</v>
      </c>
      <c r="K113" s="138">
        <f t="shared" si="5"/>
        <v>410711.574624</v>
      </c>
      <c r="L113" s="10"/>
      <c r="M113" s="5"/>
    </row>
    <row r="114" spans="1:14" ht="30" customHeight="1">
      <c r="A114" s="5"/>
      <c r="B114" s="9"/>
      <c r="C114" s="243">
        <v>5.2000000000000099</v>
      </c>
      <c r="D114" s="134" t="s">
        <v>208</v>
      </c>
      <c r="E114" s="134" t="s">
        <v>208</v>
      </c>
      <c r="F114" s="134"/>
      <c r="G114" s="135" t="s">
        <v>212</v>
      </c>
      <c r="H114" s="242" t="s">
        <v>145</v>
      </c>
      <c r="I114" s="241">
        <v>129.69999999999999</v>
      </c>
      <c r="J114" s="240">
        <v>6843.45</v>
      </c>
      <c r="K114" s="138">
        <f t="shared" si="5"/>
        <v>923099.28359999985</v>
      </c>
      <c r="L114" s="10"/>
      <c r="M114" s="5"/>
    </row>
    <row r="115" spans="1:14" ht="30" customHeight="1">
      <c r="A115" s="5"/>
      <c r="B115" s="9"/>
      <c r="C115" s="133">
        <v>5.2100000000000097</v>
      </c>
      <c r="D115" s="134" t="s">
        <v>229</v>
      </c>
      <c r="E115" s="134" t="s">
        <v>229</v>
      </c>
      <c r="F115" s="134"/>
      <c r="G115" s="135" t="s">
        <v>232</v>
      </c>
      <c r="H115" s="242" t="s">
        <v>145</v>
      </c>
      <c r="I115" s="241">
        <v>150</v>
      </c>
      <c r="J115" s="240">
        <v>7675.05</v>
      </c>
      <c r="K115" s="138">
        <f t="shared" si="5"/>
        <v>1197307.8</v>
      </c>
      <c r="L115" s="10"/>
      <c r="M115" s="5"/>
    </row>
    <row r="116" spans="1:14" ht="30" customHeight="1">
      <c r="A116" s="5"/>
      <c r="B116" s="9"/>
      <c r="C116" s="243">
        <v>5.2200000000000104</v>
      </c>
      <c r="D116" s="134" t="s">
        <v>140</v>
      </c>
      <c r="E116" s="134" t="s">
        <v>140</v>
      </c>
      <c r="F116" s="134"/>
      <c r="G116" s="135" t="s">
        <v>202</v>
      </c>
      <c r="H116" s="242" t="s">
        <v>104</v>
      </c>
      <c r="I116" s="241">
        <v>30</v>
      </c>
      <c r="J116" s="240">
        <v>71370.94</v>
      </c>
      <c r="K116" s="138">
        <f t="shared" si="5"/>
        <v>2226773.3280000002</v>
      </c>
      <c r="L116" s="10"/>
      <c r="M116" s="5"/>
    </row>
    <row r="117" spans="1:14" ht="30" customHeight="1">
      <c r="A117" s="5"/>
      <c r="B117" s="9"/>
      <c r="C117" s="133">
        <v>5.2300000000000102</v>
      </c>
      <c r="D117" s="134" t="s">
        <v>109</v>
      </c>
      <c r="E117" s="134" t="s">
        <v>109</v>
      </c>
      <c r="F117" s="134"/>
      <c r="G117" s="135" t="s">
        <v>214</v>
      </c>
      <c r="H117" s="242" t="s">
        <v>104</v>
      </c>
      <c r="I117" s="241">
        <v>11</v>
      </c>
      <c r="J117" s="240">
        <v>137006.91</v>
      </c>
      <c r="K117" s="138">
        <f t="shared" si="5"/>
        <v>1567359.0504000001</v>
      </c>
      <c r="L117" s="10"/>
      <c r="M117" s="5"/>
    </row>
    <row r="118" spans="1:14" ht="30" customHeight="1">
      <c r="A118" s="5"/>
      <c r="B118" s="9"/>
      <c r="C118" s="243">
        <v>5.24000000000001</v>
      </c>
      <c r="D118" s="134" t="s">
        <v>119</v>
      </c>
      <c r="E118" s="134" t="s">
        <v>119</v>
      </c>
      <c r="F118" s="134"/>
      <c r="G118" s="135" t="s">
        <v>215</v>
      </c>
      <c r="H118" s="242" t="s">
        <v>104</v>
      </c>
      <c r="I118" s="253">
        <v>11</v>
      </c>
      <c r="J118" s="240">
        <v>74297.23</v>
      </c>
      <c r="K118" s="138">
        <f t="shared" si="5"/>
        <v>849960.31119999988</v>
      </c>
      <c r="L118" s="10"/>
      <c r="M118" s="5"/>
    </row>
    <row r="119" spans="1:14" ht="30" customHeight="1" thickBot="1">
      <c r="A119" s="5"/>
      <c r="B119" s="9"/>
      <c r="C119" s="139" t="s">
        <v>13</v>
      </c>
      <c r="D119" s="140"/>
      <c r="E119" s="140"/>
      <c r="F119" s="140"/>
      <c r="G119" s="141"/>
      <c r="H119" s="140"/>
      <c r="I119" s="254"/>
      <c r="J119" s="142"/>
      <c r="K119" s="143">
        <f>SUM(K95:K118)</f>
        <v>17999363.394644</v>
      </c>
      <c r="L119" s="10"/>
      <c r="M119" s="5"/>
      <c r="N119" s="248">
        <f>+K119*1.3</f>
        <v>23399172.4130372</v>
      </c>
    </row>
    <row r="120" spans="1:14" ht="30" customHeight="1" thickBot="1">
      <c r="A120" s="5"/>
      <c r="B120" s="9"/>
      <c r="C120" s="274">
        <v>6</v>
      </c>
      <c r="D120" s="131" t="s">
        <v>233</v>
      </c>
      <c r="E120" s="131"/>
      <c r="F120" s="131"/>
      <c r="G120" s="131"/>
      <c r="H120" s="246"/>
      <c r="I120" s="255"/>
      <c r="J120" s="246"/>
      <c r="K120" s="132"/>
      <c r="L120" s="10"/>
      <c r="M120" s="5"/>
    </row>
    <row r="121" spans="1:14" ht="30" customHeight="1">
      <c r="A121" s="5"/>
      <c r="B121" s="9"/>
      <c r="C121" s="133">
        <v>6.1</v>
      </c>
      <c r="D121" s="134" t="s">
        <v>137</v>
      </c>
      <c r="E121" s="134" t="s">
        <v>137</v>
      </c>
      <c r="F121" s="134"/>
      <c r="G121" s="135" t="s">
        <v>141</v>
      </c>
      <c r="H121" s="242" t="s">
        <v>145</v>
      </c>
      <c r="I121" s="241">
        <v>25</v>
      </c>
      <c r="J121" s="240">
        <v>7423.82</v>
      </c>
      <c r="K121" s="138">
        <f t="shared" ref="K121:K139" si="6">(J121*I121)*1.04</f>
        <v>193019.32</v>
      </c>
      <c r="L121" s="10"/>
      <c r="M121" s="5"/>
    </row>
    <row r="122" spans="1:14" ht="30" customHeight="1">
      <c r="A122" s="5"/>
      <c r="B122" s="9"/>
      <c r="C122" s="133">
        <v>6.2</v>
      </c>
      <c r="D122" s="134" t="s">
        <v>138</v>
      </c>
      <c r="E122" s="134" t="s">
        <v>138</v>
      </c>
      <c r="F122" s="134"/>
      <c r="G122" s="135" t="s">
        <v>180</v>
      </c>
      <c r="H122" s="242" t="s">
        <v>106</v>
      </c>
      <c r="I122" s="241">
        <v>1</v>
      </c>
      <c r="J122" s="240">
        <v>503770.05</v>
      </c>
      <c r="K122" s="138">
        <f t="shared" si="6"/>
        <v>523920.85200000001</v>
      </c>
      <c r="L122" s="10"/>
      <c r="M122" s="5"/>
    </row>
    <row r="123" spans="1:14" ht="30" customHeight="1">
      <c r="A123" s="5"/>
      <c r="B123" s="9"/>
      <c r="C123" s="133">
        <v>6.3</v>
      </c>
      <c r="D123" s="134" t="s">
        <v>123</v>
      </c>
      <c r="E123" s="134" t="s">
        <v>123</v>
      </c>
      <c r="F123" s="134"/>
      <c r="G123" s="135" t="s">
        <v>171</v>
      </c>
      <c r="H123" s="242" t="s">
        <v>104</v>
      </c>
      <c r="I123" s="241">
        <v>13.79</v>
      </c>
      <c r="J123" s="240">
        <v>91325.6</v>
      </c>
      <c r="K123" s="138">
        <f t="shared" si="6"/>
        <v>1309755.22496</v>
      </c>
      <c r="L123" s="10"/>
      <c r="M123" s="5"/>
    </row>
    <row r="124" spans="1:14" ht="30" customHeight="1">
      <c r="A124" s="5"/>
      <c r="B124" s="9"/>
      <c r="C124" s="133">
        <v>6.4</v>
      </c>
      <c r="D124" s="134" t="s">
        <v>225</v>
      </c>
      <c r="E124" s="134" t="s">
        <v>225</v>
      </c>
      <c r="F124" s="134"/>
      <c r="G124" s="135" t="s">
        <v>207</v>
      </c>
      <c r="H124" s="242" t="s">
        <v>106</v>
      </c>
      <c r="I124" s="241">
        <v>4.8</v>
      </c>
      <c r="J124" s="240">
        <v>70577.63</v>
      </c>
      <c r="K124" s="138">
        <f>(J124*I124)</f>
        <v>338772.62400000001</v>
      </c>
      <c r="L124" s="10"/>
      <c r="M124" s="5"/>
    </row>
    <row r="125" spans="1:14" ht="42" customHeight="1">
      <c r="A125" s="5"/>
      <c r="B125" s="9"/>
      <c r="C125" s="133">
        <v>6.5</v>
      </c>
      <c r="D125" s="134" t="s">
        <v>234</v>
      </c>
      <c r="E125" s="134" t="s">
        <v>234</v>
      </c>
      <c r="F125" s="134"/>
      <c r="G125" s="135" t="s">
        <v>237</v>
      </c>
      <c r="H125" s="242" t="s">
        <v>106</v>
      </c>
      <c r="I125" s="241">
        <v>2</v>
      </c>
      <c r="J125" s="240">
        <v>74053.95</v>
      </c>
      <c r="K125" s="138">
        <f t="shared" si="6"/>
        <v>154032.21599999999</v>
      </c>
      <c r="L125" s="10"/>
      <c r="M125" s="5"/>
    </row>
    <row r="126" spans="1:14" ht="30" customHeight="1">
      <c r="A126" s="5"/>
      <c r="B126" s="9"/>
      <c r="C126" s="133">
        <v>6.6</v>
      </c>
      <c r="D126" s="134" t="s">
        <v>235</v>
      </c>
      <c r="E126" s="134" t="s">
        <v>235</v>
      </c>
      <c r="F126" s="134"/>
      <c r="G126" s="135" t="s">
        <v>238</v>
      </c>
      <c r="H126" s="242" t="s">
        <v>105</v>
      </c>
      <c r="I126" s="241">
        <v>2.5</v>
      </c>
      <c r="J126" s="240">
        <v>321920.34999999998</v>
      </c>
      <c r="K126" s="138">
        <f t="shared" si="6"/>
        <v>836992.91</v>
      </c>
      <c r="L126" s="10"/>
      <c r="M126" s="5"/>
    </row>
    <row r="127" spans="1:14" ht="30" customHeight="1">
      <c r="A127" s="5"/>
      <c r="B127" s="9"/>
      <c r="C127" s="133">
        <v>6.7</v>
      </c>
      <c r="D127" s="134" t="s">
        <v>150</v>
      </c>
      <c r="E127" s="134" t="s">
        <v>150</v>
      </c>
      <c r="F127" s="134"/>
      <c r="G127" s="135" t="s">
        <v>196</v>
      </c>
      <c r="H127" s="242" t="s">
        <v>156</v>
      </c>
      <c r="I127" s="241">
        <v>1.6</v>
      </c>
      <c r="J127" s="240">
        <v>782688.31</v>
      </c>
      <c r="K127" s="138">
        <f t="shared" si="6"/>
        <v>1302393.3478400002</v>
      </c>
      <c r="L127" s="10"/>
      <c r="M127" s="5"/>
    </row>
    <row r="128" spans="1:14" ht="30" customHeight="1">
      <c r="A128" s="5"/>
      <c r="B128" s="9"/>
      <c r="C128" s="133">
        <v>6.8</v>
      </c>
      <c r="D128" s="134" t="s">
        <v>197</v>
      </c>
      <c r="E128" s="134" t="s">
        <v>197</v>
      </c>
      <c r="F128" s="134"/>
      <c r="G128" s="135" t="s">
        <v>198</v>
      </c>
      <c r="H128" s="242" t="s">
        <v>105</v>
      </c>
      <c r="I128" s="241">
        <v>1.2</v>
      </c>
      <c r="J128" s="240">
        <v>390437.26</v>
      </c>
      <c r="K128" s="138">
        <f t="shared" si="6"/>
        <v>487265.70048</v>
      </c>
      <c r="L128" s="10"/>
      <c r="M128" s="5"/>
    </row>
    <row r="129" spans="1:14" ht="30" customHeight="1">
      <c r="A129" s="5"/>
      <c r="B129" s="9"/>
      <c r="C129" s="133">
        <v>6.9</v>
      </c>
      <c r="D129" s="134" t="s">
        <v>120</v>
      </c>
      <c r="E129" s="134" t="s">
        <v>120</v>
      </c>
      <c r="F129" s="134"/>
      <c r="G129" s="135" t="s">
        <v>129</v>
      </c>
      <c r="H129" s="242" t="s">
        <v>104</v>
      </c>
      <c r="I129" s="241">
        <v>50</v>
      </c>
      <c r="J129" s="240">
        <v>35818.47</v>
      </c>
      <c r="K129" s="138">
        <f t="shared" si="6"/>
        <v>1862560.4400000002</v>
      </c>
      <c r="L129" s="10"/>
      <c r="M129" s="5"/>
    </row>
    <row r="130" spans="1:14" ht="30" customHeight="1">
      <c r="A130" s="5"/>
      <c r="B130" s="9"/>
      <c r="C130" s="243">
        <v>6.1</v>
      </c>
      <c r="D130" s="134" t="s">
        <v>226</v>
      </c>
      <c r="E130" s="134" t="s">
        <v>226</v>
      </c>
      <c r="F130" s="134"/>
      <c r="G130" s="135" t="s">
        <v>230</v>
      </c>
      <c r="H130" s="242" t="s">
        <v>106</v>
      </c>
      <c r="I130" s="241">
        <v>1</v>
      </c>
      <c r="J130" s="240">
        <v>887295</v>
      </c>
      <c r="K130" s="138">
        <f t="shared" si="6"/>
        <v>922786.8</v>
      </c>
      <c r="L130" s="10"/>
      <c r="M130" s="5"/>
    </row>
    <row r="131" spans="1:14" ht="30" customHeight="1">
      <c r="A131" s="5"/>
      <c r="B131" s="9"/>
      <c r="C131" s="133">
        <v>6.11</v>
      </c>
      <c r="D131" s="134" t="s">
        <v>174</v>
      </c>
      <c r="E131" s="134" t="s">
        <v>174</v>
      </c>
      <c r="F131" s="134"/>
      <c r="G131" s="135" t="s">
        <v>210</v>
      </c>
      <c r="H131" s="242" t="s">
        <v>106</v>
      </c>
      <c r="I131" s="241">
        <v>0.36</v>
      </c>
      <c r="J131" s="240">
        <v>1087554.32</v>
      </c>
      <c r="K131" s="138">
        <f t="shared" si="6"/>
        <v>407180.33740800002</v>
      </c>
      <c r="L131" s="10"/>
      <c r="M131" s="5"/>
    </row>
    <row r="132" spans="1:14" ht="30" customHeight="1">
      <c r="A132" s="5"/>
      <c r="B132" s="9"/>
      <c r="C132" s="243">
        <v>6.12</v>
      </c>
      <c r="D132" s="134" t="s">
        <v>227</v>
      </c>
      <c r="E132" s="134" t="s">
        <v>227</v>
      </c>
      <c r="F132" s="134"/>
      <c r="G132" s="135" t="s">
        <v>211</v>
      </c>
      <c r="H132" s="242" t="s">
        <v>106</v>
      </c>
      <c r="I132" s="241">
        <v>0.4</v>
      </c>
      <c r="J132" s="240">
        <v>1136574.77</v>
      </c>
      <c r="K132" s="138">
        <f t="shared" si="6"/>
        <v>472815.1043200001</v>
      </c>
      <c r="L132" s="10"/>
      <c r="M132" s="5"/>
    </row>
    <row r="133" spans="1:14" ht="30" customHeight="1">
      <c r="A133" s="5"/>
      <c r="B133" s="9"/>
      <c r="C133" s="133">
        <v>6.13</v>
      </c>
      <c r="D133" s="134" t="s">
        <v>236</v>
      </c>
      <c r="E133" s="134" t="s">
        <v>236</v>
      </c>
      <c r="F133" s="134"/>
      <c r="G133" s="135" t="s">
        <v>239</v>
      </c>
      <c r="H133" s="242" t="s">
        <v>106</v>
      </c>
      <c r="I133" s="241">
        <v>2</v>
      </c>
      <c r="J133" s="240">
        <v>464664.86</v>
      </c>
      <c r="K133" s="138">
        <f t="shared" si="6"/>
        <v>966502.90879999998</v>
      </c>
      <c r="L133" s="10"/>
      <c r="M133" s="5"/>
    </row>
    <row r="134" spans="1:14" ht="30" customHeight="1">
      <c r="A134" s="5"/>
      <c r="B134" s="9"/>
      <c r="C134" s="243">
        <v>6.14</v>
      </c>
      <c r="D134" s="134" t="s">
        <v>208</v>
      </c>
      <c r="E134" s="134" t="s">
        <v>208</v>
      </c>
      <c r="F134" s="134"/>
      <c r="G134" s="135" t="s">
        <v>212</v>
      </c>
      <c r="H134" s="242" t="s">
        <v>145</v>
      </c>
      <c r="I134" s="241">
        <v>60.5</v>
      </c>
      <c r="J134" s="240">
        <v>6843.45</v>
      </c>
      <c r="K134" s="138">
        <f t="shared" si="6"/>
        <v>430589.87400000001</v>
      </c>
      <c r="L134" s="10"/>
      <c r="M134" s="5"/>
    </row>
    <row r="135" spans="1:14" ht="30" customHeight="1">
      <c r="A135" s="5"/>
      <c r="B135" s="9"/>
      <c r="C135" s="133">
        <v>6.15</v>
      </c>
      <c r="D135" s="134" t="s">
        <v>229</v>
      </c>
      <c r="E135" s="134" t="s">
        <v>229</v>
      </c>
      <c r="F135" s="134"/>
      <c r="G135" s="135" t="s">
        <v>232</v>
      </c>
      <c r="H135" s="242" t="s">
        <v>145</v>
      </c>
      <c r="I135" s="241">
        <v>44</v>
      </c>
      <c r="J135" s="240">
        <v>7675.05</v>
      </c>
      <c r="K135" s="138">
        <f t="shared" si="6"/>
        <v>351210.288</v>
      </c>
      <c r="L135" s="10"/>
      <c r="M135" s="5"/>
    </row>
    <row r="136" spans="1:14" ht="30" customHeight="1">
      <c r="A136" s="5"/>
      <c r="B136" s="9"/>
      <c r="C136" s="243">
        <v>6.16</v>
      </c>
      <c r="D136" s="134" t="s">
        <v>140</v>
      </c>
      <c r="E136" s="134" t="s">
        <v>140</v>
      </c>
      <c r="F136" s="134"/>
      <c r="G136" s="135" t="s">
        <v>202</v>
      </c>
      <c r="H136" s="242" t="s">
        <v>104</v>
      </c>
      <c r="I136" s="241">
        <v>41.4</v>
      </c>
      <c r="J136" s="240">
        <v>71370.94</v>
      </c>
      <c r="K136" s="138">
        <f t="shared" si="6"/>
        <v>3072947.1926400005</v>
      </c>
      <c r="L136" s="10"/>
      <c r="M136" s="5"/>
    </row>
    <row r="137" spans="1:14" ht="30" customHeight="1">
      <c r="A137" s="5"/>
      <c r="B137" s="9"/>
      <c r="C137" s="133">
        <v>6.17</v>
      </c>
      <c r="D137" s="134" t="s">
        <v>162</v>
      </c>
      <c r="E137" s="134" t="s">
        <v>162</v>
      </c>
      <c r="F137" s="134"/>
      <c r="G137" s="135" t="s">
        <v>203</v>
      </c>
      <c r="H137" s="242" t="s">
        <v>156</v>
      </c>
      <c r="I137" s="241">
        <v>1</v>
      </c>
      <c r="J137" s="240">
        <v>711261.47</v>
      </c>
      <c r="K137" s="138">
        <f t="shared" si="6"/>
        <v>739711.92879999999</v>
      </c>
      <c r="L137" s="10"/>
      <c r="M137" s="5"/>
    </row>
    <row r="138" spans="1:14" ht="30" customHeight="1">
      <c r="A138" s="5"/>
      <c r="B138" s="9"/>
      <c r="C138" s="243">
        <v>6.1800000000000104</v>
      </c>
      <c r="D138" s="134" t="s">
        <v>109</v>
      </c>
      <c r="E138" s="134" t="s">
        <v>109</v>
      </c>
      <c r="F138" s="134"/>
      <c r="G138" s="135" t="s">
        <v>214</v>
      </c>
      <c r="H138" s="242" t="s">
        <v>104</v>
      </c>
      <c r="I138" s="241">
        <v>16.5</v>
      </c>
      <c r="J138" s="240">
        <v>137006.91</v>
      </c>
      <c r="K138" s="138">
        <f t="shared" si="6"/>
        <v>2351038.5756000001</v>
      </c>
      <c r="L138" s="10"/>
      <c r="M138" s="5"/>
    </row>
    <row r="139" spans="1:14" ht="30" customHeight="1">
      <c r="A139" s="5"/>
      <c r="B139" s="9"/>
      <c r="C139" s="133">
        <v>6.1900000000000102</v>
      </c>
      <c r="D139" s="134" t="s">
        <v>119</v>
      </c>
      <c r="E139" s="134" t="s">
        <v>119</v>
      </c>
      <c r="F139" s="134"/>
      <c r="G139" s="135" t="s">
        <v>215</v>
      </c>
      <c r="H139" s="242" t="s">
        <v>104</v>
      </c>
      <c r="I139" s="241">
        <v>16.5</v>
      </c>
      <c r="J139" s="240">
        <v>74297.23</v>
      </c>
      <c r="K139" s="138">
        <f t="shared" si="6"/>
        <v>1274940.4668000001</v>
      </c>
      <c r="L139" s="10"/>
      <c r="M139" s="5"/>
    </row>
    <row r="140" spans="1:14" ht="30" customHeight="1" thickBot="1">
      <c r="A140" s="5"/>
      <c r="B140" s="9"/>
      <c r="C140" s="139" t="s">
        <v>13</v>
      </c>
      <c r="D140" s="140"/>
      <c r="E140" s="140"/>
      <c r="F140" s="140"/>
      <c r="G140" s="141"/>
      <c r="H140" s="140"/>
      <c r="I140" s="254"/>
      <c r="J140" s="142"/>
      <c r="K140" s="143">
        <f>SUM(K121:K139)</f>
        <v>17998436.111648001</v>
      </c>
      <c r="L140" s="10"/>
      <c r="M140" s="5"/>
      <c r="N140" s="248">
        <f>+K140*1.3</f>
        <v>23397966.945142403</v>
      </c>
    </row>
    <row r="141" spans="1:14" ht="30" customHeight="1" thickBot="1">
      <c r="A141" s="5"/>
      <c r="B141" s="9"/>
      <c r="C141" s="130">
        <v>7</v>
      </c>
      <c r="D141" s="131" t="s">
        <v>240</v>
      </c>
      <c r="E141" s="131"/>
      <c r="F141" s="131"/>
      <c r="G141" s="131"/>
      <c r="H141" s="246"/>
      <c r="I141" s="255"/>
      <c r="J141" s="246"/>
      <c r="K141" s="132"/>
      <c r="L141" s="10"/>
      <c r="M141" s="5"/>
    </row>
    <row r="142" spans="1:14" ht="30" customHeight="1">
      <c r="A142" s="5"/>
      <c r="B142" s="9"/>
      <c r="C142" s="133">
        <v>7.1</v>
      </c>
      <c r="D142" s="134" t="s">
        <v>137</v>
      </c>
      <c r="E142" s="134" t="s">
        <v>137</v>
      </c>
      <c r="F142" s="134"/>
      <c r="G142" s="135" t="s">
        <v>141</v>
      </c>
      <c r="H142" s="242" t="s">
        <v>145</v>
      </c>
      <c r="I142" s="241">
        <v>40</v>
      </c>
      <c r="J142" s="240">
        <v>7423.82</v>
      </c>
      <c r="K142" s="138">
        <f t="shared" ref="K142:K160" si="7">(J142*I142)*1.04</f>
        <v>308830.91200000001</v>
      </c>
      <c r="L142" s="10"/>
      <c r="M142" s="5"/>
    </row>
    <row r="143" spans="1:14" ht="30" customHeight="1">
      <c r="A143" s="5"/>
      <c r="B143" s="9"/>
      <c r="C143" s="133">
        <v>7.2</v>
      </c>
      <c r="D143" s="134" t="s">
        <v>138</v>
      </c>
      <c r="E143" s="134" t="s">
        <v>138</v>
      </c>
      <c r="F143" s="134"/>
      <c r="G143" s="135" t="s">
        <v>180</v>
      </c>
      <c r="H143" s="242" t="s">
        <v>106</v>
      </c>
      <c r="I143" s="241">
        <v>2</v>
      </c>
      <c r="J143" s="240">
        <v>503770.05</v>
      </c>
      <c r="K143" s="138">
        <f t="shared" si="7"/>
        <v>1047841.704</v>
      </c>
      <c r="L143" s="10"/>
      <c r="M143" s="5"/>
    </row>
    <row r="144" spans="1:14" ht="30" customHeight="1">
      <c r="A144" s="5"/>
      <c r="B144" s="9"/>
      <c r="C144" s="133">
        <v>7.3</v>
      </c>
      <c r="D144" s="134" t="s">
        <v>123</v>
      </c>
      <c r="E144" s="134" t="s">
        <v>123</v>
      </c>
      <c r="F144" s="134"/>
      <c r="G144" s="135" t="s">
        <v>171</v>
      </c>
      <c r="H144" s="242" t="s">
        <v>104</v>
      </c>
      <c r="I144" s="241">
        <v>54</v>
      </c>
      <c r="J144" s="240">
        <v>91325.6</v>
      </c>
      <c r="K144" s="138">
        <f t="shared" si="7"/>
        <v>5128845.6960000005</v>
      </c>
      <c r="L144" s="10"/>
      <c r="M144" s="5"/>
    </row>
    <row r="145" spans="1:13" ht="30" customHeight="1">
      <c r="A145" s="5"/>
      <c r="B145" s="9"/>
      <c r="C145" s="133">
        <v>7.4</v>
      </c>
      <c r="D145" s="134" t="s">
        <v>183</v>
      </c>
      <c r="E145" s="134" t="s">
        <v>183</v>
      </c>
      <c r="F145" s="134"/>
      <c r="G145" s="135" t="s">
        <v>181</v>
      </c>
      <c r="H145" s="242" t="s">
        <v>104</v>
      </c>
      <c r="I145" s="241">
        <v>26</v>
      </c>
      <c r="J145" s="240">
        <v>59484.58</v>
      </c>
      <c r="K145" s="138">
        <f t="shared" si="7"/>
        <v>1608463.0432000002</v>
      </c>
      <c r="L145" s="10"/>
      <c r="M145" s="5"/>
    </row>
    <row r="146" spans="1:13" ht="30" customHeight="1">
      <c r="A146" s="5"/>
      <c r="B146" s="9"/>
      <c r="C146" s="133">
        <v>7.5</v>
      </c>
      <c r="D146" s="134" t="s">
        <v>241</v>
      </c>
      <c r="E146" s="134" t="s">
        <v>241</v>
      </c>
      <c r="F146" s="134"/>
      <c r="G146" s="135" t="s">
        <v>242</v>
      </c>
      <c r="H146" s="242" t="s">
        <v>106</v>
      </c>
      <c r="I146" s="241">
        <v>3</v>
      </c>
      <c r="J146" s="240">
        <v>119997.54</v>
      </c>
      <c r="K146" s="138">
        <f t="shared" si="7"/>
        <v>374392.3248</v>
      </c>
      <c r="L146" s="10"/>
      <c r="M146" s="5"/>
    </row>
    <row r="147" spans="1:13" ht="30" customHeight="1">
      <c r="A147" s="5"/>
      <c r="B147" s="9"/>
      <c r="C147" s="133">
        <v>7.6</v>
      </c>
      <c r="D147" s="134" t="s">
        <v>160</v>
      </c>
      <c r="E147" s="134" t="s">
        <v>160</v>
      </c>
      <c r="F147" s="134"/>
      <c r="G147" s="135" t="s">
        <v>189</v>
      </c>
      <c r="H147" s="242" t="s">
        <v>104</v>
      </c>
      <c r="I147" s="241">
        <v>1</v>
      </c>
      <c r="J147" s="240">
        <v>187405.13</v>
      </c>
      <c r="K147" s="138">
        <f t="shared" si="7"/>
        <v>194901.3352</v>
      </c>
      <c r="L147" s="10"/>
      <c r="M147" s="5"/>
    </row>
    <row r="148" spans="1:13" ht="30" customHeight="1">
      <c r="A148" s="5"/>
      <c r="B148" s="9"/>
      <c r="C148" s="133">
        <v>7.7</v>
      </c>
      <c r="D148" s="134" t="s">
        <v>184</v>
      </c>
      <c r="E148" s="134" t="s">
        <v>184</v>
      </c>
      <c r="F148" s="134"/>
      <c r="G148" s="135" t="s">
        <v>190</v>
      </c>
      <c r="H148" s="242" t="s">
        <v>104</v>
      </c>
      <c r="I148" s="241">
        <v>1</v>
      </c>
      <c r="J148" s="240">
        <v>88442.67</v>
      </c>
      <c r="K148" s="138">
        <f t="shared" si="7"/>
        <v>91980.376799999998</v>
      </c>
      <c r="L148" s="10"/>
      <c r="M148" s="5"/>
    </row>
    <row r="149" spans="1:13" ht="30" customHeight="1">
      <c r="A149" s="5"/>
      <c r="B149" s="9"/>
      <c r="C149" s="133">
        <v>7.8</v>
      </c>
      <c r="D149" s="134" t="s">
        <v>185</v>
      </c>
      <c r="E149" s="134" t="s">
        <v>185</v>
      </c>
      <c r="F149" s="134"/>
      <c r="G149" s="135" t="s">
        <v>191</v>
      </c>
      <c r="H149" s="242" t="s">
        <v>156</v>
      </c>
      <c r="I149" s="241">
        <v>1</v>
      </c>
      <c r="J149" s="240">
        <v>171030.31</v>
      </c>
      <c r="K149" s="138">
        <f t="shared" si="7"/>
        <v>177871.52240000002</v>
      </c>
      <c r="L149" s="10"/>
      <c r="M149" s="5"/>
    </row>
    <row r="150" spans="1:13" ht="30" customHeight="1">
      <c r="A150" s="5"/>
      <c r="B150" s="9"/>
      <c r="C150" s="133">
        <v>7.9</v>
      </c>
      <c r="D150" s="134" t="s">
        <v>186</v>
      </c>
      <c r="E150" s="134" t="s">
        <v>186</v>
      </c>
      <c r="F150" s="134"/>
      <c r="G150" s="135" t="s">
        <v>192</v>
      </c>
      <c r="H150" s="242" t="s">
        <v>156</v>
      </c>
      <c r="I150" s="241">
        <v>1</v>
      </c>
      <c r="J150" s="240">
        <v>134623.10999999999</v>
      </c>
      <c r="K150" s="138">
        <f t="shared" si="7"/>
        <v>140008.0344</v>
      </c>
      <c r="L150" s="10"/>
      <c r="M150" s="5"/>
    </row>
    <row r="151" spans="1:13" ht="30" customHeight="1">
      <c r="A151" s="5"/>
      <c r="B151" s="9"/>
      <c r="C151" s="243">
        <v>7.1</v>
      </c>
      <c r="D151" s="134" t="s">
        <v>187</v>
      </c>
      <c r="E151" s="134" t="s">
        <v>187</v>
      </c>
      <c r="F151" s="134"/>
      <c r="G151" s="135" t="s">
        <v>193</v>
      </c>
      <c r="H151" s="242" t="s">
        <v>156</v>
      </c>
      <c r="I151" s="241">
        <v>1</v>
      </c>
      <c r="J151" s="240">
        <v>82624</v>
      </c>
      <c r="K151" s="138">
        <f t="shared" si="7"/>
        <v>85928.960000000006</v>
      </c>
      <c r="L151" s="10"/>
      <c r="M151" s="5"/>
    </row>
    <row r="152" spans="1:13" ht="30" customHeight="1">
      <c r="A152" s="5"/>
      <c r="B152" s="9"/>
      <c r="C152" s="133">
        <v>7.11</v>
      </c>
      <c r="D152" s="134" t="s">
        <v>188</v>
      </c>
      <c r="E152" s="134" t="s">
        <v>188</v>
      </c>
      <c r="F152" s="134"/>
      <c r="G152" s="135" t="s">
        <v>194</v>
      </c>
      <c r="H152" s="242" t="s">
        <v>136</v>
      </c>
      <c r="I152" s="241">
        <v>6</v>
      </c>
      <c r="J152" s="240">
        <v>34739.449999999997</v>
      </c>
      <c r="K152" s="138">
        <f t="shared" si="7"/>
        <v>216774.16799999998</v>
      </c>
      <c r="L152" s="10"/>
      <c r="M152" s="5"/>
    </row>
    <row r="153" spans="1:13" ht="30" customHeight="1">
      <c r="A153" s="5"/>
      <c r="B153" s="9"/>
      <c r="C153" s="243">
        <v>7.12</v>
      </c>
      <c r="D153" s="134" t="s">
        <v>150</v>
      </c>
      <c r="E153" s="134" t="s">
        <v>150</v>
      </c>
      <c r="F153" s="134"/>
      <c r="G153" s="135" t="s">
        <v>196</v>
      </c>
      <c r="H153" s="242" t="s">
        <v>156</v>
      </c>
      <c r="I153" s="241">
        <v>1</v>
      </c>
      <c r="J153" s="240">
        <v>782688.31</v>
      </c>
      <c r="K153" s="138">
        <f t="shared" si="7"/>
        <v>813995.84240000008</v>
      </c>
      <c r="L153" s="10"/>
      <c r="M153" s="5"/>
    </row>
    <row r="154" spans="1:13" ht="30" customHeight="1">
      <c r="A154" s="5"/>
      <c r="B154" s="9"/>
      <c r="C154" s="133">
        <v>7.13</v>
      </c>
      <c r="D154" s="134" t="s">
        <v>197</v>
      </c>
      <c r="E154" s="134" t="s">
        <v>197</v>
      </c>
      <c r="F154" s="134"/>
      <c r="G154" s="135" t="s">
        <v>198</v>
      </c>
      <c r="H154" s="242" t="s">
        <v>105</v>
      </c>
      <c r="I154" s="241">
        <v>3.2</v>
      </c>
      <c r="J154" s="240">
        <v>390437.26</v>
      </c>
      <c r="K154" s="138">
        <f t="shared" si="7"/>
        <v>1299375.2012800002</v>
      </c>
      <c r="L154" s="10"/>
      <c r="M154" s="5"/>
    </row>
    <row r="155" spans="1:13" ht="30" customHeight="1">
      <c r="A155" s="5"/>
      <c r="B155" s="9"/>
      <c r="C155" s="243">
        <v>7.14</v>
      </c>
      <c r="D155" s="134" t="s">
        <v>199</v>
      </c>
      <c r="E155" s="134" t="s">
        <v>199</v>
      </c>
      <c r="F155" s="134"/>
      <c r="G155" s="135" t="s">
        <v>200</v>
      </c>
      <c r="H155" s="242" t="s">
        <v>204</v>
      </c>
      <c r="I155" s="241">
        <v>2</v>
      </c>
      <c r="J155" s="240">
        <v>97472.38</v>
      </c>
      <c r="K155" s="138">
        <f t="shared" si="7"/>
        <v>202742.55040000001</v>
      </c>
      <c r="L155" s="10"/>
      <c r="M155" s="5"/>
    </row>
    <row r="156" spans="1:13" ht="30" customHeight="1">
      <c r="A156" s="5"/>
      <c r="B156" s="9"/>
      <c r="C156" s="133">
        <v>7.15</v>
      </c>
      <c r="D156" s="134" t="s">
        <v>151</v>
      </c>
      <c r="E156" s="134" t="s">
        <v>151</v>
      </c>
      <c r="F156" s="134"/>
      <c r="G156" s="135" t="s">
        <v>201</v>
      </c>
      <c r="H156" s="242" t="s">
        <v>204</v>
      </c>
      <c r="I156" s="241">
        <v>1</v>
      </c>
      <c r="J156" s="240">
        <v>130841.14</v>
      </c>
      <c r="K156" s="138">
        <f t="shared" si="7"/>
        <v>136074.7856</v>
      </c>
      <c r="L156" s="10"/>
      <c r="M156" s="5"/>
    </row>
    <row r="157" spans="1:13" ht="30" customHeight="1">
      <c r="A157" s="5"/>
      <c r="B157" s="9"/>
      <c r="C157" s="243">
        <v>7.16</v>
      </c>
      <c r="D157" s="134" t="s">
        <v>120</v>
      </c>
      <c r="E157" s="134" t="s">
        <v>120</v>
      </c>
      <c r="F157" s="134"/>
      <c r="G157" s="135" t="s">
        <v>129</v>
      </c>
      <c r="H157" s="242" t="s">
        <v>104</v>
      </c>
      <c r="I157" s="241">
        <v>140</v>
      </c>
      <c r="J157" s="240">
        <v>35818.47</v>
      </c>
      <c r="K157" s="138">
        <f t="shared" si="7"/>
        <v>5215169.2319999998</v>
      </c>
      <c r="L157" s="10"/>
      <c r="M157" s="5"/>
    </row>
    <row r="158" spans="1:13" ht="30" customHeight="1">
      <c r="A158" s="5"/>
      <c r="B158" s="9"/>
      <c r="C158" s="133">
        <v>7.17</v>
      </c>
      <c r="D158" s="134" t="s">
        <v>121</v>
      </c>
      <c r="E158" s="134" t="s">
        <v>121</v>
      </c>
      <c r="F158" s="134"/>
      <c r="G158" s="135" t="s">
        <v>130</v>
      </c>
      <c r="H158" s="242" t="s">
        <v>136</v>
      </c>
      <c r="I158" s="241">
        <v>4.2</v>
      </c>
      <c r="J158" s="240">
        <v>12797.41</v>
      </c>
      <c r="K158" s="138">
        <f>(J158*I158)</f>
        <v>53749.122000000003</v>
      </c>
      <c r="L158" s="10"/>
      <c r="M158" s="5"/>
    </row>
    <row r="159" spans="1:13" ht="30" customHeight="1">
      <c r="A159" s="5"/>
      <c r="B159" s="9"/>
      <c r="C159" s="243">
        <v>7.1800000000000104</v>
      </c>
      <c r="D159" s="134" t="s">
        <v>162</v>
      </c>
      <c r="E159" s="134" t="s">
        <v>162</v>
      </c>
      <c r="F159" s="134"/>
      <c r="G159" s="135" t="s">
        <v>203</v>
      </c>
      <c r="H159" s="242" t="s">
        <v>156</v>
      </c>
      <c r="I159" s="241">
        <v>1</v>
      </c>
      <c r="J159" s="240">
        <v>711261.47</v>
      </c>
      <c r="K159" s="138">
        <f t="shared" si="7"/>
        <v>739711.92879999999</v>
      </c>
      <c r="L159" s="10"/>
      <c r="M159" s="5"/>
    </row>
    <row r="160" spans="1:13" ht="30" customHeight="1">
      <c r="A160" s="5"/>
      <c r="B160" s="9"/>
      <c r="C160" s="133">
        <v>7.1900000000000102</v>
      </c>
      <c r="D160" s="134" t="s">
        <v>209</v>
      </c>
      <c r="E160" s="134" t="s">
        <v>209</v>
      </c>
      <c r="F160" s="134"/>
      <c r="G160" s="135" t="s">
        <v>213</v>
      </c>
      <c r="H160" s="242" t="s">
        <v>136</v>
      </c>
      <c r="I160" s="241">
        <v>3</v>
      </c>
      <c r="J160" s="240">
        <v>52061.96</v>
      </c>
      <c r="K160" s="138">
        <f t="shared" si="7"/>
        <v>162433.31520000001</v>
      </c>
      <c r="L160" s="10"/>
      <c r="M160" s="5"/>
    </row>
    <row r="161" spans="1:14" ht="30" customHeight="1" thickBot="1">
      <c r="A161" s="5"/>
      <c r="B161" s="9"/>
      <c r="C161" s="139" t="s">
        <v>13</v>
      </c>
      <c r="D161" s="140"/>
      <c r="E161" s="140"/>
      <c r="F161" s="140"/>
      <c r="G161" s="141"/>
      <c r="H161" s="140"/>
      <c r="I161" s="254"/>
      <c r="J161" s="142"/>
      <c r="K161" s="143">
        <f>SUM(K142:K160)</f>
        <v>17999090.054480005</v>
      </c>
      <c r="L161" s="10"/>
      <c r="M161" s="5"/>
      <c r="N161" s="248">
        <f>+K161*1.3</f>
        <v>23398817.070824008</v>
      </c>
    </row>
    <row r="162" spans="1:14" ht="30" customHeight="1" thickBot="1">
      <c r="A162" s="5"/>
      <c r="B162" s="9"/>
      <c r="C162" s="130">
        <v>8</v>
      </c>
      <c r="D162" s="131" t="s">
        <v>243</v>
      </c>
      <c r="E162" s="131"/>
      <c r="F162" s="131"/>
      <c r="G162" s="131"/>
      <c r="H162" s="246"/>
      <c r="I162" s="255"/>
      <c r="J162" s="246"/>
      <c r="K162" s="132"/>
      <c r="L162" s="10"/>
      <c r="M162" s="5"/>
    </row>
    <row r="163" spans="1:14" ht="30" customHeight="1">
      <c r="A163" s="5"/>
      <c r="B163" s="9"/>
      <c r="C163" s="133">
        <v>8.1</v>
      </c>
      <c r="D163" s="134" t="s">
        <v>113</v>
      </c>
      <c r="E163" s="134" t="s">
        <v>113</v>
      </c>
      <c r="F163" s="134"/>
      <c r="G163" s="135" t="s">
        <v>195</v>
      </c>
      <c r="H163" s="242" t="s">
        <v>105</v>
      </c>
      <c r="I163" s="241">
        <v>5.4</v>
      </c>
      <c r="J163" s="240">
        <v>277796</v>
      </c>
      <c r="K163" s="138">
        <f t="shared" ref="K163:K175" si="8">(J163*I163)*1.04</f>
        <v>1560102.3360000001</v>
      </c>
      <c r="L163" s="10"/>
      <c r="M163" s="5"/>
    </row>
    <row r="164" spans="1:14" ht="30" customHeight="1">
      <c r="A164" s="5"/>
      <c r="B164" s="9"/>
      <c r="C164" s="133">
        <v>8.1999999999999993</v>
      </c>
      <c r="D164" s="134" t="s">
        <v>150</v>
      </c>
      <c r="E164" s="134" t="s">
        <v>150</v>
      </c>
      <c r="F164" s="134"/>
      <c r="G164" s="135" t="s">
        <v>196</v>
      </c>
      <c r="H164" s="242" t="s">
        <v>156</v>
      </c>
      <c r="I164" s="241">
        <v>2</v>
      </c>
      <c r="J164" s="240">
        <v>782688.31</v>
      </c>
      <c r="K164" s="138">
        <f t="shared" si="8"/>
        <v>1627991.6848000002</v>
      </c>
      <c r="L164" s="10"/>
      <c r="M164" s="5"/>
    </row>
    <row r="165" spans="1:14" ht="30" customHeight="1">
      <c r="A165" s="5"/>
      <c r="B165" s="9"/>
      <c r="C165" s="133">
        <v>8.3000000000000007</v>
      </c>
      <c r="D165" s="134" t="s">
        <v>197</v>
      </c>
      <c r="E165" s="134" t="s">
        <v>197</v>
      </c>
      <c r="F165" s="134"/>
      <c r="G165" s="135" t="s">
        <v>198</v>
      </c>
      <c r="H165" s="242" t="s">
        <v>105</v>
      </c>
      <c r="I165" s="241">
        <v>2.8</v>
      </c>
      <c r="J165" s="240">
        <v>390437.26</v>
      </c>
      <c r="K165" s="138">
        <f t="shared" si="8"/>
        <v>1136953.30112</v>
      </c>
      <c r="L165" s="10"/>
      <c r="M165" s="5"/>
    </row>
    <row r="166" spans="1:14" ht="30" customHeight="1">
      <c r="A166" s="5"/>
      <c r="B166" s="9"/>
      <c r="C166" s="133">
        <v>8.4</v>
      </c>
      <c r="D166" s="134" t="s">
        <v>199</v>
      </c>
      <c r="E166" s="134" t="s">
        <v>199</v>
      </c>
      <c r="F166" s="134"/>
      <c r="G166" s="135" t="s">
        <v>200</v>
      </c>
      <c r="H166" s="242" t="s">
        <v>204</v>
      </c>
      <c r="I166" s="241">
        <v>2</v>
      </c>
      <c r="J166" s="240">
        <v>97472.38</v>
      </c>
      <c r="K166" s="138">
        <f t="shared" si="8"/>
        <v>202742.55040000001</v>
      </c>
      <c r="L166" s="10"/>
      <c r="M166" s="5"/>
    </row>
    <row r="167" spans="1:14" ht="30" customHeight="1">
      <c r="A167" s="5"/>
      <c r="B167" s="9"/>
      <c r="C167" s="133">
        <v>8.5</v>
      </c>
      <c r="D167" s="134" t="s">
        <v>151</v>
      </c>
      <c r="E167" s="134" t="s">
        <v>151</v>
      </c>
      <c r="F167" s="134"/>
      <c r="G167" s="135" t="s">
        <v>201</v>
      </c>
      <c r="H167" s="242" t="s">
        <v>204</v>
      </c>
      <c r="I167" s="241">
        <v>1</v>
      </c>
      <c r="J167" s="240">
        <v>130841.14</v>
      </c>
      <c r="K167" s="138">
        <f t="shared" si="8"/>
        <v>136074.7856</v>
      </c>
      <c r="L167" s="10"/>
      <c r="M167" s="5"/>
    </row>
    <row r="168" spans="1:14" ht="30" customHeight="1">
      <c r="A168" s="5"/>
      <c r="B168" s="9"/>
      <c r="C168" s="133">
        <v>8.6</v>
      </c>
      <c r="D168" s="134" t="s">
        <v>226</v>
      </c>
      <c r="E168" s="134" t="s">
        <v>226</v>
      </c>
      <c r="F168" s="134"/>
      <c r="G168" s="135" t="s">
        <v>230</v>
      </c>
      <c r="H168" s="242" t="s">
        <v>106</v>
      </c>
      <c r="I168" s="241">
        <v>1.2</v>
      </c>
      <c r="J168" s="240">
        <v>887295</v>
      </c>
      <c r="K168" s="138">
        <f t="shared" si="8"/>
        <v>1107344.1600000001</v>
      </c>
      <c r="L168" s="10"/>
      <c r="M168" s="5"/>
    </row>
    <row r="169" spans="1:14" ht="30" customHeight="1">
      <c r="A169" s="5"/>
      <c r="B169" s="9"/>
      <c r="C169" s="133">
        <v>8.6999999999999993</v>
      </c>
      <c r="D169" s="134" t="s">
        <v>174</v>
      </c>
      <c r="E169" s="134" t="s">
        <v>174</v>
      </c>
      <c r="F169" s="134"/>
      <c r="G169" s="135" t="s">
        <v>210</v>
      </c>
      <c r="H169" s="242" t="s">
        <v>106</v>
      </c>
      <c r="I169" s="241">
        <v>0.45</v>
      </c>
      <c r="J169" s="240">
        <v>1087554.32</v>
      </c>
      <c r="K169" s="138">
        <f t="shared" si="8"/>
        <v>508975.42176000006</v>
      </c>
      <c r="L169" s="10"/>
      <c r="M169" s="5"/>
    </row>
    <row r="170" spans="1:14" ht="30" customHeight="1">
      <c r="A170" s="5"/>
      <c r="B170" s="9"/>
      <c r="C170" s="133">
        <v>8.8000000000000007</v>
      </c>
      <c r="D170" s="134" t="s">
        <v>227</v>
      </c>
      <c r="E170" s="134" t="s">
        <v>227</v>
      </c>
      <c r="F170" s="134"/>
      <c r="G170" s="135" t="s">
        <v>211</v>
      </c>
      <c r="H170" s="242" t="s">
        <v>106</v>
      </c>
      <c r="I170" s="241">
        <v>0.55000000000000004</v>
      </c>
      <c r="J170" s="240">
        <v>1136574.77</v>
      </c>
      <c r="K170" s="138">
        <f t="shared" si="8"/>
        <v>650120.76844000013</v>
      </c>
      <c r="L170" s="10"/>
      <c r="M170" s="5"/>
    </row>
    <row r="171" spans="1:14" ht="30" customHeight="1">
      <c r="A171" s="5"/>
      <c r="B171" s="9"/>
      <c r="C171" s="133">
        <v>8.9</v>
      </c>
      <c r="D171" s="134" t="s">
        <v>208</v>
      </c>
      <c r="E171" s="134" t="s">
        <v>208</v>
      </c>
      <c r="F171" s="134"/>
      <c r="G171" s="135" t="s">
        <v>212</v>
      </c>
      <c r="H171" s="242" t="s">
        <v>145</v>
      </c>
      <c r="I171" s="241">
        <v>170</v>
      </c>
      <c r="J171" s="240">
        <v>6843.45</v>
      </c>
      <c r="K171" s="138">
        <f t="shared" si="8"/>
        <v>1209921.96</v>
      </c>
      <c r="L171" s="10"/>
      <c r="M171" s="5"/>
    </row>
    <row r="172" spans="1:14" ht="30" customHeight="1">
      <c r="A172" s="5"/>
      <c r="B172" s="9"/>
      <c r="C172" s="243">
        <v>8.1</v>
      </c>
      <c r="D172" s="134" t="s">
        <v>229</v>
      </c>
      <c r="E172" s="134" t="s">
        <v>229</v>
      </c>
      <c r="F172" s="134"/>
      <c r="G172" s="135" t="s">
        <v>232</v>
      </c>
      <c r="H172" s="242" t="s">
        <v>145</v>
      </c>
      <c r="I172" s="241">
        <v>171.35</v>
      </c>
      <c r="J172" s="240">
        <v>7675.05</v>
      </c>
      <c r="K172" s="138">
        <f t="shared" si="8"/>
        <v>1367724.6102</v>
      </c>
      <c r="L172" s="10"/>
      <c r="M172" s="5"/>
    </row>
    <row r="173" spans="1:14" ht="30" customHeight="1">
      <c r="A173" s="5"/>
      <c r="B173" s="9"/>
      <c r="C173" s="133">
        <v>8.11</v>
      </c>
      <c r="D173" s="134" t="s">
        <v>140</v>
      </c>
      <c r="E173" s="134" t="s">
        <v>140</v>
      </c>
      <c r="F173" s="134"/>
      <c r="G173" s="135" t="s">
        <v>202</v>
      </c>
      <c r="H173" s="242" t="s">
        <v>104</v>
      </c>
      <c r="I173" s="241">
        <v>58.36</v>
      </c>
      <c r="J173" s="240">
        <v>71370.94</v>
      </c>
      <c r="K173" s="138">
        <f t="shared" si="8"/>
        <v>4331816.3807359999</v>
      </c>
      <c r="L173" s="10"/>
      <c r="M173" s="5"/>
    </row>
    <row r="174" spans="1:14" ht="30" customHeight="1">
      <c r="A174" s="5"/>
      <c r="B174" s="9"/>
      <c r="C174" s="243">
        <v>8.1199999999999992</v>
      </c>
      <c r="D174" s="134" t="s">
        <v>162</v>
      </c>
      <c r="E174" s="134" t="s">
        <v>162</v>
      </c>
      <c r="F174" s="134"/>
      <c r="G174" s="135" t="s">
        <v>203</v>
      </c>
      <c r="H174" s="242" t="s">
        <v>156</v>
      </c>
      <c r="I174" s="241">
        <v>1</v>
      </c>
      <c r="J174" s="240">
        <v>711261.47</v>
      </c>
      <c r="K174" s="138">
        <f t="shared" si="8"/>
        <v>739711.92879999999</v>
      </c>
      <c r="L174" s="10"/>
      <c r="M174" s="5"/>
    </row>
    <row r="175" spans="1:14" ht="30" customHeight="1">
      <c r="A175" s="5"/>
      <c r="B175" s="9"/>
      <c r="C175" s="133">
        <v>8.1300000000000008</v>
      </c>
      <c r="D175" s="134" t="s">
        <v>109</v>
      </c>
      <c r="E175" s="134" t="s">
        <v>109</v>
      </c>
      <c r="F175" s="134"/>
      <c r="G175" s="135" t="s">
        <v>214</v>
      </c>
      <c r="H175" s="242" t="s">
        <v>104</v>
      </c>
      <c r="I175" s="241">
        <v>24</v>
      </c>
      <c r="J175" s="240">
        <v>137006.91</v>
      </c>
      <c r="K175" s="138">
        <f t="shared" si="8"/>
        <v>3419692.4736000001</v>
      </c>
      <c r="L175" s="10"/>
      <c r="M175" s="5"/>
    </row>
    <row r="176" spans="1:14" ht="30" customHeight="1" thickBot="1">
      <c r="A176" s="5"/>
      <c r="B176" s="9"/>
      <c r="C176" s="139" t="s">
        <v>13</v>
      </c>
      <c r="D176" s="140"/>
      <c r="E176" s="140"/>
      <c r="F176" s="140"/>
      <c r="G176" s="141"/>
      <c r="H176" s="140"/>
      <c r="I176" s="254"/>
      <c r="J176" s="142"/>
      <c r="K176" s="143">
        <f>SUM(K163:K175)</f>
        <v>17999172.361455999</v>
      </c>
      <c r="L176" s="10"/>
      <c r="M176" s="5"/>
      <c r="N176" s="248">
        <f>+K176*1.3</f>
        <v>23398924.069892801</v>
      </c>
    </row>
    <row r="177" spans="1:13" ht="30" customHeight="1" thickBot="1">
      <c r="A177" s="5"/>
      <c r="B177" s="9"/>
      <c r="C177" s="130">
        <v>9</v>
      </c>
      <c r="D177" s="131" t="s">
        <v>244</v>
      </c>
      <c r="E177" s="131"/>
      <c r="F177" s="131"/>
      <c r="G177" s="131"/>
      <c r="H177" s="246"/>
      <c r="I177" s="255"/>
      <c r="J177" s="246"/>
      <c r="K177" s="132"/>
      <c r="L177" s="10"/>
      <c r="M177" s="5"/>
    </row>
    <row r="178" spans="1:13" ht="30" customHeight="1">
      <c r="A178" s="5"/>
      <c r="B178" s="9"/>
      <c r="C178" s="133">
        <v>9.1</v>
      </c>
      <c r="D178" s="134" t="s">
        <v>182</v>
      </c>
      <c r="E178" s="134" t="s">
        <v>182</v>
      </c>
      <c r="F178" s="134"/>
      <c r="G178" s="135" t="s">
        <v>179</v>
      </c>
      <c r="H178" s="242" t="s">
        <v>104</v>
      </c>
      <c r="I178" s="241">
        <v>49</v>
      </c>
      <c r="J178" s="240">
        <v>1781.33</v>
      </c>
      <c r="K178" s="270">
        <f t="shared" ref="K178:K196" si="9">(J178*I178)*1.04</f>
        <v>90776.576799999995</v>
      </c>
      <c r="L178" s="10"/>
      <c r="M178" s="5"/>
    </row>
    <row r="179" spans="1:13" ht="30" customHeight="1">
      <c r="A179" s="5"/>
      <c r="B179" s="9"/>
      <c r="C179" s="133">
        <v>9.1999999999999993</v>
      </c>
      <c r="D179" s="134" t="s">
        <v>137</v>
      </c>
      <c r="E179" s="134" t="s">
        <v>137</v>
      </c>
      <c r="F179" s="134"/>
      <c r="G179" s="135" t="s">
        <v>141</v>
      </c>
      <c r="H179" s="242" t="s">
        <v>145</v>
      </c>
      <c r="I179" s="241">
        <v>66</v>
      </c>
      <c r="J179" s="240">
        <v>7423.82</v>
      </c>
      <c r="K179" s="138">
        <f t="shared" si="9"/>
        <v>509571.0048</v>
      </c>
      <c r="L179" s="10"/>
      <c r="M179" s="5"/>
    </row>
    <row r="180" spans="1:13" ht="30" customHeight="1">
      <c r="A180" s="5"/>
      <c r="B180" s="9"/>
      <c r="C180" s="133">
        <v>9.3000000000000007</v>
      </c>
      <c r="D180" s="134" t="s">
        <v>138</v>
      </c>
      <c r="E180" s="134" t="s">
        <v>138</v>
      </c>
      <c r="F180" s="134"/>
      <c r="G180" s="135" t="s">
        <v>180</v>
      </c>
      <c r="H180" s="242" t="s">
        <v>106</v>
      </c>
      <c r="I180" s="241">
        <v>4</v>
      </c>
      <c r="J180" s="240">
        <v>503770.05</v>
      </c>
      <c r="K180" s="138">
        <f t="shared" si="9"/>
        <v>2095683.4080000001</v>
      </c>
      <c r="L180" s="10"/>
      <c r="M180" s="5"/>
    </row>
    <row r="181" spans="1:13" ht="30" customHeight="1">
      <c r="A181" s="5"/>
      <c r="B181" s="9"/>
      <c r="C181" s="133">
        <v>9.4</v>
      </c>
      <c r="D181" s="134" t="s">
        <v>123</v>
      </c>
      <c r="E181" s="134" t="s">
        <v>123</v>
      </c>
      <c r="F181" s="134"/>
      <c r="G181" s="135" t="s">
        <v>171</v>
      </c>
      <c r="H181" s="242" t="s">
        <v>104</v>
      </c>
      <c r="I181" s="241">
        <v>50</v>
      </c>
      <c r="J181" s="240">
        <v>91325.6</v>
      </c>
      <c r="K181" s="138">
        <f t="shared" si="9"/>
        <v>4748931.2</v>
      </c>
      <c r="L181" s="10"/>
      <c r="M181" s="5"/>
    </row>
    <row r="182" spans="1:13" ht="30" customHeight="1">
      <c r="A182" s="5"/>
      <c r="B182" s="9"/>
      <c r="C182" s="133">
        <v>9.5</v>
      </c>
      <c r="D182" s="134" t="s">
        <v>160</v>
      </c>
      <c r="E182" s="134" t="s">
        <v>160</v>
      </c>
      <c r="F182" s="134"/>
      <c r="G182" s="135" t="s">
        <v>189</v>
      </c>
      <c r="H182" s="242" t="s">
        <v>104</v>
      </c>
      <c r="I182" s="241">
        <v>0.96</v>
      </c>
      <c r="J182" s="240">
        <v>187405.13</v>
      </c>
      <c r="K182" s="138">
        <f t="shared" si="9"/>
        <v>187105.28179200002</v>
      </c>
      <c r="L182" s="10"/>
      <c r="M182" s="5"/>
    </row>
    <row r="183" spans="1:13" ht="30" customHeight="1">
      <c r="A183" s="5"/>
      <c r="B183" s="9"/>
      <c r="C183" s="133">
        <v>9.6</v>
      </c>
      <c r="D183" s="134" t="s">
        <v>184</v>
      </c>
      <c r="E183" s="134" t="s">
        <v>184</v>
      </c>
      <c r="F183" s="134"/>
      <c r="G183" s="135" t="s">
        <v>190</v>
      </c>
      <c r="H183" s="242" t="s">
        <v>104</v>
      </c>
      <c r="I183" s="241">
        <v>0.96</v>
      </c>
      <c r="J183" s="240">
        <v>88442.67</v>
      </c>
      <c r="K183" s="138">
        <f t="shared" si="9"/>
        <v>88301.161728000006</v>
      </c>
      <c r="L183" s="10"/>
      <c r="M183" s="5"/>
    </row>
    <row r="184" spans="1:13" ht="30" customHeight="1">
      <c r="A184" s="5"/>
      <c r="B184" s="9"/>
      <c r="C184" s="133">
        <v>9.6999999999999993</v>
      </c>
      <c r="D184" s="134" t="s">
        <v>185</v>
      </c>
      <c r="E184" s="134" t="s">
        <v>185</v>
      </c>
      <c r="F184" s="134"/>
      <c r="G184" s="135" t="s">
        <v>191</v>
      </c>
      <c r="H184" s="242" t="s">
        <v>156</v>
      </c>
      <c r="I184" s="241">
        <v>1</v>
      </c>
      <c r="J184" s="240">
        <v>171030.31</v>
      </c>
      <c r="K184" s="138">
        <f t="shared" si="9"/>
        <v>177871.52240000002</v>
      </c>
      <c r="L184" s="10"/>
      <c r="M184" s="5"/>
    </row>
    <row r="185" spans="1:13" ht="30" customHeight="1">
      <c r="A185" s="5"/>
      <c r="B185" s="9"/>
      <c r="C185" s="133">
        <v>9.8000000000000007</v>
      </c>
      <c r="D185" s="134" t="s">
        <v>186</v>
      </c>
      <c r="E185" s="134" t="s">
        <v>186</v>
      </c>
      <c r="F185" s="134"/>
      <c r="G185" s="135" t="s">
        <v>192</v>
      </c>
      <c r="H185" s="242" t="s">
        <v>156</v>
      </c>
      <c r="I185" s="241">
        <v>1</v>
      </c>
      <c r="J185" s="240">
        <v>134623.10999999999</v>
      </c>
      <c r="K185" s="138">
        <f t="shared" si="9"/>
        <v>140008.0344</v>
      </c>
      <c r="L185" s="10"/>
      <c r="M185" s="5"/>
    </row>
    <row r="186" spans="1:13" ht="30" customHeight="1">
      <c r="A186" s="5"/>
      <c r="B186" s="9"/>
      <c r="C186" s="133">
        <v>9.9</v>
      </c>
      <c r="D186" s="134" t="s">
        <v>187</v>
      </c>
      <c r="E186" s="134" t="s">
        <v>187</v>
      </c>
      <c r="F186" s="134"/>
      <c r="G186" s="135" t="s">
        <v>193</v>
      </c>
      <c r="H186" s="242" t="s">
        <v>156</v>
      </c>
      <c r="I186" s="241">
        <v>1</v>
      </c>
      <c r="J186" s="240">
        <v>82624</v>
      </c>
      <c r="K186" s="138">
        <f t="shared" si="9"/>
        <v>85928.960000000006</v>
      </c>
      <c r="L186" s="10"/>
      <c r="M186" s="5"/>
    </row>
    <row r="187" spans="1:13" ht="30" customHeight="1">
      <c r="A187" s="5"/>
      <c r="B187" s="9"/>
      <c r="C187" s="243">
        <v>9.1</v>
      </c>
      <c r="D187" s="134" t="s">
        <v>188</v>
      </c>
      <c r="E187" s="134" t="s">
        <v>188</v>
      </c>
      <c r="F187" s="134"/>
      <c r="G187" s="135" t="s">
        <v>194</v>
      </c>
      <c r="H187" s="242" t="s">
        <v>136</v>
      </c>
      <c r="I187" s="241">
        <v>6</v>
      </c>
      <c r="J187" s="240">
        <v>34739.449999999997</v>
      </c>
      <c r="K187" s="138">
        <f t="shared" si="9"/>
        <v>216774.16799999998</v>
      </c>
      <c r="L187" s="10"/>
      <c r="M187" s="5"/>
    </row>
    <row r="188" spans="1:13" ht="30" customHeight="1">
      <c r="A188" s="5"/>
      <c r="B188" s="9"/>
      <c r="C188" s="133">
        <v>9.11</v>
      </c>
      <c r="D188" s="134" t="s">
        <v>235</v>
      </c>
      <c r="E188" s="134" t="s">
        <v>235</v>
      </c>
      <c r="F188" s="134"/>
      <c r="G188" s="135" t="s">
        <v>238</v>
      </c>
      <c r="H188" s="242" t="s">
        <v>105</v>
      </c>
      <c r="I188" s="241">
        <v>2</v>
      </c>
      <c r="J188" s="240">
        <v>321920.34999999998</v>
      </c>
      <c r="K188" s="138">
        <f t="shared" si="9"/>
        <v>669594.32799999998</v>
      </c>
      <c r="L188" s="10"/>
      <c r="M188" s="5"/>
    </row>
    <row r="189" spans="1:13" ht="30" customHeight="1">
      <c r="A189" s="5"/>
      <c r="B189" s="9"/>
      <c r="C189" s="243">
        <v>9.1199999999999992</v>
      </c>
      <c r="D189" s="134" t="s">
        <v>113</v>
      </c>
      <c r="E189" s="134" t="s">
        <v>113</v>
      </c>
      <c r="F189" s="134"/>
      <c r="G189" s="135" t="s">
        <v>195</v>
      </c>
      <c r="H189" s="242" t="s">
        <v>105</v>
      </c>
      <c r="I189" s="241">
        <v>3.81</v>
      </c>
      <c r="J189" s="240">
        <v>277796</v>
      </c>
      <c r="K189" s="138">
        <f t="shared" si="9"/>
        <v>1100738.8704000001</v>
      </c>
      <c r="L189" s="10"/>
      <c r="M189" s="5"/>
    </row>
    <row r="190" spans="1:13" ht="30" customHeight="1">
      <c r="A190" s="5"/>
      <c r="B190" s="9"/>
      <c r="C190" s="133">
        <v>9.1300000000000008</v>
      </c>
      <c r="D190" s="134" t="s">
        <v>197</v>
      </c>
      <c r="E190" s="134" t="s">
        <v>197</v>
      </c>
      <c r="F190" s="134"/>
      <c r="G190" s="135" t="s">
        <v>198</v>
      </c>
      <c r="H190" s="242" t="s">
        <v>105</v>
      </c>
      <c r="I190" s="241">
        <v>6.2</v>
      </c>
      <c r="J190" s="240">
        <v>390437.26</v>
      </c>
      <c r="K190" s="138">
        <f t="shared" si="9"/>
        <v>2517539.45248</v>
      </c>
      <c r="L190" s="10"/>
      <c r="M190" s="5"/>
    </row>
    <row r="191" spans="1:13" ht="30" customHeight="1">
      <c r="A191" s="5"/>
      <c r="B191" s="9"/>
      <c r="C191" s="243">
        <v>9.14</v>
      </c>
      <c r="D191" s="134" t="s">
        <v>199</v>
      </c>
      <c r="E191" s="134" t="s">
        <v>199</v>
      </c>
      <c r="F191" s="134"/>
      <c r="G191" s="135" t="s">
        <v>200</v>
      </c>
      <c r="H191" s="242" t="s">
        <v>204</v>
      </c>
      <c r="I191" s="241">
        <v>4</v>
      </c>
      <c r="J191" s="240">
        <v>97472.38</v>
      </c>
      <c r="K191" s="138">
        <f t="shared" si="9"/>
        <v>405485.10080000001</v>
      </c>
      <c r="L191" s="10"/>
      <c r="M191" s="5"/>
    </row>
    <row r="192" spans="1:13" ht="30" customHeight="1">
      <c r="A192" s="5"/>
      <c r="B192" s="9"/>
      <c r="C192" s="133">
        <v>9.15</v>
      </c>
      <c r="D192" s="134" t="s">
        <v>151</v>
      </c>
      <c r="E192" s="134" t="s">
        <v>151</v>
      </c>
      <c r="F192" s="134"/>
      <c r="G192" s="135" t="s">
        <v>201</v>
      </c>
      <c r="H192" s="242" t="s">
        <v>204</v>
      </c>
      <c r="I192" s="241">
        <v>1</v>
      </c>
      <c r="J192" s="240">
        <v>130841.14</v>
      </c>
      <c r="K192" s="138">
        <f t="shared" si="9"/>
        <v>136074.7856</v>
      </c>
      <c r="L192" s="10"/>
      <c r="M192" s="5"/>
    </row>
    <row r="193" spans="1:14" ht="30" customHeight="1">
      <c r="A193" s="5"/>
      <c r="B193" s="9"/>
      <c r="C193" s="243">
        <v>9.16</v>
      </c>
      <c r="D193" s="134" t="s">
        <v>120</v>
      </c>
      <c r="E193" s="134" t="s">
        <v>120</v>
      </c>
      <c r="F193" s="134"/>
      <c r="G193" s="135" t="s">
        <v>129</v>
      </c>
      <c r="H193" s="242" t="s">
        <v>104</v>
      </c>
      <c r="I193" s="241">
        <v>76</v>
      </c>
      <c r="J193" s="240">
        <v>35818.47</v>
      </c>
      <c r="K193" s="138">
        <f t="shared" si="9"/>
        <v>2831091.8688000003</v>
      </c>
      <c r="L193" s="10"/>
      <c r="M193" s="5"/>
    </row>
    <row r="194" spans="1:14" ht="30" customHeight="1">
      <c r="A194" s="5"/>
      <c r="B194" s="9"/>
      <c r="C194" s="133">
        <v>9.17</v>
      </c>
      <c r="D194" s="134" t="s">
        <v>121</v>
      </c>
      <c r="E194" s="134" t="s">
        <v>121</v>
      </c>
      <c r="F194" s="134"/>
      <c r="G194" s="135" t="s">
        <v>130</v>
      </c>
      <c r="H194" s="242" t="s">
        <v>136</v>
      </c>
      <c r="I194" s="241">
        <v>15</v>
      </c>
      <c r="J194" s="240">
        <v>12797.41</v>
      </c>
      <c r="K194" s="138">
        <f t="shared" si="9"/>
        <v>199639.59599999999</v>
      </c>
      <c r="L194" s="10"/>
      <c r="M194" s="5"/>
    </row>
    <row r="195" spans="1:14" ht="30" customHeight="1">
      <c r="A195" s="5"/>
      <c r="B195" s="9"/>
      <c r="C195" s="243">
        <v>9.18</v>
      </c>
      <c r="D195" s="134" t="s">
        <v>174</v>
      </c>
      <c r="E195" s="134" t="s">
        <v>174</v>
      </c>
      <c r="F195" s="134"/>
      <c r="G195" s="135" t="s">
        <v>210</v>
      </c>
      <c r="H195" s="242" t="s">
        <v>106</v>
      </c>
      <c r="I195" s="241">
        <v>1</v>
      </c>
      <c r="J195" s="240">
        <v>1087554.32</v>
      </c>
      <c r="K195" s="138">
        <f t="shared" si="9"/>
        <v>1131056.4928000001</v>
      </c>
      <c r="L195" s="10"/>
      <c r="M195" s="5"/>
    </row>
    <row r="196" spans="1:14" ht="30" customHeight="1">
      <c r="A196" s="5"/>
      <c r="B196" s="9"/>
      <c r="C196" s="133">
        <v>9.19</v>
      </c>
      <c r="D196" s="134" t="s">
        <v>208</v>
      </c>
      <c r="E196" s="134" t="s">
        <v>208</v>
      </c>
      <c r="F196" s="134"/>
      <c r="G196" s="135" t="s">
        <v>212</v>
      </c>
      <c r="H196" s="242" t="s">
        <v>145</v>
      </c>
      <c r="I196" s="241">
        <v>79</v>
      </c>
      <c r="J196" s="240">
        <v>6843.45</v>
      </c>
      <c r="K196" s="138">
        <f t="shared" si="9"/>
        <v>562257.85199999996</v>
      </c>
      <c r="L196" s="10"/>
      <c r="M196" s="5"/>
    </row>
    <row r="197" spans="1:14" ht="30" customHeight="1" thickBot="1">
      <c r="A197" s="5"/>
      <c r="B197" s="9"/>
      <c r="C197" s="139" t="s">
        <v>13</v>
      </c>
      <c r="D197" s="140"/>
      <c r="E197" s="140"/>
      <c r="F197" s="140"/>
      <c r="G197" s="141"/>
      <c r="H197" s="140"/>
      <c r="I197" s="254"/>
      <c r="J197" s="142"/>
      <c r="K197" s="143">
        <f>SUM(K178:K196)</f>
        <v>17894429.664800003</v>
      </c>
      <c r="L197" s="10"/>
      <c r="M197" s="5"/>
      <c r="N197" s="248">
        <f>+K197*1.3</f>
        <v>23262758.564240005</v>
      </c>
    </row>
    <row r="198" spans="1:14" ht="30" customHeight="1" thickBot="1">
      <c r="A198" s="5"/>
      <c r="B198" s="9"/>
      <c r="C198" s="130">
        <v>10</v>
      </c>
      <c r="D198" s="131" t="s">
        <v>245</v>
      </c>
      <c r="E198" s="131"/>
      <c r="F198" s="131"/>
      <c r="G198" s="131"/>
      <c r="H198" s="246"/>
      <c r="I198" s="255"/>
      <c r="J198" s="246"/>
      <c r="K198" s="132"/>
      <c r="L198" s="10"/>
      <c r="M198" s="5"/>
    </row>
    <row r="199" spans="1:14" ht="30" customHeight="1">
      <c r="A199" s="5"/>
      <c r="B199" s="9"/>
      <c r="C199" s="133">
        <v>10.1</v>
      </c>
      <c r="D199" s="134" t="s">
        <v>137</v>
      </c>
      <c r="E199" s="134" t="s">
        <v>137</v>
      </c>
      <c r="F199" s="134"/>
      <c r="G199" s="135" t="s">
        <v>141</v>
      </c>
      <c r="H199" s="242" t="s">
        <v>145</v>
      </c>
      <c r="I199" s="241">
        <v>25</v>
      </c>
      <c r="J199" s="240">
        <v>7423.82</v>
      </c>
      <c r="K199" s="138">
        <f t="shared" ref="K199:K217" si="10">(J199*I199)*1.04</f>
        <v>193019.32</v>
      </c>
      <c r="L199" s="10"/>
      <c r="M199" s="5"/>
    </row>
    <row r="200" spans="1:14" ht="30" customHeight="1">
      <c r="A200" s="5"/>
      <c r="B200" s="9"/>
      <c r="C200" s="133">
        <v>10.199999999999999</v>
      </c>
      <c r="D200" s="134" t="s">
        <v>138</v>
      </c>
      <c r="E200" s="134" t="s">
        <v>138</v>
      </c>
      <c r="F200" s="134"/>
      <c r="G200" s="135" t="s">
        <v>180</v>
      </c>
      <c r="H200" s="242" t="s">
        <v>106</v>
      </c>
      <c r="I200" s="241">
        <v>1</v>
      </c>
      <c r="J200" s="240">
        <v>503770.05</v>
      </c>
      <c r="K200" s="138">
        <f t="shared" si="10"/>
        <v>523920.85200000001</v>
      </c>
      <c r="L200" s="10"/>
      <c r="M200" s="5"/>
    </row>
    <row r="201" spans="1:14" ht="30" customHeight="1">
      <c r="A201" s="5"/>
      <c r="B201" s="9"/>
      <c r="C201" s="133">
        <v>10.3</v>
      </c>
      <c r="D201" s="134" t="s">
        <v>123</v>
      </c>
      <c r="E201" s="134" t="s">
        <v>123</v>
      </c>
      <c r="F201" s="134"/>
      <c r="G201" s="135" t="s">
        <v>171</v>
      </c>
      <c r="H201" s="242" t="s">
        <v>104</v>
      </c>
      <c r="I201" s="241">
        <v>13.79</v>
      </c>
      <c r="J201" s="240">
        <v>91325.6</v>
      </c>
      <c r="K201" s="138">
        <f t="shared" si="10"/>
        <v>1309755.22496</v>
      </c>
      <c r="L201" s="10"/>
      <c r="M201" s="5"/>
    </row>
    <row r="202" spans="1:14" ht="30" customHeight="1">
      <c r="A202" s="5"/>
      <c r="B202" s="9"/>
      <c r="C202" s="133">
        <v>10.4</v>
      </c>
      <c r="D202" s="134" t="s">
        <v>225</v>
      </c>
      <c r="E202" s="134" t="s">
        <v>225</v>
      </c>
      <c r="F202" s="134"/>
      <c r="G202" s="135" t="s">
        <v>207</v>
      </c>
      <c r="H202" s="242" t="s">
        <v>106</v>
      </c>
      <c r="I202" s="241">
        <v>4.8</v>
      </c>
      <c r="J202" s="240">
        <v>70577.63</v>
      </c>
      <c r="K202" s="138">
        <f>(J202*I202)</f>
        <v>338772.62400000001</v>
      </c>
      <c r="L202" s="10"/>
      <c r="M202" s="5"/>
    </row>
    <row r="203" spans="1:14" ht="30" customHeight="1">
      <c r="A203" s="5"/>
      <c r="B203" s="9"/>
      <c r="C203" s="133">
        <v>10.5</v>
      </c>
      <c r="D203" s="134" t="s">
        <v>234</v>
      </c>
      <c r="E203" s="134" t="s">
        <v>234</v>
      </c>
      <c r="F203" s="134"/>
      <c r="G203" s="135" t="s">
        <v>237</v>
      </c>
      <c r="H203" s="242" t="s">
        <v>106</v>
      </c>
      <c r="I203" s="241">
        <v>2</v>
      </c>
      <c r="J203" s="240">
        <v>74053.95</v>
      </c>
      <c r="K203" s="138">
        <f t="shared" si="10"/>
        <v>154032.21599999999</v>
      </c>
      <c r="L203" s="10"/>
      <c r="M203" s="5"/>
    </row>
    <row r="204" spans="1:14" ht="30" customHeight="1">
      <c r="A204" s="5"/>
      <c r="B204" s="9"/>
      <c r="C204" s="133">
        <v>10.6</v>
      </c>
      <c r="D204" s="134" t="s">
        <v>235</v>
      </c>
      <c r="E204" s="134" t="s">
        <v>235</v>
      </c>
      <c r="F204" s="134"/>
      <c r="G204" s="135" t="s">
        <v>238</v>
      </c>
      <c r="H204" s="242" t="s">
        <v>105</v>
      </c>
      <c r="I204" s="241">
        <v>2.5</v>
      </c>
      <c r="J204" s="240">
        <v>321920.34999999998</v>
      </c>
      <c r="K204" s="138">
        <f t="shared" si="10"/>
        <v>836992.91</v>
      </c>
      <c r="L204" s="10"/>
      <c r="M204" s="5"/>
    </row>
    <row r="205" spans="1:14" ht="30" customHeight="1">
      <c r="A205" s="5"/>
      <c r="B205" s="9"/>
      <c r="C205" s="133">
        <v>10.7</v>
      </c>
      <c r="D205" s="134" t="s">
        <v>150</v>
      </c>
      <c r="E205" s="134" t="s">
        <v>150</v>
      </c>
      <c r="F205" s="134"/>
      <c r="G205" s="135" t="s">
        <v>196</v>
      </c>
      <c r="H205" s="242" t="s">
        <v>156</v>
      </c>
      <c r="I205" s="241">
        <v>1.6</v>
      </c>
      <c r="J205" s="240">
        <v>782688.31</v>
      </c>
      <c r="K205" s="138">
        <f t="shared" si="10"/>
        <v>1302393.3478400002</v>
      </c>
      <c r="L205" s="10"/>
      <c r="M205" s="5"/>
    </row>
    <row r="206" spans="1:14" ht="30" customHeight="1">
      <c r="A206" s="5"/>
      <c r="B206" s="9"/>
      <c r="C206" s="133">
        <v>10.8</v>
      </c>
      <c r="D206" s="134" t="s">
        <v>197</v>
      </c>
      <c r="E206" s="134" t="s">
        <v>197</v>
      </c>
      <c r="F206" s="134"/>
      <c r="G206" s="135" t="s">
        <v>198</v>
      </c>
      <c r="H206" s="242" t="s">
        <v>105</v>
      </c>
      <c r="I206" s="241">
        <v>1.2</v>
      </c>
      <c r="J206" s="240">
        <v>390437.26</v>
      </c>
      <c r="K206" s="138">
        <f t="shared" si="10"/>
        <v>487265.70048</v>
      </c>
      <c r="L206" s="10"/>
      <c r="M206" s="5"/>
    </row>
    <row r="207" spans="1:14" ht="30" customHeight="1">
      <c r="A207" s="5"/>
      <c r="B207" s="9"/>
      <c r="C207" s="133">
        <v>10.9</v>
      </c>
      <c r="D207" s="134" t="s">
        <v>120</v>
      </c>
      <c r="E207" s="134" t="s">
        <v>120</v>
      </c>
      <c r="F207" s="134"/>
      <c r="G207" s="135" t="s">
        <v>129</v>
      </c>
      <c r="H207" s="242" t="s">
        <v>104</v>
      </c>
      <c r="I207" s="241">
        <v>50</v>
      </c>
      <c r="J207" s="240">
        <v>35818.47</v>
      </c>
      <c r="K207" s="138">
        <f t="shared" si="10"/>
        <v>1862560.4400000002</v>
      </c>
      <c r="L207" s="10"/>
      <c r="M207" s="5"/>
    </row>
    <row r="208" spans="1:14" ht="30" customHeight="1">
      <c r="A208" s="5"/>
      <c r="B208" s="9"/>
      <c r="C208" s="243">
        <v>10.1</v>
      </c>
      <c r="D208" s="134" t="s">
        <v>226</v>
      </c>
      <c r="E208" s="134" t="s">
        <v>226</v>
      </c>
      <c r="F208" s="134"/>
      <c r="G208" s="135" t="s">
        <v>230</v>
      </c>
      <c r="H208" s="242" t="s">
        <v>106</v>
      </c>
      <c r="I208" s="241">
        <v>1</v>
      </c>
      <c r="J208" s="240">
        <v>887295</v>
      </c>
      <c r="K208" s="138">
        <f t="shared" si="10"/>
        <v>922786.8</v>
      </c>
      <c r="L208" s="10"/>
      <c r="M208" s="5"/>
    </row>
    <row r="209" spans="1:14" ht="30" customHeight="1">
      <c r="A209" s="5"/>
      <c r="B209" s="9"/>
      <c r="C209" s="133">
        <v>10.11</v>
      </c>
      <c r="D209" s="134" t="s">
        <v>174</v>
      </c>
      <c r="E209" s="134" t="s">
        <v>174</v>
      </c>
      <c r="F209" s="134"/>
      <c r="G209" s="135" t="s">
        <v>210</v>
      </c>
      <c r="H209" s="242" t="s">
        <v>106</v>
      </c>
      <c r="I209" s="241">
        <v>0.36</v>
      </c>
      <c r="J209" s="240">
        <v>1087554.32</v>
      </c>
      <c r="K209" s="138">
        <f t="shared" si="10"/>
        <v>407180.33740800002</v>
      </c>
      <c r="L209" s="10"/>
      <c r="M209" s="5"/>
    </row>
    <row r="210" spans="1:14" ht="30" customHeight="1">
      <c r="A210" s="5"/>
      <c r="B210" s="9"/>
      <c r="C210" s="243">
        <v>10.119999999999999</v>
      </c>
      <c r="D210" s="134" t="s">
        <v>227</v>
      </c>
      <c r="E210" s="134" t="s">
        <v>227</v>
      </c>
      <c r="F210" s="134"/>
      <c r="G210" s="135" t="s">
        <v>211</v>
      </c>
      <c r="H210" s="242" t="s">
        <v>106</v>
      </c>
      <c r="I210" s="241">
        <v>0.4</v>
      </c>
      <c r="J210" s="240">
        <v>1136574.77</v>
      </c>
      <c r="K210" s="138">
        <f t="shared" si="10"/>
        <v>472815.1043200001</v>
      </c>
      <c r="L210" s="10"/>
      <c r="M210" s="5"/>
    </row>
    <row r="211" spans="1:14" ht="30" customHeight="1">
      <c r="A211" s="5"/>
      <c r="B211" s="9"/>
      <c r="C211" s="133">
        <v>10.130000000000001</v>
      </c>
      <c r="D211" s="134" t="s">
        <v>236</v>
      </c>
      <c r="E211" s="134" t="s">
        <v>236</v>
      </c>
      <c r="F211" s="134"/>
      <c r="G211" s="135" t="s">
        <v>239</v>
      </c>
      <c r="H211" s="242" t="s">
        <v>106</v>
      </c>
      <c r="I211" s="241">
        <v>2</v>
      </c>
      <c r="J211" s="240">
        <v>464664.86</v>
      </c>
      <c r="K211" s="138">
        <f t="shared" si="10"/>
        <v>966502.90879999998</v>
      </c>
      <c r="L211" s="10"/>
      <c r="M211" s="5"/>
    </row>
    <row r="212" spans="1:14" ht="30" customHeight="1">
      <c r="A212" s="5"/>
      <c r="B212" s="9"/>
      <c r="C212" s="243">
        <v>10.14</v>
      </c>
      <c r="D212" s="134" t="s">
        <v>208</v>
      </c>
      <c r="E212" s="134" t="s">
        <v>208</v>
      </c>
      <c r="F212" s="134"/>
      <c r="G212" s="135" t="s">
        <v>212</v>
      </c>
      <c r="H212" s="242" t="s">
        <v>145</v>
      </c>
      <c r="I212" s="241">
        <v>60.5</v>
      </c>
      <c r="J212" s="240">
        <v>6843.45</v>
      </c>
      <c r="K212" s="138">
        <f t="shared" si="10"/>
        <v>430589.87400000001</v>
      </c>
      <c r="L212" s="10"/>
      <c r="M212" s="5"/>
    </row>
    <row r="213" spans="1:14" ht="30" customHeight="1">
      <c r="A213" s="5"/>
      <c r="B213" s="9"/>
      <c r="C213" s="133">
        <v>10.15</v>
      </c>
      <c r="D213" s="134" t="s">
        <v>229</v>
      </c>
      <c r="E213" s="134" t="s">
        <v>229</v>
      </c>
      <c r="F213" s="134"/>
      <c r="G213" s="135" t="s">
        <v>232</v>
      </c>
      <c r="H213" s="242" t="s">
        <v>145</v>
      </c>
      <c r="I213" s="241">
        <v>44</v>
      </c>
      <c r="J213" s="240">
        <v>7675.05</v>
      </c>
      <c r="K213" s="138">
        <f t="shared" si="10"/>
        <v>351210.288</v>
      </c>
      <c r="L213" s="10"/>
      <c r="M213" s="5"/>
    </row>
    <row r="214" spans="1:14" ht="30" customHeight="1">
      <c r="A214" s="5"/>
      <c r="B214" s="9"/>
      <c r="C214" s="243">
        <v>10.16</v>
      </c>
      <c r="D214" s="134" t="s">
        <v>140</v>
      </c>
      <c r="E214" s="134" t="s">
        <v>140</v>
      </c>
      <c r="F214" s="134"/>
      <c r="G214" s="135" t="s">
        <v>202</v>
      </c>
      <c r="H214" s="242" t="s">
        <v>104</v>
      </c>
      <c r="I214" s="241">
        <v>41.4</v>
      </c>
      <c r="J214" s="240">
        <v>71370.94</v>
      </c>
      <c r="K214" s="138">
        <f t="shared" si="10"/>
        <v>3072947.1926400005</v>
      </c>
      <c r="L214" s="10"/>
      <c r="M214" s="5"/>
    </row>
    <row r="215" spans="1:14" ht="30" customHeight="1">
      <c r="A215" s="5"/>
      <c r="B215" s="9"/>
      <c r="C215" s="133">
        <v>10.17</v>
      </c>
      <c r="D215" s="134" t="s">
        <v>162</v>
      </c>
      <c r="E215" s="134" t="s">
        <v>162</v>
      </c>
      <c r="F215" s="134"/>
      <c r="G215" s="135" t="s">
        <v>203</v>
      </c>
      <c r="H215" s="242" t="s">
        <v>156</v>
      </c>
      <c r="I215" s="241">
        <v>1</v>
      </c>
      <c r="J215" s="240">
        <v>711261.47</v>
      </c>
      <c r="K215" s="138">
        <f t="shared" si="10"/>
        <v>739711.92879999999</v>
      </c>
      <c r="L215" s="10"/>
      <c r="M215" s="5"/>
    </row>
    <row r="216" spans="1:14" ht="30" customHeight="1">
      <c r="A216" s="5"/>
      <c r="B216" s="9"/>
      <c r="C216" s="243">
        <v>10.18</v>
      </c>
      <c r="D216" s="134" t="s">
        <v>109</v>
      </c>
      <c r="E216" s="134" t="s">
        <v>109</v>
      </c>
      <c r="F216" s="134"/>
      <c r="G216" s="135" t="s">
        <v>214</v>
      </c>
      <c r="H216" s="242" t="s">
        <v>104</v>
      </c>
      <c r="I216" s="241">
        <v>16.5</v>
      </c>
      <c r="J216" s="240">
        <v>137006.91</v>
      </c>
      <c r="K216" s="138">
        <f t="shared" si="10"/>
        <v>2351038.5756000001</v>
      </c>
      <c r="L216" s="10"/>
      <c r="M216" s="5"/>
    </row>
    <row r="217" spans="1:14" ht="30" customHeight="1">
      <c r="A217" s="5"/>
      <c r="B217" s="9"/>
      <c r="C217" s="133">
        <v>10.19</v>
      </c>
      <c r="D217" s="134" t="s">
        <v>119</v>
      </c>
      <c r="E217" s="134" t="s">
        <v>119</v>
      </c>
      <c r="F217" s="134"/>
      <c r="G217" s="135" t="s">
        <v>215</v>
      </c>
      <c r="H217" s="242" t="s">
        <v>104</v>
      </c>
      <c r="I217" s="241">
        <v>16.5</v>
      </c>
      <c r="J217" s="240">
        <v>74297.23</v>
      </c>
      <c r="K217" s="138">
        <f t="shared" si="10"/>
        <v>1274940.4668000001</v>
      </c>
      <c r="L217" s="10"/>
      <c r="M217" s="5"/>
    </row>
    <row r="218" spans="1:14" ht="30" customHeight="1" thickBot="1">
      <c r="A218" s="5"/>
      <c r="B218" s="9"/>
      <c r="C218" s="139" t="s">
        <v>13</v>
      </c>
      <c r="D218" s="140"/>
      <c r="E218" s="140"/>
      <c r="F218" s="140"/>
      <c r="G218" s="141"/>
      <c r="H218" s="140"/>
      <c r="I218" s="254"/>
      <c r="J218" s="142"/>
      <c r="K218" s="143">
        <f>SUM(K199:K217)</f>
        <v>17998436.111648001</v>
      </c>
      <c r="L218" s="10"/>
      <c r="M218" s="5"/>
      <c r="N218" s="248">
        <f>+K218*1.3</f>
        <v>23397966.945142403</v>
      </c>
    </row>
    <row r="219" spans="1:14" ht="30" customHeight="1" thickBot="1">
      <c r="A219" s="5"/>
      <c r="B219" s="9"/>
      <c r="C219" s="130">
        <v>1</v>
      </c>
      <c r="D219" s="131" t="s">
        <v>99</v>
      </c>
      <c r="E219" s="131"/>
      <c r="F219" s="131"/>
      <c r="G219" s="131"/>
      <c r="H219" s="131"/>
      <c r="I219" s="256"/>
      <c r="J219" s="131"/>
      <c r="K219" s="132"/>
      <c r="L219" s="10"/>
      <c r="M219" s="5"/>
    </row>
    <row r="220" spans="1:14" ht="30" customHeight="1">
      <c r="A220" s="5"/>
      <c r="B220" s="9"/>
      <c r="C220" s="133">
        <v>1.1000000000000001</v>
      </c>
      <c r="D220" s="150" t="s">
        <v>183</v>
      </c>
      <c r="E220" s="150" t="s">
        <v>183</v>
      </c>
      <c r="F220" s="150"/>
      <c r="G220" s="151" t="s">
        <v>181</v>
      </c>
      <c r="H220" s="150" t="s">
        <v>105</v>
      </c>
      <c r="I220" s="264">
        <v>21</v>
      </c>
      <c r="J220" s="137">
        <v>59484.58</v>
      </c>
      <c r="K220" s="138">
        <f t="shared" ref="K220:K225" si="11">(J220*I220)*1.04</f>
        <v>1299143.2272000001</v>
      </c>
      <c r="L220" s="10"/>
      <c r="M220" s="5"/>
    </row>
    <row r="221" spans="1:14" ht="30" customHeight="1">
      <c r="A221" s="5"/>
      <c r="B221" s="9"/>
      <c r="C221" s="133">
        <v>1.2</v>
      </c>
      <c r="D221" s="150" t="s">
        <v>123</v>
      </c>
      <c r="E221" s="150" t="s">
        <v>123</v>
      </c>
      <c r="F221" s="150"/>
      <c r="G221" s="151" t="s">
        <v>171</v>
      </c>
      <c r="H221" s="150" t="s">
        <v>105</v>
      </c>
      <c r="I221" s="254">
        <v>23</v>
      </c>
      <c r="J221" s="137">
        <v>91325.6</v>
      </c>
      <c r="K221" s="138">
        <f t="shared" si="11"/>
        <v>2184508.3520000004</v>
      </c>
      <c r="L221" s="10"/>
      <c r="M221" s="5"/>
    </row>
    <row r="222" spans="1:14" ht="30" customHeight="1">
      <c r="A222" s="5"/>
      <c r="B222" s="9"/>
      <c r="C222" s="133">
        <v>1.3</v>
      </c>
      <c r="D222" s="150" t="s">
        <v>120</v>
      </c>
      <c r="E222" s="150" t="s">
        <v>120</v>
      </c>
      <c r="F222" s="150"/>
      <c r="G222" s="151" t="s">
        <v>129</v>
      </c>
      <c r="H222" s="150" t="s">
        <v>105</v>
      </c>
      <c r="I222" s="254">
        <v>161.72</v>
      </c>
      <c r="J222" s="137">
        <v>35818.47</v>
      </c>
      <c r="K222" s="138">
        <f t="shared" si="11"/>
        <v>6024265.4871360008</v>
      </c>
      <c r="L222" s="10"/>
      <c r="M222" s="5"/>
    </row>
    <row r="223" spans="1:14" ht="30" customHeight="1">
      <c r="A223" s="5"/>
      <c r="B223" s="9"/>
      <c r="C223" s="133">
        <v>1.4</v>
      </c>
      <c r="D223" s="150" t="s">
        <v>121</v>
      </c>
      <c r="E223" s="150" t="s">
        <v>121</v>
      </c>
      <c r="F223" s="150"/>
      <c r="G223" s="151" t="s">
        <v>130</v>
      </c>
      <c r="H223" s="150" t="s">
        <v>250</v>
      </c>
      <c r="I223" s="254">
        <v>16</v>
      </c>
      <c r="J223" s="137">
        <v>12797.41</v>
      </c>
      <c r="K223" s="138">
        <f t="shared" si="11"/>
        <v>212948.90239999999</v>
      </c>
      <c r="L223" s="10"/>
      <c r="M223" s="5"/>
    </row>
    <row r="224" spans="1:14" ht="30" customHeight="1">
      <c r="A224" s="5"/>
      <c r="B224" s="9"/>
      <c r="C224" s="133">
        <v>1.5</v>
      </c>
      <c r="D224" s="150" t="s">
        <v>114</v>
      </c>
      <c r="E224" s="150" t="s">
        <v>114</v>
      </c>
      <c r="F224" s="150"/>
      <c r="G224" s="151" t="s">
        <v>221</v>
      </c>
      <c r="H224" s="150" t="s">
        <v>105</v>
      </c>
      <c r="I224" s="254">
        <v>41.13</v>
      </c>
      <c r="J224" s="137">
        <v>21641.87</v>
      </c>
      <c r="K224" s="138">
        <f t="shared" si="11"/>
        <v>925735.31762400002</v>
      </c>
      <c r="L224" s="10"/>
      <c r="M224" s="5"/>
    </row>
    <row r="225" spans="1:14" ht="30" customHeight="1">
      <c r="A225" s="5"/>
      <c r="B225" s="9"/>
      <c r="C225" s="133">
        <v>1.6</v>
      </c>
      <c r="D225" s="150" t="s">
        <v>218</v>
      </c>
      <c r="E225" s="150" t="s">
        <v>218</v>
      </c>
      <c r="F225" s="150"/>
      <c r="G225" s="151" t="s">
        <v>222</v>
      </c>
      <c r="H225" s="150" t="s">
        <v>105</v>
      </c>
      <c r="I225" s="254">
        <v>65.64</v>
      </c>
      <c r="J225" s="137">
        <v>19824.16</v>
      </c>
      <c r="K225" s="138">
        <f t="shared" si="11"/>
        <v>1353308.176896</v>
      </c>
      <c r="L225" s="10"/>
      <c r="M225" s="5"/>
    </row>
    <row r="226" spans="1:14" ht="30" customHeight="1" thickBot="1">
      <c r="A226" s="5"/>
      <c r="B226" s="9"/>
      <c r="C226" s="139" t="s">
        <v>13</v>
      </c>
      <c r="D226" s="163"/>
      <c r="E226" s="163"/>
      <c r="F226" s="163"/>
      <c r="G226" s="164"/>
      <c r="H226" s="165"/>
      <c r="I226" s="254"/>
      <c r="J226" s="142"/>
      <c r="K226" s="143">
        <f>SUM(K220:K225)</f>
        <v>11999909.463256003</v>
      </c>
      <c r="L226" s="10"/>
      <c r="M226" s="5"/>
      <c r="N226" s="261">
        <f>+K226*1.3</f>
        <v>15599882.302232806</v>
      </c>
    </row>
    <row r="227" spans="1:14" ht="30" customHeight="1" thickBot="1">
      <c r="A227" s="5"/>
      <c r="B227" s="9"/>
      <c r="C227" s="130">
        <v>2</v>
      </c>
      <c r="D227" s="131" t="s">
        <v>107</v>
      </c>
      <c r="E227" s="131"/>
      <c r="F227" s="131"/>
      <c r="G227" s="131"/>
      <c r="H227" s="131"/>
      <c r="I227" s="256"/>
      <c r="J227" s="131"/>
      <c r="K227" s="132"/>
      <c r="L227" s="10"/>
      <c r="M227" s="5"/>
    </row>
    <row r="228" spans="1:14" ht="30" customHeight="1">
      <c r="A228" s="5"/>
      <c r="B228" s="9"/>
      <c r="C228" s="133">
        <v>2.1</v>
      </c>
      <c r="D228" s="150" t="s">
        <v>252</v>
      </c>
      <c r="E228" s="150" t="s">
        <v>252</v>
      </c>
      <c r="F228" s="150"/>
      <c r="G228" s="151" t="s">
        <v>257</v>
      </c>
      <c r="H228" s="150" t="s">
        <v>105</v>
      </c>
      <c r="I228" s="264">
        <v>2.5</v>
      </c>
      <c r="J228" s="137">
        <v>43891.31</v>
      </c>
      <c r="K228" s="138">
        <f t="shared" ref="K228:K233" si="12">(J228*I228)*1.04</f>
        <v>114117.406</v>
      </c>
      <c r="L228" s="10"/>
      <c r="M228" s="5"/>
    </row>
    <row r="229" spans="1:14" ht="30" customHeight="1">
      <c r="A229" s="5"/>
      <c r="B229" s="9"/>
      <c r="C229" s="133">
        <v>2.2000000000000002</v>
      </c>
      <c r="D229" s="150" t="s">
        <v>123</v>
      </c>
      <c r="E229" s="150" t="s">
        <v>123</v>
      </c>
      <c r="F229" s="150"/>
      <c r="G229" s="151" t="s">
        <v>171</v>
      </c>
      <c r="H229" s="150" t="s">
        <v>105</v>
      </c>
      <c r="I229" s="254">
        <v>2.5</v>
      </c>
      <c r="J229" s="137">
        <v>91325.6</v>
      </c>
      <c r="K229" s="138">
        <f t="shared" si="12"/>
        <v>237446.56</v>
      </c>
      <c r="L229" s="10"/>
      <c r="M229" s="5"/>
    </row>
    <row r="230" spans="1:14" ht="30" customHeight="1">
      <c r="A230" s="5"/>
      <c r="B230" s="9"/>
      <c r="C230" s="133">
        <v>2.2999999999999998</v>
      </c>
      <c r="D230" s="150" t="s">
        <v>253</v>
      </c>
      <c r="E230" s="150" t="s">
        <v>253</v>
      </c>
      <c r="F230" s="150"/>
      <c r="G230" s="151" t="s">
        <v>258</v>
      </c>
      <c r="H230" s="150" t="s">
        <v>250</v>
      </c>
      <c r="I230" s="254">
        <v>78.05</v>
      </c>
      <c r="J230" s="137">
        <v>9178.7800000000007</v>
      </c>
      <c r="K230" s="138">
        <f t="shared" si="12"/>
        <v>745059.93015999999</v>
      </c>
      <c r="L230" s="10"/>
      <c r="M230" s="5"/>
    </row>
    <row r="231" spans="1:14" ht="30" customHeight="1">
      <c r="A231" s="5"/>
      <c r="B231" s="9"/>
      <c r="C231" s="133">
        <v>2.4</v>
      </c>
      <c r="D231" s="150" t="s">
        <v>254</v>
      </c>
      <c r="E231" s="150" t="s">
        <v>254</v>
      </c>
      <c r="F231" s="150"/>
      <c r="G231" s="151" t="s">
        <v>221</v>
      </c>
      <c r="H231" s="150" t="s">
        <v>105</v>
      </c>
      <c r="I231" s="254">
        <v>415.34</v>
      </c>
      <c r="J231" s="137">
        <v>21641.87</v>
      </c>
      <c r="K231" s="138">
        <f t="shared" si="12"/>
        <v>9348283.6572319996</v>
      </c>
      <c r="L231" s="10"/>
      <c r="M231" s="5"/>
    </row>
    <row r="232" spans="1:14" ht="30" customHeight="1">
      <c r="A232" s="5"/>
      <c r="B232" s="9"/>
      <c r="C232" s="133">
        <v>2.5</v>
      </c>
      <c r="D232" s="150" t="s">
        <v>255</v>
      </c>
      <c r="E232" s="150" t="s">
        <v>255</v>
      </c>
      <c r="F232" s="150"/>
      <c r="G232" s="151" t="s">
        <v>259</v>
      </c>
      <c r="H232" s="150" t="s">
        <v>105</v>
      </c>
      <c r="I232" s="254">
        <v>6.45</v>
      </c>
      <c r="J232" s="137">
        <v>121487.02</v>
      </c>
      <c r="K232" s="138">
        <f t="shared" si="12"/>
        <v>814934.93016000011</v>
      </c>
      <c r="L232" s="10"/>
      <c r="M232" s="5"/>
    </row>
    <row r="233" spans="1:14" ht="30" customHeight="1">
      <c r="A233" s="5"/>
      <c r="B233" s="9"/>
      <c r="C233" s="133">
        <v>2.6</v>
      </c>
      <c r="D233" s="150" t="s">
        <v>256</v>
      </c>
      <c r="E233" s="150" t="s">
        <v>256</v>
      </c>
      <c r="F233" s="150"/>
      <c r="G233" s="151" t="s">
        <v>203</v>
      </c>
      <c r="H233" s="150" t="s">
        <v>204</v>
      </c>
      <c r="I233" s="254">
        <v>1</v>
      </c>
      <c r="J233" s="137">
        <v>711261.47</v>
      </c>
      <c r="K233" s="138">
        <f t="shared" si="12"/>
        <v>739711.92879999999</v>
      </c>
      <c r="L233" s="10"/>
      <c r="M233" s="5"/>
    </row>
    <row r="234" spans="1:14" ht="30" customHeight="1" thickBot="1">
      <c r="A234" s="5"/>
      <c r="B234" s="9"/>
      <c r="C234" s="139" t="s">
        <v>13</v>
      </c>
      <c r="D234" s="163"/>
      <c r="E234" s="163"/>
      <c r="F234" s="163"/>
      <c r="G234" s="164"/>
      <c r="H234" s="165"/>
      <c r="I234" s="254"/>
      <c r="J234" s="142"/>
      <c r="K234" s="143">
        <f>SUM(K228:K233)</f>
        <v>11999554.412352001</v>
      </c>
      <c r="L234" s="10"/>
      <c r="M234" s="5"/>
      <c r="N234" s="261">
        <f>+K234*1.3</f>
        <v>15599420.736057602</v>
      </c>
    </row>
    <row r="235" spans="1:14" ht="30" customHeight="1" thickBot="1">
      <c r="A235" s="5"/>
      <c r="B235" s="9"/>
      <c r="C235" s="130">
        <v>3</v>
      </c>
      <c r="D235" s="131" t="s">
        <v>118</v>
      </c>
      <c r="E235" s="131"/>
      <c r="F235" s="131"/>
      <c r="G235" s="131"/>
      <c r="H235" s="131"/>
      <c r="I235" s="256"/>
      <c r="J235" s="131"/>
      <c r="K235" s="132"/>
      <c r="L235" s="10"/>
      <c r="M235" s="5"/>
    </row>
    <row r="236" spans="1:14" ht="30" customHeight="1">
      <c r="A236" s="5"/>
      <c r="B236" s="9"/>
      <c r="C236" s="133">
        <v>3.1</v>
      </c>
      <c r="D236" s="150" t="s">
        <v>261</v>
      </c>
      <c r="E236" s="150" t="s">
        <v>261</v>
      </c>
      <c r="F236" s="150"/>
      <c r="G236" s="151" t="s">
        <v>264</v>
      </c>
      <c r="H236" s="150" t="s">
        <v>105</v>
      </c>
      <c r="I236" s="264">
        <v>1.54</v>
      </c>
      <c r="J236" s="137">
        <v>324341.83</v>
      </c>
      <c r="K236" s="138">
        <f t="shared" ref="K236:K245" si="13">(J236*I236)*1.04</f>
        <v>519465.87492800003</v>
      </c>
      <c r="L236" s="10"/>
      <c r="M236" s="5"/>
    </row>
    <row r="237" spans="1:14" ht="30" customHeight="1">
      <c r="A237" s="5"/>
      <c r="B237" s="9"/>
      <c r="C237" s="133">
        <v>3.2</v>
      </c>
      <c r="D237" s="150" t="s">
        <v>123</v>
      </c>
      <c r="E237" s="150" t="s">
        <v>123</v>
      </c>
      <c r="F237" s="150"/>
      <c r="G237" s="151" t="s">
        <v>171</v>
      </c>
      <c r="H237" s="150" t="s">
        <v>105</v>
      </c>
      <c r="I237" s="254">
        <v>34.6</v>
      </c>
      <c r="J237" s="137">
        <v>91325.6</v>
      </c>
      <c r="K237" s="138">
        <f t="shared" si="13"/>
        <v>3286260.3904000004</v>
      </c>
      <c r="L237" s="10"/>
      <c r="M237" s="5"/>
    </row>
    <row r="238" spans="1:14" ht="30" customHeight="1">
      <c r="A238" s="5"/>
      <c r="B238" s="9"/>
      <c r="C238" s="133">
        <v>3.3</v>
      </c>
      <c r="D238" s="150" t="s">
        <v>120</v>
      </c>
      <c r="E238" s="150" t="s">
        <v>120</v>
      </c>
      <c r="F238" s="150"/>
      <c r="G238" s="151" t="s">
        <v>129</v>
      </c>
      <c r="H238" s="150" t="s">
        <v>105</v>
      </c>
      <c r="I238" s="254">
        <v>28</v>
      </c>
      <c r="J238" s="137">
        <v>35818.47</v>
      </c>
      <c r="K238" s="138">
        <f t="shared" si="13"/>
        <v>1043033.8464</v>
      </c>
      <c r="L238" s="10"/>
      <c r="M238" s="5"/>
    </row>
    <row r="239" spans="1:14" ht="30" customHeight="1">
      <c r="A239" s="5"/>
      <c r="B239" s="9"/>
      <c r="C239" s="133">
        <v>3.4</v>
      </c>
      <c r="D239" s="150" t="s">
        <v>121</v>
      </c>
      <c r="E239" s="150" t="s">
        <v>121</v>
      </c>
      <c r="F239" s="150"/>
      <c r="G239" s="151" t="s">
        <v>130</v>
      </c>
      <c r="H239" s="150" t="s">
        <v>250</v>
      </c>
      <c r="I239" s="254">
        <v>5</v>
      </c>
      <c r="J239" s="137">
        <v>12797.41</v>
      </c>
      <c r="K239" s="138">
        <f t="shared" si="13"/>
        <v>66546.532000000007</v>
      </c>
      <c r="L239" s="10"/>
      <c r="M239" s="5"/>
    </row>
    <row r="240" spans="1:14" ht="30" customHeight="1">
      <c r="A240" s="5"/>
      <c r="B240" s="9"/>
      <c r="C240" s="133">
        <v>3.5</v>
      </c>
      <c r="D240" s="150" t="s">
        <v>109</v>
      </c>
      <c r="E240" s="150" t="s">
        <v>109</v>
      </c>
      <c r="F240" s="150"/>
      <c r="G240" s="151" t="s">
        <v>214</v>
      </c>
      <c r="H240" s="150" t="s">
        <v>105</v>
      </c>
      <c r="I240" s="254">
        <v>5.4</v>
      </c>
      <c r="J240" s="137">
        <v>137006.91</v>
      </c>
      <c r="K240" s="138">
        <f t="shared" si="13"/>
        <v>769430.80656000006</v>
      </c>
      <c r="L240" s="10"/>
      <c r="M240" s="5"/>
    </row>
    <row r="241" spans="1:14" ht="30" customHeight="1">
      <c r="A241" s="5"/>
      <c r="B241" s="9"/>
      <c r="C241" s="133">
        <v>3.6</v>
      </c>
      <c r="D241" s="150" t="s">
        <v>119</v>
      </c>
      <c r="E241" s="150" t="s">
        <v>119</v>
      </c>
      <c r="F241" s="150"/>
      <c r="G241" s="151" t="s">
        <v>265</v>
      </c>
      <c r="H241" s="150" t="s">
        <v>105</v>
      </c>
      <c r="I241" s="254">
        <v>5.4</v>
      </c>
      <c r="J241" s="137">
        <v>74297.23</v>
      </c>
      <c r="K241" s="138">
        <f t="shared" si="13"/>
        <v>417253.24368000001</v>
      </c>
      <c r="L241" s="10"/>
      <c r="M241" s="5"/>
    </row>
    <row r="242" spans="1:14" ht="30" customHeight="1">
      <c r="A242" s="5"/>
      <c r="B242" s="9"/>
      <c r="C242" s="133">
        <v>3.7</v>
      </c>
      <c r="D242" s="150" t="s">
        <v>111</v>
      </c>
      <c r="E242" s="150" t="s">
        <v>111</v>
      </c>
      <c r="F242" s="150"/>
      <c r="G242" s="151" t="s">
        <v>266</v>
      </c>
      <c r="H242" s="150" t="s">
        <v>105</v>
      </c>
      <c r="I242" s="254">
        <v>35</v>
      </c>
      <c r="J242" s="137">
        <v>77510.13</v>
      </c>
      <c r="K242" s="138">
        <f t="shared" si="13"/>
        <v>2821368.7320000003</v>
      </c>
      <c r="L242" s="10"/>
      <c r="M242" s="5"/>
    </row>
    <row r="243" spans="1:14" ht="30" customHeight="1">
      <c r="A243" s="5"/>
      <c r="B243" s="9"/>
      <c r="C243" s="133">
        <v>3.8</v>
      </c>
      <c r="D243" s="150" t="s">
        <v>262</v>
      </c>
      <c r="E243" s="150" t="s">
        <v>262</v>
      </c>
      <c r="F243" s="150"/>
      <c r="G243" s="151" t="s">
        <v>267</v>
      </c>
      <c r="H243" s="150" t="s">
        <v>105</v>
      </c>
      <c r="I243" s="254">
        <v>120.4</v>
      </c>
      <c r="J243" s="137">
        <v>11309.63</v>
      </c>
      <c r="K243" s="138">
        <f t="shared" si="13"/>
        <v>1416146.63008</v>
      </c>
      <c r="L243" s="10"/>
      <c r="M243" s="5"/>
    </row>
    <row r="244" spans="1:14" ht="30" customHeight="1">
      <c r="A244" s="5"/>
      <c r="B244" s="9"/>
      <c r="C244" s="133">
        <v>3.9</v>
      </c>
      <c r="D244" s="150" t="s">
        <v>218</v>
      </c>
      <c r="E244" s="150" t="s">
        <v>218</v>
      </c>
      <c r="F244" s="150"/>
      <c r="G244" s="151" t="s">
        <v>222</v>
      </c>
      <c r="H244" s="150" t="s">
        <v>105</v>
      </c>
      <c r="I244" s="254">
        <v>50</v>
      </c>
      <c r="J244" s="137">
        <v>19824.16</v>
      </c>
      <c r="K244" s="138">
        <f t="shared" si="13"/>
        <v>1030856.3200000001</v>
      </c>
      <c r="L244" s="10"/>
      <c r="M244" s="5"/>
    </row>
    <row r="245" spans="1:14" ht="30" customHeight="1">
      <c r="A245" s="5"/>
      <c r="B245" s="9"/>
      <c r="C245" s="243">
        <v>3.1</v>
      </c>
      <c r="D245" s="150" t="s">
        <v>263</v>
      </c>
      <c r="E245" s="150" t="s">
        <v>263</v>
      </c>
      <c r="F245" s="150"/>
      <c r="G245" s="151" t="s">
        <v>268</v>
      </c>
      <c r="H245" s="150" t="s">
        <v>269</v>
      </c>
      <c r="I245" s="254">
        <v>2.16</v>
      </c>
      <c r="J245" s="137">
        <v>280194.49</v>
      </c>
      <c r="K245" s="138">
        <f t="shared" si="13"/>
        <v>629428.902336</v>
      </c>
      <c r="L245" s="10"/>
      <c r="M245" s="5"/>
    </row>
    <row r="246" spans="1:14" ht="30" customHeight="1" thickBot="1">
      <c r="A246" s="5"/>
      <c r="B246" s="9"/>
      <c r="C246" s="139" t="s">
        <v>13</v>
      </c>
      <c r="D246" s="163"/>
      <c r="E246" s="163"/>
      <c r="F246" s="163"/>
      <c r="G246" s="164"/>
      <c r="H246" s="165"/>
      <c r="I246" s="254"/>
      <c r="J246" s="142"/>
      <c r="K246" s="143">
        <f>SUM(K236:K245)</f>
        <v>11999791.278384</v>
      </c>
      <c r="L246" s="10"/>
      <c r="M246" s="5"/>
      <c r="N246" s="261">
        <f>+K246*1.3</f>
        <v>15599728.6618992</v>
      </c>
    </row>
    <row r="247" spans="1:14" ht="30" customHeight="1" thickBot="1">
      <c r="A247" s="5"/>
      <c r="B247" s="9"/>
      <c r="C247" s="130">
        <v>4</v>
      </c>
      <c r="D247" s="131" t="s">
        <v>146</v>
      </c>
      <c r="E247" s="131"/>
      <c r="F247" s="131"/>
      <c r="G247" s="131"/>
      <c r="H247" s="131"/>
      <c r="I247" s="256"/>
      <c r="J247" s="131"/>
      <c r="K247" s="132"/>
      <c r="L247" s="10"/>
      <c r="M247" s="5"/>
    </row>
    <row r="248" spans="1:14" ht="30" customHeight="1">
      <c r="A248" s="5"/>
      <c r="B248" s="9"/>
      <c r="C248" s="133">
        <v>4.0999999999999996</v>
      </c>
      <c r="D248" s="150" t="s">
        <v>263</v>
      </c>
      <c r="E248" s="150" t="s">
        <v>263</v>
      </c>
      <c r="F248" s="150"/>
      <c r="G248" s="151" t="s">
        <v>268</v>
      </c>
      <c r="H248" s="150" t="s">
        <v>269</v>
      </c>
      <c r="I248" s="264">
        <v>2.16</v>
      </c>
      <c r="J248" s="137">
        <v>280194.49</v>
      </c>
      <c r="K248" s="138">
        <f t="shared" ref="K248:K255" si="14">(J248*I248)*1.04</f>
        <v>629428.902336</v>
      </c>
      <c r="L248" s="10"/>
      <c r="M248" s="5"/>
    </row>
    <row r="249" spans="1:14" ht="30" customHeight="1">
      <c r="A249" s="5"/>
      <c r="B249" s="9"/>
      <c r="C249" s="133">
        <v>4.2</v>
      </c>
      <c r="D249" s="150" t="s">
        <v>120</v>
      </c>
      <c r="E249" s="150" t="s">
        <v>120</v>
      </c>
      <c r="F249" s="150"/>
      <c r="G249" s="151" t="s">
        <v>129</v>
      </c>
      <c r="H249" s="150" t="s">
        <v>105</v>
      </c>
      <c r="I249" s="254">
        <v>60.86</v>
      </c>
      <c r="J249" s="137">
        <v>35818.47</v>
      </c>
      <c r="K249" s="138">
        <f t="shared" si="14"/>
        <v>2267108.5675679999</v>
      </c>
      <c r="L249" s="10"/>
      <c r="M249" s="5"/>
    </row>
    <row r="250" spans="1:14" ht="30" customHeight="1">
      <c r="A250" s="5"/>
      <c r="B250" s="9"/>
      <c r="C250" s="133">
        <v>4.3</v>
      </c>
      <c r="D250" s="150" t="s">
        <v>121</v>
      </c>
      <c r="E250" s="150" t="s">
        <v>121</v>
      </c>
      <c r="F250" s="150"/>
      <c r="G250" s="151" t="s">
        <v>130</v>
      </c>
      <c r="H250" s="150" t="s">
        <v>250</v>
      </c>
      <c r="I250" s="254">
        <v>15</v>
      </c>
      <c r="J250" s="137">
        <v>12797.41</v>
      </c>
      <c r="K250" s="138">
        <f t="shared" si="14"/>
        <v>199639.59599999999</v>
      </c>
      <c r="L250" s="10"/>
      <c r="M250" s="5"/>
    </row>
    <row r="251" spans="1:14" ht="30" customHeight="1">
      <c r="A251" s="5"/>
      <c r="B251" s="9"/>
      <c r="C251" s="133">
        <v>4.4000000000000004</v>
      </c>
      <c r="D251" s="150" t="s">
        <v>119</v>
      </c>
      <c r="E251" s="150" t="s">
        <v>119</v>
      </c>
      <c r="F251" s="150"/>
      <c r="G251" s="151" t="s">
        <v>265</v>
      </c>
      <c r="H251" s="150" t="s">
        <v>105</v>
      </c>
      <c r="I251" s="254">
        <v>37.94</v>
      </c>
      <c r="J251" s="137">
        <v>74297.23</v>
      </c>
      <c r="K251" s="138">
        <f t="shared" si="14"/>
        <v>2931590.3824479999</v>
      </c>
      <c r="L251" s="10"/>
      <c r="M251" s="5"/>
    </row>
    <row r="252" spans="1:14" ht="30" customHeight="1">
      <c r="A252" s="5"/>
      <c r="B252" s="9"/>
      <c r="C252" s="133">
        <v>4.5</v>
      </c>
      <c r="D252" s="150" t="s">
        <v>111</v>
      </c>
      <c r="E252" s="150" t="s">
        <v>111</v>
      </c>
      <c r="F252" s="150"/>
      <c r="G252" s="151" t="s">
        <v>216</v>
      </c>
      <c r="H252" s="150" t="s">
        <v>105</v>
      </c>
      <c r="I252" s="254">
        <v>36.340000000000003</v>
      </c>
      <c r="J252" s="137">
        <v>77510.13</v>
      </c>
      <c r="K252" s="138">
        <f t="shared" si="14"/>
        <v>2929386.8491680007</v>
      </c>
      <c r="L252" s="10"/>
      <c r="M252" s="5"/>
    </row>
    <row r="253" spans="1:14" ht="30" customHeight="1">
      <c r="A253" s="5"/>
      <c r="B253" s="9"/>
      <c r="C253" s="133">
        <v>4.5999999999999996</v>
      </c>
      <c r="D253" s="150" t="s">
        <v>271</v>
      </c>
      <c r="E253" s="150" t="s">
        <v>271</v>
      </c>
      <c r="F253" s="150"/>
      <c r="G253" s="151" t="s">
        <v>272</v>
      </c>
      <c r="H253" s="150" t="s">
        <v>250</v>
      </c>
      <c r="I253" s="254">
        <v>81</v>
      </c>
      <c r="J253" s="137">
        <v>8226.84</v>
      </c>
      <c r="K253" s="138">
        <f t="shared" si="14"/>
        <v>693029.00160000008</v>
      </c>
      <c r="L253" s="10"/>
      <c r="M253" s="5"/>
    </row>
    <row r="254" spans="1:14" ht="30" customHeight="1">
      <c r="A254" s="5"/>
      <c r="B254" s="9"/>
      <c r="C254" s="133">
        <v>4.7</v>
      </c>
      <c r="D254" s="150" t="s">
        <v>262</v>
      </c>
      <c r="E254" s="150" t="s">
        <v>262</v>
      </c>
      <c r="F254" s="150"/>
      <c r="G254" s="151" t="s">
        <v>217</v>
      </c>
      <c r="H254" s="150" t="s">
        <v>105</v>
      </c>
      <c r="I254" s="254">
        <v>65.81</v>
      </c>
      <c r="J254" s="137">
        <v>11309.63</v>
      </c>
      <c r="K254" s="138">
        <f t="shared" si="14"/>
        <v>774058.22031200002</v>
      </c>
      <c r="L254" s="10"/>
      <c r="M254" s="5"/>
    </row>
    <row r="255" spans="1:14" ht="30" customHeight="1">
      <c r="A255" s="5"/>
      <c r="B255" s="9"/>
      <c r="C255" s="133">
        <v>4.8</v>
      </c>
      <c r="D255" s="150" t="s">
        <v>218</v>
      </c>
      <c r="E255" s="150" t="s">
        <v>218</v>
      </c>
      <c r="F255" s="150"/>
      <c r="G255" s="151" t="s">
        <v>222</v>
      </c>
      <c r="H255" s="150" t="s">
        <v>105</v>
      </c>
      <c r="I255" s="254">
        <v>76.400000000000006</v>
      </c>
      <c r="J255" s="137">
        <v>19824.16</v>
      </c>
      <c r="K255" s="138">
        <f t="shared" si="14"/>
        <v>1575148.4569600001</v>
      </c>
      <c r="L255" s="10"/>
      <c r="M255" s="5"/>
    </row>
    <row r="256" spans="1:14" ht="30" customHeight="1" thickBot="1">
      <c r="A256" s="5"/>
      <c r="B256" s="9"/>
      <c r="C256" s="139" t="s">
        <v>13</v>
      </c>
      <c r="D256" s="163"/>
      <c r="E256" s="163"/>
      <c r="F256" s="163"/>
      <c r="G256" s="164"/>
      <c r="H256" s="165"/>
      <c r="I256" s="254"/>
      <c r="J256" s="142"/>
      <c r="K256" s="143">
        <f>SUM(K248:K255)</f>
        <v>11999389.976392001</v>
      </c>
      <c r="L256" s="10"/>
      <c r="M256" s="5"/>
      <c r="N256" s="261">
        <f>+K256*1.3</f>
        <v>15599206.969309602</v>
      </c>
    </row>
    <row r="257" spans="1:14" ht="30" customHeight="1" thickBot="1">
      <c r="A257" s="5"/>
      <c r="B257" s="9"/>
      <c r="C257" s="130">
        <v>5</v>
      </c>
      <c r="D257" s="131" t="s">
        <v>149</v>
      </c>
      <c r="E257" s="131"/>
      <c r="F257" s="131"/>
      <c r="G257" s="131"/>
      <c r="H257" s="131"/>
      <c r="I257" s="256"/>
      <c r="J257" s="131"/>
      <c r="K257" s="132"/>
      <c r="L257" s="10"/>
      <c r="M257" s="5"/>
    </row>
    <row r="258" spans="1:14" ht="30" customHeight="1">
      <c r="A258" s="5"/>
      <c r="B258" s="9"/>
      <c r="C258" s="133">
        <v>5.0999999999999996</v>
      </c>
      <c r="D258" s="150" t="s">
        <v>137</v>
      </c>
      <c r="E258" s="150" t="s">
        <v>137</v>
      </c>
      <c r="F258" s="150"/>
      <c r="G258" s="151" t="s">
        <v>141</v>
      </c>
      <c r="H258" s="150" t="s">
        <v>274</v>
      </c>
      <c r="I258" s="264">
        <v>50</v>
      </c>
      <c r="J258" s="137">
        <v>7423.82</v>
      </c>
      <c r="K258" s="138">
        <f t="shared" ref="K258:K261" si="15">(J258*I258)*1.04</f>
        <v>386038.64</v>
      </c>
      <c r="L258" s="10"/>
      <c r="M258" s="5"/>
    </row>
    <row r="259" spans="1:14" ht="30" customHeight="1">
      <c r="A259" s="5"/>
      <c r="B259" s="9"/>
      <c r="C259" s="133">
        <v>5.2</v>
      </c>
      <c r="D259" s="150" t="s">
        <v>138</v>
      </c>
      <c r="E259" s="150" t="s">
        <v>138</v>
      </c>
      <c r="F259" s="150"/>
      <c r="G259" s="151" t="s">
        <v>180</v>
      </c>
      <c r="H259" s="150" t="s">
        <v>269</v>
      </c>
      <c r="I259" s="254">
        <v>2</v>
      </c>
      <c r="J259" s="137">
        <v>503770.05</v>
      </c>
      <c r="K259" s="138">
        <f t="shared" si="15"/>
        <v>1047841.704</v>
      </c>
      <c r="L259" s="10"/>
      <c r="M259" s="5"/>
    </row>
    <row r="260" spans="1:14" ht="30" customHeight="1">
      <c r="A260" s="5"/>
      <c r="B260" s="9"/>
      <c r="C260" s="133">
        <v>5.3</v>
      </c>
      <c r="D260" s="150" t="s">
        <v>111</v>
      </c>
      <c r="E260" s="150" t="s">
        <v>111</v>
      </c>
      <c r="F260" s="150"/>
      <c r="G260" s="151" t="s">
        <v>216</v>
      </c>
      <c r="H260" s="150" t="s">
        <v>105</v>
      </c>
      <c r="I260" s="254">
        <v>105</v>
      </c>
      <c r="J260" s="137">
        <v>77510.13</v>
      </c>
      <c r="K260" s="138">
        <f t="shared" si="15"/>
        <v>8464106.1960000005</v>
      </c>
      <c r="L260" s="10"/>
      <c r="M260" s="5"/>
    </row>
    <row r="261" spans="1:14" ht="30" customHeight="1">
      <c r="A261" s="5"/>
      <c r="B261" s="9"/>
      <c r="C261" s="133">
        <v>5.4</v>
      </c>
      <c r="D261" s="150" t="s">
        <v>262</v>
      </c>
      <c r="E261" s="150" t="s">
        <v>262</v>
      </c>
      <c r="F261" s="150"/>
      <c r="G261" s="151" t="s">
        <v>217</v>
      </c>
      <c r="H261" s="150" t="s">
        <v>105</v>
      </c>
      <c r="I261" s="254">
        <v>178.7</v>
      </c>
      <c r="J261" s="137">
        <v>11309.63</v>
      </c>
      <c r="K261" s="138">
        <f t="shared" si="15"/>
        <v>2101872.1162399999</v>
      </c>
      <c r="L261" s="10"/>
      <c r="M261" s="5"/>
    </row>
    <row r="262" spans="1:14" ht="30" customHeight="1" thickBot="1">
      <c r="A262" s="5"/>
      <c r="B262" s="9"/>
      <c r="C262" s="139" t="s">
        <v>13</v>
      </c>
      <c r="D262" s="163"/>
      <c r="E262" s="163"/>
      <c r="F262" s="163"/>
      <c r="G262" s="164"/>
      <c r="H262" s="165"/>
      <c r="I262" s="254"/>
      <c r="J262" s="142"/>
      <c r="K262" s="143">
        <f>SUM(K258:K261)</f>
        <v>11999858.656240001</v>
      </c>
      <c r="L262" s="10"/>
      <c r="M262" s="5"/>
      <c r="N262" s="261">
        <f>+K262*1.3</f>
        <v>15599816.253112001</v>
      </c>
    </row>
    <row r="263" spans="1:14" ht="30" customHeight="1" thickBot="1">
      <c r="A263" s="5"/>
      <c r="B263" s="9"/>
      <c r="C263" s="130">
        <v>6</v>
      </c>
      <c r="D263" s="131" t="s">
        <v>158</v>
      </c>
      <c r="E263" s="131"/>
      <c r="F263" s="131"/>
      <c r="G263" s="131"/>
      <c r="H263" s="131"/>
      <c r="I263" s="256"/>
      <c r="J263" s="131"/>
      <c r="K263" s="132"/>
      <c r="L263" s="10"/>
      <c r="M263" s="5"/>
    </row>
    <row r="264" spans="1:14" ht="30" customHeight="1">
      <c r="A264" s="5"/>
      <c r="B264" s="9"/>
      <c r="C264" s="133">
        <v>6.1</v>
      </c>
      <c r="D264" s="150" t="s">
        <v>123</v>
      </c>
      <c r="E264" s="150" t="s">
        <v>123</v>
      </c>
      <c r="F264" s="150"/>
      <c r="G264" s="151" t="s">
        <v>171</v>
      </c>
      <c r="H264" s="150" t="s">
        <v>105</v>
      </c>
      <c r="I264" s="265">
        <v>54</v>
      </c>
      <c r="J264" s="137">
        <v>91325.6</v>
      </c>
      <c r="K264" s="138">
        <f t="shared" ref="K264:K269" si="16">(J264*I264)*1.04</f>
        <v>5128845.6960000005</v>
      </c>
      <c r="L264" s="10"/>
      <c r="M264" s="5"/>
    </row>
    <row r="265" spans="1:14" ht="30" customHeight="1">
      <c r="A265" s="5"/>
      <c r="B265" s="9"/>
      <c r="C265" s="133">
        <v>6.2</v>
      </c>
      <c r="D265" s="150" t="s">
        <v>111</v>
      </c>
      <c r="E265" s="150" t="s">
        <v>111</v>
      </c>
      <c r="F265" s="150"/>
      <c r="G265" s="151" t="s">
        <v>216</v>
      </c>
      <c r="H265" s="150" t="s">
        <v>105</v>
      </c>
      <c r="I265" s="266">
        <v>53.61</v>
      </c>
      <c r="J265" s="137">
        <v>77510.13</v>
      </c>
      <c r="K265" s="138">
        <f t="shared" si="16"/>
        <v>4321530.792072</v>
      </c>
      <c r="L265" s="10"/>
      <c r="M265" s="5"/>
    </row>
    <row r="266" spans="1:14" ht="30" customHeight="1">
      <c r="A266" s="5"/>
      <c r="B266" s="9"/>
      <c r="C266" s="133">
        <v>6.3</v>
      </c>
      <c r="D266" s="150" t="s">
        <v>235</v>
      </c>
      <c r="E266" s="150" t="s">
        <v>235</v>
      </c>
      <c r="F266" s="150"/>
      <c r="G266" s="151" t="s">
        <v>238</v>
      </c>
      <c r="H266" s="150" t="s">
        <v>105</v>
      </c>
      <c r="I266" s="266">
        <v>2.15</v>
      </c>
      <c r="J266" s="137">
        <v>321920.34999999998</v>
      </c>
      <c r="K266" s="138">
        <f t="shared" si="16"/>
        <v>719813.90259999991</v>
      </c>
      <c r="L266" s="10"/>
      <c r="M266" s="5"/>
    </row>
    <row r="267" spans="1:14" ht="30" customHeight="1">
      <c r="A267" s="5"/>
      <c r="B267" s="9"/>
      <c r="C267" s="133">
        <v>6.4</v>
      </c>
      <c r="D267" s="150" t="s">
        <v>197</v>
      </c>
      <c r="E267" s="150" t="s">
        <v>197</v>
      </c>
      <c r="F267" s="150"/>
      <c r="G267" s="151" t="s">
        <v>198</v>
      </c>
      <c r="H267" s="150" t="s">
        <v>105</v>
      </c>
      <c r="I267" s="266">
        <v>3.67</v>
      </c>
      <c r="J267" s="137">
        <v>390437.26</v>
      </c>
      <c r="K267" s="138">
        <f t="shared" si="16"/>
        <v>1490220.9339680001</v>
      </c>
      <c r="L267" s="10"/>
      <c r="M267" s="5"/>
    </row>
    <row r="268" spans="1:14" ht="30" customHeight="1">
      <c r="A268" s="5"/>
      <c r="B268" s="9"/>
      <c r="C268" s="133">
        <v>6.5</v>
      </c>
      <c r="D268" s="150" t="s">
        <v>199</v>
      </c>
      <c r="E268" s="150" t="s">
        <v>199</v>
      </c>
      <c r="F268" s="150"/>
      <c r="G268" s="151" t="s">
        <v>200</v>
      </c>
      <c r="H268" s="150" t="s">
        <v>204</v>
      </c>
      <c r="I268" s="266">
        <v>2</v>
      </c>
      <c r="J268" s="137">
        <v>97472.38</v>
      </c>
      <c r="K268" s="138">
        <f t="shared" si="16"/>
        <v>202742.55040000001</v>
      </c>
      <c r="L268" s="10"/>
      <c r="M268" s="5"/>
    </row>
    <row r="269" spans="1:14" ht="30" customHeight="1">
      <c r="A269" s="5"/>
      <c r="B269" s="9"/>
      <c r="C269" s="133">
        <v>6.6</v>
      </c>
      <c r="D269" s="150" t="s">
        <v>151</v>
      </c>
      <c r="E269" s="150" t="s">
        <v>151</v>
      </c>
      <c r="F269" s="150"/>
      <c r="G269" s="151" t="s">
        <v>201</v>
      </c>
      <c r="H269" s="150" t="s">
        <v>204</v>
      </c>
      <c r="I269" s="266">
        <v>1</v>
      </c>
      <c r="J269" s="137">
        <v>130841.14</v>
      </c>
      <c r="K269" s="138">
        <f t="shared" si="16"/>
        <v>136074.7856</v>
      </c>
      <c r="L269" s="10"/>
      <c r="M269" s="5"/>
    </row>
    <row r="270" spans="1:14" ht="30" customHeight="1" thickBot="1">
      <c r="A270" s="5"/>
      <c r="B270" s="9"/>
      <c r="C270" s="139" t="s">
        <v>13</v>
      </c>
      <c r="D270" s="163"/>
      <c r="E270" s="163"/>
      <c r="F270" s="163"/>
      <c r="G270" s="164"/>
      <c r="H270" s="165"/>
      <c r="I270" s="254"/>
      <c r="J270" s="142"/>
      <c r="K270" s="143">
        <f>SUM(K264:K269)</f>
        <v>11999228.660639999</v>
      </c>
      <c r="L270" s="10"/>
      <c r="M270" s="5"/>
      <c r="N270" s="261">
        <f>+K270*1.3</f>
        <v>15598997.258832</v>
      </c>
    </row>
    <row r="271" spans="1:14" ht="30" customHeight="1" thickBot="1">
      <c r="A271" s="5"/>
      <c r="B271" s="9"/>
      <c r="C271" s="300">
        <v>7</v>
      </c>
      <c r="D271" s="301" t="s">
        <v>169</v>
      </c>
      <c r="E271" s="301"/>
      <c r="F271" s="301"/>
      <c r="G271" s="301"/>
      <c r="H271" s="301"/>
      <c r="I271" s="302"/>
      <c r="J271" s="301"/>
      <c r="K271" s="303"/>
      <c r="L271" s="10"/>
      <c r="M271" s="5"/>
    </row>
    <row r="272" spans="1:14" s="268" customFormat="1" ht="15.6">
      <c r="A272" s="5"/>
      <c r="B272" s="9"/>
      <c r="C272" s="155">
        <v>7.1</v>
      </c>
      <c r="D272" s="146" t="s">
        <v>120</v>
      </c>
      <c r="E272" s="146" t="s">
        <v>120</v>
      </c>
      <c r="F272" s="146"/>
      <c r="G272" s="153" t="s">
        <v>129</v>
      </c>
      <c r="H272" s="146" t="s">
        <v>105</v>
      </c>
      <c r="I272" s="265">
        <v>76</v>
      </c>
      <c r="J272" s="269">
        <v>35818.47</v>
      </c>
      <c r="K272" s="270">
        <f t="shared" ref="K272:K277" si="17">(J272*I272)*1.04</f>
        <v>2831091.8688000003</v>
      </c>
      <c r="L272" s="10"/>
      <c r="M272" s="267"/>
    </row>
    <row r="273" spans="1:14" ht="15.6">
      <c r="A273" s="5"/>
      <c r="B273" s="9"/>
      <c r="C273" s="155">
        <v>7.2</v>
      </c>
      <c r="D273" s="146" t="s">
        <v>121</v>
      </c>
      <c r="E273" s="146" t="s">
        <v>121</v>
      </c>
      <c r="F273" s="146"/>
      <c r="G273" s="153" t="s">
        <v>299</v>
      </c>
      <c r="H273" s="146" t="s">
        <v>250</v>
      </c>
      <c r="I273" s="266">
        <v>30</v>
      </c>
      <c r="J273" s="137">
        <v>12797.41</v>
      </c>
      <c r="K273" s="138">
        <f t="shared" si="17"/>
        <v>399279.19199999998</v>
      </c>
      <c r="L273" s="10"/>
      <c r="M273" s="5"/>
    </row>
    <row r="274" spans="1:14" ht="15.6">
      <c r="A274" s="5"/>
      <c r="B274" s="9"/>
      <c r="C274" s="155">
        <v>7.3</v>
      </c>
      <c r="D274" s="146" t="s">
        <v>111</v>
      </c>
      <c r="E274" s="146" t="s">
        <v>111</v>
      </c>
      <c r="F274" s="146"/>
      <c r="G274" s="153" t="s">
        <v>216</v>
      </c>
      <c r="H274" s="146" t="s">
        <v>105</v>
      </c>
      <c r="I274" s="266">
        <v>40</v>
      </c>
      <c r="J274" s="137">
        <v>77510.13</v>
      </c>
      <c r="K274" s="138">
        <f t="shared" si="17"/>
        <v>3224421.4080000003</v>
      </c>
      <c r="L274" s="10"/>
      <c r="M274" s="5"/>
    </row>
    <row r="275" spans="1:14" ht="30" customHeight="1">
      <c r="A275" s="5"/>
      <c r="B275" s="9"/>
      <c r="C275" s="155">
        <v>7.4</v>
      </c>
      <c r="D275" s="146" t="s">
        <v>114</v>
      </c>
      <c r="E275" s="146" t="s">
        <v>114</v>
      </c>
      <c r="F275" s="146"/>
      <c r="G275" s="153" t="s">
        <v>221</v>
      </c>
      <c r="H275" s="146" t="s">
        <v>105</v>
      </c>
      <c r="I275" s="266">
        <v>84.9</v>
      </c>
      <c r="J275" s="137">
        <v>21641.87</v>
      </c>
      <c r="K275" s="138">
        <f t="shared" si="17"/>
        <v>1910890.5535200001</v>
      </c>
      <c r="L275" s="10"/>
      <c r="M275" s="5"/>
    </row>
    <row r="276" spans="1:14" ht="30" customHeight="1">
      <c r="A276" s="5"/>
      <c r="B276" s="9"/>
      <c r="C276" s="155">
        <v>7.5</v>
      </c>
      <c r="D276" s="146" t="s">
        <v>197</v>
      </c>
      <c r="E276" s="146" t="s">
        <v>197</v>
      </c>
      <c r="F276" s="146"/>
      <c r="G276" s="153" t="s">
        <v>300</v>
      </c>
      <c r="H276" s="146" t="s">
        <v>105</v>
      </c>
      <c r="I276" s="266">
        <v>7.7</v>
      </c>
      <c r="J276" s="137">
        <v>390437.26</v>
      </c>
      <c r="K276" s="138">
        <f t="shared" si="17"/>
        <v>3126621.5780800004</v>
      </c>
      <c r="L276" s="10"/>
      <c r="M276" s="5"/>
    </row>
    <row r="277" spans="1:14" ht="30" customHeight="1">
      <c r="A277" s="5"/>
      <c r="B277" s="9"/>
      <c r="C277" s="155">
        <v>7.6</v>
      </c>
      <c r="D277" s="146" t="s">
        <v>199</v>
      </c>
      <c r="E277" s="146" t="s">
        <v>199</v>
      </c>
      <c r="F277" s="146"/>
      <c r="G277" s="153" t="s">
        <v>301</v>
      </c>
      <c r="H277" s="146" t="s">
        <v>204</v>
      </c>
      <c r="I277" s="266">
        <v>5</v>
      </c>
      <c r="J277" s="137">
        <v>97472.38</v>
      </c>
      <c r="K277" s="138">
        <f t="shared" si="17"/>
        <v>506856.37600000005</v>
      </c>
      <c r="L277" s="10"/>
      <c r="M277" s="5"/>
    </row>
    <row r="278" spans="1:14" ht="30" customHeight="1" thickBot="1">
      <c r="A278" s="5"/>
      <c r="B278" s="9"/>
      <c r="C278" s="304" t="s">
        <v>13</v>
      </c>
      <c r="D278" s="305"/>
      <c r="E278" s="305"/>
      <c r="F278" s="305"/>
      <c r="G278" s="306"/>
      <c r="H278" s="307"/>
      <c r="I278" s="254"/>
      <c r="J278" s="142"/>
      <c r="K278" s="143">
        <f>SUM(K272:K277)</f>
        <v>11999160.976400001</v>
      </c>
      <c r="L278" s="10"/>
      <c r="M278" s="5"/>
      <c r="N278" s="261">
        <f>+K278*1.3</f>
        <v>15598909.269320002</v>
      </c>
    </row>
    <row r="279" spans="1:14" ht="30" customHeight="1" thickBot="1">
      <c r="A279" s="5"/>
      <c r="B279" s="9"/>
      <c r="C279" s="300">
        <v>8</v>
      </c>
      <c r="D279" s="301" t="s">
        <v>170</v>
      </c>
      <c r="E279" s="301"/>
      <c r="F279" s="301"/>
      <c r="G279" s="301"/>
      <c r="H279" s="301"/>
      <c r="I279" s="302"/>
      <c r="J279" s="301"/>
      <c r="K279" s="303"/>
      <c r="L279" s="10"/>
      <c r="M279" s="5"/>
    </row>
    <row r="280" spans="1:14" s="285" customFormat="1" ht="15.6">
      <c r="A280" s="279"/>
      <c r="B280" s="280"/>
      <c r="C280" s="155">
        <v>8.1</v>
      </c>
      <c r="D280" s="146" t="s">
        <v>123</v>
      </c>
      <c r="E280" s="146" t="s">
        <v>123</v>
      </c>
      <c r="F280" s="146"/>
      <c r="G280" s="153" t="s">
        <v>171</v>
      </c>
      <c r="H280" s="146" t="s">
        <v>105</v>
      </c>
      <c r="I280" s="265">
        <v>98</v>
      </c>
      <c r="J280" s="269">
        <v>91325.6</v>
      </c>
      <c r="K280" s="270">
        <f t="shared" ref="K280:K283" si="18">(J280*I280)*1.04</f>
        <v>9307905.1520000007</v>
      </c>
      <c r="L280" s="284"/>
      <c r="M280" s="279"/>
    </row>
    <row r="281" spans="1:14" s="285" customFormat="1" ht="15.6">
      <c r="A281" s="279"/>
      <c r="B281" s="280"/>
      <c r="C281" s="155">
        <v>8.1999999999999993</v>
      </c>
      <c r="D281" s="146" t="s">
        <v>183</v>
      </c>
      <c r="E281" s="146" t="s">
        <v>183</v>
      </c>
      <c r="F281" s="146"/>
      <c r="G281" s="153" t="s">
        <v>181</v>
      </c>
      <c r="H281" s="146" t="s">
        <v>105</v>
      </c>
      <c r="I281" s="266">
        <v>3.81</v>
      </c>
      <c r="J281" s="137">
        <v>59484.58</v>
      </c>
      <c r="K281" s="138">
        <f t="shared" si="18"/>
        <v>235701.69979200003</v>
      </c>
      <c r="L281" s="284"/>
      <c r="M281" s="279"/>
    </row>
    <row r="282" spans="1:14" s="285" customFormat="1" ht="27.6">
      <c r="A282" s="279"/>
      <c r="B282" s="280"/>
      <c r="C282" s="155">
        <v>8.3000000000000007</v>
      </c>
      <c r="D282" s="146" t="s">
        <v>197</v>
      </c>
      <c r="E282" s="146" t="s">
        <v>197</v>
      </c>
      <c r="F282" s="146"/>
      <c r="G282" s="153" t="s">
        <v>300</v>
      </c>
      <c r="H282" s="146" t="s">
        <v>105</v>
      </c>
      <c r="I282" s="266">
        <v>5.3</v>
      </c>
      <c r="J282" s="137">
        <v>390437.26</v>
      </c>
      <c r="K282" s="138">
        <f t="shared" si="18"/>
        <v>2152090.1771200001</v>
      </c>
      <c r="L282" s="308"/>
      <c r="M282" s="279"/>
    </row>
    <row r="283" spans="1:14" s="285" customFormat="1" ht="27.6">
      <c r="A283" s="279"/>
      <c r="B283" s="280"/>
      <c r="C283" s="155">
        <v>8.4</v>
      </c>
      <c r="D283" s="146" t="s">
        <v>199</v>
      </c>
      <c r="E283" s="146" t="s">
        <v>199</v>
      </c>
      <c r="F283" s="146"/>
      <c r="G283" s="153" t="s">
        <v>301</v>
      </c>
      <c r="H283" s="146" t="s">
        <v>204</v>
      </c>
      <c r="I283" s="266">
        <v>3</v>
      </c>
      <c r="J283" s="137">
        <v>97472.38</v>
      </c>
      <c r="K283" s="138">
        <f t="shared" si="18"/>
        <v>304113.82560000004</v>
      </c>
      <c r="L283" s="309"/>
      <c r="M283" s="279"/>
    </row>
    <row r="284" spans="1:14" s="310" customFormat="1" ht="16.2" thickBot="1">
      <c r="A284" s="279"/>
      <c r="B284" s="280"/>
      <c r="C284" s="320" t="s">
        <v>13</v>
      </c>
      <c r="D284" s="318"/>
      <c r="E284" s="318"/>
      <c r="F284" s="318"/>
      <c r="G284" s="321"/>
      <c r="H284" s="322"/>
      <c r="I284" s="323"/>
      <c r="J284" s="160"/>
      <c r="K284" s="161">
        <f>SUM(K280:K283)</f>
        <v>11999810.854512</v>
      </c>
      <c r="L284" s="284"/>
      <c r="M284" s="279"/>
      <c r="N284" s="261">
        <f>+K284*1.3</f>
        <v>15599754.1108656</v>
      </c>
    </row>
    <row r="285" spans="1:14" ht="30" customHeight="1" thickBot="1">
      <c r="A285" s="5"/>
      <c r="B285" s="9"/>
      <c r="C285" s="327">
        <v>9</v>
      </c>
      <c r="D285" s="328" t="s">
        <v>172</v>
      </c>
      <c r="E285" s="329"/>
      <c r="F285" s="301"/>
      <c r="G285" s="301"/>
      <c r="H285" s="301"/>
      <c r="I285" s="301"/>
      <c r="J285" s="301"/>
      <c r="K285" s="303"/>
      <c r="L285" s="10"/>
      <c r="M285" s="5"/>
    </row>
    <row r="286" spans="1:14" ht="30" customHeight="1">
      <c r="A286" s="5"/>
      <c r="B286" s="9"/>
      <c r="C286" s="133">
        <v>9.1</v>
      </c>
      <c r="D286" s="319" t="s">
        <v>182</v>
      </c>
      <c r="E286" s="319" t="s">
        <v>182</v>
      </c>
      <c r="F286" s="319"/>
      <c r="G286" s="324" t="s">
        <v>179</v>
      </c>
      <c r="H286" s="319" t="s">
        <v>104</v>
      </c>
      <c r="I286" s="325">
        <v>25</v>
      </c>
      <c r="J286" s="326">
        <v>1781.33</v>
      </c>
      <c r="K286" s="270">
        <f>(J286*I286)</f>
        <v>44533.25</v>
      </c>
      <c r="L286" s="10"/>
      <c r="M286" s="5"/>
    </row>
    <row r="287" spans="1:14" ht="30" customHeight="1">
      <c r="A287" s="5"/>
      <c r="B287" s="9"/>
      <c r="C287" s="133">
        <v>9.1999999999999993</v>
      </c>
      <c r="D287" s="150" t="s">
        <v>137</v>
      </c>
      <c r="E287" s="150" t="s">
        <v>137</v>
      </c>
      <c r="F287" s="150"/>
      <c r="G287" s="151" t="s">
        <v>141</v>
      </c>
      <c r="H287" s="150" t="s">
        <v>145</v>
      </c>
      <c r="I287" s="264">
        <v>17</v>
      </c>
      <c r="J287" s="269">
        <v>7423.82</v>
      </c>
      <c r="K287" s="270">
        <f t="shared" ref="K287:K289" si="19">(J287*I287)*1.04</f>
        <v>131253.13760000002</v>
      </c>
      <c r="L287" s="10"/>
      <c r="M287" s="5"/>
    </row>
    <row r="288" spans="1:14" ht="30" customHeight="1">
      <c r="A288" s="5"/>
      <c r="B288" s="9"/>
      <c r="C288" s="133">
        <v>9.3000000000000007</v>
      </c>
      <c r="D288" s="150" t="s">
        <v>138</v>
      </c>
      <c r="E288" s="150" t="s">
        <v>138</v>
      </c>
      <c r="F288" s="150"/>
      <c r="G288" s="151" t="s">
        <v>180</v>
      </c>
      <c r="H288" s="150" t="s">
        <v>106</v>
      </c>
      <c r="I288" s="264">
        <v>1.1000000000000001</v>
      </c>
      <c r="J288" s="269">
        <v>503770.05</v>
      </c>
      <c r="K288" s="270">
        <f t="shared" si="19"/>
        <v>576312.93720000004</v>
      </c>
      <c r="L288" s="10"/>
      <c r="M288" s="5"/>
    </row>
    <row r="289" spans="1:14" ht="30" customHeight="1">
      <c r="A289" s="5"/>
      <c r="B289" s="9"/>
      <c r="C289" s="133">
        <v>9.4</v>
      </c>
      <c r="D289" s="150" t="s">
        <v>123</v>
      </c>
      <c r="E289" s="150" t="s">
        <v>123</v>
      </c>
      <c r="F289" s="150"/>
      <c r="G289" s="151" t="s">
        <v>171</v>
      </c>
      <c r="H289" s="150" t="s">
        <v>104</v>
      </c>
      <c r="I289" s="264">
        <v>14.5</v>
      </c>
      <c r="J289" s="269">
        <v>91325.6</v>
      </c>
      <c r="K289" s="270">
        <f t="shared" si="19"/>
        <v>1377190.0480000002</v>
      </c>
      <c r="L289" s="10"/>
      <c r="M289" s="5"/>
    </row>
    <row r="290" spans="1:14" ht="30" customHeight="1">
      <c r="A290" s="5"/>
      <c r="B290" s="9"/>
      <c r="C290" s="133">
        <v>9.5</v>
      </c>
      <c r="D290" s="150" t="s">
        <v>225</v>
      </c>
      <c r="E290" s="150" t="s">
        <v>225</v>
      </c>
      <c r="F290" s="150"/>
      <c r="G290" s="151" t="s">
        <v>207</v>
      </c>
      <c r="H290" s="150" t="s">
        <v>106</v>
      </c>
      <c r="I290" s="264">
        <v>3.5</v>
      </c>
      <c r="J290" s="269">
        <v>70577.63</v>
      </c>
      <c r="K290" s="270">
        <f>(J290*I290)</f>
        <v>247021.70500000002</v>
      </c>
      <c r="L290" s="10"/>
      <c r="M290" s="5"/>
    </row>
    <row r="291" spans="1:14" ht="30" customHeight="1">
      <c r="A291" s="5"/>
      <c r="B291" s="9"/>
      <c r="C291" s="133">
        <v>9.6</v>
      </c>
      <c r="D291" s="150" t="s">
        <v>241</v>
      </c>
      <c r="E291" s="150" t="s">
        <v>241</v>
      </c>
      <c r="F291" s="150"/>
      <c r="G291" s="151" t="s">
        <v>242</v>
      </c>
      <c r="H291" s="150" t="s">
        <v>106</v>
      </c>
      <c r="I291" s="264">
        <v>3</v>
      </c>
      <c r="J291" s="269">
        <v>119997.54</v>
      </c>
      <c r="K291" s="270">
        <f t="shared" ref="K291:K300" si="20">(J291*I291)*1.04</f>
        <v>374392.3248</v>
      </c>
      <c r="L291" s="10"/>
      <c r="M291" s="5"/>
    </row>
    <row r="292" spans="1:14" ht="30" customHeight="1">
      <c r="A292" s="5"/>
      <c r="B292" s="9"/>
      <c r="C292" s="133">
        <v>9.6999999999999993</v>
      </c>
      <c r="D292" s="150" t="s">
        <v>226</v>
      </c>
      <c r="E292" s="150" t="s">
        <v>226</v>
      </c>
      <c r="F292" s="150"/>
      <c r="G292" s="151" t="s">
        <v>230</v>
      </c>
      <c r="H292" s="150" t="s">
        <v>106</v>
      </c>
      <c r="I292" s="264">
        <v>0.7</v>
      </c>
      <c r="J292" s="269">
        <v>887295</v>
      </c>
      <c r="K292" s="270">
        <f t="shared" si="20"/>
        <v>645950.76</v>
      </c>
      <c r="L292" s="10"/>
      <c r="M292" s="5"/>
    </row>
    <row r="293" spans="1:14" ht="30" customHeight="1">
      <c r="A293" s="5"/>
      <c r="B293" s="9"/>
      <c r="C293" s="133">
        <v>9.8000000000000007</v>
      </c>
      <c r="D293" s="150" t="s">
        <v>174</v>
      </c>
      <c r="E293" s="150" t="s">
        <v>174</v>
      </c>
      <c r="F293" s="150"/>
      <c r="G293" s="151" t="s">
        <v>210</v>
      </c>
      <c r="H293" s="150" t="s">
        <v>106</v>
      </c>
      <c r="I293" s="264">
        <v>0.7</v>
      </c>
      <c r="J293" s="269">
        <v>1087554.32</v>
      </c>
      <c r="K293" s="270">
        <f t="shared" si="20"/>
        <v>791739.54495999997</v>
      </c>
      <c r="L293" s="10"/>
      <c r="M293" s="5"/>
    </row>
    <row r="294" spans="1:14" ht="30" customHeight="1">
      <c r="A294" s="5"/>
      <c r="B294" s="9"/>
      <c r="C294" s="133">
        <v>9.9</v>
      </c>
      <c r="D294" s="150" t="s">
        <v>227</v>
      </c>
      <c r="E294" s="150" t="s">
        <v>227</v>
      </c>
      <c r="F294" s="150"/>
      <c r="G294" s="151" t="s">
        <v>211</v>
      </c>
      <c r="H294" s="150" t="s">
        <v>106</v>
      </c>
      <c r="I294" s="264">
        <v>0.6</v>
      </c>
      <c r="J294" s="269">
        <v>1136574.77</v>
      </c>
      <c r="K294" s="270">
        <f t="shared" si="20"/>
        <v>709222.65648000001</v>
      </c>
      <c r="L294" s="10"/>
      <c r="M294" s="5"/>
    </row>
    <row r="295" spans="1:14" ht="30" customHeight="1">
      <c r="A295" s="5"/>
      <c r="B295" s="9"/>
      <c r="C295" s="243">
        <v>9.1</v>
      </c>
      <c r="D295" s="150" t="s">
        <v>228</v>
      </c>
      <c r="E295" s="150" t="s">
        <v>228</v>
      </c>
      <c r="F295" s="150"/>
      <c r="G295" s="151" t="s">
        <v>231</v>
      </c>
      <c r="H295" s="150" t="s">
        <v>106</v>
      </c>
      <c r="I295" s="264">
        <v>0.5</v>
      </c>
      <c r="J295" s="269">
        <v>918406.92</v>
      </c>
      <c r="K295" s="270">
        <f t="shared" si="20"/>
        <v>477571.59840000002</v>
      </c>
      <c r="L295" s="10"/>
      <c r="M295" s="5"/>
    </row>
    <row r="296" spans="1:14" ht="30" customHeight="1">
      <c r="A296" s="5"/>
      <c r="B296" s="9"/>
      <c r="C296" s="243">
        <v>9.11</v>
      </c>
      <c r="D296" s="150" t="s">
        <v>208</v>
      </c>
      <c r="E296" s="150" t="s">
        <v>208</v>
      </c>
      <c r="F296" s="150"/>
      <c r="G296" s="151" t="s">
        <v>212</v>
      </c>
      <c r="H296" s="150" t="s">
        <v>145</v>
      </c>
      <c r="I296" s="264">
        <v>70</v>
      </c>
      <c r="J296" s="269">
        <v>6843.45</v>
      </c>
      <c r="K296" s="270">
        <f t="shared" si="20"/>
        <v>498203.16000000003</v>
      </c>
      <c r="L296" s="10"/>
      <c r="M296" s="5"/>
    </row>
    <row r="297" spans="1:14" ht="30" customHeight="1">
      <c r="A297" s="5"/>
      <c r="B297" s="9"/>
      <c r="C297" s="243">
        <v>9.1199999999999992</v>
      </c>
      <c r="D297" s="150" t="s">
        <v>229</v>
      </c>
      <c r="E297" s="150" t="s">
        <v>229</v>
      </c>
      <c r="F297" s="150"/>
      <c r="G297" s="151" t="s">
        <v>232</v>
      </c>
      <c r="H297" s="150" t="s">
        <v>145</v>
      </c>
      <c r="I297" s="264">
        <v>200</v>
      </c>
      <c r="J297" s="269">
        <v>7675.05</v>
      </c>
      <c r="K297" s="270">
        <f t="shared" si="20"/>
        <v>1596410.4000000001</v>
      </c>
      <c r="L297" s="10"/>
      <c r="M297" s="5"/>
    </row>
    <row r="298" spans="1:14" ht="30" customHeight="1">
      <c r="A298" s="5"/>
      <c r="B298" s="9"/>
      <c r="C298" s="243">
        <v>9.1300000000000008</v>
      </c>
      <c r="D298" s="150" t="s">
        <v>140</v>
      </c>
      <c r="E298" s="150" t="s">
        <v>140</v>
      </c>
      <c r="F298" s="150"/>
      <c r="G298" s="151" t="s">
        <v>202</v>
      </c>
      <c r="H298" s="150" t="s">
        <v>104</v>
      </c>
      <c r="I298" s="264">
        <v>9.2200000000000006</v>
      </c>
      <c r="J298" s="269">
        <v>71370.94</v>
      </c>
      <c r="K298" s="270">
        <f t="shared" si="20"/>
        <v>684361.6694720001</v>
      </c>
      <c r="L298" s="10"/>
      <c r="M298" s="5"/>
    </row>
    <row r="299" spans="1:14" ht="30" customHeight="1">
      <c r="A299" s="5"/>
      <c r="B299" s="9"/>
      <c r="C299" s="243">
        <v>9.14</v>
      </c>
      <c r="D299" s="150" t="s">
        <v>109</v>
      </c>
      <c r="E299" s="150" t="s">
        <v>109</v>
      </c>
      <c r="F299" s="150"/>
      <c r="G299" s="151" t="s">
        <v>214</v>
      </c>
      <c r="H299" s="150" t="s">
        <v>104</v>
      </c>
      <c r="I299" s="264">
        <v>17.5</v>
      </c>
      <c r="J299" s="269">
        <v>137006.91</v>
      </c>
      <c r="K299" s="270">
        <f t="shared" si="20"/>
        <v>2493525.7620000006</v>
      </c>
      <c r="L299" s="10"/>
      <c r="M299" s="5"/>
    </row>
    <row r="300" spans="1:14" ht="30" customHeight="1">
      <c r="A300" s="5"/>
      <c r="B300" s="9"/>
      <c r="C300" s="243">
        <v>9.15</v>
      </c>
      <c r="D300" s="150" t="s">
        <v>119</v>
      </c>
      <c r="E300" s="150" t="s">
        <v>119</v>
      </c>
      <c r="F300" s="150"/>
      <c r="G300" s="151" t="s">
        <v>215</v>
      </c>
      <c r="H300" s="150" t="s">
        <v>104</v>
      </c>
      <c r="I300" s="264">
        <v>17.5</v>
      </c>
      <c r="J300" s="269">
        <v>74297.23</v>
      </c>
      <c r="K300" s="270">
        <f t="shared" si="20"/>
        <v>1352209.5859999999</v>
      </c>
      <c r="L300" s="10"/>
      <c r="M300" s="5"/>
    </row>
    <row r="301" spans="1:14" ht="30" customHeight="1" thickBot="1">
      <c r="A301" s="5"/>
      <c r="B301" s="9"/>
      <c r="C301" s="139" t="s">
        <v>13</v>
      </c>
      <c r="D301" s="163"/>
      <c r="E301" s="163"/>
      <c r="F301" s="163"/>
      <c r="G301" s="164"/>
      <c r="H301" s="165"/>
      <c r="I301" s="315"/>
      <c r="J301" s="316"/>
      <c r="K301" s="312">
        <f>SUM(K286:K300)</f>
        <v>11999898.539912</v>
      </c>
      <c r="L301" s="10"/>
      <c r="M301" s="5"/>
      <c r="N301" s="317">
        <f>+K301*1.3</f>
        <v>15599868.1018856</v>
      </c>
    </row>
    <row r="302" spans="1:14" ht="30" customHeight="1" thickBot="1">
      <c r="C302" s="330">
        <v>10</v>
      </c>
      <c r="D302" s="331" t="s">
        <v>173</v>
      </c>
      <c r="E302" s="331"/>
      <c r="F302" s="331"/>
      <c r="G302" s="331"/>
      <c r="H302" s="331"/>
      <c r="I302" s="332"/>
      <c r="J302" s="331"/>
      <c r="K302" s="333"/>
    </row>
    <row r="303" spans="1:14">
      <c r="C303" s="155">
        <v>10.1</v>
      </c>
      <c r="D303" s="146" t="s">
        <v>305</v>
      </c>
      <c r="E303" s="146" t="s">
        <v>305</v>
      </c>
      <c r="F303" s="146"/>
      <c r="G303" s="153" t="s">
        <v>306</v>
      </c>
      <c r="H303" s="146" t="s">
        <v>105</v>
      </c>
      <c r="I303" s="265">
        <v>1</v>
      </c>
      <c r="J303" s="269">
        <v>24171.56</v>
      </c>
      <c r="K303" s="270">
        <f>(J303*I303)</f>
        <v>24171.56</v>
      </c>
    </row>
    <row r="304" spans="1:14">
      <c r="C304" s="155">
        <v>10.199999999999999</v>
      </c>
      <c r="D304" s="146" t="s">
        <v>225</v>
      </c>
      <c r="E304" s="146" t="s">
        <v>225</v>
      </c>
      <c r="F304" s="146"/>
      <c r="G304" s="153" t="s">
        <v>290</v>
      </c>
      <c r="H304" s="146" t="s">
        <v>105</v>
      </c>
      <c r="I304" s="265">
        <v>0.14000000000000001</v>
      </c>
      <c r="J304" s="269">
        <v>70577.63</v>
      </c>
      <c r="K304" s="270">
        <f t="shared" ref="K304:K337" si="21">(J304*I304)*1.04</f>
        <v>10276.102928000002</v>
      </c>
    </row>
    <row r="305" spans="3:14" ht="27.6">
      <c r="C305" s="155">
        <v>10.3</v>
      </c>
      <c r="D305" s="146" t="s">
        <v>226</v>
      </c>
      <c r="E305" s="146" t="s">
        <v>226</v>
      </c>
      <c r="F305" s="146"/>
      <c r="G305" s="153" t="s">
        <v>291</v>
      </c>
      <c r="H305" s="146" t="s">
        <v>269</v>
      </c>
      <c r="I305" s="265">
        <v>0.28000000000000003</v>
      </c>
      <c r="J305" s="269">
        <v>887295</v>
      </c>
      <c r="K305" s="270">
        <f t="shared" si="21"/>
        <v>258380.30400000003</v>
      </c>
      <c r="N305" s="1" t="s">
        <v>307</v>
      </c>
    </row>
    <row r="306" spans="3:14">
      <c r="C306" s="155">
        <v>10.4</v>
      </c>
      <c r="D306" s="146" t="s">
        <v>287</v>
      </c>
      <c r="E306" s="146" t="s">
        <v>287</v>
      </c>
      <c r="F306" s="146"/>
      <c r="G306" s="153" t="s">
        <v>292</v>
      </c>
      <c r="H306" s="146" t="s">
        <v>105</v>
      </c>
      <c r="I306" s="265">
        <v>1.42</v>
      </c>
      <c r="J306" s="269">
        <v>33431.730000000003</v>
      </c>
      <c r="K306" s="270">
        <f t="shared" si="21"/>
        <v>49371.978864000004</v>
      </c>
    </row>
    <row r="307" spans="3:14">
      <c r="C307" s="155">
        <v>10.5</v>
      </c>
      <c r="D307" s="146" t="s">
        <v>188</v>
      </c>
      <c r="E307" s="146" t="s">
        <v>188</v>
      </c>
      <c r="F307" s="146"/>
      <c r="G307" s="153" t="s">
        <v>194</v>
      </c>
      <c r="H307" s="146" t="s">
        <v>250</v>
      </c>
      <c r="I307" s="265">
        <v>3</v>
      </c>
      <c r="J307" s="269">
        <v>34739.449999999997</v>
      </c>
      <c r="K307" s="270">
        <f t="shared" si="21"/>
        <v>108387.08399999999</v>
      </c>
    </row>
    <row r="308" spans="3:14">
      <c r="C308" s="155">
        <v>10.6</v>
      </c>
      <c r="D308" s="146" t="s">
        <v>209</v>
      </c>
      <c r="E308" s="146" t="s">
        <v>209</v>
      </c>
      <c r="F308" s="146"/>
      <c r="G308" s="153" t="s">
        <v>213</v>
      </c>
      <c r="H308" s="146" t="s">
        <v>250</v>
      </c>
      <c r="I308" s="265">
        <v>6</v>
      </c>
      <c r="J308" s="269">
        <v>52061.96</v>
      </c>
      <c r="K308" s="270">
        <f t="shared" si="21"/>
        <v>324866.63040000002</v>
      </c>
    </row>
    <row r="309" spans="3:14">
      <c r="C309" s="155">
        <v>10.7</v>
      </c>
      <c r="D309" s="146" t="s">
        <v>208</v>
      </c>
      <c r="E309" s="146" t="s">
        <v>208</v>
      </c>
      <c r="F309" s="146"/>
      <c r="G309" s="153" t="s">
        <v>212</v>
      </c>
      <c r="H309" s="146" t="s">
        <v>274</v>
      </c>
      <c r="I309" s="265">
        <v>38.56</v>
      </c>
      <c r="J309" s="269">
        <v>6843.45</v>
      </c>
      <c r="K309" s="270">
        <f t="shared" si="21"/>
        <v>274438.76928000007</v>
      </c>
    </row>
    <row r="310" spans="3:14">
      <c r="C310" s="155">
        <v>10.8</v>
      </c>
      <c r="D310" s="146" t="s">
        <v>229</v>
      </c>
      <c r="E310" s="146" t="s">
        <v>229</v>
      </c>
      <c r="F310" s="146"/>
      <c r="G310" s="153" t="s">
        <v>232</v>
      </c>
      <c r="H310" s="146" t="s">
        <v>274</v>
      </c>
      <c r="I310" s="265">
        <v>79.75</v>
      </c>
      <c r="J310" s="269">
        <v>7675.05</v>
      </c>
      <c r="K310" s="270">
        <f t="shared" si="21"/>
        <v>636568.64700000011</v>
      </c>
    </row>
    <row r="311" spans="3:14">
      <c r="C311" s="155">
        <v>10.9</v>
      </c>
      <c r="D311" s="146" t="s">
        <v>137</v>
      </c>
      <c r="E311" s="146" t="s">
        <v>137</v>
      </c>
      <c r="F311" s="146"/>
      <c r="G311" s="153" t="s">
        <v>141</v>
      </c>
      <c r="H311" s="146" t="s">
        <v>274</v>
      </c>
      <c r="I311" s="265">
        <v>6</v>
      </c>
      <c r="J311" s="269">
        <v>7423.82</v>
      </c>
      <c r="K311" s="270">
        <f t="shared" si="21"/>
        <v>46324.6368</v>
      </c>
    </row>
    <row r="312" spans="3:14">
      <c r="C312" s="311">
        <v>10.1</v>
      </c>
      <c r="D312" s="146" t="s">
        <v>138</v>
      </c>
      <c r="E312" s="146" t="s">
        <v>138</v>
      </c>
      <c r="F312" s="146"/>
      <c r="G312" s="153" t="s">
        <v>180</v>
      </c>
      <c r="H312" s="146" t="s">
        <v>269</v>
      </c>
      <c r="I312" s="265">
        <v>0.21</v>
      </c>
      <c r="J312" s="269">
        <v>503770.05</v>
      </c>
      <c r="K312" s="270">
        <f t="shared" si="21"/>
        <v>110023.37891999999</v>
      </c>
    </row>
    <row r="313" spans="3:14" ht="27.6">
      <c r="C313" s="155">
        <v>10.11</v>
      </c>
      <c r="D313" s="146" t="s">
        <v>227</v>
      </c>
      <c r="E313" s="146" t="s">
        <v>227</v>
      </c>
      <c r="F313" s="146"/>
      <c r="G313" s="153" t="s">
        <v>211</v>
      </c>
      <c r="H313" s="146" t="s">
        <v>269</v>
      </c>
      <c r="I313" s="265">
        <v>0.35</v>
      </c>
      <c r="J313" s="269">
        <v>1136574.77</v>
      </c>
      <c r="K313" s="270">
        <f t="shared" si="21"/>
        <v>413713.21627999999</v>
      </c>
    </row>
    <row r="314" spans="3:14">
      <c r="C314" s="311">
        <v>10.119999999999999</v>
      </c>
      <c r="D314" s="146" t="s">
        <v>174</v>
      </c>
      <c r="E314" s="146" t="s">
        <v>174</v>
      </c>
      <c r="F314" s="146"/>
      <c r="G314" s="153" t="s">
        <v>210</v>
      </c>
      <c r="H314" s="146" t="s">
        <v>269</v>
      </c>
      <c r="I314" s="265">
        <v>0.16</v>
      </c>
      <c r="J314" s="269">
        <v>1087554.32</v>
      </c>
      <c r="K314" s="270">
        <f t="shared" si="21"/>
        <v>180969.038848</v>
      </c>
    </row>
    <row r="315" spans="3:14">
      <c r="C315" s="155">
        <v>10.130000000000001</v>
      </c>
      <c r="D315" s="146" t="s">
        <v>308</v>
      </c>
      <c r="E315" s="146" t="s">
        <v>308</v>
      </c>
      <c r="F315" s="146"/>
      <c r="G315" s="153" t="s">
        <v>309</v>
      </c>
      <c r="H315" s="146" t="s">
        <v>105</v>
      </c>
      <c r="I315" s="265">
        <v>1.8</v>
      </c>
      <c r="J315" s="269">
        <v>131538.51</v>
      </c>
      <c r="K315" s="270">
        <f t="shared" si="21"/>
        <v>246240.09072000004</v>
      </c>
    </row>
    <row r="316" spans="3:14" ht="27.6">
      <c r="C316" s="311">
        <v>10.14</v>
      </c>
      <c r="D316" s="146" t="s">
        <v>160</v>
      </c>
      <c r="E316" s="146" t="s">
        <v>160</v>
      </c>
      <c r="F316" s="146"/>
      <c r="G316" s="153" t="s">
        <v>310</v>
      </c>
      <c r="H316" s="146" t="s">
        <v>105</v>
      </c>
      <c r="I316" s="265">
        <v>1.1399999999999999</v>
      </c>
      <c r="J316" s="269">
        <v>187405.13</v>
      </c>
      <c r="K316" s="270">
        <f t="shared" si="21"/>
        <v>222187.52212799998</v>
      </c>
    </row>
    <row r="317" spans="3:14">
      <c r="C317" s="155">
        <v>10.15</v>
      </c>
      <c r="D317" s="146" t="s">
        <v>140</v>
      </c>
      <c r="E317" s="146" t="s">
        <v>140</v>
      </c>
      <c r="F317" s="146"/>
      <c r="G317" s="153" t="s">
        <v>202</v>
      </c>
      <c r="H317" s="146" t="s">
        <v>105</v>
      </c>
      <c r="I317" s="265">
        <v>3.98</v>
      </c>
      <c r="J317" s="269">
        <v>71370.94</v>
      </c>
      <c r="K317" s="270">
        <f t="shared" si="21"/>
        <v>295418.59484800004</v>
      </c>
    </row>
    <row r="318" spans="3:14">
      <c r="C318" s="311">
        <v>10.16</v>
      </c>
      <c r="D318" s="146" t="s">
        <v>184</v>
      </c>
      <c r="E318" s="146" t="s">
        <v>184</v>
      </c>
      <c r="F318" s="146"/>
      <c r="G318" s="153" t="s">
        <v>190</v>
      </c>
      <c r="H318" s="146" t="s">
        <v>105</v>
      </c>
      <c r="I318" s="265">
        <v>1.1399999999999999</v>
      </c>
      <c r="J318" s="269">
        <v>88442.67</v>
      </c>
      <c r="K318" s="270">
        <f t="shared" si="21"/>
        <v>104857.629552</v>
      </c>
    </row>
    <row r="319" spans="3:14" ht="27.6">
      <c r="C319" s="155">
        <v>10.17</v>
      </c>
      <c r="D319" s="146" t="s">
        <v>311</v>
      </c>
      <c r="E319" s="146" t="s">
        <v>311</v>
      </c>
      <c r="F319" s="146"/>
      <c r="G319" s="153" t="s">
        <v>312</v>
      </c>
      <c r="H319" s="146" t="s">
        <v>250</v>
      </c>
      <c r="I319" s="265">
        <v>3.6</v>
      </c>
      <c r="J319" s="269">
        <v>68306.91</v>
      </c>
      <c r="K319" s="270">
        <f t="shared" si="21"/>
        <v>255741.07104000004</v>
      </c>
    </row>
    <row r="320" spans="3:14">
      <c r="C320" s="311">
        <v>10.18</v>
      </c>
      <c r="D320" s="146" t="s">
        <v>261</v>
      </c>
      <c r="E320" s="146" t="s">
        <v>261</v>
      </c>
      <c r="F320" s="146"/>
      <c r="G320" s="153" t="s">
        <v>264</v>
      </c>
      <c r="H320" s="146" t="s">
        <v>105</v>
      </c>
      <c r="I320" s="265">
        <v>1.51</v>
      </c>
      <c r="J320" s="269">
        <v>324341.83</v>
      </c>
      <c r="K320" s="270">
        <f t="shared" si="21"/>
        <v>509346.40983200003</v>
      </c>
    </row>
    <row r="321" spans="3:11" ht="27.6">
      <c r="C321" s="155">
        <v>10.19</v>
      </c>
      <c r="D321" s="146" t="s">
        <v>279</v>
      </c>
      <c r="E321" s="146" t="s">
        <v>279</v>
      </c>
      <c r="F321" s="146"/>
      <c r="G321" s="153" t="s">
        <v>268</v>
      </c>
      <c r="H321" s="146" t="s">
        <v>105</v>
      </c>
      <c r="I321" s="265">
        <v>2.79</v>
      </c>
      <c r="J321" s="269">
        <v>280193.49</v>
      </c>
      <c r="K321" s="270">
        <f t="shared" si="21"/>
        <v>813009.43058400007</v>
      </c>
    </row>
    <row r="322" spans="3:11" ht="27.6">
      <c r="C322" s="311">
        <v>10.199999999999999</v>
      </c>
      <c r="D322" s="146" t="s">
        <v>280</v>
      </c>
      <c r="E322" s="146" t="s">
        <v>280</v>
      </c>
      <c r="F322" s="146"/>
      <c r="G322" s="153" t="s">
        <v>282</v>
      </c>
      <c r="H322" s="146" t="s">
        <v>105</v>
      </c>
      <c r="I322" s="265">
        <v>0.4</v>
      </c>
      <c r="J322" s="269">
        <v>389100.82</v>
      </c>
      <c r="K322" s="270">
        <f t="shared" si="21"/>
        <v>161865.94112</v>
      </c>
    </row>
    <row r="323" spans="3:11" ht="27.6">
      <c r="C323" s="155">
        <v>10.210000000000001</v>
      </c>
      <c r="D323" s="146" t="s">
        <v>113</v>
      </c>
      <c r="E323" s="146" t="s">
        <v>113</v>
      </c>
      <c r="F323" s="146"/>
      <c r="G323" s="153" t="s">
        <v>195</v>
      </c>
      <c r="H323" s="146" t="s">
        <v>105</v>
      </c>
      <c r="I323" s="265">
        <v>1</v>
      </c>
      <c r="J323" s="269">
        <v>277796</v>
      </c>
      <c r="K323" s="270">
        <f t="shared" si="21"/>
        <v>288907.84000000003</v>
      </c>
    </row>
    <row r="324" spans="3:11" ht="27.6">
      <c r="C324" s="311">
        <v>10.220000000000001</v>
      </c>
      <c r="D324" s="146" t="s">
        <v>197</v>
      </c>
      <c r="E324" s="146" t="s">
        <v>197</v>
      </c>
      <c r="F324" s="146"/>
      <c r="G324" s="153" t="s">
        <v>293</v>
      </c>
      <c r="H324" s="146" t="s">
        <v>105</v>
      </c>
      <c r="I324" s="265">
        <v>1.4</v>
      </c>
      <c r="J324" s="269">
        <v>390437.26</v>
      </c>
      <c r="K324" s="270">
        <f t="shared" si="21"/>
        <v>568476.65055999998</v>
      </c>
    </row>
    <row r="325" spans="3:11" ht="27.6">
      <c r="C325" s="155">
        <v>10.23</v>
      </c>
      <c r="D325" s="146" t="s">
        <v>199</v>
      </c>
      <c r="E325" s="146" t="s">
        <v>199</v>
      </c>
      <c r="F325" s="146"/>
      <c r="G325" s="153" t="s">
        <v>200</v>
      </c>
      <c r="H325" s="146" t="s">
        <v>204</v>
      </c>
      <c r="I325" s="265">
        <v>1</v>
      </c>
      <c r="J325" s="269">
        <v>97472.38</v>
      </c>
      <c r="K325" s="270">
        <f t="shared" si="21"/>
        <v>101371.2752</v>
      </c>
    </row>
    <row r="326" spans="3:11">
      <c r="C326" s="311">
        <v>10.24</v>
      </c>
      <c r="D326" s="146" t="s">
        <v>123</v>
      </c>
      <c r="E326" s="146" t="s">
        <v>123</v>
      </c>
      <c r="F326" s="146"/>
      <c r="G326" s="153" t="s">
        <v>171</v>
      </c>
      <c r="H326" s="146" t="s">
        <v>105</v>
      </c>
      <c r="I326" s="265">
        <v>15.5</v>
      </c>
      <c r="J326" s="269">
        <v>91325.6</v>
      </c>
      <c r="K326" s="270">
        <f t="shared" si="21"/>
        <v>1472168.672</v>
      </c>
    </row>
    <row r="327" spans="3:11">
      <c r="C327" s="155">
        <v>10.25</v>
      </c>
      <c r="D327" s="146" t="s">
        <v>120</v>
      </c>
      <c r="E327" s="146" t="s">
        <v>120</v>
      </c>
      <c r="F327" s="146"/>
      <c r="G327" s="153" t="s">
        <v>129</v>
      </c>
      <c r="H327" s="146" t="s">
        <v>105</v>
      </c>
      <c r="I327" s="265">
        <v>20</v>
      </c>
      <c r="J327" s="269">
        <v>35818.47</v>
      </c>
      <c r="K327" s="270">
        <f t="shared" si="21"/>
        <v>745024.17600000009</v>
      </c>
    </row>
    <row r="328" spans="3:11">
      <c r="C328" s="311">
        <v>10.26</v>
      </c>
      <c r="D328" s="146" t="s">
        <v>121</v>
      </c>
      <c r="E328" s="146" t="s">
        <v>121</v>
      </c>
      <c r="F328" s="146"/>
      <c r="G328" s="153" t="s">
        <v>130</v>
      </c>
      <c r="H328" s="146" t="s">
        <v>250</v>
      </c>
      <c r="I328" s="265">
        <v>15</v>
      </c>
      <c r="J328" s="269">
        <v>12797.41</v>
      </c>
      <c r="K328" s="270">
        <f t="shared" si="21"/>
        <v>199639.59599999999</v>
      </c>
    </row>
    <row r="329" spans="3:11" ht="27.6">
      <c r="C329" s="155">
        <v>10.27</v>
      </c>
      <c r="D329" s="146" t="s">
        <v>109</v>
      </c>
      <c r="E329" s="146" t="s">
        <v>109</v>
      </c>
      <c r="F329" s="146"/>
      <c r="G329" s="153" t="s">
        <v>214</v>
      </c>
      <c r="H329" s="146" t="s">
        <v>105</v>
      </c>
      <c r="I329" s="265">
        <v>4.0999999999999996</v>
      </c>
      <c r="J329" s="269">
        <v>137006.91</v>
      </c>
      <c r="K329" s="270">
        <f t="shared" si="21"/>
        <v>584197.46424</v>
      </c>
    </row>
    <row r="330" spans="3:11" ht="27.6">
      <c r="C330" s="311">
        <v>10.28</v>
      </c>
      <c r="D330" s="146" t="s">
        <v>110</v>
      </c>
      <c r="E330" s="146" t="s">
        <v>110</v>
      </c>
      <c r="F330" s="146"/>
      <c r="G330" s="153" t="s">
        <v>313</v>
      </c>
      <c r="H330" s="146" t="s">
        <v>105</v>
      </c>
      <c r="I330" s="265">
        <v>4.0999999999999996</v>
      </c>
      <c r="J330" s="269">
        <v>66602.210000000006</v>
      </c>
      <c r="K330" s="270">
        <f t="shared" si="21"/>
        <v>283991.82344000001</v>
      </c>
    </row>
    <row r="331" spans="3:11">
      <c r="C331" s="155">
        <v>10.29</v>
      </c>
      <c r="D331" s="146" t="s">
        <v>111</v>
      </c>
      <c r="E331" s="146" t="s">
        <v>111</v>
      </c>
      <c r="F331" s="146"/>
      <c r="G331" s="153" t="s">
        <v>216</v>
      </c>
      <c r="H331" s="146" t="s">
        <v>105</v>
      </c>
      <c r="I331" s="265">
        <v>9.34</v>
      </c>
      <c r="J331" s="269">
        <v>77510.13</v>
      </c>
      <c r="K331" s="270">
        <f t="shared" si="21"/>
        <v>752902.39876800007</v>
      </c>
    </row>
    <row r="332" spans="3:11" ht="27.6">
      <c r="C332" s="311">
        <v>10.3</v>
      </c>
      <c r="D332" s="146" t="s">
        <v>314</v>
      </c>
      <c r="E332" s="146" t="s">
        <v>314</v>
      </c>
      <c r="F332" s="146"/>
      <c r="G332" s="153" t="s">
        <v>315</v>
      </c>
      <c r="H332" s="146" t="s">
        <v>204</v>
      </c>
      <c r="I332" s="265">
        <v>4</v>
      </c>
      <c r="J332" s="269">
        <v>112409.97</v>
      </c>
      <c r="K332" s="270">
        <f t="shared" si="21"/>
        <v>467625.47520000004</v>
      </c>
    </row>
    <row r="333" spans="3:11" ht="27.6">
      <c r="C333" s="155">
        <v>10.31</v>
      </c>
      <c r="D333" s="146" t="s">
        <v>162</v>
      </c>
      <c r="E333" s="146" t="s">
        <v>162</v>
      </c>
      <c r="F333" s="146"/>
      <c r="G333" s="153" t="s">
        <v>203</v>
      </c>
      <c r="H333" s="146" t="s">
        <v>204</v>
      </c>
      <c r="I333" s="265">
        <v>1</v>
      </c>
      <c r="J333" s="269">
        <v>711261.47</v>
      </c>
      <c r="K333" s="270">
        <f t="shared" si="21"/>
        <v>739711.92879999999</v>
      </c>
    </row>
    <row r="334" spans="3:11" ht="27.6">
      <c r="C334" s="311">
        <v>10.32</v>
      </c>
      <c r="D334" s="146" t="s">
        <v>186</v>
      </c>
      <c r="E334" s="146" t="s">
        <v>186</v>
      </c>
      <c r="F334" s="146"/>
      <c r="G334" s="153" t="s">
        <v>192</v>
      </c>
      <c r="H334" s="146" t="s">
        <v>204</v>
      </c>
      <c r="I334" s="265">
        <v>1</v>
      </c>
      <c r="J334" s="269">
        <v>134623.10999999999</v>
      </c>
      <c r="K334" s="270">
        <f t="shared" si="21"/>
        <v>140008.0344</v>
      </c>
    </row>
    <row r="335" spans="3:11" ht="27.6">
      <c r="C335" s="155">
        <v>10.33</v>
      </c>
      <c r="D335" s="146" t="s">
        <v>185</v>
      </c>
      <c r="E335" s="146" t="s">
        <v>185</v>
      </c>
      <c r="F335" s="146"/>
      <c r="G335" s="153" t="s">
        <v>316</v>
      </c>
      <c r="H335" s="146" t="s">
        <v>204</v>
      </c>
      <c r="I335" s="265">
        <v>1</v>
      </c>
      <c r="J335" s="269">
        <v>171030.31</v>
      </c>
      <c r="K335" s="270">
        <f t="shared" si="21"/>
        <v>177871.52240000002</v>
      </c>
    </row>
    <row r="336" spans="3:11">
      <c r="C336" s="311">
        <v>10.34</v>
      </c>
      <c r="D336" s="146" t="s">
        <v>187</v>
      </c>
      <c r="E336" s="146" t="s">
        <v>187</v>
      </c>
      <c r="F336" s="146"/>
      <c r="G336" s="153" t="s">
        <v>193</v>
      </c>
      <c r="H336" s="146" t="s">
        <v>204</v>
      </c>
      <c r="I336" s="265">
        <v>3</v>
      </c>
      <c r="J336" s="269">
        <v>82624</v>
      </c>
      <c r="K336" s="270">
        <f t="shared" si="21"/>
        <v>257786.88</v>
      </c>
    </row>
    <row r="337" spans="3:14">
      <c r="C337" s="155">
        <v>10.35</v>
      </c>
      <c r="D337" s="146" t="s">
        <v>317</v>
      </c>
      <c r="E337" s="146" t="s">
        <v>317</v>
      </c>
      <c r="F337" s="146"/>
      <c r="G337" s="153" t="s">
        <v>318</v>
      </c>
      <c r="H337" s="146" t="s">
        <v>204</v>
      </c>
      <c r="I337" s="265">
        <v>1</v>
      </c>
      <c r="J337" s="269">
        <v>161840.91</v>
      </c>
      <c r="K337" s="270">
        <f t="shared" si="21"/>
        <v>168314.54640000002</v>
      </c>
    </row>
    <row r="338" spans="3:14" ht="14.4" thickBot="1">
      <c r="C338" s="304" t="s">
        <v>13</v>
      </c>
      <c r="D338" s="305"/>
      <c r="E338" s="305"/>
      <c r="F338" s="305"/>
      <c r="G338" s="306"/>
      <c r="H338" s="307"/>
      <c r="I338" s="264"/>
      <c r="J338" s="316"/>
      <c r="K338" s="312">
        <f>SUM(K303:K337)</f>
        <v>11994156.320551999</v>
      </c>
      <c r="N338" s="317">
        <f>+K338*1.3</f>
        <v>15592403.216717599</v>
      </c>
    </row>
    <row r="339" spans="3:14" ht="28.2" customHeight="1" thickBot="1">
      <c r="C339" s="300">
        <v>11</v>
      </c>
      <c r="D339" s="301" t="s">
        <v>248</v>
      </c>
      <c r="E339" s="301"/>
      <c r="F339" s="301"/>
      <c r="G339" s="301"/>
      <c r="H339" s="301"/>
      <c r="I339" s="302"/>
      <c r="J339" s="301"/>
      <c r="K339" s="303"/>
    </row>
    <row r="340" spans="3:14">
      <c r="C340" s="155">
        <v>11.1</v>
      </c>
      <c r="D340" s="146" t="s">
        <v>137</v>
      </c>
      <c r="E340" s="146" t="s">
        <v>137</v>
      </c>
      <c r="F340" s="146"/>
      <c r="G340" s="153" t="s">
        <v>141</v>
      </c>
      <c r="H340" s="146" t="s">
        <v>274</v>
      </c>
      <c r="I340" s="265">
        <v>45.97</v>
      </c>
      <c r="J340" s="137">
        <v>7423.82</v>
      </c>
      <c r="K340" s="138">
        <f t="shared" ref="K340:K347" si="22">(J340*I340)*1.04</f>
        <v>354923.92561599996</v>
      </c>
    </row>
    <row r="341" spans="3:14">
      <c r="C341" s="155">
        <v>11.2</v>
      </c>
      <c r="D341" s="146" t="s">
        <v>138</v>
      </c>
      <c r="E341" s="146" t="s">
        <v>138</v>
      </c>
      <c r="F341" s="146"/>
      <c r="G341" s="153" t="s">
        <v>180</v>
      </c>
      <c r="H341" s="146" t="s">
        <v>269</v>
      </c>
      <c r="I341" s="266">
        <v>1.74</v>
      </c>
      <c r="J341" s="137">
        <v>503770.05</v>
      </c>
      <c r="K341" s="138">
        <f t="shared" si="22"/>
        <v>911622.28248000005</v>
      </c>
    </row>
    <row r="342" spans="3:14">
      <c r="C342" s="155">
        <v>11.3</v>
      </c>
      <c r="D342" s="146" t="s">
        <v>140</v>
      </c>
      <c r="E342" s="146" t="s">
        <v>140</v>
      </c>
      <c r="F342" s="146"/>
      <c r="G342" s="153" t="s">
        <v>202</v>
      </c>
      <c r="H342" s="146" t="s">
        <v>105</v>
      </c>
      <c r="I342" s="266">
        <v>7.92</v>
      </c>
      <c r="J342" s="137">
        <v>71370.94</v>
      </c>
      <c r="K342" s="138">
        <f t="shared" si="22"/>
        <v>587868.15859200002</v>
      </c>
    </row>
    <row r="343" spans="3:14">
      <c r="C343" s="155">
        <v>11.4</v>
      </c>
      <c r="D343" s="146" t="s">
        <v>123</v>
      </c>
      <c r="E343" s="146" t="s">
        <v>123</v>
      </c>
      <c r="F343" s="146"/>
      <c r="G343" s="153" t="s">
        <v>171</v>
      </c>
      <c r="H343" s="146" t="s">
        <v>105</v>
      </c>
      <c r="I343" s="266">
        <v>24.9</v>
      </c>
      <c r="J343" s="137">
        <v>91325.6</v>
      </c>
      <c r="K343" s="138">
        <f t="shared" si="22"/>
        <v>2364967.7376000001</v>
      </c>
    </row>
    <row r="344" spans="3:14">
      <c r="C344" s="155">
        <v>11.5</v>
      </c>
      <c r="D344" s="146" t="s">
        <v>120</v>
      </c>
      <c r="E344" s="146" t="s">
        <v>120</v>
      </c>
      <c r="F344" s="146"/>
      <c r="G344" s="153" t="s">
        <v>129</v>
      </c>
      <c r="H344" s="146" t="s">
        <v>105</v>
      </c>
      <c r="I344" s="266">
        <v>40.36</v>
      </c>
      <c r="J344" s="137">
        <v>35818.47</v>
      </c>
      <c r="K344" s="138">
        <f t="shared" si="22"/>
        <v>1503458.7871679999</v>
      </c>
    </row>
    <row r="345" spans="3:14">
      <c r="C345" s="155">
        <v>11.6</v>
      </c>
      <c r="D345" s="146" t="s">
        <v>121</v>
      </c>
      <c r="E345" s="146" t="s">
        <v>121</v>
      </c>
      <c r="F345" s="146"/>
      <c r="G345" s="153" t="s">
        <v>130</v>
      </c>
      <c r="H345" s="146" t="s">
        <v>250</v>
      </c>
      <c r="I345" s="266">
        <v>10.24</v>
      </c>
      <c r="J345" s="137">
        <v>12797.41</v>
      </c>
      <c r="K345" s="138">
        <f t="shared" si="22"/>
        <v>136287.297536</v>
      </c>
    </row>
    <row r="346" spans="3:14" ht="27.6">
      <c r="C346" s="155">
        <v>11.7</v>
      </c>
      <c r="D346" s="146" t="s">
        <v>109</v>
      </c>
      <c r="E346" s="146" t="s">
        <v>109</v>
      </c>
      <c r="F346" s="146"/>
      <c r="G346" s="153" t="s">
        <v>214</v>
      </c>
      <c r="H346" s="146" t="s">
        <v>105</v>
      </c>
      <c r="I346" s="266">
        <v>29</v>
      </c>
      <c r="J346" s="137">
        <v>137006.91</v>
      </c>
      <c r="K346" s="138">
        <f t="shared" si="22"/>
        <v>4132128.4056000002</v>
      </c>
    </row>
    <row r="347" spans="3:14" ht="27.6">
      <c r="C347" s="155">
        <v>11.8</v>
      </c>
      <c r="D347" s="146" t="s">
        <v>110</v>
      </c>
      <c r="E347" s="146" t="s">
        <v>110</v>
      </c>
      <c r="F347" s="146"/>
      <c r="G347" s="153" t="s">
        <v>313</v>
      </c>
      <c r="H347" s="146" t="s">
        <v>105</v>
      </c>
      <c r="I347" s="266">
        <v>29</v>
      </c>
      <c r="J347" s="137">
        <v>66602.210000000006</v>
      </c>
      <c r="K347" s="138">
        <f t="shared" si="22"/>
        <v>2008722.6536000001</v>
      </c>
    </row>
    <row r="348" spans="3:14" ht="14.4" thickBot="1">
      <c r="C348" s="304" t="s">
        <v>13</v>
      </c>
      <c r="D348" s="305"/>
      <c r="E348" s="305"/>
      <c r="F348" s="305"/>
      <c r="G348" s="306"/>
      <c r="H348" s="307"/>
      <c r="I348" s="254"/>
      <c r="J348" s="142"/>
      <c r="K348" s="143">
        <f>SUM(K340:K347)</f>
        <v>11999979.248192001</v>
      </c>
      <c r="N348" s="261">
        <f>+K348*1.3</f>
        <v>15599973.022649601</v>
      </c>
    </row>
    <row r="349" spans="3:14" ht="14.4" thickBot="1">
      <c r="C349" s="130">
        <v>12</v>
      </c>
      <c r="D349" s="301" t="s">
        <v>249</v>
      </c>
      <c r="E349" s="301"/>
      <c r="F349" s="301"/>
      <c r="G349" s="301"/>
      <c r="H349" s="301"/>
      <c r="I349" s="302"/>
      <c r="J349" s="301"/>
      <c r="K349" s="303"/>
    </row>
    <row r="350" spans="3:14">
      <c r="C350" s="133">
        <v>12.1</v>
      </c>
      <c r="D350" s="146" t="s">
        <v>123</v>
      </c>
      <c r="E350" s="146" t="s">
        <v>123</v>
      </c>
      <c r="F350" s="146"/>
      <c r="G350" s="153" t="s">
        <v>171</v>
      </c>
      <c r="H350" s="146" t="s">
        <v>105</v>
      </c>
      <c r="I350" s="265">
        <v>43.3</v>
      </c>
      <c r="J350" s="269">
        <v>91325.6</v>
      </c>
      <c r="K350" s="138">
        <f t="shared" ref="K350:K363" si="23">(J350*I350)*1.04</f>
        <v>4112574.4192000004</v>
      </c>
    </row>
    <row r="351" spans="3:14">
      <c r="C351" s="133">
        <v>12.2</v>
      </c>
      <c r="D351" s="146" t="s">
        <v>183</v>
      </c>
      <c r="E351" s="146" t="s">
        <v>183</v>
      </c>
      <c r="F351" s="146"/>
      <c r="G351" s="153" t="s">
        <v>181</v>
      </c>
      <c r="H351" s="146" t="s">
        <v>105</v>
      </c>
      <c r="I351" s="266">
        <v>43.3</v>
      </c>
      <c r="J351" s="137">
        <v>59484.58</v>
      </c>
      <c r="K351" s="138">
        <f t="shared" si="23"/>
        <v>2678709.6065599998</v>
      </c>
    </row>
    <row r="352" spans="3:14">
      <c r="C352" s="133">
        <v>12.3</v>
      </c>
      <c r="D352" s="146" t="s">
        <v>120</v>
      </c>
      <c r="E352" s="146" t="s">
        <v>120</v>
      </c>
      <c r="F352" s="146"/>
      <c r="G352" s="153" t="s">
        <v>129</v>
      </c>
      <c r="H352" s="146" t="s">
        <v>105</v>
      </c>
      <c r="I352" s="266">
        <v>8</v>
      </c>
      <c r="J352" s="137">
        <v>35818.47</v>
      </c>
      <c r="K352" s="138">
        <f t="shared" si="23"/>
        <v>298009.6704</v>
      </c>
    </row>
    <row r="353" spans="3:14">
      <c r="C353" s="133">
        <v>12.4</v>
      </c>
      <c r="D353" s="146" t="s">
        <v>111</v>
      </c>
      <c r="E353" s="146" t="s">
        <v>111</v>
      </c>
      <c r="F353" s="146"/>
      <c r="G353" s="153" t="s">
        <v>216</v>
      </c>
      <c r="H353" s="146" t="s">
        <v>105</v>
      </c>
      <c r="I353" s="266">
        <v>8.68</v>
      </c>
      <c r="J353" s="137">
        <v>77510.13</v>
      </c>
      <c r="K353" s="138">
        <f t="shared" si="23"/>
        <v>699699.44553599996</v>
      </c>
    </row>
    <row r="354" spans="3:14" ht="27.6">
      <c r="C354" s="133">
        <v>12.5</v>
      </c>
      <c r="D354" s="146" t="s">
        <v>114</v>
      </c>
      <c r="E354" s="146" t="s">
        <v>114</v>
      </c>
      <c r="F354" s="146"/>
      <c r="G354" s="153" t="s">
        <v>221</v>
      </c>
      <c r="H354" s="146" t="s">
        <v>105</v>
      </c>
      <c r="I354" s="266">
        <v>46.2</v>
      </c>
      <c r="J354" s="137">
        <v>21641.87</v>
      </c>
      <c r="K354" s="138">
        <f t="shared" si="23"/>
        <v>1039848.56976</v>
      </c>
    </row>
    <row r="355" spans="3:14" ht="27.6">
      <c r="C355" s="133">
        <v>12.6</v>
      </c>
      <c r="D355" s="146" t="s">
        <v>235</v>
      </c>
      <c r="E355" s="146" t="s">
        <v>235</v>
      </c>
      <c r="F355" s="146"/>
      <c r="G355" s="153" t="s">
        <v>238</v>
      </c>
      <c r="H355" s="146" t="s">
        <v>105</v>
      </c>
      <c r="I355" s="266">
        <v>2.2599999999999998</v>
      </c>
      <c r="J355" s="137">
        <v>321920.34999999998</v>
      </c>
      <c r="K355" s="138">
        <f t="shared" si="23"/>
        <v>756641.59063999995</v>
      </c>
    </row>
    <row r="356" spans="3:14" ht="27.6">
      <c r="C356" s="133">
        <v>12.7</v>
      </c>
      <c r="D356" s="146" t="s">
        <v>197</v>
      </c>
      <c r="E356" s="146" t="s">
        <v>197</v>
      </c>
      <c r="F356" s="146"/>
      <c r="G356" s="153" t="s">
        <v>293</v>
      </c>
      <c r="H356" s="146" t="s">
        <v>105</v>
      </c>
      <c r="I356" s="266">
        <v>3.24</v>
      </c>
      <c r="J356" s="137">
        <v>390437.26</v>
      </c>
      <c r="K356" s="138">
        <f t="shared" si="23"/>
        <v>1315617.3912960002</v>
      </c>
    </row>
    <row r="357" spans="3:14" ht="27.6">
      <c r="C357" s="133">
        <v>12.8</v>
      </c>
      <c r="D357" s="146" t="s">
        <v>199</v>
      </c>
      <c r="E357" s="146" t="s">
        <v>199</v>
      </c>
      <c r="F357" s="146"/>
      <c r="G357" s="153" t="s">
        <v>200</v>
      </c>
      <c r="H357" s="146" t="s">
        <v>204</v>
      </c>
      <c r="I357" s="266">
        <v>2</v>
      </c>
      <c r="J357" s="137">
        <v>97472.38</v>
      </c>
      <c r="K357" s="138">
        <f t="shared" si="23"/>
        <v>202742.55040000001</v>
      </c>
    </row>
    <row r="358" spans="3:14" ht="27.6">
      <c r="C358" s="133">
        <v>12.9</v>
      </c>
      <c r="D358" s="146" t="s">
        <v>160</v>
      </c>
      <c r="E358" s="146" t="s">
        <v>160</v>
      </c>
      <c r="F358" s="146"/>
      <c r="G358" s="153" t="s">
        <v>189</v>
      </c>
      <c r="H358" s="146" t="s">
        <v>105</v>
      </c>
      <c r="I358" s="266">
        <v>0.96</v>
      </c>
      <c r="J358" s="137">
        <v>187405.13</v>
      </c>
      <c r="K358" s="138">
        <f t="shared" si="23"/>
        <v>187105.28179200002</v>
      </c>
    </row>
    <row r="359" spans="3:14">
      <c r="C359" s="243">
        <v>12.1</v>
      </c>
      <c r="D359" s="146" t="s">
        <v>184</v>
      </c>
      <c r="E359" s="146" t="s">
        <v>184</v>
      </c>
      <c r="F359" s="146"/>
      <c r="G359" s="153" t="s">
        <v>190</v>
      </c>
      <c r="H359" s="146" t="s">
        <v>105</v>
      </c>
      <c r="I359" s="266">
        <v>0.96</v>
      </c>
      <c r="J359" s="137">
        <v>88442.67</v>
      </c>
      <c r="K359" s="138">
        <f t="shared" si="23"/>
        <v>88301.161728000006</v>
      </c>
    </row>
    <row r="360" spans="3:14">
      <c r="C360" s="133">
        <v>12.11</v>
      </c>
      <c r="D360" s="146" t="s">
        <v>185</v>
      </c>
      <c r="E360" s="146" t="s">
        <v>185</v>
      </c>
      <c r="F360" s="146"/>
      <c r="G360" s="153" t="s">
        <v>191</v>
      </c>
      <c r="H360" s="146" t="s">
        <v>204</v>
      </c>
      <c r="I360" s="266">
        <v>1</v>
      </c>
      <c r="J360" s="137">
        <v>171030.31</v>
      </c>
      <c r="K360" s="138">
        <f t="shared" si="23"/>
        <v>177871.52240000002</v>
      </c>
    </row>
    <row r="361" spans="3:14" ht="27.6">
      <c r="C361" s="243">
        <v>12.12</v>
      </c>
      <c r="D361" s="146" t="s">
        <v>186</v>
      </c>
      <c r="E361" s="146" t="s">
        <v>186</v>
      </c>
      <c r="F361" s="146"/>
      <c r="G361" s="153" t="s">
        <v>192</v>
      </c>
      <c r="H361" s="146" t="s">
        <v>204</v>
      </c>
      <c r="I361" s="266">
        <v>1</v>
      </c>
      <c r="J361" s="137">
        <v>134623.10999999999</v>
      </c>
      <c r="K361" s="138">
        <f t="shared" si="23"/>
        <v>140008.0344</v>
      </c>
    </row>
    <row r="362" spans="3:14">
      <c r="C362" s="133">
        <v>12.13</v>
      </c>
      <c r="D362" s="146" t="s">
        <v>187</v>
      </c>
      <c r="E362" s="146" t="s">
        <v>187</v>
      </c>
      <c r="F362" s="146"/>
      <c r="G362" s="153" t="s">
        <v>193</v>
      </c>
      <c r="H362" s="146" t="s">
        <v>204</v>
      </c>
      <c r="I362" s="266">
        <v>1</v>
      </c>
      <c r="J362" s="137">
        <v>82624</v>
      </c>
      <c r="K362" s="138">
        <f t="shared" si="23"/>
        <v>85928.960000000006</v>
      </c>
    </row>
    <row r="363" spans="3:14">
      <c r="C363" s="243">
        <v>12.14</v>
      </c>
      <c r="D363" s="146" t="s">
        <v>188</v>
      </c>
      <c r="E363" s="146" t="s">
        <v>188</v>
      </c>
      <c r="F363" s="146"/>
      <c r="G363" s="153" t="s">
        <v>194</v>
      </c>
      <c r="H363" s="146" t="s">
        <v>250</v>
      </c>
      <c r="I363" s="266">
        <v>6</v>
      </c>
      <c r="J363" s="137">
        <v>34739.449999999997</v>
      </c>
      <c r="K363" s="138">
        <f t="shared" si="23"/>
        <v>216774.16799999998</v>
      </c>
    </row>
    <row r="364" spans="3:14" ht="14.4" thickBot="1">
      <c r="C364" s="304" t="s">
        <v>13</v>
      </c>
      <c r="D364" s="305"/>
      <c r="E364" s="305"/>
      <c r="F364" s="305"/>
      <c r="G364" s="306"/>
      <c r="H364" s="307"/>
      <c r="I364" s="254"/>
      <c r="J364" s="142"/>
      <c r="K364" s="312">
        <f>SUM(K350:K363)</f>
        <v>11999832.372112</v>
      </c>
      <c r="N364" s="261">
        <f>+K364*1.3</f>
        <v>15599782.083745601</v>
      </c>
    </row>
    <row r="365" spans="3:14" ht="28.95" customHeight="1" thickBot="1">
      <c r="C365" s="330">
        <v>13</v>
      </c>
      <c r="D365" s="331" t="s">
        <v>251</v>
      </c>
      <c r="E365" s="331"/>
      <c r="F365" s="331"/>
      <c r="G365" s="331"/>
      <c r="H365" s="331"/>
      <c r="I365" s="332"/>
      <c r="J365" s="331"/>
      <c r="K365" s="333"/>
    </row>
    <row r="366" spans="3:14">
      <c r="C366" s="155">
        <v>13.1</v>
      </c>
      <c r="D366" s="146" t="s">
        <v>111</v>
      </c>
      <c r="E366" s="146" t="s">
        <v>111</v>
      </c>
      <c r="F366" s="146"/>
      <c r="G366" s="153" t="s">
        <v>216</v>
      </c>
      <c r="H366" s="146" t="s">
        <v>105</v>
      </c>
      <c r="I366" s="265">
        <v>90</v>
      </c>
      <c r="J366" s="269">
        <v>77510.13</v>
      </c>
      <c r="K366" s="270">
        <f t="shared" ref="K366:K369" si="24">(J366*I366)*1.04</f>
        <v>7254948.1680000005</v>
      </c>
    </row>
    <row r="367" spans="3:14" ht="27.6">
      <c r="C367" s="155">
        <v>13.2</v>
      </c>
      <c r="D367" s="146" t="s">
        <v>113</v>
      </c>
      <c r="E367" s="146" t="s">
        <v>113</v>
      </c>
      <c r="F367" s="146"/>
      <c r="G367" s="153" t="s">
        <v>195</v>
      </c>
      <c r="H367" s="146" t="s">
        <v>105</v>
      </c>
      <c r="I367" s="265">
        <v>2.02</v>
      </c>
      <c r="J367" s="269">
        <v>277796</v>
      </c>
      <c r="K367" s="270">
        <f t="shared" si="24"/>
        <v>583593.83680000005</v>
      </c>
    </row>
    <row r="368" spans="3:14" ht="27.6">
      <c r="C368" s="155">
        <v>13.3</v>
      </c>
      <c r="D368" s="146" t="s">
        <v>197</v>
      </c>
      <c r="E368" s="146" t="s">
        <v>197</v>
      </c>
      <c r="F368" s="146"/>
      <c r="G368" s="153" t="s">
        <v>293</v>
      </c>
      <c r="H368" s="146" t="s">
        <v>105</v>
      </c>
      <c r="I368" s="265">
        <v>9</v>
      </c>
      <c r="J368" s="269">
        <v>390437.26</v>
      </c>
      <c r="K368" s="270">
        <f t="shared" si="24"/>
        <v>3654492.7535999999</v>
      </c>
    </row>
    <row r="369" spans="3:14" ht="27.6">
      <c r="C369" s="155">
        <v>13.4</v>
      </c>
      <c r="D369" s="146" t="s">
        <v>199</v>
      </c>
      <c r="E369" s="146" t="s">
        <v>199</v>
      </c>
      <c r="F369" s="146"/>
      <c r="G369" s="153" t="s">
        <v>200</v>
      </c>
      <c r="H369" s="146" t="s">
        <v>204</v>
      </c>
      <c r="I369" s="265">
        <v>5</v>
      </c>
      <c r="J369" s="269">
        <v>97472.38</v>
      </c>
      <c r="K369" s="270">
        <f t="shared" si="24"/>
        <v>506856.37600000005</v>
      </c>
    </row>
    <row r="370" spans="3:14" ht="14.4" thickBot="1">
      <c r="C370" s="304" t="s">
        <v>13</v>
      </c>
      <c r="D370" s="305"/>
      <c r="E370" s="305"/>
      <c r="F370" s="305"/>
      <c r="G370" s="306"/>
      <c r="H370" s="307"/>
      <c r="I370" s="264"/>
      <c r="J370" s="316"/>
      <c r="K370" s="312">
        <f>SUM(K366:K369)</f>
        <v>11999891.134400001</v>
      </c>
      <c r="N370" s="317">
        <f>+K370*1.3</f>
        <v>15599858.474720001</v>
      </c>
    </row>
    <row r="371" spans="3:14" ht="27.45" customHeight="1" thickBot="1">
      <c r="C371" s="300">
        <v>14</v>
      </c>
      <c r="D371" s="301" t="s">
        <v>260</v>
      </c>
      <c r="E371" s="301"/>
      <c r="F371" s="301"/>
      <c r="G371" s="301"/>
      <c r="H371" s="301"/>
      <c r="I371" s="302"/>
      <c r="J371" s="301"/>
      <c r="K371" s="303"/>
    </row>
    <row r="372" spans="3:14">
      <c r="C372" s="155">
        <v>14.1</v>
      </c>
      <c r="D372" s="146" t="s">
        <v>225</v>
      </c>
      <c r="E372" s="146" t="s">
        <v>225</v>
      </c>
      <c r="F372" s="146"/>
      <c r="G372" s="153" t="s">
        <v>290</v>
      </c>
      <c r="H372" s="146" t="s">
        <v>105</v>
      </c>
      <c r="I372" s="265">
        <v>3.3</v>
      </c>
      <c r="J372" s="269">
        <v>70577.63</v>
      </c>
      <c r="K372" s="138">
        <f>(J372*I372)</f>
        <v>232906.179</v>
      </c>
    </row>
    <row r="373" spans="3:14">
      <c r="C373" s="155">
        <v>14.2</v>
      </c>
      <c r="D373" s="146" t="s">
        <v>208</v>
      </c>
      <c r="E373" s="146" t="s">
        <v>208</v>
      </c>
      <c r="F373" s="146"/>
      <c r="G373" s="153" t="s">
        <v>212</v>
      </c>
      <c r="H373" s="146" t="s">
        <v>274</v>
      </c>
      <c r="I373" s="266">
        <v>30</v>
      </c>
      <c r="J373" s="137">
        <v>6843.45</v>
      </c>
      <c r="K373" s="138">
        <f t="shared" ref="K373:K384" si="25">(J373*I373)*1.04</f>
        <v>213515.64</v>
      </c>
    </row>
    <row r="374" spans="3:14">
      <c r="C374" s="155">
        <v>14.3</v>
      </c>
      <c r="D374" s="146" t="s">
        <v>137</v>
      </c>
      <c r="E374" s="146" t="s">
        <v>137</v>
      </c>
      <c r="F374" s="146"/>
      <c r="G374" s="153" t="s">
        <v>141</v>
      </c>
      <c r="H374" s="146" t="s">
        <v>274</v>
      </c>
      <c r="I374" s="266">
        <v>24</v>
      </c>
      <c r="J374" s="137">
        <v>7423.82</v>
      </c>
      <c r="K374" s="138">
        <f t="shared" si="25"/>
        <v>185298.5472</v>
      </c>
    </row>
    <row r="375" spans="3:14">
      <c r="C375" s="155">
        <v>14.4</v>
      </c>
      <c r="D375" s="146" t="s">
        <v>138</v>
      </c>
      <c r="E375" s="146" t="s">
        <v>138</v>
      </c>
      <c r="F375" s="146"/>
      <c r="G375" s="153" t="s">
        <v>180</v>
      </c>
      <c r="H375" s="146" t="s">
        <v>269</v>
      </c>
      <c r="I375" s="266">
        <v>1.74</v>
      </c>
      <c r="J375" s="137">
        <v>503770.05</v>
      </c>
      <c r="K375" s="138">
        <f t="shared" si="25"/>
        <v>911622.28248000005</v>
      </c>
    </row>
    <row r="376" spans="3:14" ht="27.6">
      <c r="C376" s="155">
        <v>14.5</v>
      </c>
      <c r="D376" s="146" t="s">
        <v>227</v>
      </c>
      <c r="E376" s="146" t="s">
        <v>227</v>
      </c>
      <c r="F376" s="146"/>
      <c r="G376" s="153" t="s">
        <v>211</v>
      </c>
      <c r="H376" s="146" t="s">
        <v>269</v>
      </c>
      <c r="I376" s="266">
        <v>0.3</v>
      </c>
      <c r="J376" s="137">
        <v>1136574.77</v>
      </c>
      <c r="K376" s="138">
        <f t="shared" si="25"/>
        <v>354611.32824</v>
      </c>
    </row>
    <row r="377" spans="3:14">
      <c r="C377" s="155">
        <v>14.6</v>
      </c>
      <c r="D377" s="146" t="s">
        <v>320</v>
      </c>
      <c r="E377" s="146" t="s">
        <v>320</v>
      </c>
      <c r="F377" s="146"/>
      <c r="G377" s="153" t="s">
        <v>321</v>
      </c>
      <c r="H377" s="146" t="s">
        <v>105</v>
      </c>
      <c r="I377" s="266">
        <v>5</v>
      </c>
      <c r="J377" s="137">
        <v>82970.14</v>
      </c>
      <c r="K377" s="138">
        <f t="shared" si="25"/>
        <v>431444.728</v>
      </c>
    </row>
    <row r="378" spans="3:14">
      <c r="C378" s="155">
        <v>14.7</v>
      </c>
      <c r="D378" s="146" t="s">
        <v>120</v>
      </c>
      <c r="E378" s="146" t="s">
        <v>120</v>
      </c>
      <c r="F378" s="146"/>
      <c r="G378" s="153" t="s">
        <v>129</v>
      </c>
      <c r="H378" s="146" t="s">
        <v>105</v>
      </c>
      <c r="I378" s="266">
        <v>82</v>
      </c>
      <c r="J378" s="137">
        <v>35818.47</v>
      </c>
      <c r="K378" s="138">
        <f t="shared" si="25"/>
        <v>3054599.1216000002</v>
      </c>
      <c r="N378" s="1" t="s">
        <v>322</v>
      </c>
    </row>
    <row r="379" spans="3:14">
      <c r="C379" s="155">
        <v>14.8</v>
      </c>
      <c r="D379" s="146" t="s">
        <v>121</v>
      </c>
      <c r="E379" s="146" t="s">
        <v>121</v>
      </c>
      <c r="F379" s="146"/>
      <c r="G379" s="153" t="s">
        <v>130</v>
      </c>
      <c r="H379" s="146" t="s">
        <v>250</v>
      </c>
      <c r="I379" s="266">
        <v>40</v>
      </c>
      <c r="J379" s="137">
        <v>12797.41</v>
      </c>
      <c r="K379" s="138">
        <f t="shared" si="25"/>
        <v>532372.25600000005</v>
      </c>
    </row>
    <row r="380" spans="3:14">
      <c r="C380" s="155">
        <v>14.9</v>
      </c>
      <c r="D380" s="146" t="s">
        <v>111</v>
      </c>
      <c r="E380" s="146" t="s">
        <v>111</v>
      </c>
      <c r="F380" s="146"/>
      <c r="G380" s="153" t="s">
        <v>216</v>
      </c>
      <c r="H380" s="146" t="s">
        <v>105</v>
      </c>
      <c r="I380" s="266">
        <v>18.23</v>
      </c>
      <c r="J380" s="137">
        <v>77510.13</v>
      </c>
      <c r="K380" s="138">
        <f t="shared" si="25"/>
        <v>1469530.056696</v>
      </c>
    </row>
    <row r="381" spans="3:14" ht="27.6">
      <c r="C381" s="311">
        <v>14.1</v>
      </c>
      <c r="D381" s="146" t="s">
        <v>262</v>
      </c>
      <c r="E381" s="146" t="s">
        <v>262</v>
      </c>
      <c r="F381" s="146"/>
      <c r="G381" s="153" t="s">
        <v>217</v>
      </c>
      <c r="H381" s="146" t="s">
        <v>105</v>
      </c>
      <c r="I381" s="266">
        <v>111.11</v>
      </c>
      <c r="J381" s="137">
        <v>11309.63</v>
      </c>
      <c r="K381" s="138">
        <f t="shared" si="25"/>
        <v>1306877.508872</v>
      </c>
    </row>
    <row r="382" spans="3:14" ht="27.6">
      <c r="C382" s="155">
        <v>14.11</v>
      </c>
      <c r="D382" s="146" t="s">
        <v>323</v>
      </c>
      <c r="E382" s="146" t="s">
        <v>323</v>
      </c>
      <c r="F382" s="146"/>
      <c r="G382" s="153" t="s">
        <v>324</v>
      </c>
      <c r="H382" s="146" t="s">
        <v>105</v>
      </c>
      <c r="I382" s="266">
        <v>40</v>
      </c>
      <c r="J382" s="137">
        <v>37006.69</v>
      </c>
      <c r="K382" s="138">
        <f t="shared" si="25"/>
        <v>1539478.3040000002</v>
      </c>
    </row>
    <row r="383" spans="3:14" ht="27.6">
      <c r="C383" s="311">
        <v>14.12</v>
      </c>
      <c r="D383" s="146" t="s">
        <v>114</v>
      </c>
      <c r="E383" s="146" t="s">
        <v>114</v>
      </c>
      <c r="F383" s="146"/>
      <c r="G383" s="153" t="s">
        <v>221</v>
      </c>
      <c r="H383" s="146" t="s">
        <v>105</v>
      </c>
      <c r="I383" s="266">
        <v>42.21</v>
      </c>
      <c r="J383" s="137">
        <v>21641.87</v>
      </c>
      <c r="K383" s="138">
        <f t="shared" si="25"/>
        <v>950043.46600800008</v>
      </c>
    </row>
    <row r="384" spans="3:14" ht="27.6">
      <c r="C384" s="155">
        <v>14.13</v>
      </c>
      <c r="D384" s="146" t="s">
        <v>218</v>
      </c>
      <c r="E384" s="146" t="s">
        <v>218</v>
      </c>
      <c r="F384" s="146"/>
      <c r="G384" s="153" t="s">
        <v>222</v>
      </c>
      <c r="H384" s="146" t="s">
        <v>105</v>
      </c>
      <c r="I384" s="266">
        <v>39.65</v>
      </c>
      <c r="J384" s="137">
        <v>19824.16</v>
      </c>
      <c r="K384" s="138">
        <f t="shared" si="25"/>
        <v>817469.06176000007</v>
      </c>
    </row>
    <row r="385" spans="3:14" ht="14.4" thickBot="1">
      <c r="C385" s="304" t="s">
        <v>13</v>
      </c>
      <c r="D385" s="305"/>
      <c r="E385" s="305"/>
      <c r="F385" s="305"/>
      <c r="G385" s="306"/>
      <c r="H385" s="307"/>
      <c r="I385" s="254"/>
      <c r="J385" s="142"/>
      <c r="K385" s="312">
        <f>SUM(K372:K384)</f>
        <v>11999768.479856001</v>
      </c>
      <c r="N385" s="261">
        <f>+K385*1.3</f>
        <v>15599699.023812803</v>
      </c>
    </row>
    <row r="386" spans="3:14" ht="29.55" customHeight="1" thickBot="1">
      <c r="C386" s="300">
        <v>15</v>
      </c>
      <c r="D386" s="301" t="s">
        <v>270</v>
      </c>
      <c r="E386" s="301"/>
      <c r="F386" s="301"/>
      <c r="G386" s="301"/>
      <c r="H386" s="301"/>
      <c r="I386" s="302"/>
      <c r="J386" s="301"/>
      <c r="K386" s="303"/>
    </row>
    <row r="387" spans="3:14">
      <c r="C387" s="155">
        <v>15.1</v>
      </c>
      <c r="D387" s="146" t="s">
        <v>225</v>
      </c>
      <c r="E387" s="146" t="s">
        <v>225</v>
      </c>
      <c r="F387" s="146"/>
      <c r="G387" s="153" t="s">
        <v>290</v>
      </c>
      <c r="H387" s="146" t="s">
        <v>105</v>
      </c>
      <c r="I387" s="265">
        <v>0.51</v>
      </c>
      <c r="J387" s="137">
        <v>70577.63</v>
      </c>
      <c r="K387" s="138">
        <f>(J387*I387)</f>
        <v>35994.5913</v>
      </c>
    </row>
    <row r="388" spans="3:14">
      <c r="C388" s="155">
        <v>15.2</v>
      </c>
      <c r="D388" s="146" t="s">
        <v>137</v>
      </c>
      <c r="E388" s="146" t="s">
        <v>137</v>
      </c>
      <c r="F388" s="146"/>
      <c r="G388" s="153" t="s">
        <v>141</v>
      </c>
      <c r="H388" s="146" t="s">
        <v>274</v>
      </c>
      <c r="I388" s="266">
        <v>6.78</v>
      </c>
      <c r="J388" s="137">
        <v>7423.82</v>
      </c>
      <c r="K388" s="270">
        <f t="shared" ref="K388:K393" si="26">(J388*I388)*1.04</f>
        <v>52346.839584000001</v>
      </c>
    </row>
    <row r="389" spans="3:14">
      <c r="C389" s="155">
        <v>15.3</v>
      </c>
      <c r="D389" s="146" t="s">
        <v>138</v>
      </c>
      <c r="E389" s="146" t="s">
        <v>138</v>
      </c>
      <c r="F389" s="146"/>
      <c r="G389" s="153" t="s">
        <v>180</v>
      </c>
      <c r="H389" s="146" t="s">
        <v>269</v>
      </c>
      <c r="I389" s="266">
        <v>5.0999999999999996</v>
      </c>
      <c r="J389" s="137">
        <v>503770.05</v>
      </c>
      <c r="K389" s="138">
        <f t="shared" si="26"/>
        <v>2671996.3451999999</v>
      </c>
    </row>
    <row r="390" spans="3:14">
      <c r="C390" s="155">
        <v>15.4</v>
      </c>
      <c r="D390" s="146" t="s">
        <v>252</v>
      </c>
      <c r="E390" s="146" t="s">
        <v>252</v>
      </c>
      <c r="F390" s="146"/>
      <c r="G390" s="153" t="s">
        <v>325</v>
      </c>
      <c r="H390" s="146" t="s">
        <v>105</v>
      </c>
      <c r="I390" s="266">
        <v>48.1</v>
      </c>
      <c r="J390" s="137">
        <v>43891.31</v>
      </c>
      <c r="K390" s="138">
        <f t="shared" si="26"/>
        <v>2195618.8914399999</v>
      </c>
    </row>
    <row r="391" spans="3:14">
      <c r="C391" s="155">
        <v>15.5</v>
      </c>
      <c r="D391" s="146" t="s">
        <v>123</v>
      </c>
      <c r="E391" s="146" t="s">
        <v>123</v>
      </c>
      <c r="F391" s="146"/>
      <c r="G391" s="153" t="s">
        <v>171</v>
      </c>
      <c r="H391" s="146" t="s">
        <v>105</v>
      </c>
      <c r="I391" s="266">
        <v>53.2</v>
      </c>
      <c r="J391" s="137">
        <v>91325.6</v>
      </c>
      <c r="K391" s="138">
        <f t="shared" si="26"/>
        <v>5052862.7968000015</v>
      </c>
    </row>
    <row r="392" spans="3:14" ht="27.6">
      <c r="C392" s="155">
        <v>15.6</v>
      </c>
      <c r="D392" s="146" t="s">
        <v>254</v>
      </c>
      <c r="E392" s="146" t="s">
        <v>254</v>
      </c>
      <c r="F392" s="146"/>
      <c r="G392" s="153" t="s">
        <v>221</v>
      </c>
      <c r="H392" s="146" t="s">
        <v>105</v>
      </c>
      <c r="I392" s="266">
        <v>55.6</v>
      </c>
      <c r="J392" s="137">
        <v>21641.87</v>
      </c>
      <c r="K392" s="138">
        <f t="shared" si="26"/>
        <v>1251419.4908800002</v>
      </c>
    </row>
    <row r="393" spans="3:14" ht="27.6">
      <c r="C393" s="155">
        <v>15.7</v>
      </c>
      <c r="D393" s="146" t="s">
        <v>162</v>
      </c>
      <c r="E393" s="146" t="s">
        <v>162</v>
      </c>
      <c r="F393" s="146"/>
      <c r="G393" s="153" t="s">
        <v>203</v>
      </c>
      <c r="H393" s="146" t="s">
        <v>204</v>
      </c>
      <c r="I393" s="266">
        <v>1</v>
      </c>
      <c r="J393" s="137">
        <v>711261.47</v>
      </c>
      <c r="K393" s="138">
        <f t="shared" si="26"/>
        <v>739711.92879999999</v>
      </c>
    </row>
    <row r="394" spans="3:14" ht="14.4" thickBot="1">
      <c r="C394" s="304" t="s">
        <v>13</v>
      </c>
      <c r="D394" s="305"/>
      <c r="E394" s="305"/>
      <c r="F394" s="305"/>
      <c r="G394" s="306"/>
      <c r="H394" s="307"/>
      <c r="I394" s="254"/>
      <c r="J394" s="142"/>
      <c r="K394" s="143">
        <f>SUM(K387:K393)</f>
        <v>11999950.884004001</v>
      </c>
      <c r="N394" s="261">
        <f>+K394*1.3</f>
        <v>15599936.1492052</v>
      </c>
    </row>
    <row r="395" spans="3:14" ht="27.45" customHeight="1" thickBot="1">
      <c r="C395" s="300">
        <v>16</v>
      </c>
      <c r="D395" s="301" t="s">
        <v>273</v>
      </c>
      <c r="E395" s="301"/>
      <c r="F395" s="301"/>
      <c r="G395" s="301"/>
      <c r="H395" s="301"/>
      <c r="I395" s="302"/>
      <c r="J395" s="301"/>
      <c r="K395" s="303"/>
    </row>
    <row r="396" spans="3:14">
      <c r="C396" s="155">
        <v>16.100000000000001</v>
      </c>
      <c r="D396" s="146" t="s">
        <v>123</v>
      </c>
      <c r="E396" s="146" t="s">
        <v>123</v>
      </c>
      <c r="F396" s="146"/>
      <c r="G396" s="153" t="s">
        <v>171</v>
      </c>
      <c r="H396" s="146" t="s">
        <v>105</v>
      </c>
      <c r="I396" s="265">
        <v>80</v>
      </c>
      <c r="J396" s="137">
        <v>91325.6</v>
      </c>
      <c r="K396" s="270">
        <f t="shared" ref="K396:K398" si="27">(J396*I396)*1.04</f>
        <v>7598289.9199999999</v>
      </c>
    </row>
    <row r="397" spans="3:14">
      <c r="C397" s="155">
        <v>16.2</v>
      </c>
      <c r="D397" s="146" t="s">
        <v>120</v>
      </c>
      <c r="E397" s="146" t="s">
        <v>120</v>
      </c>
      <c r="F397" s="146"/>
      <c r="G397" s="153" t="s">
        <v>129</v>
      </c>
      <c r="H397" s="146" t="s">
        <v>105</v>
      </c>
      <c r="I397" s="266">
        <v>105.38</v>
      </c>
      <c r="J397" s="137">
        <v>35818.47</v>
      </c>
      <c r="K397" s="270">
        <f t="shared" si="27"/>
        <v>3925532.3833440002</v>
      </c>
    </row>
    <row r="398" spans="3:14">
      <c r="C398" s="155">
        <v>16.3</v>
      </c>
      <c r="D398" s="146" t="s">
        <v>121</v>
      </c>
      <c r="E398" s="146" t="s">
        <v>121</v>
      </c>
      <c r="F398" s="146"/>
      <c r="G398" s="153" t="s">
        <v>130</v>
      </c>
      <c r="H398" s="146" t="s">
        <v>269</v>
      </c>
      <c r="I398" s="266">
        <v>35.770000000000003</v>
      </c>
      <c r="J398" s="137">
        <v>12797.41</v>
      </c>
      <c r="K398" s="138">
        <f t="shared" si="27"/>
        <v>476073.88992800005</v>
      </c>
    </row>
    <row r="399" spans="3:14" ht="14.4" thickBot="1">
      <c r="C399" s="304" t="s">
        <v>13</v>
      </c>
      <c r="D399" s="305"/>
      <c r="E399" s="305"/>
      <c r="F399" s="305"/>
      <c r="G399" s="306"/>
      <c r="H399" s="307"/>
      <c r="I399" s="254"/>
      <c r="J399" s="142"/>
      <c r="K399" s="143">
        <f>SUM(K396:K398)</f>
        <v>11999896.193272</v>
      </c>
      <c r="N399" s="261">
        <f>+K399*1.3</f>
        <v>15599865.0512536</v>
      </c>
    </row>
    <row r="400" spans="3:14" ht="28.2" customHeight="1" thickBot="1">
      <c r="C400" s="300">
        <v>17</v>
      </c>
      <c r="D400" s="301" t="s">
        <v>275</v>
      </c>
      <c r="E400" s="301"/>
      <c r="F400" s="301"/>
      <c r="G400" s="301"/>
      <c r="H400" s="301"/>
      <c r="I400" s="302"/>
      <c r="J400" s="301"/>
      <c r="K400" s="303"/>
    </row>
    <row r="401" spans="3:14">
      <c r="C401" s="155">
        <v>17.100000000000001</v>
      </c>
      <c r="D401" s="146" t="s">
        <v>120</v>
      </c>
      <c r="E401" s="146" t="s">
        <v>120</v>
      </c>
      <c r="F401" s="146"/>
      <c r="G401" s="153" t="s">
        <v>129</v>
      </c>
      <c r="H401" s="146" t="s">
        <v>105</v>
      </c>
      <c r="I401" s="265">
        <v>40</v>
      </c>
      <c r="J401" s="137">
        <v>35818.47</v>
      </c>
      <c r="K401" s="138">
        <f t="shared" ref="K401:K409" si="28">(J401*I401)*1.04</f>
        <v>1490048.3520000002</v>
      </c>
    </row>
    <row r="402" spans="3:14">
      <c r="C402" s="155">
        <v>17.2</v>
      </c>
      <c r="D402" s="146" t="s">
        <v>121</v>
      </c>
      <c r="E402" s="146" t="s">
        <v>121</v>
      </c>
      <c r="F402" s="146"/>
      <c r="G402" s="153" t="s">
        <v>130</v>
      </c>
      <c r="H402" s="146" t="s">
        <v>250</v>
      </c>
      <c r="I402" s="266">
        <v>30</v>
      </c>
      <c r="J402" s="137">
        <v>12797.41</v>
      </c>
      <c r="K402" s="138">
        <f t="shared" si="28"/>
        <v>399279.19199999998</v>
      </c>
    </row>
    <row r="403" spans="3:14" ht="27.6">
      <c r="C403" s="155">
        <v>17.3</v>
      </c>
      <c r="D403" s="146" t="s">
        <v>119</v>
      </c>
      <c r="E403" s="146" t="s">
        <v>119</v>
      </c>
      <c r="F403" s="146"/>
      <c r="G403" s="153" t="s">
        <v>215</v>
      </c>
      <c r="H403" s="146" t="s">
        <v>105</v>
      </c>
      <c r="I403" s="266">
        <v>67</v>
      </c>
      <c r="J403" s="137">
        <v>74297.23</v>
      </c>
      <c r="K403" s="138">
        <f t="shared" si="28"/>
        <v>5177030.9864000008</v>
      </c>
    </row>
    <row r="404" spans="3:14">
      <c r="C404" s="155">
        <v>17.399999999999999</v>
      </c>
      <c r="D404" s="146" t="s">
        <v>111</v>
      </c>
      <c r="E404" s="146" t="s">
        <v>111</v>
      </c>
      <c r="F404" s="146"/>
      <c r="G404" s="153" t="s">
        <v>216</v>
      </c>
      <c r="H404" s="146" t="s">
        <v>105</v>
      </c>
      <c r="I404" s="266">
        <v>20.47</v>
      </c>
      <c r="J404" s="137">
        <v>77510.13</v>
      </c>
      <c r="K404" s="138">
        <f t="shared" si="28"/>
        <v>1650097.6555440002</v>
      </c>
    </row>
    <row r="405" spans="3:14" ht="27.6">
      <c r="C405" s="155">
        <v>17.5</v>
      </c>
      <c r="D405" s="146" t="s">
        <v>262</v>
      </c>
      <c r="E405" s="146" t="s">
        <v>262</v>
      </c>
      <c r="F405" s="146"/>
      <c r="G405" s="153" t="s">
        <v>217</v>
      </c>
      <c r="H405" s="146" t="s">
        <v>105</v>
      </c>
      <c r="I405" s="266">
        <v>100</v>
      </c>
      <c r="J405" s="137">
        <v>11309.63</v>
      </c>
      <c r="K405" s="138">
        <f t="shared" si="28"/>
        <v>1176201.52</v>
      </c>
    </row>
    <row r="406" spans="3:14" ht="27.6">
      <c r="C406" s="155">
        <v>17.600000000000001</v>
      </c>
      <c r="D406" s="146" t="s">
        <v>218</v>
      </c>
      <c r="E406" s="146" t="s">
        <v>218</v>
      </c>
      <c r="F406" s="146"/>
      <c r="G406" s="153" t="s">
        <v>222</v>
      </c>
      <c r="H406" s="146" t="s">
        <v>105</v>
      </c>
      <c r="I406" s="266">
        <v>40</v>
      </c>
      <c r="J406" s="137">
        <v>19824.16</v>
      </c>
      <c r="K406" s="138">
        <f t="shared" si="28"/>
        <v>824685.0560000001</v>
      </c>
    </row>
    <row r="407" spans="3:14" ht="27.6">
      <c r="C407" s="155">
        <v>17.7</v>
      </c>
      <c r="D407" s="146" t="s">
        <v>113</v>
      </c>
      <c r="E407" s="146" t="s">
        <v>113</v>
      </c>
      <c r="F407" s="146"/>
      <c r="G407" s="153" t="s">
        <v>195</v>
      </c>
      <c r="H407" s="146" t="s">
        <v>105</v>
      </c>
      <c r="I407" s="266">
        <v>1.1499999999999999</v>
      </c>
      <c r="J407" s="137">
        <v>277796</v>
      </c>
      <c r="K407" s="138">
        <f t="shared" si="28"/>
        <v>332244.016</v>
      </c>
    </row>
    <row r="408" spans="3:14" ht="27.6">
      <c r="C408" s="155">
        <v>17.8</v>
      </c>
      <c r="D408" s="146" t="s">
        <v>150</v>
      </c>
      <c r="E408" s="146" t="s">
        <v>150</v>
      </c>
      <c r="F408" s="146"/>
      <c r="G408" s="153" t="s">
        <v>196</v>
      </c>
      <c r="H408" s="146" t="s">
        <v>204</v>
      </c>
      <c r="I408" s="266">
        <v>1</v>
      </c>
      <c r="J408" s="137">
        <v>782688.31</v>
      </c>
      <c r="K408" s="138">
        <f t="shared" si="28"/>
        <v>813995.84240000008</v>
      </c>
    </row>
    <row r="409" spans="3:14" ht="27.6">
      <c r="C409" s="155">
        <v>17.899999999999999</v>
      </c>
      <c r="D409" s="146" t="s">
        <v>151</v>
      </c>
      <c r="E409" s="146" t="s">
        <v>151</v>
      </c>
      <c r="F409" s="146"/>
      <c r="G409" s="153" t="s">
        <v>201</v>
      </c>
      <c r="H409" s="146" t="s">
        <v>204</v>
      </c>
      <c r="I409" s="266">
        <v>1</v>
      </c>
      <c r="J409" s="137">
        <v>130841.14</v>
      </c>
      <c r="K409" s="138">
        <f t="shared" si="28"/>
        <v>136074.7856</v>
      </c>
    </row>
    <row r="410" spans="3:14" ht="14.4" thickBot="1">
      <c r="C410" s="304" t="s">
        <v>13</v>
      </c>
      <c r="D410" s="305"/>
      <c r="E410" s="305"/>
      <c r="F410" s="305"/>
      <c r="G410" s="306"/>
      <c r="H410" s="307"/>
      <c r="I410" s="254"/>
      <c r="J410" s="142"/>
      <c r="K410" s="143">
        <f>SUM(K401:K409)</f>
        <v>11999657.405943999</v>
      </c>
      <c r="N410" s="261">
        <f>+K410*1.3</f>
        <v>15599554.627727199</v>
      </c>
    </row>
    <row r="411" spans="3:14" ht="30.45" customHeight="1" thickBot="1">
      <c r="C411" s="300">
        <v>18</v>
      </c>
      <c r="D411" s="301" t="s">
        <v>276</v>
      </c>
      <c r="E411" s="301"/>
      <c r="F411" s="301"/>
      <c r="G411" s="301"/>
      <c r="H411" s="301"/>
      <c r="I411" s="302"/>
      <c r="J411" s="301"/>
      <c r="K411" s="303"/>
    </row>
    <row r="412" spans="3:14">
      <c r="C412" s="155">
        <v>18.100000000000001</v>
      </c>
      <c r="D412" s="146" t="s">
        <v>183</v>
      </c>
      <c r="E412" s="146" t="s">
        <v>183</v>
      </c>
      <c r="F412" s="146"/>
      <c r="G412" s="153" t="s">
        <v>181</v>
      </c>
      <c r="H412" s="146" t="s">
        <v>105</v>
      </c>
      <c r="I412" s="265">
        <v>65</v>
      </c>
      <c r="J412" s="137">
        <v>59484.58</v>
      </c>
      <c r="K412" s="270">
        <f t="shared" ref="K412:K415" si="29">(J412*I412)*1.04</f>
        <v>4021157.6080000005</v>
      </c>
    </row>
    <row r="413" spans="3:14">
      <c r="C413" s="155">
        <v>18.2</v>
      </c>
      <c r="D413" s="146" t="s">
        <v>123</v>
      </c>
      <c r="E413" s="146" t="s">
        <v>123</v>
      </c>
      <c r="F413" s="146"/>
      <c r="G413" s="153" t="s">
        <v>171</v>
      </c>
      <c r="H413" s="146" t="s">
        <v>105</v>
      </c>
      <c r="I413" s="266">
        <v>65</v>
      </c>
      <c r="J413" s="137">
        <v>91325.6</v>
      </c>
      <c r="K413" s="270">
        <f t="shared" si="29"/>
        <v>6173610.5600000005</v>
      </c>
    </row>
    <row r="414" spans="3:14">
      <c r="C414" s="155">
        <v>18.3</v>
      </c>
      <c r="D414" s="146" t="s">
        <v>120</v>
      </c>
      <c r="E414" s="146" t="s">
        <v>120</v>
      </c>
      <c r="F414" s="146"/>
      <c r="G414" s="153" t="s">
        <v>129</v>
      </c>
      <c r="H414" s="146" t="s">
        <v>105</v>
      </c>
      <c r="I414" s="266">
        <v>40</v>
      </c>
      <c r="J414" s="137">
        <v>35818.47</v>
      </c>
      <c r="K414" s="270">
        <f t="shared" si="29"/>
        <v>1490048.3520000002</v>
      </c>
    </row>
    <row r="415" spans="3:14">
      <c r="C415" s="155">
        <v>18.399999999999999</v>
      </c>
      <c r="D415" s="146" t="s">
        <v>121</v>
      </c>
      <c r="E415" s="146" t="s">
        <v>121</v>
      </c>
      <c r="F415" s="146"/>
      <c r="G415" s="153" t="s">
        <v>130</v>
      </c>
      <c r="H415" s="146" t="s">
        <v>250</v>
      </c>
      <c r="I415" s="266">
        <v>23.68</v>
      </c>
      <c r="J415" s="137">
        <v>12797.41</v>
      </c>
      <c r="K415" s="138">
        <f t="shared" si="29"/>
        <v>315164.37555200001</v>
      </c>
    </row>
    <row r="416" spans="3:14" ht="14.4" thickBot="1">
      <c r="C416" s="304" t="s">
        <v>13</v>
      </c>
      <c r="D416" s="305"/>
      <c r="E416" s="305"/>
      <c r="F416" s="305"/>
      <c r="G416" s="306"/>
      <c r="H416" s="307"/>
      <c r="I416" s="254"/>
      <c r="J416" s="142"/>
      <c r="K416" s="143">
        <f>SUM(K412:K415)</f>
        <v>11999980.895552002</v>
      </c>
      <c r="N416" s="261">
        <f>+K416*1.3</f>
        <v>15599975.164217602</v>
      </c>
    </row>
    <row r="417" spans="3:14" ht="31.2" customHeight="1" thickBot="1">
      <c r="C417" s="300">
        <v>19</v>
      </c>
      <c r="D417" s="301" t="s">
        <v>302</v>
      </c>
      <c r="E417" s="301"/>
      <c r="F417" s="301"/>
      <c r="G417" s="301"/>
      <c r="H417" s="301"/>
      <c r="I417" s="302"/>
      <c r="J417" s="301"/>
      <c r="K417" s="303"/>
    </row>
    <row r="418" spans="3:14">
      <c r="C418" s="155">
        <v>19.100000000000001</v>
      </c>
      <c r="D418" s="146" t="s">
        <v>183</v>
      </c>
      <c r="E418" s="146" t="s">
        <v>183</v>
      </c>
      <c r="F418" s="146"/>
      <c r="G418" s="153" t="s">
        <v>181</v>
      </c>
      <c r="H418" s="146" t="s">
        <v>105</v>
      </c>
      <c r="I418" s="265">
        <v>41.76</v>
      </c>
      <c r="J418" s="137">
        <v>59484.58</v>
      </c>
      <c r="K418" s="138">
        <f t="shared" ref="K418:K423" si="30">(J418*I418)*1.04</f>
        <v>2583439.103232</v>
      </c>
    </row>
    <row r="419" spans="3:14">
      <c r="C419" s="155">
        <v>19.2</v>
      </c>
      <c r="D419" s="146" t="s">
        <v>123</v>
      </c>
      <c r="E419" s="146" t="s">
        <v>123</v>
      </c>
      <c r="F419" s="146"/>
      <c r="G419" s="153" t="s">
        <v>171</v>
      </c>
      <c r="H419" s="146" t="s">
        <v>105</v>
      </c>
      <c r="I419" s="266">
        <v>41.76</v>
      </c>
      <c r="J419" s="137">
        <v>91325.6</v>
      </c>
      <c r="K419" s="138">
        <f t="shared" si="30"/>
        <v>3966307.33824</v>
      </c>
    </row>
    <row r="420" spans="3:14" ht="27.6">
      <c r="C420" s="155">
        <v>19.3</v>
      </c>
      <c r="D420" s="146" t="s">
        <v>114</v>
      </c>
      <c r="E420" s="146" t="s">
        <v>114</v>
      </c>
      <c r="F420" s="146"/>
      <c r="G420" s="153" t="s">
        <v>221</v>
      </c>
      <c r="H420" s="146" t="s">
        <v>105</v>
      </c>
      <c r="I420" s="266">
        <v>90.12</v>
      </c>
      <c r="J420" s="137">
        <v>21641.87</v>
      </c>
      <c r="K420" s="138">
        <f t="shared" si="30"/>
        <v>2028379.9373760002</v>
      </c>
    </row>
    <row r="421" spans="3:14">
      <c r="C421" s="155">
        <v>19.399999999999999</v>
      </c>
      <c r="D421" s="146" t="s">
        <v>326</v>
      </c>
      <c r="E421" s="146" t="s">
        <v>326</v>
      </c>
      <c r="F421" s="146"/>
      <c r="G421" s="153" t="s">
        <v>258</v>
      </c>
      <c r="H421" s="146" t="s">
        <v>105</v>
      </c>
      <c r="I421" s="266">
        <v>59.8</v>
      </c>
      <c r="J421" s="137">
        <v>9178.7800000000007</v>
      </c>
      <c r="K421" s="138">
        <f t="shared" si="30"/>
        <v>570846.68576000002</v>
      </c>
    </row>
    <row r="422" spans="3:14" ht="27.6">
      <c r="C422" s="155">
        <v>19.5</v>
      </c>
      <c r="D422" s="146" t="s">
        <v>262</v>
      </c>
      <c r="E422" s="146" t="s">
        <v>262</v>
      </c>
      <c r="F422" s="146"/>
      <c r="G422" s="153" t="s">
        <v>217</v>
      </c>
      <c r="H422" s="146" t="s">
        <v>269</v>
      </c>
      <c r="I422" s="266">
        <v>179.5</v>
      </c>
      <c r="J422" s="137">
        <v>11309.63</v>
      </c>
      <c r="K422" s="138">
        <f t="shared" si="30"/>
        <v>2111281.7283999999</v>
      </c>
    </row>
    <row r="423" spans="3:14" ht="27.6">
      <c r="C423" s="155">
        <v>19.600000000000001</v>
      </c>
      <c r="D423" s="146" t="s">
        <v>162</v>
      </c>
      <c r="E423" s="146" t="s">
        <v>162</v>
      </c>
      <c r="F423" s="146"/>
      <c r="G423" s="153" t="s">
        <v>203</v>
      </c>
      <c r="H423" s="146" t="s">
        <v>204</v>
      </c>
      <c r="I423" s="266">
        <v>1</v>
      </c>
      <c r="J423" s="137">
        <v>711261.47</v>
      </c>
      <c r="K423" s="138">
        <f t="shared" si="30"/>
        <v>739711.92879999999</v>
      </c>
    </row>
    <row r="424" spans="3:14" ht="14.4" thickBot="1">
      <c r="C424" s="304" t="s">
        <v>13</v>
      </c>
      <c r="D424" s="305"/>
      <c r="E424" s="305"/>
      <c r="F424" s="305"/>
      <c r="G424" s="306"/>
      <c r="H424" s="307"/>
      <c r="I424" s="254"/>
      <c r="J424" s="142"/>
      <c r="K424" s="143">
        <f>SUM(K418:K423)</f>
        <v>11999966.721808</v>
      </c>
      <c r="N424" s="261">
        <f>+K424*1.3</f>
        <v>15599956.738350401</v>
      </c>
    </row>
    <row r="425" spans="3:14" ht="31.2" customHeight="1" thickBot="1">
      <c r="C425" s="300">
        <v>20</v>
      </c>
      <c r="D425" s="301" t="s">
        <v>303</v>
      </c>
      <c r="E425" s="301"/>
      <c r="F425" s="301"/>
      <c r="G425" s="301"/>
      <c r="H425" s="301"/>
      <c r="I425" s="302"/>
      <c r="J425" s="301"/>
      <c r="K425" s="303"/>
    </row>
    <row r="426" spans="3:14">
      <c r="C426" s="155">
        <v>20.100000000000001</v>
      </c>
      <c r="D426" s="146" t="s">
        <v>123</v>
      </c>
      <c r="E426" s="146" t="s">
        <v>123</v>
      </c>
      <c r="F426" s="146"/>
      <c r="G426" s="153" t="s">
        <v>171</v>
      </c>
      <c r="H426" s="146" t="s">
        <v>105</v>
      </c>
      <c r="I426" s="265">
        <v>56.3</v>
      </c>
      <c r="J426" s="137">
        <v>91325.6</v>
      </c>
      <c r="K426" s="270">
        <f t="shared" ref="K426:K429" si="31">(J426*I426)*1.04</f>
        <v>5347296.5312000001</v>
      </c>
    </row>
    <row r="427" spans="3:14">
      <c r="C427" s="155">
        <v>20.2</v>
      </c>
      <c r="D427" s="146" t="s">
        <v>111</v>
      </c>
      <c r="E427" s="146" t="s">
        <v>111</v>
      </c>
      <c r="F427" s="146"/>
      <c r="G427" s="153" t="s">
        <v>216</v>
      </c>
      <c r="H427" s="146" t="s">
        <v>105</v>
      </c>
      <c r="I427" s="266">
        <v>46.35</v>
      </c>
      <c r="J427" s="137">
        <v>77510.13</v>
      </c>
      <c r="K427" s="270">
        <f t="shared" si="31"/>
        <v>3736298.3065200006</v>
      </c>
    </row>
    <row r="428" spans="3:14">
      <c r="C428" s="155">
        <v>20.3</v>
      </c>
      <c r="D428" s="146" t="s">
        <v>326</v>
      </c>
      <c r="E428" s="146" t="s">
        <v>326</v>
      </c>
      <c r="F428" s="146"/>
      <c r="G428" s="153" t="s">
        <v>258</v>
      </c>
      <c r="H428" s="146" t="s">
        <v>250</v>
      </c>
      <c r="I428" s="266">
        <v>25</v>
      </c>
      <c r="J428" s="137">
        <v>9178.7800000000007</v>
      </c>
      <c r="K428" s="270">
        <f t="shared" si="31"/>
        <v>238648.28000000003</v>
      </c>
    </row>
    <row r="429" spans="3:14" ht="27.6">
      <c r="C429" s="155">
        <v>20.399999999999999</v>
      </c>
      <c r="D429" s="146" t="s">
        <v>114</v>
      </c>
      <c r="E429" s="146" t="s">
        <v>114</v>
      </c>
      <c r="F429" s="146"/>
      <c r="G429" s="153" t="s">
        <v>221</v>
      </c>
      <c r="H429" s="146" t="s">
        <v>105</v>
      </c>
      <c r="I429" s="266">
        <v>118.95</v>
      </c>
      <c r="J429" s="137">
        <v>21641.87</v>
      </c>
      <c r="K429" s="138">
        <f t="shared" si="31"/>
        <v>2677272.4539600001</v>
      </c>
    </row>
    <row r="430" spans="3:14" ht="14.4" thickBot="1">
      <c r="C430" s="304" t="s">
        <v>13</v>
      </c>
      <c r="D430" s="305"/>
      <c r="E430" s="305"/>
      <c r="F430" s="305"/>
      <c r="G430" s="306"/>
      <c r="H430" s="307"/>
      <c r="I430" s="254"/>
      <c r="J430" s="142"/>
      <c r="K430" s="143">
        <f>SUM(K426:K429)</f>
        <v>11999515.57168</v>
      </c>
      <c r="N430" s="261">
        <f>+K430*1.3</f>
        <v>15599370.243184</v>
      </c>
    </row>
    <row r="431" spans="3:14" ht="33.450000000000003" customHeight="1" thickBot="1">
      <c r="C431" s="300">
        <v>21</v>
      </c>
      <c r="D431" s="301" t="s">
        <v>304</v>
      </c>
      <c r="E431" s="301"/>
      <c r="F431" s="301"/>
      <c r="G431" s="301"/>
      <c r="H431" s="301"/>
      <c r="I431" s="302"/>
      <c r="J431" s="301"/>
      <c r="K431" s="303"/>
    </row>
    <row r="432" spans="3:14">
      <c r="C432" s="155">
        <v>21.1</v>
      </c>
      <c r="D432" s="146" t="s">
        <v>120</v>
      </c>
      <c r="E432" s="146" t="s">
        <v>120</v>
      </c>
      <c r="F432" s="146"/>
      <c r="G432" s="153" t="s">
        <v>129</v>
      </c>
      <c r="H432" s="146" t="s">
        <v>105</v>
      </c>
      <c r="I432" s="265">
        <v>40</v>
      </c>
      <c r="J432" s="269">
        <v>35818.47</v>
      </c>
      <c r="K432" s="138">
        <f t="shared" ref="K432:K444" si="32">(J432*I432)*1.04</f>
        <v>1490048.3520000002</v>
      </c>
    </row>
    <row r="433" spans="3:14">
      <c r="C433" s="155">
        <v>21.2</v>
      </c>
      <c r="D433" s="146" t="s">
        <v>121</v>
      </c>
      <c r="E433" s="146" t="s">
        <v>121</v>
      </c>
      <c r="F433" s="146"/>
      <c r="G433" s="153" t="s">
        <v>130</v>
      </c>
      <c r="H433" s="146" t="s">
        <v>250</v>
      </c>
      <c r="I433" s="266">
        <v>25</v>
      </c>
      <c r="J433" s="137">
        <v>12797.41</v>
      </c>
      <c r="K433" s="138">
        <f t="shared" si="32"/>
        <v>332732.66000000003</v>
      </c>
    </row>
    <row r="434" spans="3:14" ht="27.6">
      <c r="C434" s="155">
        <v>21.3</v>
      </c>
      <c r="D434" s="146" t="s">
        <v>119</v>
      </c>
      <c r="E434" s="146" t="s">
        <v>119</v>
      </c>
      <c r="F434" s="146"/>
      <c r="G434" s="153" t="s">
        <v>215</v>
      </c>
      <c r="H434" s="146" t="s">
        <v>105</v>
      </c>
      <c r="I434" s="266">
        <v>22.88</v>
      </c>
      <c r="J434" s="137">
        <v>74297.23</v>
      </c>
      <c r="K434" s="138">
        <f t="shared" si="32"/>
        <v>1767917.4472959999</v>
      </c>
    </row>
    <row r="435" spans="3:14" ht="27.6">
      <c r="C435" s="155">
        <v>21.4</v>
      </c>
      <c r="D435" s="146" t="s">
        <v>114</v>
      </c>
      <c r="E435" s="146" t="s">
        <v>114</v>
      </c>
      <c r="F435" s="146"/>
      <c r="G435" s="153" t="s">
        <v>221</v>
      </c>
      <c r="H435" s="146" t="s">
        <v>105</v>
      </c>
      <c r="I435" s="266">
        <v>20</v>
      </c>
      <c r="J435" s="137">
        <v>21641.87</v>
      </c>
      <c r="K435" s="138">
        <f t="shared" si="32"/>
        <v>450150.89600000001</v>
      </c>
    </row>
    <row r="436" spans="3:14" ht="27.6">
      <c r="C436" s="155">
        <v>21.5</v>
      </c>
      <c r="D436" s="146" t="s">
        <v>262</v>
      </c>
      <c r="E436" s="146" t="s">
        <v>262</v>
      </c>
      <c r="F436" s="146"/>
      <c r="G436" s="153" t="s">
        <v>267</v>
      </c>
      <c r="H436" s="146" t="s">
        <v>105</v>
      </c>
      <c r="I436" s="266">
        <v>114</v>
      </c>
      <c r="J436" s="137">
        <v>11309.63</v>
      </c>
      <c r="K436" s="138">
        <f t="shared" si="32"/>
        <v>1340869.7327999999</v>
      </c>
    </row>
    <row r="437" spans="3:14" ht="27.6">
      <c r="C437" s="155">
        <v>21.6</v>
      </c>
      <c r="D437" s="146" t="s">
        <v>218</v>
      </c>
      <c r="E437" s="146" t="s">
        <v>218</v>
      </c>
      <c r="F437" s="146"/>
      <c r="G437" s="153" t="s">
        <v>222</v>
      </c>
      <c r="H437" s="146" t="s">
        <v>105</v>
      </c>
      <c r="I437" s="266">
        <v>20</v>
      </c>
      <c r="J437" s="137">
        <v>19824.16</v>
      </c>
      <c r="K437" s="138">
        <f t="shared" si="32"/>
        <v>412342.52800000005</v>
      </c>
    </row>
    <row r="438" spans="3:14" ht="27.6">
      <c r="C438" s="155">
        <v>21.7</v>
      </c>
      <c r="D438" s="146" t="s">
        <v>329</v>
      </c>
      <c r="E438" s="146" t="s">
        <v>329</v>
      </c>
      <c r="F438" s="146"/>
      <c r="G438" s="153" t="s">
        <v>330</v>
      </c>
      <c r="H438" s="146" t="s">
        <v>105</v>
      </c>
      <c r="I438" s="266">
        <v>47</v>
      </c>
      <c r="J438" s="137">
        <v>18767.13</v>
      </c>
      <c r="K438" s="138">
        <f t="shared" si="32"/>
        <v>917337.31440000015</v>
      </c>
    </row>
    <row r="439" spans="3:14" ht="41.4">
      <c r="C439" s="155">
        <v>21.8</v>
      </c>
      <c r="D439" s="146" t="s">
        <v>279</v>
      </c>
      <c r="E439" s="146" t="s">
        <v>279</v>
      </c>
      <c r="F439" s="146"/>
      <c r="G439" s="153" t="s">
        <v>284</v>
      </c>
      <c r="H439" s="146" t="s">
        <v>105</v>
      </c>
      <c r="I439" s="266">
        <v>2.52</v>
      </c>
      <c r="J439" s="137">
        <v>743845.94</v>
      </c>
      <c r="K439" s="138">
        <f t="shared" si="32"/>
        <v>1949471.439552</v>
      </c>
    </row>
    <row r="440" spans="3:14" ht="27.6">
      <c r="C440" s="155">
        <v>21.9</v>
      </c>
      <c r="D440" s="146" t="s">
        <v>280</v>
      </c>
      <c r="E440" s="146" t="s">
        <v>280</v>
      </c>
      <c r="F440" s="146"/>
      <c r="G440" s="153" t="s">
        <v>282</v>
      </c>
      <c r="H440" s="146" t="s">
        <v>105</v>
      </c>
      <c r="I440" s="266">
        <v>0.46</v>
      </c>
      <c r="J440" s="137">
        <v>389100.82</v>
      </c>
      <c r="K440" s="270">
        <f t="shared" si="32"/>
        <v>186145.83228800003</v>
      </c>
    </row>
    <row r="441" spans="3:14" ht="27.6">
      <c r="C441" s="311">
        <v>21.1</v>
      </c>
      <c r="D441" s="146" t="s">
        <v>113</v>
      </c>
      <c r="E441" s="146" t="s">
        <v>113</v>
      </c>
      <c r="F441" s="146"/>
      <c r="G441" s="153" t="s">
        <v>195</v>
      </c>
      <c r="H441" s="146" t="s">
        <v>105</v>
      </c>
      <c r="I441" s="266">
        <v>1.56</v>
      </c>
      <c r="J441" s="137">
        <v>277796</v>
      </c>
      <c r="K441" s="138">
        <f t="shared" si="32"/>
        <v>450696.2304</v>
      </c>
    </row>
    <row r="442" spans="3:14" ht="27.6">
      <c r="C442" s="155">
        <v>21.11</v>
      </c>
      <c r="D442" s="146" t="s">
        <v>150</v>
      </c>
      <c r="E442" s="146" t="s">
        <v>150</v>
      </c>
      <c r="F442" s="146"/>
      <c r="G442" s="153" t="s">
        <v>196</v>
      </c>
      <c r="H442" s="146" t="s">
        <v>204</v>
      </c>
      <c r="I442" s="266">
        <v>1</v>
      </c>
      <c r="J442" s="137">
        <v>782688.31</v>
      </c>
      <c r="K442" s="138">
        <f t="shared" si="32"/>
        <v>813995.84240000008</v>
      </c>
    </row>
    <row r="443" spans="3:14" ht="41.4">
      <c r="C443" s="311">
        <v>21.12</v>
      </c>
      <c r="D443" s="146" t="s">
        <v>281</v>
      </c>
      <c r="E443" s="146" t="s">
        <v>281</v>
      </c>
      <c r="F443" s="146"/>
      <c r="G443" s="153" t="s">
        <v>283</v>
      </c>
      <c r="H443" s="146" t="s">
        <v>105</v>
      </c>
      <c r="I443" s="266">
        <v>4.32</v>
      </c>
      <c r="J443" s="137">
        <v>390438.26</v>
      </c>
      <c r="K443" s="138">
        <f t="shared" si="32"/>
        <v>1754161.0145280003</v>
      </c>
    </row>
    <row r="444" spans="3:14" ht="27.6">
      <c r="C444" s="155">
        <v>21.13</v>
      </c>
      <c r="D444" s="146" t="s">
        <v>151</v>
      </c>
      <c r="E444" s="146" t="s">
        <v>151</v>
      </c>
      <c r="F444" s="146"/>
      <c r="G444" s="153" t="s">
        <v>201</v>
      </c>
      <c r="H444" s="146" t="s">
        <v>204</v>
      </c>
      <c r="I444" s="266">
        <v>1</v>
      </c>
      <c r="J444" s="137">
        <v>130841.14</v>
      </c>
      <c r="K444" s="138">
        <f t="shared" si="32"/>
        <v>136074.7856</v>
      </c>
    </row>
    <row r="445" spans="3:14" ht="14.4" thickBot="1">
      <c r="C445" s="304" t="s">
        <v>13</v>
      </c>
      <c r="D445" s="305"/>
      <c r="E445" s="305"/>
      <c r="F445" s="305"/>
      <c r="G445" s="306"/>
      <c r="H445" s="307"/>
      <c r="I445" s="254"/>
      <c r="J445" s="142"/>
      <c r="K445" s="312">
        <f>SUM(K432:K444)</f>
        <v>12001944.075264001</v>
      </c>
      <c r="N445" s="261">
        <f>+K445*1.3</f>
        <v>15602527.297843203</v>
      </c>
    </row>
    <row r="446" spans="3:14" ht="36.450000000000003" customHeight="1" thickBot="1">
      <c r="C446" s="300">
        <v>22</v>
      </c>
      <c r="D446" s="301" t="s">
        <v>319</v>
      </c>
      <c r="E446" s="301"/>
      <c r="F446" s="301"/>
      <c r="G446" s="301"/>
      <c r="H446" s="301"/>
      <c r="I446" s="302"/>
      <c r="J446" s="301"/>
      <c r="K446" s="303"/>
    </row>
    <row r="447" spans="3:14" ht="27.6">
      <c r="C447" s="155">
        <v>22.1</v>
      </c>
      <c r="D447" s="146" t="s">
        <v>160</v>
      </c>
      <c r="E447" s="146" t="s">
        <v>160</v>
      </c>
      <c r="F447" s="146"/>
      <c r="G447" s="153" t="s">
        <v>189</v>
      </c>
      <c r="H447" s="146" t="s">
        <v>105</v>
      </c>
      <c r="I447" s="265">
        <v>1.2</v>
      </c>
      <c r="J447" s="269">
        <v>187405.13</v>
      </c>
      <c r="K447" s="138">
        <f t="shared" ref="K447:K463" si="33">(J447*I447)*1.04</f>
        <v>233881.60224000001</v>
      </c>
    </row>
    <row r="448" spans="3:14">
      <c r="C448" s="155">
        <v>22.2</v>
      </c>
      <c r="D448" s="146" t="s">
        <v>184</v>
      </c>
      <c r="E448" s="146" t="s">
        <v>184</v>
      </c>
      <c r="F448" s="146"/>
      <c r="G448" s="153" t="s">
        <v>190</v>
      </c>
      <c r="H448" s="146" t="s">
        <v>105</v>
      </c>
      <c r="I448" s="266">
        <v>1</v>
      </c>
      <c r="J448" s="137">
        <v>88442.67</v>
      </c>
      <c r="K448" s="138">
        <f t="shared" si="33"/>
        <v>91980.376799999998</v>
      </c>
    </row>
    <row r="449" spans="3:14">
      <c r="C449" s="155">
        <v>22.3</v>
      </c>
      <c r="D449" s="146" t="s">
        <v>261</v>
      </c>
      <c r="E449" s="146" t="s">
        <v>261</v>
      </c>
      <c r="F449" s="146"/>
      <c r="G449" s="153" t="s">
        <v>264</v>
      </c>
      <c r="H449" s="146" t="s">
        <v>105</v>
      </c>
      <c r="I449" s="266">
        <v>1.47</v>
      </c>
      <c r="J449" s="137">
        <v>324341.83</v>
      </c>
      <c r="K449" s="138">
        <f t="shared" si="33"/>
        <v>495853.789704</v>
      </c>
    </row>
    <row r="450" spans="3:14">
      <c r="C450" s="155">
        <v>22.4</v>
      </c>
      <c r="D450" s="146" t="s">
        <v>123</v>
      </c>
      <c r="E450" s="146" t="s">
        <v>123</v>
      </c>
      <c r="F450" s="146"/>
      <c r="G450" s="153" t="s">
        <v>171</v>
      </c>
      <c r="H450" s="146" t="s">
        <v>105</v>
      </c>
      <c r="I450" s="266">
        <v>3</v>
      </c>
      <c r="J450" s="137">
        <v>91325.6</v>
      </c>
      <c r="K450" s="138">
        <f t="shared" si="33"/>
        <v>284935.87200000003</v>
      </c>
    </row>
    <row r="451" spans="3:14">
      <c r="C451" s="155">
        <v>22.5</v>
      </c>
      <c r="D451" s="146" t="s">
        <v>120</v>
      </c>
      <c r="E451" s="146" t="s">
        <v>120</v>
      </c>
      <c r="F451" s="146"/>
      <c r="G451" s="153" t="s">
        <v>129</v>
      </c>
      <c r="H451" s="146" t="s">
        <v>105</v>
      </c>
      <c r="I451" s="266">
        <v>49.68</v>
      </c>
      <c r="J451" s="137">
        <v>35818.47</v>
      </c>
      <c r="K451" s="138">
        <f t="shared" si="33"/>
        <v>1850640.0531840001</v>
      </c>
    </row>
    <row r="452" spans="3:14">
      <c r="C452" s="155">
        <v>22.6</v>
      </c>
      <c r="D452" s="146" t="s">
        <v>219</v>
      </c>
      <c r="E452" s="146" t="s">
        <v>219</v>
      </c>
      <c r="F452" s="146"/>
      <c r="G452" s="153" t="s">
        <v>223</v>
      </c>
      <c r="H452" s="146" t="s">
        <v>105</v>
      </c>
      <c r="I452" s="266">
        <v>5.22</v>
      </c>
      <c r="J452" s="137">
        <v>129656.38</v>
      </c>
      <c r="K452" s="138">
        <f t="shared" si="33"/>
        <v>703878.55574400001</v>
      </c>
    </row>
    <row r="453" spans="3:14">
      <c r="C453" s="155">
        <v>22.7</v>
      </c>
      <c r="D453" s="146" t="s">
        <v>111</v>
      </c>
      <c r="E453" s="146" t="s">
        <v>111</v>
      </c>
      <c r="F453" s="146"/>
      <c r="G453" s="153" t="s">
        <v>216</v>
      </c>
      <c r="H453" s="146" t="s">
        <v>105</v>
      </c>
      <c r="I453" s="266">
        <v>3</v>
      </c>
      <c r="J453" s="137">
        <v>77510.13</v>
      </c>
      <c r="K453" s="138">
        <f t="shared" si="33"/>
        <v>241831.60560000001</v>
      </c>
    </row>
    <row r="454" spans="3:14" ht="27.6">
      <c r="C454" s="155">
        <v>22.8</v>
      </c>
      <c r="D454" s="146" t="s">
        <v>162</v>
      </c>
      <c r="E454" s="146" t="s">
        <v>162</v>
      </c>
      <c r="F454" s="146"/>
      <c r="G454" s="153" t="s">
        <v>203</v>
      </c>
      <c r="H454" s="146" t="s">
        <v>204</v>
      </c>
      <c r="I454" s="266">
        <v>1</v>
      </c>
      <c r="J454" s="137">
        <v>711261.47</v>
      </c>
      <c r="K454" s="138">
        <f t="shared" si="33"/>
        <v>739711.92879999999</v>
      </c>
    </row>
    <row r="455" spans="3:14" ht="27.6">
      <c r="C455" s="155">
        <v>22.9</v>
      </c>
      <c r="D455" s="146" t="s">
        <v>186</v>
      </c>
      <c r="E455" s="146" t="s">
        <v>186</v>
      </c>
      <c r="F455" s="146"/>
      <c r="G455" s="153" t="s">
        <v>192</v>
      </c>
      <c r="H455" s="146" t="s">
        <v>204</v>
      </c>
      <c r="I455" s="266">
        <v>1</v>
      </c>
      <c r="J455" s="137">
        <v>134623.10999999999</v>
      </c>
      <c r="K455" s="138">
        <f t="shared" si="33"/>
        <v>140008.0344</v>
      </c>
    </row>
    <row r="456" spans="3:14" ht="18.45" customHeight="1">
      <c r="C456" s="311">
        <v>22.1</v>
      </c>
      <c r="D456" s="146" t="s">
        <v>185</v>
      </c>
      <c r="E456" s="146" t="s">
        <v>185</v>
      </c>
      <c r="F456" s="146"/>
      <c r="G456" s="153" t="s">
        <v>316</v>
      </c>
      <c r="H456" s="146" t="s">
        <v>204</v>
      </c>
      <c r="I456" s="266">
        <v>1</v>
      </c>
      <c r="J456" s="137">
        <v>171030.31</v>
      </c>
      <c r="K456" s="138">
        <f t="shared" si="33"/>
        <v>177871.52240000002</v>
      </c>
      <c r="N456" s="1" t="s">
        <v>332</v>
      </c>
    </row>
    <row r="457" spans="3:14" ht="27.6">
      <c r="C457" s="155">
        <v>22.11</v>
      </c>
      <c r="D457" s="146" t="s">
        <v>114</v>
      </c>
      <c r="E457" s="146" t="s">
        <v>114</v>
      </c>
      <c r="F457" s="146"/>
      <c r="G457" s="153" t="s">
        <v>221</v>
      </c>
      <c r="H457" s="146" t="s">
        <v>105</v>
      </c>
      <c r="I457" s="266">
        <v>64.680000000000007</v>
      </c>
      <c r="J457" s="137">
        <v>21641.87</v>
      </c>
      <c r="K457" s="270">
        <f t="shared" si="33"/>
        <v>1455787.9976640001</v>
      </c>
    </row>
    <row r="458" spans="3:14" ht="27.6">
      <c r="C458" s="311">
        <v>22.12</v>
      </c>
      <c r="D458" s="146" t="s">
        <v>262</v>
      </c>
      <c r="E458" s="146" t="s">
        <v>262</v>
      </c>
      <c r="F458" s="146"/>
      <c r="G458" s="153" t="s">
        <v>217</v>
      </c>
      <c r="H458" s="146" t="s">
        <v>105</v>
      </c>
      <c r="I458" s="266">
        <v>180</v>
      </c>
      <c r="J458" s="137">
        <v>11309.63</v>
      </c>
      <c r="K458" s="138">
        <f t="shared" si="33"/>
        <v>2117162.736</v>
      </c>
    </row>
    <row r="459" spans="3:14" ht="27.6">
      <c r="C459" s="155">
        <v>22.13</v>
      </c>
      <c r="D459" s="146" t="s">
        <v>218</v>
      </c>
      <c r="E459" s="146" t="s">
        <v>218</v>
      </c>
      <c r="F459" s="146"/>
      <c r="G459" s="153" t="s">
        <v>222</v>
      </c>
      <c r="H459" s="146" t="s">
        <v>105</v>
      </c>
      <c r="I459" s="266">
        <v>91.45</v>
      </c>
      <c r="J459" s="137">
        <v>19824.16</v>
      </c>
      <c r="K459" s="138">
        <f t="shared" si="33"/>
        <v>1885436.2092800001</v>
      </c>
    </row>
    <row r="460" spans="3:14" ht="27.6">
      <c r="C460" s="311">
        <v>22.14</v>
      </c>
      <c r="D460" s="146" t="s">
        <v>329</v>
      </c>
      <c r="E460" s="146" t="s">
        <v>329</v>
      </c>
      <c r="F460" s="146"/>
      <c r="G460" s="153" t="s">
        <v>330</v>
      </c>
      <c r="H460" s="146" t="s">
        <v>105</v>
      </c>
      <c r="I460" s="266">
        <v>36.29</v>
      </c>
      <c r="J460" s="137">
        <v>18767.13</v>
      </c>
      <c r="K460" s="138">
        <f t="shared" si="33"/>
        <v>708301.51360800001</v>
      </c>
    </row>
    <row r="461" spans="3:14" ht="27.6">
      <c r="C461" s="155">
        <v>22.15</v>
      </c>
      <c r="D461" s="146" t="s">
        <v>280</v>
      </c>
      <c r="E461" s="146" t="s">
        <v>280</v>
      </c>
      <c r="F461" s="146"/>
      <c r="G461" s="153" t="s">
        <v>282</v>
      </c>
      <c r="H461" s="146" t="s">
        <v>105</v>
      </c>
      <c r="I461" s="266">
        <v>0.5</v>
      </c>
      <c r="J461" s="137">
        <v>389100.82</v>
      </c>
      <c r="K461" s="138">
        <f t="shared" si="33"/>
        <v>202332.4264</v>
      </c>
    </row>
    <row r="462" spans="3:14" ht="27.6">
      <c r="C462" s="311">
        <v>22.16</v>
      </c>
      <c r="D462" s="146" t="s">
        <v>197</v>
      </c>
      <c r="E462" s="146" t="s">
        <v>197</v>
      </c>
      <c r="F462" s="146"/>
      <c r="G462" s="153" t="s">
        <v>293</v>
      </c>
      <c r="H462" s="146" t="s">
        <v>105</v>
      </c>
      <c r="I462" s="266">
        <v>1.4</v>
      </c>
      <c r="J462" s="137">
        <v>390437.26</v>
      </c>
      <c r="K462" s="138">
        <f t="shared" si="33"/>
        <v>568476.65055999998</v>
      </c>
    </row>
    <row r="463" spans="3:14" ht="27.6">
      <c r="C463" s="155">
        <v>22.17</v>
      </c>
      <c r="D463" s="146" t="s">
        <v>199</v>
      </c>
      <c r="E463" s="146" t="s">
        <v>199</v>
      </c>
      <c r="F463" s="146"/>
      <c r="G463" s="153" t="s">
        <v>200</v>
      </c>
      <c r="H463" s="146" t="s">
        <v>204</v>
      </c>
      <c r="I463" s="266">
        <v>1</v>
      </c>
      <c r="J463" s="137">
        <v>97472.38</v>
      </c>
      <c r="K463" s="138">
        <f t="shared" si="33"/>
        <v>101371.2752</v>
      </c>
    </row>
    <row r="464" spans="3:14" ht="23.25" customHeight="1" thickBot="1">
      <c r="C464" s="304" t="s">
        <v>13</v>
      </c>
      <c r="D464" s="305"/>
      <c r="E464" s="305"/>
      <c r="F464" s="305"/>
      <c r="G464" s="306"/>
      <c r="H464" s="307"/>
      <c r="I464" s="254"/>
      <c r="J464" s="142"/>
      <c r="K464" s="312">
        <f>SUM(K447:K463)</f>
        <v>11999462.149584001</v>
      </c>
      <c r="N464" s="261">
        <f>+K464*1.3</f>
        <v>15599300.794459201</v>
      </c>
    </row>
    <row r="465" spans="1:14" ht="28.95" customHeight="1" thickBot="1">
      <c r="C465" s="300">
        <v>23</v>
      </c>
      <c r="D465" s="301" t="s">
        <v>277</v>
      </c>
      <c r="E465" s="301"/>
      <c r="F465" s="301"/>
      <c r="G465" s="301"/>
      <c r="H465" s="301"/>
      <c r="I465" s="302"/>
      <c r="J465" s="301"/>
      <c r="K465" s="303"/>
    </row>
    <row r="466" spans="1:14">
      <c r="C466" s="155">
        <v>23.1</v>
      </c>
      <c r="D466" s="146" t="s">
        <v>123</v>
      </c>
      <c r="E466" s="146" t="s">
        <v>123</v>
      </c>
      <c r="F466" s="146"/>
      <c r="G466" s="153" t="s">
        <v>171</v>
      </c>
      <c r="H466" s="146" t="s">
        <v>105</v>
      </c>
      <c r="I466" s="265">
        <v>46</v>
      </c>
      <c r="J466" s="137">
        <v>91325.6</v>
      </c>
      <c r="K466" s="138">
        <f t="shared" ref="K466:K471" si="34">(J466*I466)*1.04</f>
        <v>4369016.7040000008</v>
      </c>
    </row>
    <row r="467" spans="1:14">
      <c r="C467" s="155">
        <v>23.2</v>
      </c>
      <c r="D467" s="146" t="s">
        <v>120</v>
      </c>
      <c r="E467" s="146" t="s">
        <v>120</v>
      </c>
      <c r="F467" s="146"/>
      <c r="G467" s="153" t="s">
        <v>129</v>
      </c>
      <c r="H467" s="146" t="s">
        <v>105</v>
      </c>
      <c r="I467" s="266">
        <v>45</v>
      </c>
      <c r="J467" s="137">
        <v>35818.47</v>
      </c>
      <c r="K467" s="138">
        <f t="shared" si="34"/>
        <v>1676304.3960000002</v>
      </c>
    </row>
    <row r="468" spans="1:14">
      <c r="C468" s="155">
        <v>23.3</v>
      </c>
      <c r="D468" s="146" t="s">
        <v>121</v>
      </c>
      <c r="E468" s="146" t="s">
        <v>121</v>
      </c>
      <c r="F468" s="146"/>
      <c r="G468" s="153" t="s">
        <v>130</v>
      </c>
      <c r="H468" s="146" t="s">
        <v>250</v>
      </c>
      <c r="I468" s="266">
        <v>30</v>
      </c>
      <c r="J468" s="137">
        <v>12797.41</v>
      </c>
      <c r="K468" s="138">
        <f t="shared" si="34"/>
        <v>399279.19199999998</v>
      </c>
      <c r="N468" s="1" t="s">
        <v>334</v>
      </c>
    </row>
    <row r="469" spans="1:14">
      <c r="C469" s="155">
        <v>23.4</v>
      </c>
      <c r="D469" s="146" t="s">
        <v>111</v>
      </c>
      <c r="E469" s="146" t="s">
        <v>111</v>
      </c>
      <c r="F469" s="146"/>
      <c r="G469" s="153" t="s">
        <v>216</v>
      </c>
      <c r="H469" s="146" t="s">
        <v>105</v>
      </c>
      <c r="I469" s="266">
        <v>34.229999999999997</v>
      </c>
      <c r="J469" s="137">
        <v>77510.13</v>
      </c>
      <c r="K469" s="138">
        <f t="shared" si="34"/>
        <v>2759298.6198959998</v>
      </c>
    </row>
    <row r="470" spans="1:14" ht="27.6">
      <c r="C470" s="155">
        <v>23.5</v>
      </c>
      <c r="D470" s="146" t="s">
        <v>262</v>
      </c>
      <c r="E470" s="146" t="s">
        <v>262</v>
      </c>
      <c r="F470" s="146"/>
      <c r="G470" s="153" t="s">
        <v>217</v>
      </c>
      <c r="H470" s="146" t="s">
        <v>105</v>
      </c>
      <c r="I470" s="266">
        <v>150</v>
      </c>
      <c r="J470" s="137">
        <v>11309.63</v>
      </c>
      <c r="K470" s="138">
        <f t="shared" si="34"/>
        <v>1764302.2799999998</v>
      </c>
    </row>
    <row r="471" spans="1:14" ht="27.6">
      <c r="C471" s="155">
        <v>23.6</v>
      </c>
      <c r="D471" s="146" t="s">
        <v>218</v>
      </c>
      <c r="E471" s="146" t="s">
        <v>218</v>
      </c>
      <c r="F471" s="146"/>
      <c r="G471" s="153" t="s">
        <v>222</v>
      </c>
      <c r="H471" s="146" t="s">
        <v>105</v>
      </c>
      <c r="I471" s="266">
        <v>50</v>
      </c>
      <c r="J471" s="137">
        <v>19824.16</v>
      </c>
      <c r="K471" s="138">
        <f t="shared" si="34"/>
        <v>1030856.3200000001</v>
      </c>
    </row>
    <row r="472" spans="1:14" ht="30" customHeight="1" thickBot="1">
      <c r="A472" s="5"/>
      <c r="B472" s="9"/>
      <c r="C472" s="139" t="s">
        <v>13</v>
      </c>
      <c r="D472" s="163"/>
      <c r="E472" s="163"/>
      <c r="F472" s="163"/>
      <c r="G472" s="164"/>
      <c r="H472" s="165"/>
      <c r="I472" s="254"/>
      <c r="J472" s="142"/>
      <c r="K472" s="143">
        <f>SUM(K466:K471)</f>
        <v>11999057.511896001</v>
      </c>
      <c r="L472" s="10"/>
      <c r="M472" s="5"/>
      <c r="N472" s="261">
        <f>+K472*1.3</f>
        <v>15598774.765464801</v>
      </c>
    </row>
    <row r="473" spans="1:14" ht="30" customHeight="1" thickBot="1">
      <c r="A473" s="5"/>
      <c r="B473" s="9"/>
      <c r="C473" s="334">
        <v>24</v>
      </c>
      <c r="D473" s="335" t="s">
        <v>341</v>
      </c>
      <c r="E473" s="335"/>
      <c r="F473" s="335"/>
      <c r="G473" s="335"/>
      <c r="H473" s="335"/>
      <c r="I473" s="336"/>
      <c r="J473" s="335"/>
      <c r="K473" s="337"/>
      <c r="L473" s="10"/>
      <c r="M473" s="5"/>
    </row>
    <row r="474" spans="1:14" ht="30" customHeight="1">
      <c r="A474" s="5"/>
      <c r="B474" s="9"/>
      <c r="C474" s="133">
        <v>24.1</v>
      </c>
      <c r="D474" s="150" t="s">
        <v>109</v>
      </c>
      <c r="E474" s="150" t="s">
        <v>109</v>
      </c>
      <c r="F474" s="150"/>
      <c r="G474" s="151" t="s">
        <v>214</v>
      </c>
      <c r="H474" s="150" t="s">
        <v>105</v>
      </c>
      <c r="I474" s="265">
        <v>25.46</v>
      </c>
      <c r="J474" s="271">
        <v>137006.91</v>
      </c>
      <c r="K474" s="272">
        <f>(J474*I474)*1.04</f>
        <v>3627723.7657440002</v>
      </c>
      <c r="L474" s="10"/>
      <c r="M474" s="5"/>
    </row>
    <row r="475" spans="1:14" ht="30" customHeight="1">
      <c r="A475" s="5"/>
      <c r="B475" s="9"/>
      <c r="C475" s="133">
        <v>24.2</v>
      </c>
      <c r="D475" s="150" t="s">
        <v>119</v>
      </c>
      <c r="E475" s="150" t="s">
        <v>119</v>
      </c>
      <c r="F475" s="150"/>
      <c r="G475" s="151" t="s">
        <v>265</v>
      </c>
      <c r="H475" s="150" t="s">
        <v>105</v>
      </c>
      <c r="I475" s="265">
        <v>108.35</v>
      </c>
      <c r="J475" s="269">
        <v>74297.23</v>
      </c>
      <c r="K475" s="270">
        <f t="shared" ref="K475" si="35">(J475*I475)*1.04</f>
        <v>8372109.0653199991</v>
      </c>
      <c r="L475" s="10"/>
      <c r="M475" s="5"/>
    </row>
    <row r="476" spans="1:14" ht="30" customHeight="1" thickBot="1">
      <c r="A476" s="5"/>
      <c r="B476" s="9"/>
      <c r="C476" s="139" t="s">
        <v>13</v>
      </c>
      <c r="D476" s="163"/>
      <c r="E476" s="163"/>
      <c r="F476" s="163"/>
      <c r="G476" s="164"/>
      <c r="H476" s="165"/>
      <c r="I476" s="254"/>
      <c r="J476" s="142"/>
      <c r="K476" s="143">
        <f>SUM(K474:K475)</f>
        <v>11999832.831063999</v>
      </c>
      <c r="L476" s="10"/>
      <c r="M476" s="5"/>
      <c r="N476" s="261">
        <f>+K476*1.3</f>
        <v>15599782.6803832</v>
      </c>
    </row>
    <row r="477" spans="1:14" ht="30" customHeight="1" thickBot="1">
      <c r="A477" s="5"/>
      <c r="B477" s="9"/>
      <c r="C477" s="334">
        <v>25</v>
      </c>
      <c r="D477" s="335" t="s">
        <v>278</v>
      </c>
      <c r="E477" s="335"/>
      <c r="F477" s="335"/>
      <c r="G477" s="335"/>
      <c r="H477" s="335"/>
      <c r="I477" s="336"/>
      <c r="J477" s="335"/>
      <c r="K477" s="337"/>
      <c r="L477" s="10"/>
      <c r="M477" s="5"/>
    </row>
    <row r="478" spans="1:14" ht="30" customHeight="1">
      <c r="A478" s="5"/>
      <c r="B478" s="9"/>
      <c r="C478" s="133">
        <v>25.1</v>
      </c>
      <c r="D478" s="150" t="s">
        <v>120</v>
      </c>
      <c r="E478" s="150" t="s">
        <v>120</v>
      </c>
      <c r="F478" s="150"/>
      <c r="G478" s="151" t="s">
        <v>129</v>
      </c>
      <c r="H478" s="150" t="s">
        <v>105</v>
      </c>
      <c r="I478" s="265">
        <v>40</v>
      </c>
      <c r="J478" s="271">
        <v>35818.47</v>
      </c>
      <c r="K478" s="273">
        <f>(J478*I478)*1.04</f>
        <v>1490048.3520000002</v>
      </c>
      <c r="L478" s="10"/>
      <c r="M478" s="5"/>
    </row>
    <row r="479" spans="1:14" ht="30" customHeight="1">
      <c r="A479" s="5"/>
      <c r="B479" s="9"/>
      <c r="C479" s="133">
        <v>25.2</v>
      </c>
      <c r="D479" s="150" t="s">
        <v>121</v>
      </c>
      <c r="E479" s="150" t="s">
        <v>121</v>
      </c>
      <c r="F479" s="150"/>
      <c r="G479" s="151" t="s">
        <v>130</v>
      </c>
      <c r="H479" s="150" t="s">
        <v>250</v>
      </c>
      <c r="I479" s="265">
        <v>26.05</v>
      </c>
      <c r="J479" s="271">
        <v>12797.41</v>
      </c>
      <c r="K479" s="273">
        <f t="shared" ref="K479:K487" si="36">(J479*I479)*1.04</f>
        <v>346707.43171999999</v>
      </c>
      <c r="L479" s="10"/>
      <c r="M479" s="5"/>
    </row>
    <row r="480" spans="1:14" ht="30" customHeight="1">
      <c r="A480" s="5"/>
      <c r="B480" s="9"/>
      <c r="C480" s="133">
        <v>25.3</v>
      </c>
      <c r="D480" s="150" t="s">
        <v>114</v>
      </c>
      <c r="E480" s="150" t="s">
        <v>114</v>
      </c>
      <c r="F480" s="150"/>
      <c r="G480" s="151" t="s">
        <v>221</v>
      </c>
      <c r="H480" s="150" t="s">
        <v>105</v>
      </c>
      <c r="I480" s="265">
        <v>103</v>
      </c>
      <c r="J480" s="271">
        <v>21641.87</v>
      </c>
      <c r="K480" s="273">
        <f t="shared" si="36"/>
        <v>2318277.1143999998</v>
      </c>
      <c r="L480" s="10"/>
      <c r="M480" s="5"/>
    </row>
    <row r="481" spans="1:14" ht="30" customHeight="1">
      <c r="A481" s="5"/>
      <c r="B481" s="9"/>
      <c r="C481" s="133">
        <v>25.4</v>
      </c>
      <c r="D481" s="150" t="s">
        <v>218</v>
      </c>
      <c r="E481" s="150" t="s">
        <v>218</v>
      </c>
      <c r="F481" s="150"/>
      <c r="G481" s="151" t="s">
        <v>222</v>
      </c>
      <c r="H481" s="150" t="s">
        <v>105</v>
      </c>
      <c r="I481" s="265">
        <v>20</v>
      </c>
      <c r="J481" s="271">
        <v>19824.16</v>
      </c>
      <c r="K481" s="273">
        <f t="shared" si="36"/>
        <v>412342.52800000005</v>
      </c>
      <c r="L481" s="10"/>
      <c r="M481" s="5"/>
    </row>
    <row r="482" spans="1:14" ht="45.75" customHeight="1">
      <c r="A482" s="5"/>
      <c r="B482" s="9"/>
      <c r="C482" s="133">
        <v>25.5</v>
      </c>
      <c r="D482" s="150" t="s">
        <v>279</v>
      </c>
      <c r="E482" s="150" t="s">
        <v>279</v>
      </c>
      <c r="F482" s="150"/>
      <c r="G482" s="151" t="s">
        <v>284</v>
      </c>
      <c r="H482" s="150" t="s">
        <v>105</v>
      </c>
      <c r="I482" s="265">
        <v>2.52</v>
      </c>
      <c r="J482" s="271">
        <v>743845.94</v>
      </c>
      <c r="K482" s="273">
        <f t="shared" si="36"/>
        <v>1949471.439552</v>
      </c>
      <c r="L482" s="10"/>
      <c r="M482" s="5"/>
    </row>
    <row r="483" spans="1:14" ht="30" customHeight="1">
      <c r="A483" s="5"/>
      <c r="B483" s="9"/>
      <c r="C483" s="133">
        <v>25.6</v>
      </c>
      <c r="D483" s="150" t="s">
        <v>280</v>
      </c>
      <c r="E483" s="150" t="s">
        <v>280</v>
      </c>
      <c r="F483" s="150"/>
      <c r="G483" s="151" t="s">
        <v>282</v>
      </c>
      <c r="H483" s="150" t="s">
        <v>105</v>
      </c>
      <c r="I483" s="265">
        <v>0.46</v>
      </c>
      <c r="J483" s="271">
        <v>389100.82</v>
      </c>
      <c r="K483" s="273">
        <f t="shared" si="36"/>
        <v>186145.83228800003</v>
      </c>
      <c r="L483" s="10"/>
      <c r="M483" s="5"/>
    </row>
    <row r="484" spans="1:14" ht="30" customHeight="1">
      <c r="A484" s="5"/>
      <c r="B484" s="9"/>
      <c r="C484" s="133">
        <v>25.7</v>
      </c>
      <c r="D484" s="150" t="s">
        <v>113</v>
      </c>
      <c r="E484" s="150" t="s">
        <v>113</v>
      </c>
      <c r="F484" s="150"/>
      <c r="G484" s="151" t="s">
        <v>195</v>
      </c>
      <c r="H484" s="150" t="s">
        <v>105</v>
      </c>
      <c r="I484" s="265">
        <v>1.55</v>
      </c>
      <c r="J484" s="271">
        <v>277796</v>
      </c>
      <c r="K484" s="273">
        <f t="shared" si="36"/>
        <v>447807.152</v>
      </c>
      <c r="L484" s="10"/>
      <c r="M484" s="5"/>
    </row>
    <row r="485" spans="1:14" ht="30" customHeight="1">
      <c r="A485" s="5"/>
      <c r="B485" s="9"/>
      <c r="C485" s="133">
        <v>25.8</v>
      </c>
      <c r="D485" s="150" t="s">
        <v>150</v>
      </c>
      <c r="E485" s="150" t="s">
        <v>150</v>
      </c>
      <c r="F485" s="150"/>
      <c r="G485" s="151" t="s">
        <v>196</v>
      </c>
      <c r="H485" s="150" t="s">
        <v>204</v>
      </c>
      <c r="I485" s="265">
        <v>1</v>
      </c>
      <c r="J485" s="271">
        <v>782688.31</v>
      </c>
      <c r="K485" s="273">
        <f t="shared" si="36"/>
        <v>813995.84240000008</v>
      </c>
      <c r="L485" s="10"/>
      <c r="M485" s="5"/>
    </row>
    <row r="486" spans="1:14" ht="44.25" customHeight="1">
      <c r="A486" s="5"/>
      <c r="B486" s="9"/>
      <c r="C486" s="133">
        <v>25.9</v>
      </c>
      <c r="D486" s="150" t="s">
        <v>281</v>
      </c>
      <c r="E486" s="150" t="s">
        <v>281</v>
      </c>
      <c r="F486" s="150"/>
      <c r="G486" s="151" t="s">
        <v>283</v>
      </c>
      <c r="H486" s="150" t="s">
        <v>105</v>
      </c>
      <c r="I486" s="265">
        <v>9.6</v>
      </c>
      <c r="J486" s="271">
        <v>390438.26</v>
      </c>
      <c r="K486" s="273">
        <f t="shared" si="36"/>
        <v>3898135.5878400002</v>
      </c>
      <c r="L486" s="10"/>
      <c r="M486" s="5"/>
    </row>
    <row r="487" spans="1:14" ht="30" customHeight="1">
      <c r="A487" s="5"/>
      <c r="B487" s="9"/>
      <c r="C487" s="243">
        <v>25.1</v>
      </c>
      <c r="D487" s="150" t="s">
        <v>151</v>
      </c>
      <c r="E487" s="150" t="s">
        <v>151</v>
      </c>
      <c r="F487" s="150"/>
      <c r="G487" s="151" t="s">
        <v>201</v>
      </c>
      <c r="H487" s="150" t="s">
        <v>204</v>
      </c>
      <c r="I487" s="265">
        <v>1</v>
      </c>
      <c r="J487" s="269">
        <v>130841.14</v>
      </c>
      <c r="K487" s="273">
        <f t="shared" si="36"/>
        <v>136074.7856</v>
      </c>
      <c r="L487" s="10"/>
      <c r="M487" s="5"/>
    </row>
    <row r="488" spans="1:14" ht="30" customHeight="1" thickBot="1">
      <c r="A488" s="5"/>
      <c r="B488" s="9"/>
      <c r="C488" s="139" t="s">
        <v>13</v>
      </c>
      <c r="D488" s="163"/>
      <c r="E488" s="163"/>
      <c r="F488" s="163"/>
      <c r="G488" s="164"/>
      <c r="H488" s="165"/>
      <c r="I488" s="254"/>
      <c r="J488" s="142"/>
      <c r="K488" s="143">
        <f>SUM(K478:K487)</f>
        <v>11999006.0658</v>
      </c>
      <c r="L488" s="10"/>
      <c r="M488" s="5"/>
      <c r="N488" s="261">
        <f>+K488*1.3</f>
        <v>15598707.885540001</v>
      </c>
    </row>
    <row r="489" spans="1:14" ht="30" customHeight="1" thickBot="1">
      <c r="A489" s="5"/>
      <c r="B489" s="9"/>
      <c r="C489" s="334">
        <v>26</v>
      </c>
      <c r="D489" s="335" t="s">
        <v>285</v>
      </c>
      <c r="E489" s="335"/>
      <c r="F489" s="335"/>
      <c r="G489" s="335"/>
      <c r="H489" s="335"/>
      <c r="I489" s="336"/>
      <c r="J489" s="335"/>
      <c r="K489" s="337"/>
      <c r="L489" s="10"/>
      <c r="M489" s="5"/>
    </row>
    <row r="490" spans="1:14" ht="30" customHeight="1">
      <c r="A490" s="5"/>
      <c r="B490" s="9"/>
      <c r="C490" s="133">
        <v>26.1</v>
      </c>
      <c r="D490" s="150" t="s">
        <v>286</v>
      </c>
      <c r="E490" s="150" t="s">
        <v>286</v>
      </c>
      <c r="F490" s="150"/>
      <c r="G490" s="151" t="s">
        <v>289</v>
      </c>
      <c r="H490" s="150" t="s">
        <v>104</v>
      </c>
      <c r="I490" s="265">
        <v>3</v>
      </c>
      <c r="J490" s="271">
        <v>47059.98</v>
      </c>
      <c r="K490" s="273">
        <f>(J490*I490)</f>
        <v>141179.94</v>
      </c>
      <c r="L490" s="10"/>
      <c r="M490" s="5"/>
    </row>
    <row r="491" spans="1:14" ht="30" customHeight="1">
      <c r="A491" s="5"/>
      <c r="B491" s="9"/>
      <c r="C491" s="133">
        <v>26.2</v>
      </c>
      <c r="D491" s="150" t="s">
        <v>225</v>
      </c>
      <c r="E491" s="150" t="s">
        <v>225</v>
      </c>
      <c r="F491" s="150"/>
      <c r="G491" s="151" t="s">
        <v>290</v>
      </c>
      <c r="H491" s="150" t="s">
        <v>105</v>
      </c>
      <c r="I491" s="265">
        <v>0.4</v>
      </c>
      <c r="J491" s="271">
        <v>70577.63</v>
      </c>
      <c r="K491" s="273">
        <f>(J491*I491)</f>
        <v>28231.052000000003</v>
      </c>
      <c r="L491" s="10"/>
      <c r="M491" s="5"/>
    </row>
    <row r="492" spans="1:14" ht="30" customHeight="1">
      <c r="A492" s="5"/>
      <c r="B492" s="9"/>
      <c r="C492" s="133">
        <v>26.3</v>
      </c>
      <c r="D492" s="150" t="s">
        <v>226</v>
      </c>
      <c r="E492" s="150" t="s">
        <v>226</v>
      </c>
      <c r="F492" s="150"/>
      <c r="G492" s="151" t="s">
        <v>291</v>
      </c>
      <c r="H492" s="150" t="s">
        <v>269</v>
      </c>
      <c r="I492" s="265">
        <v>0.4</v>
      </c>
      <c r="J492" s="271">
        <v>887295</v>
      </c>
      <c r="K492" s="273">
        <f t="shared" ref="K492:K506" si="37">(J492*I492)*1.04</f>
        <v>369114.72000000003</v>
      </c>
      <c r="L492" s="10"/>
      <c r="M492" s="5"/>
    </row>
    <row r="493" spans="1:14" ht="30" customHeight="1">
      <c r="A493" s="5"/>
      <c r="B493" s="9"/>
      <c r="C493" s="133">
        <v>26.4</v>
      </c>
      <c r="D493" s="150" t="s">
        <v>287</v>
      </c>
      <c r="E493" s="150" t="s">
        <v>287</v>
      </c>
      <c r="F493" s="150"/>
      <c r="G493" s="151" t="s">
        <v>292</v>
      </c>
      <c r="H493" s="150" t="s">
        <v>105</v>
      </c>
      <c r="I493" s="265">
        <v>0.1</v>
      </c>
      <c r="J493" s="271">
        <v>33431.730000000003</v>
      </c>
      <c r="K493" s="273">
        <f t="shared" si="37"/>
        <v>3476.8999200000007</v>
      </c>
      <c r="L493" s="10"/>
      <c r="M493" s="5"/>
    </row>
    <row r="494" spans="1:14" ht="45.75" customHeight="1">
      <c r="A494" s="5"/>
      <c r="B494" s="9"/>
      <c r="C494" s="133">
        <v>26.5</v>
      </c>
      <c r="D494" s="150" t="s">
        <v>208</v>
      </c>
      <c r="E494" s="150" t="s">
        <v>208</v>
      </c>
      <c r="F494" s="150"/>
      <c r="G494" s="151" t="s">
        <v>212</v>
      </c>
      <c r="H494" s="150" t="s">
        <v>274</v>
      </c>
      <c r="I494" s="265">
        <v>30</v>
      </c>
      <c r="J494" s="271">
        <v>6843.45</v>
      </c>
      <c r="K494" s="273">
        <f t="shared" si="37"/>
        <v>213515.64</v>
      </c>
      <c r="L494" s="10"/>
      <c r="M494" s="5"/>
    </row>
    <row r="495" spans="1:14" ht="30" customHeight="1">
      <c r="A495" s="5"/>
      <c r="B495" s="9"/>
      <c r="C495" s="133">
        <v>26.6</v>
      </c>
      <c r="D495" s="150" t="s">
        <v>137</v>
      </c>
      <c r="E495" s="150" t="s">
        <v>137</v>
      </c>
      <c r="F495" s="150"/>
      <c r="G495" s="151" t="s">
        <v>141</v>
      </c>
      <c r="H495" s="150" t="s">
        <v>274</v>
      </c>
      <c r="I495" s="265">
        <v>24.67</v>
      </c>
      <c r="J495" s="271">
        <v>7423.82</v>
      </c>
      <c r="K495" s="273">
        <f t="shared" si="37"/>
        <v>190471.46497600002</v>
      </c>
      <c r="L495" s="10"/>
      <c r="M495" s="5"/>
    </row>
    <row r="496" spans="1:14" ht="30" customHeight="1">
      <c r="A496" s="5"/>
      <c r="B496" s="9"/>
      <c r="C496" s="133">
        <v>26.7</v>
      </c>
      <c r="D496" s="150" t="s">
        <v>138</v>
      </c>
      <c r="E496" s="150" t="s">
        <v>138</v>
      </c>
      <c r="F496" s="150"/>
      <c r="G496" s="151" t="s">
        <v>180</v>
      </c>
      <c r="H496" s="150" t="s">
        <v>269</v>
      </c>
      <c r="I496" s="265">
        <v>1.3</v>
      </c>
      <c r="J496" s="271">
        <v>503770.05</v>
      </c>
      <c r="K496" s="273">
        <f t="shared" si="37"/>
        <v>681097.1076000001</v>
      </c>
      <c r="L496" s="10"/>
      <c r="M496" s="5"/>
    </row>
    <row r="497" spans="1:14" ht="30" customHeight="1">
      <c r="A497" s="5"/>
      <c r="B497" s="9"/>
      <c r="C497" s="133">
        <v>26.8</v>
      </c>
      <c r="D497" s="150" t="s">
        <v>140</v>
      </c>
      <c r="E497" s="150" t="s">
        <v>140</v>
      </c>
      <c r="F497" s="150"/>
      <c r="G497" s="151" t="s">
        <v>202</v>
      </c>
      <c r="H497" s="150" t="s">
        <v>105</v>
      </c>
      <c r="I497" s="265">
        <v>12.5</v>
      </c>
      <c r="J497" s="271">
        <v>71370.94</v>
      </c>
      <c r="K497" s="273">
        <f t="shared" si="37"/>
        <v>927822.22000000009</v>
      </c>
      <c r="L497" s="10"/>
      <c r="M497" s="5"/>
    </row>
    <row r="498" spans="1:14" ht="44.25" customHeight="1">
      <c r="A498" s="5"/>
      <c r="B498" s="9"/>
      <c r="C498" s="133">
        <v>26.9</v>
      </c>
      <c r="D498" s="150" t="s">
        <v>197</v>
      </c>
      <c r="E498" s="150" t="s">
        <v>197</v>
      </c>
      <c r="F498" s="150"/>
      <c r="G498" s="151" t="s">
        <v>293</v>
      </c>
      <c r="H498" s="150" t="s">
        <v>104</v>
      </c>
      <c r="I498" s="265">
        <v>1.6</v>
      </c>
      <c r="J498" s="271">
        <v>390437.26</v>
      </c>
      <c r="K498" s="273">
        <f t="shared" si="37"/>
        <v>649687.60064000008</v>
      </c>
      <c r="L498" s="10"/>
      <c r="M498" s="5"/>
    </row>
    <row r="499" spans="1:14" ht="44.25" customHeight="1">
      <c r="A499" s="5"/>
      <c r="B499" s="9"/>
      <c r="C499" s="243">
        <v>26.1</v>
      </c>
      <c r="D499" s="150" t="s">
        <v>199</v>
      </c>
      <c r="E499" s="150" t="s">
        <v>199</v>
      </c>
      <c r="F499" s="150"/>
      <c r="G499" s="151" t="s">
        <v>200</v>
      </c>
      <c r="H499" s="150" t="s">
        <v>204</v>
      </c>
      <c r="I499" s="265">
        <v>1</v>
      </c>
      <c r="J499" s="271">
        <v>97472.38</v>
      </c>
      <c r="K499" s="273">
        <f t="shared" si="37"/>
        <v>101371.2752</v>
      </c>
      <c r="L499" s="10"/>
      <c r="M499" s="5"/>
    </row>
    <row r="500" spans="1:14" ht="44.25" customHeight="1">
      <c r="A500" s="5"/>
      <c r="B500" s="9"/>
      <c r="C500" s="133">
        <v>26.11</v>
      </c>
      <c r="D500" s="150" t="s">
        <v>120</v>
      </c>
      <c r="E500" s="150" t="s">
        <v>120</v>
      </c>
      <c r="F500" s="150"/>
      <c r="G500" s="151" t="s">
        <v>129</v>
      </c>
      <c r="H500" s="150" t="s">
        <v>105</v>
      </c>
      <c r="I500" s="265">
        <v>25</v>
      </c>
      <c r="J500" s="271">
        <v>35818.47</v>
      </c>
      <c r="K500" s="273">
        <f t="shared" si="37"/>
        <v>931280.22000000009</v>
      </c>
      <c r="L500" s="10"/>
      <c r="M500" s="5"/>
    </row>
    <row r="501" spans="1:14" ht="44.25" customHeight="1">
      <c r="A501" s="5"/>
      <c r="B501" s="9"/>
      <c r="C501" s="133">
        <v>26.12</v>
      </c>
      <c r="D501" s="150" t="s">
        <v>121</v>
      </c>
      <c r="E501" s="150" t="s">
        <v>121</v>
      </c>
      <c r="F501" s="150"/>
      <c r="G501" s="151" t="s">
        <v>130</v>
      </c>
      <c r="H501" s="150" t="s">
        <v>250</v>
      </c>
      <c r="I501" s="265">
        <v>14</v>
      </c>
      <c r="J501" s="271">
        <v>12797.41</v>
      </c>
      <c r="K501" s="273">
        <f t="shared" si="37"/>
        <v>186330.28959999999</v>
      </c>
      <c r="L501" s="10"/>
      <c r="M501" s="5"/>
    </row>
    <row r="502" spans="1:14" ht="44.25" customHeight="1">
      <c r="A502" s="5"/>
      <c r="B502" s="9"/>
      <c r="C502" s="133">
        <v>26.13</v>
      </c>
      <c r="D502" s="150" t="s">
        <v>111</v>
      </c>
      <c r="E502" s="150" t="s">
        <v>111</v>
      </c>
      <c r="F502" s="150"/>
      <c r="G502" s="151" t="s">
        <v>216</v>
      </c>
      <c r="H502" s="150" t="s">
        <v>105</v>
      </c>
      <c r="I502" s="265">
        <v>52</v>
      </c>
      <c r="J502" s="271">
        <v>77510.13</v>
      </c>
      <c r="K502" s="273">
        <f t="shared" si="37"/>
        <v>4191747.8304000003</v>
      </c>
      <c r="L502" s="10"/>
      <c r="M502" s="5"/>
    </row>
    <row r="503" spans="1:14" ht="44.25" customHeight="1">
      <c r="A503" s="5"/>
      <c r="B503" s="9"/>
      <c r="C503" s="133">
        <v>26.14</v>
      </c>
      <c r="D503" s="150" t="s">
        <v>162</v>
      </c>
      <c r="E503" s="150" t="s">
        <v>162</v>
      </c>
      <c r="F503" s="150"/>
      <c r="G503" s="151" t="s">
        <v>203</v>
      </c>
      <c r="H503" s="150" t="s">
        <v>204</v>
      </c>
      <c r="I503" s="265">
        <v>1</v>
      </c>
      <c r="J503" s="271">
        <v>711261.47</v>
      </c>
      <c r="K503" s="273">
        <f t="shared" si="37"/>
        <v>739711.92879999999</v>
      </c>
      <c r="L503" s="10"/>
      <c r="M503" s="5"/>
    </row>
    <row r="504" spans="1:14" ht="44.25" customHeight="1">
      <c r="A504" s="5"/>
      <c r="B504" s="9"/>
      <c r="C504" s="133">
        <v>26.15</v>
      </c>
      <c r="D504" s="150" t="s">
        <v>262</v>
      </c>
      <c r="E504" s="150" t="s">
        <v>262</v>
      </c>
      <c r="F504" s="150"/>
      <c r="G504" s="151" t="s">
        <v>217</v>
      </c>
      <c r="H504" s="150" t="s">
        <v>105</v>
      </c>
      <c r="I504" s="265">
        <v>128.74</v>
      </c>
      <c r="J504" s="271">
        <v>11309.63</v>
      </c>
      <c r="K504" s="273">
        <f t="shared" si="37"/>
        <v>1514241.8368480001</v>
      </c>
      <c r="L504" s="10"/>
      <c r="M504" s="5"/>
    </row>
    <row r="505" spans="1:14" ht="44.25" customHeight="1">
      <c r="A505" s="5"/>
      <c r="B505" s="9"/>
      <c r="C505" s="133">
        <v>26.16</v>
      </c>
      <c r="D505" s="150" t="s">
        <v>288</v>
      </c>
      <c r="E505" s="150" t="s">
        <v>288</v>
      </c>
      <c r="F505" s="150"/>
      <c r="G505" s="151" t="s">
        <v>294</v>
      </c>
      <c r="H505" s="150" t="s">
        <v>104</v>
      </c>
      <c r="I505" s="265">
        <v>25</v>
      </c>
      <c r="J505" s="271">
        <v>15732.1</v>
      </c>
      <c r="K505" s="273">
        <f t="shared" si="37"/>
        <v>409034.60000000003</v>
      </c>
      <c r="L505" s="10"/>
      <c r="M505" s="5"/>
    </row>
    <row r="506" spans="1:14" ht="30" customHeight="1">
      <c r="A506" s="5"/>
      <c r="B506" s="9"/>
      <c r="C506" s="133">
        <v>26.17</v>
      </c>
      <c r="D506" s="150" t="s">
        <v>218</v>
      </c>
      <c r="E506" s="150" t="s">
        <v>218</v>
      </c>
      <c r="F506" s="150"/>
      <c r="G506" s="151" t="s">
        <v>222</v>
      </c>
      <c r="H506" s="150" t="s">
        <v>104</v>
      </c>
      <c r="I506" s="265">
        <v>35</v>
      </c>
      <c r="J506" s="269">
        <v>19824.16</v>
      </c>
      <c r="K506" s="273">
        <f t="shared" si="37"/>
        <v>721599.424</v>
      </c>
      <c r="L506" s="10"/>
      <c r="M506" s="5"/>
    </row>
    <row r="507" spans="1:14" ht="30" customHeight="1" thickBot="1">
      <c r="A507" s="5"/>
      <c r="B507" s="9"/>
      <c r="C507" s="139" t="s">
        <v>13</v>
      </c>
      <c r="D507" s="163"/>
      <c r="E507" s="163"/>
      <c r="F507" s="163"/>
      <c r="G507" s="164"/>
      <c r="H507" s="165"/>
      <c r="I507" s="264"/>
      <c r="J507" s="316"/>
      <c r="K507" s="312">
        <f>SUM(K490:K506)</f>
        <v>11999914.049984001</v>
      </c>
      <c r="L507" s="10"/>
      <c r="M507" s="5"/>
      <c r="N507" s="317">
        <f>+K507*1.3</f>
        <v>15599888.2649792</v>
      </c>
    </row>
    <row r="508" spans="1:14" ht="30" customHeight="1" thickBot="1">
      <c r="A508" s="5"/>
      <c r="B508" s="9"/>
      <c r="C508" s="334">
        <v>27</v>
      </c>
      <c r="D508" s="335" t="s">
        <v>295</v>
      </c>
      <c r="E508" s="335"/>
      <c r="F508" s="335"/>
      <c r="G508" s="335"/>
      <c r="H508" s="335"/>
      <c r="I508" s="336"/>
      <c r="J508" s="335"/>
      <c r="K508" s="337"/>
      <c r="L508" s="10"/>
      <c r="M508" s="5"/>
    </row>
    <row r="509" spans="1:14" ht="30" customHeight="1">
      <c r="A509" s="5"/>
      <c r="B509" s="9"/>
      <c r="C509" s="133">
        <v>27.1</v>
      </c>
      <c r="D509" s="150" t="s">
        <v>140</v>
      </c>
      <c r="E509" s="150" t="s">
        <v>140</v>
      </c>
      <c r="F509" s="150"/>
      <c r="G509" s="151" t="s">
        <v>202</v>
      </c>
      <c r="H509" s="150" t="s">
        <v>105</v>
      </c>
      <c r="I509" s="265">
        <v>33</v>
      </c>
      <c r="J509" s="271">
        <v>71370.94</v>
      </c>
      <c r="K509" s="273">
        <f>(J509*I509)*1.04</f>
        <v>2449450.6608000002</v>
      </c>
      <c r="L509" s="10"/>
      <c r="M509" s="5"/>
    </row>
    <row r="510" spans="1:14" ht="30" customHeight="1">
      <c r="A510" s="5"/>
      <c r="B510" s="9"/>
      <c r="C510" s="133">
        <v>27.2</v>
      </c>
      <c r="D510" s="150" t="s">
        <v>123</v>
      </c>
      <c r="E510" s="150" t="s">
        <v>123</v>
      </c>
      <c r="F510" s="150"/>
      <c r="G510" s="151" t="s">
        <v>171</v>
      </c>
      <c r="H510" s="150" t="s">
        <v>105</v>
      </c>
      <c r="I510" s="265">
        <v>13.5</v>
      </c>
      <c r="J510" s="271">
        <v>91325.6</v>
      </c>
      <c r="K510" s="273">
        <f t="shared" ref="K510:K518" si="38">(J510*I510)*1.04</f>
        <v>1282211.4240000001</v>
      </c>
      <c r="L510" s="10"/>
      <c r="M510" s="5"/>
    </row>
    <row r="511" spans="1:14" ht="30" customHeight="1">
      <c r="A511" s="5"/>
      <c r="B511" s="9"/>
      <c r="C511" s="133">
        <v>27.3</v>
      </c>
      <c r="D511" s="150" t="s">
        <v>120</v>
      </c>
      <c r="E511" s="150" t="s">
        <v>120</v>
      </c>
      <c r="F511" s="150"/>
      <c r="G511" s="151" t="s">
        <v>129</v>
      </c>
      <c r="H511" s="150" t="s">
        <v>105</v>
      </c>
      <c r="I511" s="265">
        <v>65.62</v>
      </c>
      <c r="J511" s="271">
        <v>35818.47</v>
      </c>
      <c r="K511" s="273">
        <f t="shared" si="38"/>
        <v>2444424.3214560007</v>
      </c>
      <c r="L511" s="10"/>
      <c r="M511" s="5"/>
    </row>
    <row r="512" spans="1:14" ht="30" customHeight="1">
      <c r="A512" s="5"/>
      <c r="B512" s="9"/>
      <c r="C512" s="133">
        <v>27.4</v>
      </c>
      <c r="D512" s="150" t="s">
        <v>121</v>
      </c>
      <c r="E512" s="150" t="s">
        <v>121</v>
      </c>
      <c r="F512" s="150"/>
      <c r="G512" s="151" t="s">
        <v>130</v>
      </c>
      <c r="H512" s="150" t="s">
        <v>250</v>
      </c>
      <c r="I512" s="265">
        <v>24</v>
      </c>
      <c r="J512" s="271">
        <v>12797.41</v>
      </c>
      <c r="K512" s="273">
        <f t="shared" si="38"/>
        <v>319423.35359999997</v>
      </c>
      <c r="L512" s="10"/>
      <c r="M512" s="5"/>
    </row>
    <row r="513" spans="1:14" ht="45.75" customHeight="1">
      <c r="A513" s="5"/>
      <c r="B513" s="9"/>
      <c r="C513" s="133">
        <v>27.5</v>
      </c>
      <c r="D513" s="150" t="s">
        <v>219</v>
      </c>
      <c r="E513" s="150" t="s">
        <v>219</v>
      </c>
      <c r="F513" s="150"/>
      <c r="G513" s="151" t="s">
        <v>223</v>
      </c>
      <c r="H513" s="150" t="s">
        <v>105</v>
      </c>
      <c r="I513" s="265">
        <v>14</v>
      </c>
      <c r="J513" s="271">
        <v>129656.38</v>
      </c>
      <c r="K513" s="273">
        <f t="shared" si="38"/>
        <v>1887796.8928</v>
      </c>
      <c r="L513" s="10"/>
      <c r="M513" s="5"/>
    </row>
    <row r="514" spans="1:14" ht="16.05" customHeight="1">
      <c r="A514" s="5"/>
      <c r="B514" s="9"/>
      <c r="C514" s="133">
        <v>27.6</v>
      </c>
      <c r="D514" s="150" t="s">
        <v>162</v>
      </c>
      <c r="E514" s="150" t="s">
        <v>162</v>
      </c>
      <c r="F514" s="150"/>
      <c r="G514" s="338" t="s">
        <v>372</v>
      </c>
      <c r="H514" s="150" t="s">
        <v>204</v>
      </c>
      <c r="I514" s="265">
        <v>1</v>
      </c>
      <c r="J514" s="271">
        <v>711261.47</v>
      </c>
      <c r="K514" s="273">
        <f t="shared" si="38"/>
        <v>739711.92879999999</v>
      </c>
      <c r="L514" s="10"/>
      <c r="M514" s="5"/>
    </row>
    <row r="515" spans="1:14" ht="30" customHeight="1">
      <c r="A515" s="5"/>
      <c r="B515" s="9"/>
      <c r="C515" s="133">
        <v>27.7</v>
      </c>
      <c r="D515" s="150" t="s">
        <v>114</v>
      </c>
      <c r="E515" s="150" t="s">
        <v>114</v>
      </c>
      <c r="F515" s="150"/>
      <c r="G515" s="151" t="s">
        <v>221</v>
      </c>
      <c r="H515" s="150" t="s">
        <v>105</v>
      </c>
      <c r="I515" s="265">
        <v>34.64</v>
      </c>
      <c r="J515" s="271">
        <v>21641.87</v>
      </c>
      <c r="K515" s="273">
        <f t="shared" si="38"/>
        <v>779661.35187200003</v>
      </c>
      <c r="L515" s="10"/>
      <c r="M515" s="5"/>
    </row>
    <row r="516" spans="1:14" ht="30" customHeight="1">
      <c r="A516" s="5"/>
      <c r="B516" s="9"/>
      <c r="C516" s="133">
        <v>27.8</v>
      </c>
      <c r="D516" s="150" t="s">
        <v>113</v>
      </c>
      <c r="E516" s="150" t="s">
        <v>113</v>
      </c>
      <c r="F516" s="150"/>
      <c r="G516" s="151" t="s">
        <v>196</v>
      </c>
      <c r="H516" s="150" t="s">
        <v>105</v>
      </c>
      <c r="I516" s="265">
        <v>2.2000000000000002</v>
      </c>
      <c r="J516" s="271">
        <v>277796</v>
      </c>
      <c r="K516" s="273">
        <f t="shared" si="38"/>
        <v>635597.24800000014</v>
      </c>
      <c r="L516" s="10"/>
      <c r="M516" s="5"/>
    </row>
    <row r="517" spans="1:14" ht="44.25" customHeight="1">
      <c r="A517" s="5"/>
      <c r="B517" s="9"/>
      <c r="C517" s="133">
        <v>27.9</v>
      </c>
      <c r="D517" s="150" t="s">
        <v>197</v>
      </c>
      <c r="E517" s="150" t="s">
        <v>197</v>
      </c>
      <c r="F517" s="150"/>
      <c r="G517" s="151" t="s">
        <v>198</v>
      </c>
      <c r="H517" s="150" t="s">
        <v>105</v>
      </c>
      <c r="I517" s="265">
        <v>3.1</v>
      </c>
      <c r="J517" s="271">
        <v>390437.26</v>
      </c>
      <c r="K517" s="273">
        <f t="shared" si="38"/>
        <v>1258769.72624</v>
      </c>
      <c r="L517" s="10"/>
      <c r="M517" s="5"/>
    </row>
    <row r="518" spans="1:14" ht="30" customHeight="1">
      <c r="A518" s="5"/>
      <c r="B518" s="9"/>
      <c r="C518" s="243">
        <v>2.1</v>
      </c>
      <c r="D518" s="150" t="s">
        <v>199</v>
      </c>
      <c r="E518" s="150" t="s">
        <v>199</v>
      </c>
      <c r="F518" s="150"/>
      <c r="G518" s="151" t="s">
        <v>200</v>
      </c>
      <c r="H518" s="150" t="s">
        <v>204</v>
      </c>
      <c r="I518" s="265">
        <v>2</v>
      </c>
      <c r="J518" s="269">
        <v>97472.38</v>
      </c>
      <c r="K518" s="273">
        <f t="shared" si="38"/>
        <v>202742.55040000001</v>
      </c>
      <c r="L518" s="10"/>
      <c r="M518" s="5"/>
    </row>
    <row r="519" spans="1:14" ht="30" customHeight="1" thickBot="1">
      <c r="A519" s="5"/>
      <c r="B519" s="9"/>
      <c r="C519" s="139" t="s">
        <v>13</v>
      </c>
      <c r="D519" s="163"/>
      <c r="E519" s="163"/>
      <c r="F519" s="163"/>
      <c r="G519" s="164"/>
      <c r="H519" s="165"/>
      <c r="I519" s="264"/>
      <c r="J519" s="316"/>
      <c r="K519" s="312">
        <f>SUM(K509:K518)</f>
        <v>11999789.457968002</v>
      </c>
      <c r="L519" s="10"/>
      <c r="M519" s="5"/>
      <c r="N519" s="317">
        <f>+K519*1.3</f>
        <v>15599726.295358403</v>
      </c>
    </row>
    <row r="520" spans="1:14" ht="30" customHeight="1" thickBot="1">
      <c r="A520" s="5"/>
      <c r="B520" s="9"/>
      <c r="C520" s="334">
        <v>28</v>
      </c>
      <c r="D520" s="335" t="s">
        <v>296</v>
      </c>
      <c r="E520" s="335"/>
      <c r="F520" s="335"/>
      <c r="G520" s="335"/>
      <c r="H520" s="335"/>
      <c r="I520" s="336"/>
      <c r="J520" s="335"/>
      <c r="K520" s="337"/>
      <c r="L520" s="10"/>
      <c r="M520" s="5"/>
    </row>
    <row r="521" spans="1:14" ht="30" customHeight="1">
      <c r="A521" s="5"/>
      <c r="B521" s="9"/>
      <c r="C521" s="133">
        <v>28.1</v>
      </c>
      <c r="D521" s="150" t="s">
        <v>261</v>
      </c>
      <c r="E521" s="150" t="s">
        <v>261</v>
      </c>
      <c r="F521" s="150"/>
      <c r="G521" s="151" t="s">
        <v>264</v>
      </c>
      <c r="H521" s="150" t="s">
        <v>105</v>
      </c>
      <c r="I521" s="265">
        <v>2.52</v>
      </c>
      <c r="J521" s="271">
        <v>324341.83</v>
      </c>
      <c r="K521" s="273">
        <f>(J521*I521)*1.04</f>
        <v>850035.06806399999</v>
      </c>
      <c r="L521" s="10"/>
      <c r="M521" s="5"/>
    </row>
    <row r="522" spans="1:14" ht="30" customHeight="1">
      <c r="A522" s="5"/>
      <c r="B522" s="9"/>
      <c r="C522" s="133">
        <v>28.2</v>
      </c>
      <c r="D522" s="150" t="s">
        <v>123</v>
      </c>
      <c r="E522" s="150" t="s">
        <v>123</v>
      </c>
      <c r="F522" s="150"/>
      <c r="G522" s="151" t="s">
        <v>171</v>
      </c>
      <c r="H522" s="150" t="s">
        <v>105</v>
      </c>
      <c r="I522" s="265">
        <v>3.6</v>
      </c>
      <c r="J522" s="271">
        <v>91325.6</v>
      </c>
      <c r="K522" s="273">
        <f t="shared" ref="K522:K532" si="39">(J522*I522)*1.04</f>
        <v>341923.04640000005</v>
      </c>
      <c r="L522" s="10"/>
      <c r="M522" s="5"/>
    </row>
    <row r="523" spans="1:14" ht="30" customHeight="1">
      <c r="A523" s="5"/>
      <c r="B523" s="9"/>
      <c r="C523" s="133">
        <v>28.3</v>
      </c>
      <c r="D523" s="150" t="s">
        <v>120</v>
      </c>
      <c r="E523" s="150" t="s">
        <v>120</v>
      </c>
      <c r="F523" s="150"/>
      <c r="G523" s="151" t="s">
        <v>129</v>
      </c>
      <c r="H523" s="150" t="s">
        <v>105</v>
      </c>
      <c r="I523" s="265">
        <v>27.66</v>
      </c>
      <c r="J523" s="271">
        <v>35818.47</v>
      </c>
      <c r="K523" s="273">
        <f t="shared" si="39"/>
        <v>1030368.435408</v>
      </c>
      <c r="L523" s="10"/>
      <c r="M523" s="5"/>
    </row>
    <row r="524" spans="1:14" ht="30" customHeight="1">
      <c r="A524" s="5"/>
      <c r="B524" s="9"/>
      <c r="C524" s="133">
        <v>28.4</v>
      </c>
      <c r="D524" s="150" t="s">
        <v>219</v>
      </c>
      <c r="E524" s="150" t="s">
        <v>219</v>
      </c>
      <c r="F524" s="150"/>
      <c r="G524" s="151" t="s">
        <v>223</v>
      </c>
      <c r="H524" s="150" t="s">
        <v>105</v>
      </c>
      <c r="I524" s="265">
        <v>16</v>
      </c>
      <c r="J524" s="271">
        <v>129656.38</v>
      </c>
      <c r="K524" s="273">
        <f t="shared" si="39"/>
        <v>2157482.1632000003</v>
      </c>
      <c r="L524" s="10"/>
      <c r="M524" s="5"/>
    </row>
    <row r="525" spans="1:14" ht="45.75" customHeight="1">
      <c r="A525" s="5"/>
      <c r="B525" s="9"/>
      <c r="C525" s="133">
        <v>28.5</v>
      </c>
      <c r="D525" s="150" t="s">
        <v>109</v>
      </c>
      <c r="E525" s="150" t="s">
        <v>109</v>
      </c>
      <c r="F525" s="150"/>
      <c r="G525" s="151" t="s">
        <v>214</v>
      </c>
      <c r="H525" s="150" t="s">
        <v>105</v>
      </c>
      <c r="I525" s="265">
        <v>5</v>
      </c>
      <c r="J525" s="271">
        <v>137006.91</v>
      </c>
      <c r="K525" s="273">
        <f t="shared" si="39"/>
        <v>712435.93200000003</v>
      </c>
      <c r="L525" s="10"/>
      <c r="M525" s="5"/>
    </row>
    <row r="526" spans="1:14" ht="30" customHeight="1">
      <c r="A526" s="5"/>
      <c r="B526" s="9"/>
      <c r="C526" s="133">
        <v>28.6</v>
      </c>
      <c r="D526" s="150" t="s">
        <v>119</v>
      </c>
      <c r="E526" s="150" t="s">
        <v>119</v>
      </c>
      <c r="F526" s="150"/>
      <c r="G526" s="151" t="s">
        <v>265</v>
      </c>
      <c r="H526" s="150" t="s">
        <v>105</v>
      </c>
      <c r="I526" s="265">
        <v>8</v>
      </c>
      <c r="J526" s="271">
        <v>74297.23</v>
      </c>
      <c r="K526" s="273">
        <f t="shared" si="39"/>
        <v>618152.95360000001</v>
      </c>
      <c r="L526" s="10"/>
      <c r="M526" s="5"/>
    </row>
    <row r="527" spans="1:14" ht="30" customHeight="1">
      <c r="A527" s="5"/>
      <c r="B527" s="9"/>
      <c r="C527" s="133">
        <v>28.7</v>
      </c>
      <c r="D527" s="150" t="s">
        <v>111</v>
      </c>
      <c r="E527" s="150" t="s">
        <v>111</v>
      </c>
      <c r="F527" s="150"/>
      <c r="G527" s="151" t="s">
        <v>266</v>
      </c>
      <c r="H527" s="150" t="s">
        <v>105</v>
      </c>
      <c r="I527" s="265">
        <v>8</v>
      </c>
      <c r="J527" s="271">
        <v>77510.13</v>
      </c>
      <c r="K527" s="273">
        <f t="shared" si="39"/>
        <v>644884.2816000001</v>
      </c>
      <c r="L527" s="10"/>
      <c r="M527" s="5"/>
    </row>
    <row r="528" spans="1:14" ht="30" customHeight="1">
      <c r="A528" s="5"/>
      <c r="B528" s="9"/>
      <c r="C528" s="133">
        <v>28.8</v>
      </c>
      <c r="D528" s="150" t="s">
        <v>114</v>
      </c>
      <c r="E528" s="150" t="s">
        <v>114</v>
      </c>
      <c r="F528" s="150"/>
      <c r="G528" s="151" t="s">
        <v>221</v>
      </c>
      <c r="H528" s="150" t="s">
        <v>105</v>
      </c>
      <c r="I528" s="265">
        <v>5.6</v>
      </c>
      <c r="J528" s="271">
        <v>21641.87</v>
      </c>
      <c r="K528" s="273">
        <f t="shared" si="39"/>
        <v>126042.25087999998</v>
      </c>
      <c r="L528" s="10"/>
      <c r="M528" s="5"/>
    </row>
    <row r="529" spans="1:17" ht="44.25" customHeight="1">
      <c r="A529" s="5"/>
      <c r="B529" s="9"/>
      <c r="C529" s="133">
        <v>28.9</v>
      </c>
      <c r="D529" s="150" t="s">
        <v>262</v>
      </c>
      <c r="E529" s="150" t="s">
        <v>262</v>
      </c>
      <c r="F529" s="150"/>
      <c r="G529" s="151" t="s">
        <v>267</v>
      </c>
      <c r="H529" s="150" t="s">
        <v>105</v>
      </c>
      <c r="I529" s="265">
        <v>139</v>
      </c>
      <c r="J529" s="271">
        <v>11309.63</v>
      </c>
      <c r="K529" s="273">
        <f t="shared" si="39"/>
        <v>1634920.1127999998</v>
      </c>
      <c r="L529" s="10"/>
      <c r="M529" s="5"/>
    </row>
    <row r="530" spans="1:17" ht="44.25" customHeight="1">
      <c r="A530" s="5"/>
      <c r="B530" s="9"/>
      <c r="C530" s="133">
        <v>28.1</v>
      </c>
      <c r="D530" s="150" t="s">
        <v>218</v>
      </c>
      <c r="E530" s="150" t="s">
        <v>218</v>
      </c>
      <c r="F530" s="150"/>
      <c r="G530" s="151" t="s">
        <v>222</v>
      </c>
      <c r="H530" s="150" t="s">
        <v>105</v>
      </c>
      <c r="I530" s="265">
        <v>22.11</v>
      </c>
      <c r="J530" s="271">
        <v>19824.16</v>
      </c>
      <c r="K530" s="273">
        <f t="shared" si="39"/>
        <v>455844.664704</v>
      </c>
      <c r="L530" s="10"/>
      <c r="M530" s="5"/>
    </row>
    <row r="531" spans="1:17" ht="44.25" customHeight="1">
      <c r="A531" s="5"/>
      <c r="B531" s="9"/>
      <c r="C531" s="133">
        <v>28.11</v>
      </c>
      <c r="D531" s="150" t="s">
        <v>279</v>
      </c>
      <c r="E531" s="150" t="s">
        <v>279</v>
      </c>
      <c r="F531" s="150"/>
      <c r="G531" s="151" t="s">
        <v>284</v>
      </c>
      <c r="H531" s="150" t="s">
        <v>105</v>
      </c>
      <c r="I531" s="265">
        <v>2.7</v>
      </c>
      <c r="J531" s="271">
        <v>743845.94</v>
      </c>
      <c r="K531" s="273">
        <f t="shared" si="39"/>
        <v>2088719.39952</v>
      </c>
      <c r="L531" s="10"/>
      <c r="M531" s="5"/>
    </row>
    <row r="532" spans="1:17" ht="30" customHeight="1">
      <c r="A532" s="5"/>
      <c r="B532" s="9"/>
      <c r="C532" s="243">
        <v>28.12</v>
      </c>
      <c r="D532" s="150" t="s">
        <v>235</v>
      </c>
      <c r="E532" s="150" t="s">
        <v>235</v>
      </c>
      <c r="F532" s="150"/>
      <c r="G532" s="151" t="s">
        <v>238</v>
      </c>
      <c r="H532" s="150" t="s">
        <v>105</v>
      </c>
      <c r="I532" s="265">
        <v>4</v>
      </c>
      <c r="J532" s="269">
        <v>321920.34999999998</v>
      </c>
      <c r="K532" s="273">
        <f t="shared" si="39"/>
        <v>1339188.656</v>
      </c>
      <c r="L532" s="10"/>
      <c r="M532" s="5"/>
    </row>
    <row r="533" spans="1:17" ht="30" customHeight="1" thickBot="1">
      <c r="A533" s="5"/>
      <c r="B533" s="9"/>
      <c r="C533" s="139" t="s">
        <v>13</v>
      </c>
      <c r="D533" s="163"/>
      <c r="E533" s="163"/>
      <c r="F533" s="163"/>
      <c r="G533" s="164"/>
      <c r="H533" s="165"/>
      <c r="I533" s="264"/>
      <c r="J533" s="316"/>
      <c r="K533" s="312">
        <f>SUM(K521:K532)</f>
        <v>11999996.964176001</v>
      </c>
      <c r="L533" s="10"/>
      <c r="M533" s="5"/>
      <c r="N533" s="317">
        <f>+K533*1.3</f>
        <v>15599996.053428803</v>
      </c>
    </row>
    <row r="534" spans="1:17" ht="30" customHeight="1" thickBot="1">
      <c r="A534" s="5"/>
      <c r="B534" s="9"/>
      <c r="C534" s="334">
        <v>29</v>
      </c>
      <c r="D534" s="335" t="s">
        <v>297</v>
      </c>
      <c r="E534" s="335"/>
      <c r="F534" s="335"/>
      <c r="G534" s="335"/>
      <c r="H534" s="335"/>
      <c r="I534" s="336"/>
      <c r="J534" s="335"/>
      <c r="K534" s="337"/>
      <c r="L534" s="10"/>
      <c r="M534" s="5"/>
    </row>
    <row r="535" spans="1:17" ht="30" customHeight="1">
      <c r="A535" s="5"/>
      <c r="B535" s="9"/>
      <c r="C535" s="133">
        <v>29.1</v>
      </c>
      <c r="D535" s="150" t="s">
        <v>123</v>
      </c>
      <c r="E535" s="150" t="s">
        <v>123</v>
      </c>
      <c r="F535" s="150"/>
      <c r="G535" s="151" t="s">
        <v>171</v>
      </c>
      <c r="H535" s="150" t="s">
        <v>105</v>
      </c>
      <c r="I535" s="265">
        <v>72.11</v>
      </c>
      <c r="J535" s="271">
        <v>91325.6</v>
      </c>
      <c r="K535" s="273">
        <f>(J535*I535)*1.04</f>
        <v>6848908.5766400006</v>
      </c>
      <c r="L535" s="10"/>
      <c r="M535" s="5"/>
    </row>
    <row r="536" spans="1:17" ht="30" customHeight="1">
      <c r="A536" s="5"/>
      <c r="B536" s="9"/>
      <c r="C536" s="133">
        <v>29.2</v>
      </c>
      <c r="D536" s="150" t="s">
        <v>120</v>
      </c>
      <c r="E536" s="150" t="s">
        <v>120</v>
      </c>
      <c r="F536" s="150"/>
      <c r="G536" s="151" t="s">
        <v>129</v>
      </c>
      <c r="H536" s="150" t="s">
        <v>105</v>
      </c>
      <c r="I536" s="265">
        <v>122.76</v>
      </c>
      <c r="J536" s="271">
        <v>35818.47</v>
      </c>
      <c r="K536" s="273">
        <f t="shared" ref="K536:K537" si="40">(J536*I536)*1.04</f>
        <v>4572958.3922880003</v>
      </c>
      <c r="L536" s="10"/>
      <c r="M536" s="5"/>
    </row>
    <row r="537" spans="1:17" ht="30" customHeight="1">
      <c r="A537" s="5"/>
      <c r="B537" s="9"/>
      <c r="C537" s="133">
        <v>29.3</v>
      </c>
      <c r="D537" s="150" t="s">
        <v>119</v>
      </c>
      <c r="E537" s="150" t="s">
        <v>119</v>
      </c>
      <c r="F537" s="150"/>
      <c r="G537" s="151" t="s">
        <v>265</v>
      </c>
      <c r="H537" s="150" t="s">
        <v>105</v>
      </c>
      <c r="I537" s="265">
        <v>7.48</v>
      </c>
      <c r="J537" s="271">
        <v>74297.23</v>
      </c>
      <c r="K537" s="273">
        <f t="shared" si="40"/>
        <v>577973.01161600009</v>
      </c>
      <c r="L537" s="10"/>
      <c r="M537" s="5"/>
    </row>
    <row r="538" spans="1:17" ht="30" customHeight="1" thickBot="1">
      <c r="A538" s="5"/>
      <c r="B538" s="9"/>
      <c r="C538" s="139" t="s">
        <v>13</v>
      </c>
      <c r="D538" s="163"/>
      <c r="E538" s="163"/>
      <c r="F538" s="163"/>
      <c r="G538" s="164"/>
      <c r="H538" s="165"/>
      <c r="I538" s="264"/>
      <c r="J538" s="316"/>
      <c r="K538" s="312">
        <f>SUM(K535:K537)</f>
        <v>11999839.980544003</v>
      </c>
      <c r="L538" s="10"/>
      <c r="M538" s="5"/>
      <c r="N538" s="317">
        <f>+K538*1.3</f>
        <v>15599791.974707205</v>
      </c>
    </row>
    <row r="539" spans="1:17" ht="14.4" thickBot="1">
      <c r="C539" s="304" t="s">
        <v>13</v>
      </c>
      <c r="D539" s="305"/>
      <c r="E539" s="305"/>
      <c r="F539" s="305"/>
      <c r="G539" s="306"/>
      <c r="H539" s="307"/>
      <c r="I539" s="254"/>
      <c r="J539" s="142"/>
      <c r="K539" s="143">
        <f>SUM(K466:K471)</f>
        <v>11999057.511896001</v>
      </c>
      <c r="N539" s="261">
        <f>+K539*1.3</f>
        <v>15598774.765464801</v>
      </c>
    </row>
    <row r="540" spans="1:17" ht="30" customHeight="1" thickBot="1">
      <c r="A540" s="5"/>
      <c r="B540" s="9"/>
      <c r="C540" s="130">
        <v>30</v>
      </c>
      <c r="D540" s="131" t="s">
        <v>327</v>
      </c>
      <c r="E540" s="131"/>
      <c r="F540" s="131"/>
      <c r="G540" s="131"/>
      <c r="H540" s="131"/>
      <c r="I540" s="256"/>
      <c r="J540" s="131"/>
      <c r="K540" s="132"/>
      <c r="L540" s="10"/>
      <c r="M540" s="5"/>
      <c r="N540" s="259" t="e">
        <f>#REF!+#REF!+#REF!+#REF!+N373+N394+N415+N430+N451+N539</f>
        <v>#REF!</v>
      </c>
      <c r="P540" s="263">
        <v>234000000</v>
      </c>
      <c r="Q540" s="249" t="e">
        <f>+P540-N540</f>
        <v>#REF!</v>
      </c>
    </row>
    <row r="541" spans="1:17" ht="30" customHeight="1">
      <c r="A541" s="5"/>
      <c r="B541" s="9"/>
      <c r="C541" s="133">
        <v>30.1</v>
      </c>
      <c r="D541" s="134" t="s">
        <v>108</v>
      </c>
      <c r="E541" s="134" t="s">
        <v>108</v>
      </c>
      <c r="F541" s="134"/>
      <c r="G541" s="135" t="s">
        <v>100</v>
      </c>
      <c r="H541" s="235" t="s">
        <v>104</v>
      </c>
      <c r="I541" s="257">
        <f>11.27</f>
        <v>11.27</v>
      </c>
      <c r="J541" s="238">
        <v>157324.45000000001</v>
      </c>
      <c r="K541" s="138">
        <f t="shared" ref="K541:K544" si="41">(J541*I541)*1.04</f>
        <v>1843968.41356</v>
      </c>
      <c r="L541" s="10"/>
      <c r="M541" s="5"/>
    </row>
    <row r="542" spans="1:17" ht="30" customHeight="1">
      <c r="A542" s="5"/>
      <c r="B542" s="9"/>
      <c r="C542" s="133">
        <v>30.2</v>
      </c>
      <c r="D542" s="134" t="s">
        <v>109</v>
      </c>
      <c r="E542" s="134" t="s">
        <v>109</v>
      </c>
      <c r="F542" s="134"/>
      <c r="G542" s="135" t="s">
        <v>101</v>
      </c>
      <c r="H542" s="235" t="s">
        <v>104</v>
      </c>
      <c r="I542" s="257">
        <v>53.36</v>
      </c>
      <c r="J542" s="238">
        <v>137066.91</v>
      </c>
      <c r="K542" s="138">
        <f t="shared" si="41"/>
        <v>7606445.9303040002</v>
      </c>
      <c r="L542" s="10"/>
      <c r="M542" s="5"/>
    </row>
    <row r="543" spans="1:17" ht="30" customHeight="1">
      <c r="A543" s="5"/>
      <c r="B543" s="9"/>
      <c r="C543" s="133">
        <v>30.3</v>
      </c>
      <c r="D543" s="134" t="s">
        <v>110</v>
      </c>
      <c r="E543" s="134" t="s">
        <v>110</v>
      </c>
      <c r="F543" s="134"/>
      <c r="G543" s="135" t="s">
        <v>102</v>
      </c>
      <c r="H543" s="236" t="s">
        <v>104</v>
      </c>
      <c r="I543" s="258">
        <v>13.52</v>
      </c>
      <c r="J543" s="239">
        <v>66602.210000000006</v>
      </c>
      <c r="K543" s="138">
        <f t="shared" si="41"/>
        <v>936480.35436800017</v>
      </c>
      <c r="L543" s="10"/>
      <c r="M543" s="5"/>
    </row>
    <row r="544" spans="1:17" ht="30" customHeight="1">
      <c r="A544" s="5"/>
      <c r="B544" s="9"/>
      <c r="C544" s="133">
        <v>30.4</v>
      </c>
      <c r="D544" s="134" t="s">
        <v>111</v>
      </c>
      <c r="E544" s="134" t="s">
        <v>111</v>
      </c>
      <c r="F544" s="134"/>
      <c r="G544" s="135" t="s">
        <v>103</v>
      </c>
      <c r="H544" s="237" t="s">
        <v>106</v>
      </c>
      <c r="I544" s="253">
        <v>20</v>
      </c>
      <c r="J544" s="240">
        <v>77510.13</v>
      </c>
      <c r="K544" s="138">
        <f t="shared" si="41"/>
        <v>1612210.7040000001</v>
      </c>
      <c r="L544" s="10"/>
      <c r="M544" s="5"/>
    </row>
    <row r="545" spans="1:14" ht="30" customHeight="1" thickBot="1">
      <c r="A545" s="5"/>
      <c r="B545" s="9"/>
      <c r="C545" s="139" t="s">
        <v>13</v>
      </c>
      <c r="D545" s="140"/>
      <c r="E545" s="140"/>
      <c r="F545" s="140"/>
      <c r="G545" s="141"/>
      <c r="H545" s="140"/>
      <c r="I545" s="254"/>
      <c r="J545" s="142"/>
      <c r="K545" s="143">
        <f>SUM(K541:K544)</f>
        <v>11999105.402231999</v>
      </c>
      <c r="L545" s="10"/>
      <c r="M545" s="5"/>
      <c r="N545" s="248">
        <f>+K545*1.3</f>
        <v>15598837.022901598</v>
      </c>
    </row>
    <row r="546" spans="1:14" ht="30" customHeight="1" thickBot="1">
      <c r="A546" s="5"/>
      <c r="B546" s="9"/>
      <c r="C546" s="130">
        <v>31</v>
      </c>
      <c r="D546" s="131" t="s">
        <v>328</v>
      </c>
      <c r="E546" s="131"/>
      <c r="F546" s="131"/>
      <c r="G546" s="131"/>
      <c r="H546" s="131"/>
      <c r="I546" s="256"/>
      <c r="J546" s="131"/>
      <c r="K546" s="132"/>
      <c r="L546" s="10"/>
      <c r="M546" s="5"/>
    </row>
    <row r="547" spans="1:14" ht="30" customHeight="1">
      <c r="A547" s="5"/>
      <c r="B547" s="9"/>
      <c r="C547" s="133">
        <v>31.1</v>
      </c>
      <c r="D547" s="134" t="s">
        <v>112</v>
      </c>
      <c r="E547" s="134" t="s">
        <v>112</v>
      </c>
      <c r="F547" s="134"/>
      <c r="G547" s="144" t="s">
        <v>115</v>
      </c>
      <c r="H547" s="134" t="s">
        <v>104</v>
      </c>
      <c r="I547" s="241">
        <v>7.07</v>
      </c>
      <c r="J547" s="240">
        <v>129656.38</v>
      </c>
      <c r="K547" s="138">
        <f t="shared" ref="K547:K550" si="42">(J547*I547)*1.04</f>
        <v>953337.43086400011</v>
      </c>
      <c r="L547" s="10"/>
      <c r="M547" s="5"/>
    </row>
    <row r="548" spans="1:14" ht="30" customHeight="1">
      <c r="A548" s="5"/>
      <c r="B548" s="9"/>
      <c r="C548" s="133">
        <v>31.2</v>
      </c>
      <c r="D548" s="134" t="s">
        <v>111</v>
      </c>
      <c r="E548" s="134" t="s">
        <v>111</v>
      </c>
      <c r="F548" s="134"/>
      <c r="G548" s="144" t="s">
        <v>103</v>
      </c>
      <c r="H548" s="134" t="s">
        <v>104</v>
      </c>
      <c r="I548" s="241">
        <f>10.2+13.4+14.5+17.6+3.7</f>
        <v>59.400000000000006</v>
      </c>
      <c r="J548" s="240">
        <v>77510.13</v>
      </c>
      <c r="K548" s="138">
        <f t="shared" si="42"/>
        <v>4788265.7908800012</v>
      </c>
      <c r="L548" s="10"/>
      <c r="M548" s="5"/>
    </row>
    <row r="549" spans="1:14" s="5" customFormat="1" ht="30" customHeight="1">
      <c r="B549" s="9"/>
      <c r="C549" s="133">
        <v>31.3</v>
      </c>
      <c r="D549" s="146" t="s">
        <v>113</v>
      </c>
      <c r="E549" s="146" t="s">
        <v>113</v>
      </c>
      <c r="F549" s="146"/>
      <c r="G549" s="339" t="s">
        <v>116</v>
      </c>
      <c r="H549" s="134" t="s">
        <v>104</v>
      </c>
      <c r="I549" s="257">
        <f>1.5*1.5*2</f>
        <v>4.5</v>
      </c>
      <c r="J549" s="238">
        <v>277756</v>
      </c>
      <c r="K549" s="138">
        <f t="shared" si="42"/>
        <v>1299898.08</v>
      </c>
      <c r="L549" s="10"/>
    </row>
    <row r="550" spans="1:14" ht="30" customHeight="1">
      <c r="B550" s="16"/>
      <c r="C550" s="133">
        <v>31.4</v>
      </c>
      <c r="D550" s="134" t="s">
        <v>114</v>
      </c>
      <c r="E550" s="134" t="s">
        <v>114</v>
      </c>
      <c r="F550" s="134"/>
      <c r="G550" s="340" t="s">
        <v>117</v>
      </c>
      <c r="H550" s="134" t="s">
        <v>104</v>
      </c>
      <c r="I550" s="241">
        <f>26.75+31.75+35.25+34.75+29.4+19.9+15.75+26.75</f>
        <v>220.3</v>
      </c>
      <c r="J550" s="240">
        <v>21641.87</v>
      </c>
      <c r="K550" s="138">
        <f t="shared" si="42"/>
        <v>4958412.1194400005</v>
      </c>
      <c r="L550" s="17"/>
    </row>
    <row r="551" spans="1:14" ht="30" customHeight="1" thickBot="1">
      <c r="A551" s="5"/>
      <c r="B551" s="9"/>
      <c r="C551" s="139" t="s">
        <v>13</v>
      </c>
      <c r="D551" s="148"/>
      <c r="E551" s="149"/>
      <c r="F551" s="148"/>
      <c r="G551" s="148"/>
      <c r="H551" s="148"/>
      <c r="I551" s="254"/>
      <c r="J551" s="148"/>
      <c r="K551" s="143">
        <f>SUM(K547:K550)</f>
        <v>11999913.421184001</v>
      </c>
      <c r="L551" s="10"/>
      <c r="M551" s="5"/>
      <c r="N551" s="248">
        <f>+K551*1.3</f>
        <v>15599887.447539203</v>
      </c>
    </row>
    <row r="552" spans="1:14" ht="30" customHeight="1" thickBot="1">
      <c r="A552" s="5"/>
      <c r="B552" s="9"/>
      <c r="C552" s="130">
        <v>32</v>
      </c>
      <c r="D552" s="131" t="s">
        <v>331</v>
      </c>
      <c r="E552" s="131"/>
      <c r="F552" s="131"/>
      <c r="G552" s="131"/>
      <c r="H552" s="131"/>
      <c r="I552" s="256"/>
      <c r="J552" s="246"/>
      <c r="K552" s="132"/>
      <c r="L552" s="10"/>
      <c r="M552" s="5"/>
    </row>
    <row r="553" spans="1:14" ht="30" customHeight="1">
      <c r="A553" s="5"/>
      <c r="B553" s="9"/>
      <c r="C553" s="133">
        <v>32.1</v>
      </c>
      <c r="D553" s="244" t="s">
        <v>137</v>
      </c>
      <c r="E553" s="244" t="s">
        <v>137</v>
      </c>
      <c r="F553" s="150"/>
      <c r="G553" s="151" t="s">
        <v>141</v>
      </c>
      <c r="H553" s="150" t="s">
        <v>145</v>
      </c>
      <c r="I553" s="254">
        <v>34.5</v>
      </c>
      <c r="J553" s="247">
        <v>7423.82</v>
      </c>
      <c r="K553" s="138">
        <f>(J553*I553)*1.04</f>
        <v>266366.66159999999</v>
      </c>
      <c r="L553" s="10"/>
      <c r="M553" s="5"/>
    </row>
    <row r="554" spans="1:14" ht="30" customHeight="1">
      <c r="A554" s="5"/>
      <c r="B554" s="9"/>
      <c r="C554" s="133">
        <v>32.200000000000003</v>
      </c>
      <c r="D554" s="244" t="s">
        <v>138</v>
      </c>
      <c r="E554" s="244" t="s">
        <v>138</v>
      </c>
      <c r="F554" s="150"/>
      <c r="G554" s="151" t="s">
        <v>142</v>
      </c>
      <c r="H554" s="150" t="s">
        <v>106</v>
      </c>
      <c r="I554" s="254">
        <v>1.4850000000000001</v>
      </c>
      <c r="J554" s="247">
        <v>503770.05</v>
      </c>
      <c r="K554" s="138">
        <f t="shared" ref="K554:K566" si="43">(J554*I554)*1.04</f>
        <v>778022.46522000001</v>
      </c>
      <c r="L554" s="10"/>
      <c r="M554" s="5"/>
    </row>
    <row r="555" spans="1:14" ht="30" customHeight="1">
      <c r="A555" s="5"/>
      <c r="B555" s="9"/>
      <c r="C555" s="133">
        <v>32.299999999999997</v>
      </c>
      <c r="D555" s="245" t="s">
        <v>139</v>
      </c>
      <c r="E555" s="245" t="s">
        <v>139</v>
      </c>
      <c r="F555" s="150"/>
      <c r="G555" s="151" t="s">
        <v>143</v>
      </c>
      <c r="H555" s="150" t="s">
        <v>104</v>
      </c>
      <c r="I555" s="254">
        <v>3</v>
      </c>
      <c r="J555" s="247">
        <v>82869.78</v>
      </c>
      <c r="K555" s="138">
        <f t="shared" si="43"/>
        <v>258553.71360000002</v>
      </c>
      <c r="L555" s="10"/>
      <c r="M555" s="5"/>
    </row>
    <row r="556" spans="1:14" ht="30" customHeight="1">
      <c r="A556" s="5"/>
      <c r="B556" s="9"/>
      <c r="C556" s="133">
        <v>32.4</v>
      </c>
      <c r="D556" s="245" t="s">
        <v>140</v>
      </c>
      <c r="E556" s="245" t="s">
        <v>140</v>
      </c>
      <c r="F556" s="150"/>
      <c r="G556" s="151" t="s">
        <v>144</v>
      </c>
      <c r="H556" s="150" t="s">
        <v>104</v>
      </c>
      <c r="I556" s="254">
        <v>3</v>
      </c>
      <c r="J556" s="314">
        <v>71370.94</v>
      </c>
      <c r="K556" s="138">
        <f t="shared" si="43"/>
        <v>222677.3328</v>
      </c>
      <c r="L556" s="10"/>
      <c r="M556" s="5"/>
    </row>
    <row r="557" spans="1:14" ht="30" customHeight="1">
      <c r="A557" s="5"/>
      <c r="B557" s="9"/>
      <c r="C557" s="133">
        <v>32.5</v>
      </c>
      <c r="D557" s="245" t="s">
        <v>109</v>
      </c>
      <c r="E557" s="245" t="s">
        <v>109</v>
      </c>
      <c r="F557" s="150"/>
      <c r="G557" s="151" t="s">
        <v>127</v>
      </c>
      <c r="H557" s="150" t="s">
        <v>104</v>
      </c>
      <c r="I557" s="254">
        <v>7.5</v>
      </c>
      <c r="J557" s="240">
        <v>137006.91</v>
      </c>
      <c r="K557" s="138">
        <f t="shared" si="43"/>
        <v>1068653.898</v>
      </c>
      <c r="L557" s="10"/>
      <c r="M557" s="5"/>
    </row>
    <row r="558" spans="1:14" ht="30" customHeight="1">
      <c r="A558" s="5"/>
      <c r="B558" s="9"/>
      <c r="C558" s="133">
        <v>32.6</v>
      </c>
      <c r="D558" s="245" t="s">
        <v>119</v>
      </c>
      <c r="E558" s="245" t="s">
        <v>119</v>
      </c>
      <c r="F558" s="152"/>
      <c r="G558" s="151" t="s">
        <v>128</v>
      </c>
      <c r="H558" s="150" t="s">
        <v>104</v>
      </c>
      <c r="I558" s="264">
        <v>25.43</v>
      </c>
      <c r="J558" s="240">
        <v>74297.23</v>
      </c>
      <c r="K558" s="138">
        <f t="shared" si="43"/>
        <v>1964953.701256</v>
      </c>
      <c r="L558" s="10"/>
      <c r="M558" s="5"/>
    </row>
    <row r="559" spans="1:14" ht="30" customHeight="1">
      <c r="A559" s="5"/>
      <c r="B559" s="9"/>
      <c r="C559" s="133">
        <v>32.700000000000003</v>
      </c>
      <c r="D559" s="245" t="s">
        <v>120</v>
      </c>
      <c r="E559" s="245" t="s">
        <v>120</v>
      </c>
      <c r="F559" s="150"/>
      <c r="G559" s="151" t="s">
        <v>129</v>
      </c>
      <c r="H559" s="150" t="s">
        <v>104</v>
      </c>
      <c r="I559" s="264">
        <v>25.2</v>
      </c>
      <c r="J559" s="240">
        <v>35818.47</v>
      </c>
      <c r="K559" s="138">
        <f t="shared" si="43"/>
        <v>938730.46176000009</v>
      </c>
      <c r="L559" s="10"/>
      <c r="M559" s="5"/>
    </row>
    <row r="560" spans="1:14" s="5" customFormat="1" ht="30" customHeight="1">
      <c r="B560" s="9"/>
      <c r="C560" s="133">
        <v>32.799999999999997</v>
      </c>
      <c r="D560" s="245" t="s">
        <v>121</v>
      </c>
      <c r="E560" s="245" t="s">
        <v>121</v>
      </c>
      <c r="F560" s="146"/>
      <c r="G560" s="153" t="s">
        <v>130</v>
      </c>
      <c r="H560" s="146" t="s">
        <v>136</v>
      </c>
      <c r="I560" s="264">
        <v>10.25</v>
      </c>
      <c r="J560" s="240">
        <v>12797.41</v>
      </c>
      <c r="K560" s="138">
        <f t="shared" si="43"/>
        <v>136420.39059999998</v>
      </c>
      <c r="L560" s="10"/>
    </row>
    <row r="561" spans="1:14" ht="30" customHeight="1">
      <c r="A561" s="5"/>
      <c r="B561" s="9"/>
      <c r="C561" s="133">
        <v>32.9</v>
      </c>
      <c r="D561" s="245" t="s">
        <v>111</v>
      </c>
      <c r="E561" s="245" t="s">
        <v>111</v>
      </c>
      <c r="F561" s="150"/>
      <c r="G561" s="151" t="s">
        <v>103</v>
      </c>
      <c r="H561" s="150" t="s">
        <v>104</v>
      </c>
      <c r="I561" s="264">
        <v>20.315000000000001</v>
      </c>
      <c r="J561" s="240">
        <v>77510.13</v>
      </c>
      <c r="K561" s="138">
        <f t="shared" si="43"/>
        <v>1637603.0225880004</v>
      </c>
      <c r="L561" s="10"/>
      <c r="M561" s="5"/>
    </row>
    <row r="562" spans="1:14" s="5" customFormat="1" ht="30" customHeight="1">
      <c r="B562" s="9"/>
      <c r="C562" s="243">
        <v>32.1</v>
      </c>
      <c r="D562" s="245" t="s">
        <v>122</v>
      </c>
      <c r="E562" s="245" t="s">
        <v>122</v>
      </c>
      <c r="F562" s="146"/>
      <c r="G562" s="153" t="s">
        <v>131</v>
      </c>
      <c r="H562" s="146" t="s">
        <v>136</v>
      </c>
      <c r="I562" s="264">
        <v>9.1</v>
      </c>
      <c r="J562" s="240">
        <v>27840.57</v>
      </c>
      <c r="K562" s="138">
        <f t="shared" si="43"/>
        <v>263483.15447999997</v>
      </c>
      <c r="L562" s="10"/>
    </row>
    <row r="563" spans="1:14" ht="30" customHeight="1">
      <c r="A563" s="5"/>
      <c r="B563" s="9"/>
      <c r="C563" s="243">
        <v>32.11</v>
      </c>
      <c r="D563" s="245" t="s">
        <v>123</v>
      </c>
      <c r="E563" s="245" t="s">
        <v>123</v>
      </c>
      <c r="F563" s="150"/>
      <c r="G563" s="151" t="s">
        <v>132</v>
      </c>
      <c r="H563" s="150" t="s">
        <v>104</v>
      </c>
      <c r="I563" s="264">
        <v>13.25</v>
      </c>
      <c r="J563" s="240">
        <v>91325.6</v>
      </c>
      <c r="K563" s="138">
        <f t="shared" si="43"/>
        <v>1258466.7680000002</v>
      </c>
      <c r="L563" s="10"/>
      <c r="M563" s="5"/>
    </row>
    <row r="564" spans="1:14" ht="30" customHeight="1">
      <c r="A564" s="5"/>
      <c r="B564" s="9"/>
      <c r="C564" s="243">
        <v>32.119999999999997</v>
      </c>
      <c r="D564" s="245" t="s">
        <v>124</v>
      </c>
      <c r="E564" s="245" t="s">
        <v>124</v>
      </c>
      <c r="F564" s="150"/>
      <c r="G564" s="151" t="s">
        <v>133</v>
      </c>
      <c r="H564" s="150" t="s">
        <v>136</v>
      </c>
      <c r="I564" s="264">
        <v>7.95</v>
      </c>
      <c r="J564" s="240">
        <v>211148.65</v>
      </c>
      <c r="K564" s="138">
        <f t="shared" si="43"/>
        <v>1745777.0382000001</v>
      </c>
      <c r="L564" s="10"/>
      <c r="M564" s="5"/>
    </row>
    <row r="565" spans="1:14" ht="30" customHeight="1">
      <c r="A565" s="5"/>
      <c r="B565" s="9"/>
      <c r="C565" s="243">
        <v>32.130000000000003</v>
      </c>
      <c r="D565" s="245" t="s">
        <v>125</v>
      </c>
      <c r="E565" s="245" t="s">
        <v>157</v>
      </c>
      <c r="F565" s="150"/>
      <c r="G565" s="151" t="s">
        <v>134</v>
      </c>
      <c r="H565" s="156" t="s">
        <v>104</v>
      </c>
      <c r="I565" s="264">
        <v>30.25</v>
      </c>
      <c r="J565" s="260">
        <v>36369.58</v>
      </c>
      <c r="K565" s="138">
        <f t="shared" si="43"/>
        <v>1144186.9868000003</v>
      </c>
      <c r="L565" s="10"/>
      <c r="M565" s="5"/>
    </row>
    <row r="566" spans="1:14" ht="30" customHeight="1">
      <c r="A566" s="5"/>
      <c r="B566" s="9"/>
      <c r="C566" s="243">
        <v>32.14</v>
      </c>
      <c r="D566" s="245" t="s">
        <v>126</v>
      </c>
      <c r="E566" s="245" t="s">
        <v>126</v>
      </c>
      <c r="F566" s="150"/>
      <c r="G566" s="151" t="s">
        <v>135</v>
      </c>
      <c r="H566" s="156" t="s">
        <v>104</v>
      </c>
      <c r="I566" s="264">
        <v>14.25</v>
      </c>
      <c r="J566" s="260">
        <v>21284.69</v>
      </c>
      <c r="K566" s="138">
        <f t="shared" si="43"/>
        <v>315439.10579999996</v>
      </c>
      <c r="L566" s="10"/>
      <c r="M566" s="5"/>
    </row>
    <row r="567" spans="1:14" ht="30" customHeight="1" thickBot="1">
      <c r="A567" s="5"/>
      <c r="B567" s="9"/>
      <c r="C567" s="157" t="s">
        <v>13</v>
      </c>
      <c r="D567" s="158"/>
      <c r="E567" s="158"/>
      <c r="F567" s="158"/>
      <c r="G567" s="159"/>
      <c r="H567" s="158"/>
      <c r="I567" s="254"/>
      <c r="J567" s="160"/>
      <c r="K567" s="161">
        <f>SUM(K553:K566)</f>
        <v>11999334.700704001</v>
      </c>
      <c r="L567" s="10"/>
      <c r="M567" s="5"/>
      <c r="N567" s="248">
        <f>+K567*1.3</f>
        <v>15599135.110915201</v>
      </c>
    </row>
    <row r="568" spans="1:14" ht="30" customHeight="1" thickBot="1">
      <c r="A568" s="5"/>
      <c r="B568" s="9"/>
      <c r="C568" s="130">
        <v>33</v>
      </c>
      <c r="D568" s="131" t="s">
        <v>333</v>
      </c>
      <c r="E568" s="131"/>
      <c r="F568" s="131"/>
      <c r="G568" s="131"/>
      <c r="H568" s="131"/>
      <c r="I568" s="256"/>
      <c r="J568" s="131"/>
      <c r="K568" s="132"/>
      <c r="L568" s="10"/>
      <c r="M568" s="5"/>
    </row>
    <row r="569" spans="1:14" ht="30" customHeight="1">
      <c r="A569" s="5"/>
      <c r="B569" s="9"/>
      <c r="C569" s="133">
        <v>33.1</v>
      </c>
      <c r="D569" s="150" t="s">
        <v>147</v>
      </c>
      <c r="E569" s="150" t="s">
        <v>147</v>
      </c>
      <c r="F569" s="150"/>
      <c r="G569" s="151" t="s">
        <v>148</v>
      </c>
      <c r="H569" s="150" t="s">
        <v>106</v>
      </c>
      <c r="I569" s="254">
        <v>0.78</v>
      </c>
      <c r="J569" s="137">
        <v>1192960.8899999999</v>
      </c>
      <c r="K569" s="138">
        <f t="shared" ref="K569:K573" si="44">(J569*I569)*1.04</f>
        <v>967729.87396799994</v>
      </c>
      <c r="L569" s="10"/>
      <c r="M569" s="5"/>
    </row>
    <row r="570" spans="1:14" ht="30" customHeight="1">
      <c r="A570" s="5"/>
      <c r="B570" s="9"/>
      <c r="C570" s="133">
        <v>33.200000000000003</v>
      </c>
      <c r="D570" s="150" t="s">
        <v>109</v>
      </c>
      <c r="E570" s="150" t="s">
        <v>109</v>
      </c>
      <c r="F570" s="150"/>
      <c r="G570" s="151" t="s">
        <v>127</v>
      </c>
      <c r="H570" s="150" t="s">
        <v>104</v>
      </c>
      <c r="I570" s="264">
        <v>40.340000000000003</v>
      </c>
      <c r="J570" s="137">
        <v>137006.91</v>
      </c>
      <c r="K570" s="138">
        <f t="shared" si="44"/>
        <v>5747933.0993760014</v>
      </c>
      <c r="L570" s="10"/>
      <c r="M570" s="5"/>
    </row>
    <row r="571" spans="1:14" ht="30" customHeight="1">
      <c r="A571" s="5"/>
      <c r="B571" s="9"/>
      <c r="C571" s="133">
        <v>33.299999999999997</v>
      </c>
      <c r="D571" s="150" t="s">
        <v>119</v>
      </c>
      <c r="E571" s="150" t="s">
        <v>119</v>
      </c>
      <c r="F571" s="150"/>
      <c r="G571" s="151" t="s">
        <v>128</v>
      </c>
      <c r="H571" s="150" t="s">
        <v>104</v>
      </c>
      <c r="I571" s="264">
        <v>40.340000000000003</v>
      </c>
      <c r="J571" s="137">
        <v>74297.23</v>
      </c>
      <c r="K571" s="138">
        <f t="shared" si="44"/>
        <v>3117036.268528</v>
      </c>
      <c r="L571" s="10"/>
      <c r="M571" s="5"/>
    </row>
    <row r="572" spans="1:14" ht="30" customHeight="1">
      <c r="A572" s="5"/>
      <c r="B572" s="9"/>
      <c r="C572" s="133">
        <v>33.4</v>
      </c>
      <c r="D572" s="150" t="s">
        <v>120</v>
      </c>
      <c r="E572" s="150" t="s">
        <v>120</v>
      </c>
      <c r="F572" s="150"/>
      <c r="G572" s="151" t="s">
        <v>129</v>
      </c>
      <c r="H572" s="150" t="s">
        <v>104</v>
      </c>
      <c r="I572" s="254">
        <v>54.5</v>
      </c>
      <c r="J572" s="137">
        <v>35818.47</v>
      </c>
      <c r="K572" s="138">
        <f t="shared" si="44"/>
        <v>2030190.8796000001</v>
      </c>
      <c r="L572" s="10"/>
      <c r="M572" s="5"/>
    </row>
    <row r="573" spans="1:14" ht="30" customHeight="1">
      <c r="A573" s="5"/>
      <c r="B573" s="9"/>
      <c r="C573" s="133">
        <v>33.5</v>
      </c>
      <c r="D573" s="150" t="s">
        <v>121</v>
      </c>
      <c r="E573" s="150" t="s">
        <v>121</v>
      </c>
      <c r="F573" s="150"/>
      <c r="G573" s="151" t="s">
        <v>130</v>
      </c>
      <c r="H573" s="150" t="s">
        <v>136</v>
      </c>
      <c r="I573" s="254">
        <v>10.25</v>
      </c>
      <c r="J573" s="137">
        <v>12797.41</v>
      </c>
      <c r="K573" s="138">
        <f t="shared" si="44"/>
        <v>136420.39059999998</v>
      </c>
      <c r="L573" s="10"/>
      <c r="M573" s="5"/>
    </row>
    <row r="574" spans="1:14" ht="30" customHeight="1" thickBot="1">
      <c r="A574" s="5"/>
      <c r="B574" s="9"/>
      <c r="C574" s="139" t="s">
        <v>13</v>
      </c>
      <c r="D574" s="163"/>
      <c r="E574" s="163"/>
      <c r="F574" s="163"/>
      <c r="G574" s="164"/>
      <c r="H574" s="165"/>
      <c r="I574" s="254"/>
      <c r="J574" s="142"/>
      <c r="K574" s="143">
        <f>SUM(K569:K573)</f>
        <v>11999310.512072001</v>
      </c>
      <c r="L574" s="10"/>
      <c r="M574" s="5"/>
      <c r="N574" s="248">
        <f>+K574*1.3</f>
        <v>15599103.665693602</v>
      </c>
    </row>
    <row r="575" spans="1:14" ht="30" customHeight="1" thickBot="1">
      <c r="A575" s="5"/>
      <c r="B575" s="9"/>
      <c r="C575" s="130">
        <v>34</v>
      </c>
      <c r="D575" s="131" t="s">
        <v>335</v>
      </c>
      <c r="E575" s="131"/>
      <c r="F575" s="131"/>
      <c r="G575" s="131"/>
      <c r="H575" s="131"/>
      <c r="I575" s="256"/>
      <c r="J575" s="131"/>
      <c r="K575" s="132"/>
      <c r="L575" s="10"/>
      <c r="M575" s="5"/>
    </row>
    <row r="576" spans="1:14" ht="30" customHeight="1">
      <c r="A576" s="5"/>
      <c r="B576" s="9"/>
      <c r="C576" s="133">
        <v>34.1</v>
      </c>
      <c r="D576" s="150" t="s">
        <v>119</v>
      </c>
      <c r="E576" s="150" t="s">
        <v>119</v>
      </c>
      <c r="F576" s="150"/>
      <c r="G576" s="151" t="s">
        <v>128</v>
      </c>
      <c r="H576" s="150" t="s">
        <v>104</v>
      </c>
      <c r="I576" s="254">
        <v>30</v>
      </c>
      <c r="J576" s="137">
        <v>74297.23</v>
      </c>
      <c r="K576" s="138">
        <f t="shared" ref="K576:K583" si="45">(J576*I576)*1.04</f>
        <v>2318073.5759999999</v>
      </c>
      <c r="L576" s="10"/>
      <c r="M576" s="5"/>
    </row>
    <row r="577" spans="1:14" ht="30" customHeight="1">
      <c r="A577" s="5"/>
      <c r="B577" s="9"/>
      <c r="C577" s="133">
        <v>34.200000000000003</v>
      </c>
      <c r="D577" s="150" t="s">
        <v>120</v>
      </c>
      <c r="E577" s="150" t="s">
        <v>120</v>
      </c>
      <c r="F577" s="150"/>
      <c r="G577" s="151" t="s">
        <v>129</v>
      </c>
      <c r="H577" s="150" t="s">
        <v>105</v>
      </c>
      <c r="I577" s="254">
        <v>12.8</v>
      </c>
      <c r="J577" s="137">
        <v>35818.47</v>
      </c>
      <c r="K577" s="138">
        <f t="shared" si="45"/>
        <v>476815.47264000005</v>
      </c>
      <c r="L577" s="10"/>
      <c r="M577" s="5"/>
    </row>
    <row r="578" spans="1:14" ht="30" customHeight="1">
      <c r="A578" s="5"/>
      <c r="B578" s="9"/>
      <c r="C578" s="133">
        <v>34.299999999999997</v>
      </c>
      <c r="D578" s="150" t="s">
        <v>112</v>
      </c>
      <c r="E578" s="150" t="s">
        <v>112</v>
      </c>
      <c r="F578" s="150"/>
      <c r="G578" s="151" t="s">
        <v>115</v>
      </c>
      <c r="H578" s="150" t="s">
        <v>105</v>
      </c>
      <c r="I578" s="254">
        <v>8.6</v>
      </c>
      <c r="J578" s="137">
        <v>129656.38</v>
      </c>
      <c r="K578" s="138">
        <f t="shared" si="45"/>
        <v>1159646.6627200001</v>
      </c>
      <c r="L578" s="10"/>
      <c r="M578" s="5"/>
    </row>
    <row r="579" spans="1:14" ht="30" customHeight="1">
      <c r="A579" s="5"/>
      <c r="B579" s="9"/>
      <c r="C579" s="133">
        <v>34.4</v>
      </c>
      <c r="D579" s="150" t="s">
        <v>111</v>
      </c>
      <c r="E579" s="150" t="s">
        <v>111</v>
      </c>
      <c r="F579" s="150"/>
      <c r="G579" s="151" t="s">
        <v>103</v>
      </c>
      <c r="H579" s="150" t="s">
        <v>105</v>
      </c>
      <c r="I579" s="254">
        <v>49</v>
      </c>
      <c r="J579" s="137">
        <v>77510.13</v>
      </c>
      <c r="K579" s="138">
        <f t="shared" si="45"/>
        <v>3949916.2248000004</v>
      </c>
      <c r="L579" s="10"/>
      <c r="M579" s="5"/>
    </row>
    <row r="580" spans="1:14" ht="30" customHeight="1">
      <c r="A580" s="5"/>
      <c r="B580" s="9"/>
      <c r="C580" s="133">
        <v>34.5</v>
      </c>
      <c r="D580" s="150" t="s">
        <v>150</v>
      </c>
      <c r="E580" s="150" t="s">
        <v>150</v>
      </c>
      <c r="F580" s="150"/>
      <c r="G580" s="151" t="s">
        <v>153</v>
      </c>
      <c r="H580" s="150" t="s">
        <v>156</v>
      </c>
      <c r="I580" s="254">
        <v>2</v>
      </c>
      <c r="J580" s="137">
        <v>782688.31</v>
      </c>
      <c r="K580" s="138">
        <f t="shared" si="45"/>
        <v>1627991.6848000002</v>
      </c>
      <c r="L580" s="10"/>
      <c r="M580" s="5"/>
    </row>
    <row r="581" spans="1:14" ht="30" customHeight="1">
      <c r="A581" s="5"/>
      <c r="B581" s="9"/>
      <c r="C581" s="133">
        <v>34.6</v>
      </c>
      <c r="D581" s="150" t="s">
        <v>151</v>
      </c>
      <c r="E581" s="150" t="s">
        <v>151</v>
      </c>
      <c r="F581" s="150"/>
      <c r="G581" s="151" t="s">
        <v>154</v>
      </c>
      <c r="H581" s="150" t="s">
        <v>156</v>
      </c>
      <c r="I581" s="254">
        <v>2</v>
      </c>
      <c r="J581" s="137">
        <v>130841.14</v>
      </c>
      <c r="K581" s="138">
        <f t="shared" si="45"/>
        <v>272149.57120000001</v>
      </c>
      <c r="L581" s="10"/>
      <c r="M581" s="5"/>
    </row>
    <row r="582" spans="1:14" ht="30" customHeight="1">
      <c r="A582" s="5"/>
      <c r="B582" s="9"/>
      <c r="C582" s="133">
        <v>34.700000000000003</v>
      </c>
      <c r="D582" s="150" t="s">
        <v>152</v>
      </c>
      <c r="E582" s="150" t="s">
        <v>152</v>
      </c>
      <c r="F582" s="150"/>
      <c r="G582" s="151" t="s">
        <v>155</v>
      </c>
      <c r="H582" s="150" t="s">
        <v>104</v>
      </c>
      <c r="I582" s="254">
        <v>8.5</v>
      </c>
      <c r="J582" s="137">
        <v>21284.69</v>
      </c>
      <c r="K582" s="138">
        <f t="shared" si="45"/>
        <v>188156.65959999998</v>
      </c>
      <c r="L582" s="10"/>
      <c r="M582" s="5"/>
    </row>
    <row r="583" spans="1:14" ht="30" customHeight="1">
      <c r="A583" s="5"/>
      <c r="B583" s="9"/>
      <c r="C583" s="133">
        <v>34.799999999999997</v>
      </c>
      <c r="D583" s="150" t="s">
        <v>114</v>
      </c>
      <c r="E583" s="150" t="s">
        <v>114</v>
      </c>
      <c r="F583" s="150"/>
      <c r="G583" s="151" t="s">
        <v>117</v>
      </c>
      <c r="H583" s="150" t="s">
        <v>105</v>
      </c>
      <c r="I583" s="264">
        <v>89.18</v>
      </c>
      <c r="J583" s="137">
        <v>21641.87</v>
      </c>
      <c r="K583" s="138">
        <f t="shared" si="45"/>
        <v>2007222.8452640001</v>
      </c>
      <c r="L583" s="10"/>
      <c r="M583" s="5"/>
      <c r="N583" s="248"/>
    </row>
    <row r="584" spans="1:14" ht="30" customHeight="1" thickBot="1">
      <c r="A584" s="5"/>
      <c r="B584" s="9"/>
      <c r="C584" s="139" t="s">
        <v>13</v>
      </c>
      <c r="D584" s="163"/>
      <c r="E584" s="163"/>
      <c r="F584" s="163"/>
      <c r="G584" s="164"/>
      <c r="H584" s="165"/>
      <c r="I584" s="254"/>
      <c r="J584" s="142"/>
      <c r="K584" s="143">
        <f>SUM(K576:K583)</f>
        <v>11999972.697024003</v>
      </c>
      <c r="L584" s="10"/>
      <c r="M584" s="5"/>
      <c r="N584" s="248">
        <f>+K584*1.3</f>
        <v>15599964.506131204</v>
      </c>
    </row>
    <row r="585" spans="1:14" ht="30" customHeight="1" thickBot="1">
      <c r="A585" s="5"/>
      <c r="B585" s="9"/>
      <c r="C585" s="130">
        <v>35</v>
      </c>
      <c r="D585" s="131" t="s">
        <v>336</v>
      </c>
      <c r="E585" s="131"/>
      <c r="F585" s="131"/>
      <c r="G585" s="131"/>
      <c r="H585" s="131"/>
      <c r="I585" s="256"/>
      <c r="J585" s="131"/>
      <c r="K585" s="132"/>
      <c r="L585" s="10"/>
      <c r="M585" s="5"/>
    </row>
    <row r="586" spans="1:14" ht="30" customHeight="1">
      <c r="A586" s="5"/>
      <c r="B586" s="9"/>
      <c r="C586" s="133">
        <v>35.1</v>
      </c>
      <c r="D586" s="150" t="s">
        <v>159</v>
      </c>
      <c r="E586" s="150" t="s">
        <v>159</v>
      </c>
      <c r="F586" s="150"/>
      <c r="G586" s="151" t="s">
        <v>163</v>
      </c>
      <c r="H586" s="150" t="s">
        <v>105</v>
      </c>
      <c r="I586" s="254">
        <v>8.8000000000000007</v>
      </c>
      <c r="J586" s="137">
        <v>68169.33</v>
      </c>
      <c r="K586" s="138">
        <f t="shared" ref="K586:K594" si="46">(J586*I586)*1.04</f>
        <v>623885.70816000004</v>
      </c>
      <c r="L586" s="10"/>
      <c r="M586" s="5"/>
    </row>
    <row r="587" spans="1:14" ht="30" customHeight="1">
      <c r="A587" s="5"/>
      <c r="B587" s="9"/>
      <c r="C587" s="133">
        <v>35.200000000000003</v>
      </c>
      <c r="D587" s="150" t="s">
        <v>160</v>
      </c>
      <c r="E587" s="150" t="s">
        <v>160</v>
      </c>
      <c r="F587" s="150"/>
      <c r="G587" s="151" t="s">
        <v>164</v>
      </c>
      <c r="H587" s="150" t="s">
        <v>105</v>
      </c>
      <c r="I587" s="254">
        <v>1.8</v>
      </c>
      <c r="J587" s="137">
        <v>187405.13</v>
      </c>
      <c r="K587" s="138">
        <f t="shared" si="46"/>
        <v>350822.40336</v>
      </c>
      <c r="L587" s="10"/>
      <c r="M587" s="5"/>
    </row>
    <row r="588" spans="1:14" ht="30" customHeight="1">
      <c r="A588" s="5"/>
      <c r="B588" s="9"/>
      <c r="C588" s="133">
        <v>35.299999999999997</v>
      </c>
      <c r="D588" s="150" t="s">
        <v>161</v>
      </c>
      <c r="E588" s="150" t="s">
        <v>161</v>
      </c>
      <c r="F588" s="150"/>
      <c r="G588" s="151" t="s">
        <v>165</v>
      </c>
      <c r="H588" s="150" t="s">
        <v>105</v>
      </c>
      <c r="I588" s="264">
        <v>94.29</v>
      </c>
      <c r="J588" s="137">
        <v>34835.269999999997</v>
      </c>
      <c r="K588" s="138">
        <f t="shared" si="46"/>
        <v>3416002.3126320001</v>
      </c>
      <c r="L588" s="10"/>
      <c r="M588" s="5"/>
    </row>
    <row r="589" spans="1:14" ht="30" customHeight="1">
      <c r="A589" s="5"/>
      <c r="B589" s="9"/>
      <c r="C589" s="133">
        <v>35.4</v>
      </c>
      <c r="D589" s="150" t="s">
        <v>219</v>
      </c>
      <c r="E589" s="150" t="s">
        <v>219</v>
      </c>
      <c r="F589" s="150"/>
      <c r="G589" s="151" t="s">
        <v>115</v>
      </c>
      <c r="H589" s="150" t="s">
        <v>105</v>
      </c>
      <c r="I589" s="254">
        <v>14.4</v>
      </c>
      <c r="J589" s="137">
        <v>129656.38</v>
      </c>
      <c r="K589" s="138">
        <f t="shared" si="46"/>
        <v>1941733.9468800002</v>
      </c>
      <c r="L589" s="10"/>
      <c r="M589" s="5"/>
    </row>
    <row r="590" spans="1:14" ht="30" customHeight="1">
      <c r="A590" s="5"/>
      <c r="B590" s="9"/>
      <c r="C590" s="133">
        <v>35.5</v>
      </c>
      <c r="D590" s="150" t="s">
        <v>247</v>
      </c>
      <c r="E590" s="150" t="s">
        <v>247</v>
      </c>
      <c r="F590" s="150"/>
      <c r="G590" s="151" t="s">
        <v>166</v>
      </c>
      <c r="H590" s="150" t="s">
        <v>136</v>
      </c>
      <c r="I590" s="254">
        <v>1.2</v>
      </c>
      <c r="J590" s="137">
        <v>83876.75</v>
      </c>
      <c r="K590" s="138">
        <f t="shared" si="46"/>
        <v>104678.18399999999</v>
      </c>
      <c r="L590" s="10"/>
      <c r="M590" s="5"/>
    </row>
    <row r="591" spans="1:14" ht="30" customHeight="1">
      <c r="A591" s="5"/>
      <c r="B591" s="9"/>
      <c r="C591" s="133">
        <v>35.6</v>
      </c>
      <c r="D591" s="150" t="s">
        <v>111</v>
      </c>
      <c r="E591" s="150" t="s">
        <v>111</v>
      </c>
      <c r="F591" s="150"/>
      <c r="G591" s="151" t="s">
        <v>103</v>
      </c>
      <c r="H591" s="150" t="s">
        <v>105</v>
      </c>
      <c r="I591" s="254">
        <v>35.4</v>
      </c>
      <c r="J591" s="137">
        <v>77510.13</v>
      </c>
      <c r="K591" s="138">
        <f t="shared" si="46"/>
        <v>2853612.9460800001</v>
      </c>
      <c r="L591" s="10"/>
      <c r="M591" s="5"/>
    </row>
    <row r="592" spans="1:14" ht="30" customHeight="1">
      <c r="A592" s="5"/>
      <c r="B592" s="9"/>
      <c r="C592" s="133">
        <v>35.700000000000003</v>
      </c>
      <c r="D592" s="150" t="s">
        <v>162</v>
      </c>
      <c r="E592" s="150" t="s">
        <v>162</v>
      </c>
      <c r="F592" s="150"/>
      <c r="G592" s="151" t="s">
        <v>167</v>
      </c>
      <c r="H592" s="150" t="s">
        <v>156</v>
      </c>
      <c r="I592" s="254">
        <v>1</v>
      </c>
      <c r="J592" s="137">
        <v>711261.47</v>
      </c>
      <c r="K592" s="138">
        <f t="shared" si="46"/>
        <v>739711.92879999999</v>
      </c>
      <c r="L592" s="10"/>
      <c r="M592" s="5"/>
    </row>
    <row r="593" spans="1:14" ht="30" customHeight="1">
      <c r="A593" s="5"/>
      <c r="B593" s="9"/>
      <c r="C593" s="133">
        <v>35.799999999999997</v>
      </c>
      <c r="D593" s="150" t="s">
        <v>113</v>
      </c>
      <c r="E593" s="150" t="s">
        <v>113</v>
      </c>
      <c r="F593" s="150"/>
      <c r="G593" s="151" t="s">
        <v>116</v>
      </c>
      <c r="H593" s="150" t="s">
        <v>104</v>
      </c>
      <c r="I593" s="254">
        <v>4</v>
      </c>
      <c r="J593" s="137">
        <v>277756</v>
      </c>
      <c r="K593" s="138">
        <f t="shared" si="46"/>
        <v>1155464.96</v>
      </c>
      <c r="L593" s="10"/>
      <c r="M593" s="5"/>
    </row>
    <row r="594" spans="1:14" ht="30" customHeight="1">
      <c r="A594" s="5"/>
      <c r="B594" s="9"/>
      <c r="C594" s="133">
        <v>35.9</v>
      </c>
      <c r="D594" s="150" t="s">
        <v>150</v>
      </c>
      <c r="E594" s="150" t="s">
        <v>150</v>
      </c>
      <c r="F594" s="150"/>
      <c r="G594" s="151" t="s">
        <v>168</v>
      </c>
      <c r="H594" s="150" t="s">
        <v>156</v>
      </c>
      <c r="I594" s="254">
        <v>1</v>
      </c>
      <c r="J594" s="137">
        <v>782688.31</v>
      </c>
      <c r="K594" s="138">
        <f t="shared" si="46"/>
        <v>813995.84240000008</v>
      </c>
      <c r="L594" s="10"/>
      <c r="M594" s="5"/>
    </row>
    <row r="595" spans="1:14" ht="30" customHeight="1" thickBot="1">
      <c r="A595" s="5"/>
      <c r="B595" s="9"/>
      <c r="C595" s="139" t="s">
        <v>13</v>
      </c>
      <c r="D595" s="163"/>
      <c r="E595" s="163"/>
      <c r="F595" s="163"/>
      <c r="G595" s="164"/>
      <c r="H595" s="165"/>
      <c r="I595" s="254"/>
      <c r="J595" s="142"/>
      <c r="K595" s="143">
        <f>SUM(K586:K594)</f>
        <v>11999908.232311998</v>
      </c>
      <c r="L595" s="10"/>
      <c r="M595" s="5"/>
      <c r="N595" s="262">
        <f>+K595*1.3</f>
        <v>15599880.702005597</v>
      </c>
    </row>
    <row r="596" spans="1:14" ht="30" customHeight="1" thickBot="1">
      <c r="A596" s="5"/>
      <c r="B596" s="9"/>
      <c r="C596" s="130">
        <v>36</v>
      </c>
      <c r="D596" s="131" t="s">
        <v>337</v>
      </c>
      <c r="E596" s="131"/>
      <c r="F596" s="131"/>
      <c r="G596" s="131"/>
      <c r="H596" s="131"/>
      <c r="I596" s="256"/>
      <c r="J596" s="131"/>
      <c r="K596" s="132"/>
      <c r="L596" s="10"/>
      <c r="M596" s="5"/>
    </row>
    <row r="597" spans="1:14" ht="30" customHeight="1">
      <c r="A597" s="5"/>
      <c r="B597" s="9"/>
      <c r="C597" s="133">
        <v>36.1</v>
      </c>
      <c r="D597" s="150" t="s">
        <v>109</v>
      </c>
      <c r="E597" s="150" t="s">
        <v>109</v>
      </c>
      <c r="F597" s="150"/>
      <c r="G597" s="151" t="s">
        <v>101</v>
      </c>
      <c r="H597" s="150" t="s">
        <v>104</v>
      </c>
      <c r="I597" s="254">
        <v>48.52</v>
      </c>
      <c r="J597" s="137">
        <v>137066.91</v>
      </c>
      <c r="K597" s="138">
        <f>(J597*I597)*1.04</f>
        <v>6916505.932128001</v>
      </c>
      <c r="L597" s="10"/>
      <c r="M597" s="5"/>
    </row>
    <row r="598" spans="1:14" ht="30" customHeight="1">
      <c r="A598" s="5"/>
      <c r="B598" s="9"/>
      <c r="C598" s="133">
        <v>36.200000000000003</v>
      </c>
      <c r="D598" s="150" t="s">
        <v>123</v>
      </c>
      <c r="E598" s="150" t="s">
        <v>123</v>
      </c>
      <c r="F598" s="150"/>
      <c r="G598" s="151" t="s">
        <v>132</v>
      </c>
      <c r="H598" s="150" t="s">
        <v>104</v>
      </c>
      <c r="I598" s="254">
        <v>53.52</v>
      </c>
      <c r="J598" s="137">
        <v>91325.6</v>
      </c>
      <c r="K598" s="138">
        <f>(J598*I598)*1.04</f>
        <v>5083255.9564800011</v>
      </c>
      <c r="L598" s="10"/>
      <c r="M598" s="5"/>
    </row>
    <row r="599" spans="1:14" ht="30" customHeight="1" thickBot="1">
      <c r="A599" s="5"/>
      <c r="B599" s="9"/>
      <c r="C599" s="139" t="s">
        <v>13</v>
      </c>
      <c r="D599" s="163"/>
      <c r="E599" s="163"/>
      <c r="F599" s="163"/>
      <c r="G599" s="164"/>
      <c r="H599" s="165"/>
      <c r="I599" s="254"/>
      <c r="J599" s="142"/>
      <c r="K599" s="143">
        <f>SUM(K597:K598)</f>
        <v>11999761.888608001</v>
      </c>
      <c r="L599" s="10"/>
      <c r="M599" s="5"/>
      <c r="N599" s="261">
        <f>+K599*1.3</f>
        <v>15599690.455190402</v>
      </c>
    </row>
    <row r="600" spans="1:14" ht="30" customHeight="1" thickBot="1">
      <c r="A600" s="5"/>
      <c r="B600" s="9"/>
      <c r="C600" s="130">
        <v>37</v>
      </c>
      <c r="D600" s="131" t="s">
        <v>338</v>
      </c>
      <c r="E600" s="131"/>
      <c r="F600" s="131"/>
      <c r="G600" s="131"/>
      <c r="H600" s="131"/>
      <c r="I600" s="256"/>
      <c r="J600" s="131"/>
      <c r="K600" s="132"/>
      <c r="L600" s="10"/>
      <c r="M600" s="5"/>
    </row>
    <row r="601" spans="1:14" ht="30" customHeight="1">
      <c r="A601" s="5"/>
      <c r="B601" s="9"/>
      <c r="C601" s="133">
        <v>37.1</v>
      </c>
      <c r="D601" s="150" t="s">
        <v>123</v>
      </c>
      <c r="E601" s="150" t="s">
        <v>123</v>
      </c>
      <c r="F601" s="150"/>
      <c r="G601" s="151" t="s">
        <v>171</v>
      </c>
      <c r="H601" s="150" t="s">
        <v>105</v>
      </c>
      <c r="I601" s="254">
        <v>62.7</v>
      </c>
      <c r="J601" s="137">
        <v>91325.6</v>
      </c>
      <c r="K601" s="138">
        <f>(J601*I601)*1.04</f>
        <v>5955159.7248000009</v>
      </c>
      <c r="L601" s="10"/>
      <c r="M601" s="5"/>
    </row>
    <row r="602" spans="1:14" ht="30" customHeight="1">
      <c r="A602" s="5"/>
      <c r="B602" s="9"/>
      <c r="C602" s="133">
        <v>37.200000000000003</v>
      </c>
      <c r="D602" s="150" t="s">
        <v>112</v>
      </c>
      <c r="E602" s="150" t="s">
        <v>112</v>
      </c>
      <c r="F602" s="150"/>
      <c r="G602" s="151" t="s">
        <v>115</v>
      </c>
      <c r="H602" s="150" t="s">
        <v>105</v>
      </c>
      <c r="I602" s="264">
        <v>23.94</v>
      </c>
      <c r="J602" s="137">
        <v>129656.38</v>
      </c>
      <c r="K602" s="138">
        <f t="shared" ref="K602:K604" si="47">(J602*I602)*1.04</f>
        <v>3228132.6866880003</v>
      </c>
      <c r="L602" s="10"/>
      <c r="M602" s="5"/>
    </row>
    <row r="603" spans="1:14" ht="30" customHeight="1">
      <c r="A603" s="5"/>
      <c r="B603" s="9"/>
      <c r="C603" s="133">
        <v>37.299999999999997</v>
      </c>
      <c r="D603" s="150" t="s">
        <v>162</v>
      </c>
      <c r="E603" s="150" t="s">
        <v>162</v>
      </c>
      <c r="F603" s="150"/>
      <c r="G603" s="151" t="s">
        <v>167</v>
      </c>
      <c r="H603" s="150" t="s">
        <v>156</v>
      </c>
      <c r="I603" s="254">
        <v>1</v>
      </c>
      <c r="J603" s="137">
        <v>711261.47</v>
      </c>
      <c r="K603" s="138">
        <f t="shared" si="47"/>
        <v>739711.92879999999</v>
      </c>
      <c r="L603" s="10"/>
      <c r="M603" s="5"/>
    </row>
    <row r="604" spans="1:14" ht="30" customHeight="1">
      <c r="A604" s="5"/>
      <c r="B604" s="9"/>
      <c r="C604" s="133">
        <v>37.4</v>
      </c>
      <c r="D604" s="150" t="s">
        <v>114</v>
      </c>
      <c r="E604" s="150" t="s">
        <v>114</v>
      </c>
      <c r="F604" s="150"/>
      <c r="G604" s="151" t="s">
        <v>117</v>
      </c>
      <c r="H604" s="150" t="s">
        <v>105</v>
      </c>
      <c r="I604" s="254">
        <v>92.23</v>
      </c>
      <c r="J604" s="137">
        <v>21641.87</v>
      </c>
      <c r="K604" s="138">
        <f t="shared" si="47"/>
        <v>2075870.856904</v>
      </c>
      <c r="L604" s="10"/>
      <c r="M604" s="5"/>
    </row>
    <row r="605" spans="1:14" ht="30" customHeight="1" thickBot="1">
      <c r="A605" s="5"/>
      <c r="B605" s="9"/>
      <c r="C605" s="139" t="s">
        <v>13</v>
      </c>
      <c r="D605" s="163"/>
      <c r="E605" s="163"/>
      <c r="F605" s="163"/>
      <c r="G605" s="164"/>
      <c r="H605" s="165"/>
      <c r="I605" s="254"/>
      <c r="J605" s="142"/>
      <c r="K605" s="143">
        <f>SUM(K601:K604)</f>
        <v>11998875.197192</v>
      </c>
      <c r="L605" s="10"/>
      <c r="M605" s="5"/>
      <c r="N605" s="261">
        <f>+K605*1.3</f>
        <v>15598537.756349601</v>
      </c>
    </row>
    <row r="606" spans="1:14" ht="30" customHeight="1" thickBot="1">
      <c r="A606" s="5"/>
      <c r="B606" s="9"/>
      <c r="C606" s="130">
        <v>38</v>
      </c>
      <c r="D606" s="131" t="s">
        <v>339</v>
      </c>
      <c r="E606" s="131"/>
      <c r="F606" s="131"/>
      <c r="G606" s="131"/>
      <c r="H606" s="131"/>
      <c r="I606" s="256"/>
      <c r="J606" s="131"/>
      <c r="K606" s="132"/>
      <c r="L606" s="10"/>
      <c r="M606" s="5"/>
    </row>
    <row r="607" spans="1:14" ht="30" customHeight="1">
      <c r="A607" s="5"/>
      <c r="B607" s="9"/>
      <c r="C607" s="133">
        <v>38.1</v>
      </c>
      <c r="D607" s="150" t="s">
        <v>161</v>
      </c>
      <c r="E607" s="150" t="s">
        <v>161</v>
      </c>
      <c r="F607" s="150"/>
      <c r="G607" s="151" t="s">
        <v>165</v>
      </c>
      <c r="H607" s="150" t="s">
        <v>105</v>
      </c>
      <c r="I607" s="264">
        <v>95.66</v>
      </c>
      <c r="J607" s="137">
        <v>34835.269999999997</v>
      </c>
      <c r="K607" s="138">
        <f t="shared" ref="K607:K610" si="48">(J607*I607)*1.04</f>
        <v>3465635.6053279997</v>
      </c>
      <c r="L607" s="10"/>
      <c r="M607" s="5"/>
    </row>
    <row r="608" spans="1:14" ht="30" customHeight="1">
      <c r="A608" s="5"/>
      <c r="B608" s="9"/>
      <c r="C608" s="133">
        <v>38.200000000000003</v>
      </c>
      <c r="D608" s="150" t="s">
        <v>123</v>
      </c>
      <c r="E608" s="150" t="s">
        <v>123</v>
      </c>
      <c r="F608" s="150"/>
      <c r="G608" s="151" t="s">
        <v>171</v>
      </c>
      <c r="H608" s="150" t="s">
        <v>105</v>
      </c>
      <c r="I608" s="254">
        <v>65.88</v>
      </c>
      <c r="J608" s="137">
        <v>91325.6</v>
      </c>
      <c r="K608" s="138">
        <f t="shared" si="48"/>
        <v>6257191.7491199998</v>
      </c>
      <c r="L608" s="10"/>
      <c r="M608" s="5"/>
    </row>
    <row r="609" spans="1:14" ht="30" customHeight="1">
      <c r="A609" s="5"/>
      <c r="B609" s="9"/>
      <c r="C609" s="133">
        <v>38.299999999999997</v>
      </c>
      <c r="D609" s="150" t="s">
        <v>112</v>
      </c>
      <c r="E609" s="150" t="s">
        <v>112</v>
      </c>
      <c r="F609" s="150"/>
      <c r="G609" s="151" t="s">
        <v>115</v>
      </c>
      <c r="H609" s="150" t="s">
        <v>105</v>
      </c>
      <c r="I609" s="254">
        <v>11.4</v>
      </c>
      <c r="J609" s="137">
        <v>129656.38</v>
      </c>
      <c r="K609" s="138">
        <f t="shared" si="48"/>
        <v>1537206.0412800002</v>
      </c>
      <c r="L609" s="10"/>
      <c r="M609" s="5"/>
    </row>
    <row r="610" spans="1:14" ht="30" customHeight="1">
      <c r="A610" s="5"/>
      <c r="B610" s="9"/>
      <c r="C610" s="133">
        <v>38.4</v>
      </c>
      <c r="D610" s="150" t="s">
        <v>162</v>
      </c>
      <c r="E610" s="150" t="s">
        <v>162</v>
      </c>
      <c r="F610" s="150"/>
      <c r="G610" s="151" t="s">
        <v>167</v>
      </c>
      <c r="H610" s="150" t="s">
        <v>156</v>
      </c>
      <c r="I610" s="254">
        <v>1</v>
      </c>
      <c r="J610" s="137">
        <v>711261.47</v>
      </c>
      <c r="K610" s="138">
        <f t="shared" si="48"/>
        <v>739711.92879999999</v>
      </c>
      <c r="L610" s="10"/>
      <c r="M610" s="5"/>
    </row>
    <row r="611" spans="1:14" ht="30" customHeight="1" thickBot="1">
      <c r="A611" s="5"/>
      <c r="B611" s="9"/>
      <c r="C611" s="139" t="s">
        <v>13</v>
      </c>
      <c r="D611" s="163"/>
      <c r="E611" s="163"/>
      <c r="F611" s="163"/>
      <c r="G611" s="164"/>
      <c r="H611" s="165"/>
      <c r="I611" s="254"/>
      <c r="J611" s="142"/>
      <c r="K611" s="143">
        <f>SUM(K607:K610)</f>
        <v>11999745.324527999</v>
      </c>
      <c r="L611" s="10"/>
      <c r="M611" s="5"/>
      <c r="N611" s="261">
        <f>+K611*1.3</f>
        <v>15599668.921886399</v>
      </c>
    </row>
    <row r="612" spans="1:14" ht="30" customHeight="1" thickBot="1">
      <c r="A612" s="5"/>
      <c r="B612" s="9"/>
      <c r="C612" s="130">
        <v>39</v>
      </c>
      <c r="D612" s="131" t="s">
        <v>340</v>
      </c>
      <c r="E612" s="131"/>
      <c r="F612" s="131"/>
      <c r="G612" s="131"/>
      <c r="H612" s="131"/>
      <c r="I612" s="256"/>
      <c r="J612" s="131"/>
      <c r="K612" s="132"/>
      <c r="L612" s="10"/>
      <c r="M612" s="5"/>
    </row>
    <row r="613" spans="1:14" ht="30" customHeight="1">
      <c r="A613" s="5"/>
      <c r="B613" s="9"/>
      <c r="C613" s="133">
        <v>39.1</v>
      </c>
      <c r="D613" s="150" t="s">
        <v>147</v>
      </c>
      <c r="E613" s="150" t="s">
        <v>147</v>
      </c>
      <c r="F613" s="150"/>
      <c r="G613" s="151" t="s">
        <v>148</v>
      </c>
      <c r="H613" s="150" t="s">
        <v>106</v>
      </c>
      <c r="I613" s="254">
        <v>0.64</v>
      </c>
      <c r="J613" s="137">
        <v>1192960.8899999999</v>
      </c>
      <c r="K613" s="138">
        <f t="shared" ref="K613:K624" si="49">(J613*I613)*1.04</f>
        <v>794034.76838399994</v>
      </c>
      <c r="L613" s="10"/>
      <c r="M613" s="5"/>
    </row>
    <row r="614" spans="1:14" ht="30" customHeight="1">
      <c r="A614" s="5"/>
      <c r="B614" s="9"/>
      <c r="C614" s="133">
        <v>39.200000000000003</v>
      </c>
      <c r="D614" s="150" t="s">
        <v>174</v>
      </c>
      <c r="E614" s="150" t="s">
        <v>174</v>
      </c>
      <c r="F614" s="150"/>
      <c r="G614" s="151" t="s">
        <v>175</v>
      </c>
      <c r="H614" s="150" t="s">
        <v>106</v>
      </c>
      <c r="I614" s="254">
        <v>0.63</v>
      </c>
      <c r="J614" s="137">
        <v>1087554.32</v>
      </c>
      <c r="K614" s="138">
        <f t="shared" si="49"/>
        <v>712565.59046400012</v>
      </c>
      <c r="L614" s="10"/>
      <c r="M614" s="5"/>
    </row>
    <row r="615" spans="1:14" ht="30" customHeight="1">
      <c r="A615" s="5"/>
      <c r="B615" s="9"/>
      <c r="C615" s="133">
        <v>39.299999999999997</v>
      </c>
      <c r="D615" s="150" t="s">
        <v>137</v>
      </c>
      <c r="E615" s="150" t="s">
        <v>137</v>
      </c>
      <c r="F615" s="150"/>
      <c r="G615" s="151" t="s">
        <v>141</v>
      </c>
      <c r="H615" s="150" t="s">
        <v>145</v>
      </c>
      <c r="I615" s="254">
        <v>34.700000000000003</v>
      </c>
      <c r="J615" s="137">
        <v>7423.82</v>
      </c>
      <c r="K615" s="138">
        <f t="shared" si="49"/>
        <v>267910.81615999999</v>
      </c>
      <c r="L615" s="10"/>
      <c r="M615" s="5"/>
    </row>
    <row r="616" spans="1:14" ht="30" customHeight="1">
      <c r="A616" s="5"/>
      <c r="B616" s="9"/>
      <c r="C616" s="133">
        <v>39.4</v>
      </c>
      <c r="D616" s="150" t="s">
        <v>109</v>
      </c>
      <c r="E616" s="150" t="s">
        <v>109</v>
      </c>
      <c r="F616" s="150"/>
      <c r="G616" s="151" t="s">
        <v>127</v>
      </c>
      <c r="H616" s="150" t="s">
        <v>104</v>
      </c>
      <c r="I616" s="254">
        <v>17.2</v>
      </c>
      <c r="J616" s="137">
        <v>137006.91</v>
      </c>
      <c r="K616" s="138">
        <f t="shared" si="49"/>
        <v>2450779.6060799998</v>
      </c>
      <c r="L616" s="10"/>
      <c r="M616" s="5"/>
    </row>
    <row r="617" spans="1:14" ht="30" customHeight="1">
      <c r="A617" s="5"/>
      <c r="B617" s="9"/>
      <c r="C617" s="133">
        <v>39.5</v>
      </c>
      <c r="D617" s="150" t="s">
        <v>119</v>
      </c>
      <c r="E617" s="150" t="s">
        <v>119</v>
      </c>
      <c r="F617" s="150"/>
      <c r="G617" s="151" t="s">
        <v>128</v>
      </c>
      <c r="H617" s="150" t="s">
        <v>104</v>
      </c>
      <c r="I617" s="254">
        <v>17.2</v>
      </c>
      <c r="J617" s="137">
        <v>74297.23</v>
      </c>
      <c r="K617" s="138">
        <f t="shared" si="49"/>
        <v>1329028.8502400001</v>
      </c>
      <c r="L617" s="10"/>
      <c r="M617" s="5"/>
    </row>
    <row r="618" spans="1:14" ht="30" customHeight="1">
      <c r="A618" s="5"/>
      <c r="B618" s="9"/>
      <c r="C618" s="133">
        <v>39.6</v>
      </c>
      <c r="D618" s="150" t="s">
        <v>120</v>
      </c>
      <c r="E618" s="150" t="s">
        <v>120</v>
      </c>
      <c r="F618" s="150"/>
      <c r="G618" s="151" t="s">
        <v>129</v>
      </c>
      <c r="H618" s="150" t="s">
        <v>105</v>
      </c>
      <c r="I618" s="254">
        <v>26.95</v>
      </c>
      <c r="J618" s="137">
        <v>35818.47</v>
      </c>
      <c r="K618" s="138">
        <f t="shared" si="49"/>
        <v>1003920.0771600001</v>
      </c>
      <c r="L618" s="10"/>
      <c r="M618" s="5"/>
    </row>
    <row r="619" spans="1:14" ht="30" customHeight="1">
      <c r="A619" s="5"/>
      <c r="B619" s="9"/>
      <c r="C619" s="133">
        <v>39.700000000000003</v>
      </c>
      <c r="D619" s="150" t="s">
        <v>123</v>
      </c>
      <c r="E619" s="150" t="s">
        <v>123</v>
      </c>
      <c r="F619" s="150"/>
      <c r="G619" s="151" t="s">
        <v>171</v>
      </c>
      <c r="H619" s="150" t="s">
        <v>105</v>
      </c>
      <c r="I619" s="254">
        <v>16.2</v>
      </c>
      <c r="J619" s="137">
        <v>91325.6</v>
      </c>
      <c r="K619" s="138">
        <f t="shared" si="49"/>
        <v>1538653.7088000001</v>
      </c>
      <c r="L619" s="10"/>
      <c r="M619" s="5"/>
    </row>
    <row r="620" spans="1:14" ht="30" customHeight="1">
      <c r="A620" s="5"/>
      <c r="B620" s="9"/>
      <c r="C620" s="133">
        <v>39.799999999999997</v>
      </c>
      <c r="D620" s="150" t="s">
        <v>112</v>
      </c>
      <c r="E620" s="150" t="s">
        <v>112</v>
      </c>
      <c r="F620" s="150"/>
      <c r="G620" s="151" t="s">
        <v>115</v>
      </c>
      <c r="H620" s="150" t="s">
        <v>105</v>
      </c>
      <c r="I620" s="254">
        <v>12.27</v>
      </c>
      <c r="J620" s="137">
        <v>129656.38</v>
      </c>
      <c r="K620" s="138">
        <f t="shared" si="49"/>
        <v>1654519.133904</v>
      </c>
      <c r="L620" s="10"/>
      <c r="M620" s="5"/>
    </row>
    <row r="621" spans="1:14" ht="30" customHeight="1">
      <c r="A621" s="5"/>
      <c r="B621" s="9"/>
      <c r="C621" s="133">
        <v>39.9</v>
      </c>
      <c r="D621" s="150" t="s">
        <v>162</v>
      </c>
      <c r="E621" s="150" t="s">
        <v>162</v>
      </c>
      <c r="F621" s="150"/>
      <c r="G621" s="151" t="s">
        <v>167</v>
      </c>
      <c r="H621" s="150" t="s">
        <v>156</v>
      </c>
      <c r="I621" s="254">
        <v>1</v>
      </c>
      <c r="J621" s="137">
        <v>711261.47</v>
      </c>
      <c r="K621" s="138">
        <f t="shared" si="49"/>
        <v>739711.92879999999</v>
      </c>
      <c r="L621" s="10"/>
      <c r="M621" s="5"/>
    </row>
    <row r="622" spans="1:14" ht="30" customHeight="1">
      <c r="A622" s="5"/>
      <c r="B622" s="9"/>
      <c r="C622" s="243">
        <v>39.11</v>
      </c>
      <c r="D622" s="150" t="s">
        <v>150</v>
      </c>
      <c r="E622" s="150" t="s">
        <v>150</v>
      </c>
      <c r="F622" s="150"/>
      <c r="G622" s="151" t="s">
        <v>176</v>
      </c>
      <c r="H622" s="150" t="s">
        <v>156</v>
      </c>
      <c r="I622" s="254">
        <v>1</v>
      </c>
      <c r="J622" s="137">
        <v>782688.31</v>
      </c>
      <c r="K622" s="138">
        <f t="shared" si="49"/>
        <v>813995.84240000008</v>
      </c>
      <c r="L622" s="10"/>
      <c r="M622" s="5"/>
    </row>
    <row r="623" spans="1:14" ht="30" customHeight="1">
      <c r="A623" s="5"/>
      <c r="B623" s="9"/>
      <c r="C623" s="133">
        <v>39.119999999999997</v>
      </c>
      <c r="D623" s="150" t="s">
        <v>113</v>
      </c>
      <c r="E623" s="150" t="s">
        <v>113</v>
      </c>
      <c r="F623" s="150"/>
      <c r="G623" s="151" t="s">
        <v>116</v>
      </c>
      <c r="H623" s="150" t="s">
        <v>104</v>
      </c>
      <c r="I623" s="254">
        <v>1.85</v>
      </c>
      <c r="J623" s="137">
        <v>277756</v>
      </c>
      <c r="K623" s="138">
        <f t="shared" si="49"/>
        <v>534402.54400000011</v>
      </c>
      <c r="L623" s="10"/>
      <c r="M623" s="5"/>
    </row>
    <row r="624" spans="1:14" ht="30" customHeight="1">
      <c r="A624" s="5"/>
      <c r="B624" s="9"/>
      <c r="C624" s="133">
        <v>39.130000000000003</v>
      </c>
      <c r="D624" s="150" t="s">
        <v>114</v>
      </c>
      <c r="E624" s="150" t="s">
        <v>114</v>
      </c>
      <c r="F624" s="150"/>
      <c r="G624" s="151" t="s">
        <v>117</v>
      </c>
      <c r="H624" s="150" t="s">
        <v>105</v>
      </c>
      <c r="I624" s="264">
        <v>7.12</v>
      </c>
      <c r="J624" s="137">
        <v>21641.87</v>
      </c>
      <c r="K624" s="138">
        <f t="shared" si="49"/>
        <v>160253.718976</v>
      </c>
      <c r="L624" s="10"/>
      <c r="M624" s="5"/>
    </row>
    <row r="625" spans="1:14" ht="30" customHeight="1" thickBot="1">
      <c r="A625" s="5"/>
      <c r="B625" s="9"/>
      <c r="C625" s="139" t="s">
        <v>13</v>
      </c>
      <c r="D625" s="163"/>
      <c r="E625" s="163"/>
      <c r="F625" s="163"/>
      <c r="G625" s="164"/>
      <c r="H625" s="165"/>
      <c r="I625" s="136"/>
      <c r="J625" s="142"/>
      <c r="K625" s="143">
        <f>SUM(K613:K624)</f>
        <v>11999776.585368</v>
      </c>
      <c r="L625" s="10"/>
      <c r="M625" s="5"/>
      <c r="N625" s="261">
        <f>+K625*1.3</f>
        <v>15599709.5609784</v>
      </c>
    </row>
    <row r="626" spans="1:14" ht="30" customHeight="1" thickBot="1">
      <c r="A626" s="5"/>
      <c r="B626" s="9"/>
      <c r="C626" s="130">
        <v>40</v>
      </c>
      <c r="D626" s="131" t="s">
        <v>343</v>
      </c>
      <c r="E626" s="131"/>
      <c r="F626" s="131"/>
      <c r="G626" s="131"/>
      <c r="H626" s="131"/>
      <c r="I626" s="256"/>
      <c r="J626" s="131"/>
      <c r="K626" s="132"/>
      <c r="L626" s="10"/>
      <c r="M626" s="5"/>
    </row>
    <row r="627" spans="1:14" ht="30" customHeight="1">
      <c r="A627" s="5"/>
      <c r="B627" s="9"/>
      <c r="C627" s="133">
        <v>40.1</v>
      </c>
      <c r="D627" s="150" t="s">
        <v>344</v>
      </c>
      <c r="E627" s="150" t="s">
        <v>344</v>
      </c>
      <c r="F627" s="150"/>
      <c r="G627" s="151" t="s">
        <v>354</v>
      </c>
      <c r="H627" s="150" t="s">
        <v>136</v>
      </c>
      <c r="I627" s="254">
        <v>6</v>
      </c>
      <c r="J627" s="137">
        <v>30330.44</v>
      </c>
      <c r="K627" s="138">
        <f t="shared" ref="K627:K645" si="50">(J627*I627)*1.04</f>
        <v>189261.94559999998</v>
      </c>
      <c r="L627" s="10"/>
      <c r="M627" s="5"/>
    </row>
    <row r="628" spans="1:14" ht="30" customHeight="1">
      <c r="A628" s="5"/>
      <c r="B628" s="9"/>
      <c r="C628" s="133">
        <v>40.200000000000003</v>
      </c>
      <c r="D628" s="150" t="s">
        <v>345</v>
      </c>
      <c r="E628" s="150" t="s">
        <v>345</v>
      </c>
      <c r="F628" s="150"/>
      <c r="G628" s="151" t="s">
        <v>355</v>
      </c>
      <c r="H628" s="150" t="s">
        <v>156</v>
      </c>
      <c r="I628" s="254">
        <v>3</v>
      </c>
      <c r="J628" s="137">
        <v>7590.99</v>
      </c>
      <c r="K628" s="138">
        <f t="shared" si="50"/>
        <v>23683.888800000001</v>
      </c>
      <c r="L628" s="10"/>
      <c r="M628" s="5"/>
    </row>
    <row r="629" spans="1:14" ht="30" customHeight="1">
      <c r="A629" s="5"/>
      <c r="B629" s="9"/>
      <c r="C629" s="133">
        <v>40.299999999999997</v>
      </c>
      <c r="D629" s="150" t="s">
        <v>346</v>
      </c>
      <c r="E629" s="150" t="s">
        <v>346</v>
      </c>
      <c r="F629" s="150"/>
      <c r="G629" s="151" t="s">
        <v>356</v>
      </c>
      <c r="H629" s="150" t="s">
        <v>156</v>
      </c>
      <c r="I629" s="254">
        <v>1</v>
      </c>
      <c r="J629" s="137">
        <v>30821.34</v>
      </c>
      <c r="K629" s="138">
        <f t="shared" si="50"/>
        <v>32054.193600000002</v>
      </c>
      <c r="L629" s="10"/>
      <c r="M629" s="5"/>
    </row>
    <row r="630" spans="1:14" ht="30" customHeight="1">
      <c r="A630" s="5"/>
      <c r="B630" s="9"/>
      <c r="C630" s="133">
        <v>40.4</v>
      </c>
      <c r="D630" s="150" t="s">
        <v>347</v>
      </c>
      <c r="E630" s="150" t="s">
        <v>347</v>
      </c>
      <c r="F630" s="150"/>
      <c r="G630" s="151" t="s">
        <v>357</v>
      </c>
      <c r="H630" s="150" t="s">
        <v>156</v>
      </c>
      <c r="I630" s="254">
        <v>1</v>
      </c>
      <c r="J630" s="137">
        <v>16214.35</v>
      </c>
      <c r="K630" s="138">
        <f t="shared" si="50"/>
        <v>16862.924000000003</v>
      </c>
      <c r="L630" s="10"/>
      <c r="M630" s="5"/>
    </row>
    <row r="631" spans="1:14" ht="30" customHeight="1">
      <c r="A631" s="5"/>
      <c r="B631" s="9"/>
      <c r="C631" s="133">
        <v>40.5</v>
      </c>
      <c r="D631" s="150" t="s">
        <v>348</v>
      </c>
      <c r="E631" s="150" t="s">
        <v>348</v>
      </c>
      <c r="F631" s="150"/>
      <c r="G631" s="151" t="s">
        <v>358</v>
      </c>
      <c r="H631" s="150" t="s">
        <v>156</v>
      </c>
      <c r="I631" s="254">
        <v>3</v>
      </c>
      <c r="J631" s="137">
        <v>26653.81</v>
      </c>
      <c r="K631" s="138">
        <f t="shared" si="50"/>
        <v>83159.887200000012</v>
      </c>
      <c r="L631" s="10"/>
      <c r="M631" s="5"/>
    </row>
    <row r="632" spans="1:14" ht="30" customHeight="1">
      <c r="A632" s="5"/>
      <c r="B632" s="9"/>
      <c r="C632" s="133">
        <v>40.6</v>
      </c>
      <c r="D632" s="150" t="s">
        <v>160</v>
      </c>
      <c r="E632" s="150" t="s">
        <v>160</v>
      </c>
      <c r="F632" s="150"/>
      <c r="G632" s="151" t="s">
        <v>359</v>
      </c>
      <c r="H632" s="150" t="s">
        <v>104</v>
      </c>
      <c r="I632" s="254">
        <v>1.98</v>
      </c>
      <c r="J632" s="137">
        <v>187405.13</v>
      </c>
      <c r="K632" s="138">
        <f t="shared" si="50"/>
        <v>385904.64369600004</v>
      </c>
      <c r="L632" s="10"/>
      <c r="M632" s="5"/>
    </row>
    <row r="633" spans="1:14" ht="30" customHeight="1">
      <c r="A633" s="5"/>
      <c r="B633" s="9"/>
      <c r="C633" s="133">
        <v>40.700000000000003</v>
      </c>
      <c r="D633" s="150" t="s">
        <v>140</v>
      </c>
      <c r="E633" s="150" t="s">
        <v>140</v>
      </c>
      <c r="F633" s="150"/>
      <c r="G633" s="151" t="s">
        <v>360</v>
      </c>
      <c r="H633" s="150" t="s">
        <v>104</v>
      </c>
      <c r="I633" s="254">
        <v>1</v>
      </c>
      <c r="J633" s="137">
        <v>71370.94</v>
      </c>
      <c r="K633" s="138">
        <f t="shared" si="50"/>
        <v>74225.777600000001</v>
      </c>
      <c r="L633" s="10"/>
      <c r="M633" s="5"/>
    </row>
    <row r="634" spans="1:14" ht="30" customHeight="1">
      <c r="A634" s="5"/>
      <c r="B634" s="9"/>
      <c r="C634" s="133">
        <v>40.799999999999997</v>
      </c>
      <c r="D634" s="150" t="s">
        <v>120</v>
      </c>
      <c r="E634" s="150" t="s">
        <v>161</v>
      </c>
      <c r="F634" s="150"/>
      <c r="G634" s="151" t="s">
        <v>361</v>
      </c>
      <c r="H634" s="150" t="s">
        <v>104</v>
      </c>
      <c r="I634" s="254">
        <v>26.48</v>
      </c>
      <c r="J634" s="137">
        <v>35818.47</v>
      </c>
      <c r="K634" s="138">
        <f t="shared" si="50"/>
        <v>986412.00902400003</v>
      </c>
      <c r="L634" s="10"/>
      <c r="M634" s="5"/>
    </row>
    <row r="635" spans="1:14" ht="30" customHeight="1">
      <c r="A635" s="5"/>
      <c r="B635" s="9"/>
      <c r="C635" s="133">
        <v>40.9</v>
      </c>
      <c r="D635" s="150" t="s">
        <v>349</v>
      </c>
      <c r="E635" s="150" t="s">
        <v>349</v>
      </c>
      <c r="F635" s="150"/>
      <c r="G635" s="151" t="s">
        <v>362</v>
      </c>
      <c r="H635" s="150" t="s">
        <v>106</v>
      </c>
      <c r="I635" s="254">
        <v>2.9000000000000004</v>
      </c>
      <c r="J635" s="137">
        <v>92883.83</v>
      </c>
      <c r="K635" s="138">
        <f t="shared" si="50"/>
        <v>280137.63128000003</v>
      </c>
      <c r="L635" s="10"/>
      <c r="M635" s="5"/>
    </row>
    <row r="636" spans="1:14" ht="30" customHeight="1">
      <c r="A636" s="5"/>
      <c r="B636" s="9"/>
      <c r="C636" s="243">
        <v>40.1</v>
      </c>
      <c r="D636" s="150" t="s">
        <v>137</v>
      </c>
      <c r="E636" s="150" t="s">
        <v>137</v>
      </c>
      <c r="F636" s="150"/>
      <c r="G636" s="151" t="s">
        <v>363</v>
      </c>
      <c r="H636" s="150" t="s">
        <v>145</v>
      </c>
      <c r="I636" s="254">
        <v>72.5</v>
      </c>
      <c r="J636" s="137">
        <v>7423.82</v>
      </c>
      <c r="K636" s="138">
        <f t="shared" si="50"/>
        <v>559756.02799999993</v>
      </c>
      <c r="L636" s="10"/>
      <c r="M636" s="5"/>
    </row>
    <row r="637" spans="1:14" ht="30" customHeight="1">
      <c r="A637" s="5"/>
      <c r="B637" s="9"/>
      <c r="C637" s="133">
        <v>40.11</v>
      </c>
      <c r="D637" s="150" t="s">
        <v>350</v>
      </c>
      <c r="E637" s="150" t="s">
        <v>350</v>
      </c>
      <c r="F637" s="150"/>
      <c r="G637" s="151" t="s">
        <v>364</v>
      </c>
      <c r="H637" s="150" t="s">
        <v>104</v>
      </c>
      <c r="I637" s="254">
        <v>29</v>
      </c>
      <c r="J637" s="137">
        <v>33165.57</v>
      </c>
      <c r="K637" s="138">
        <f t="shared" si="50"/>
        <v>1000273.5912</v>
      </c>
      <c r="L637" s="10"/>
      <c r="M637" s="5"/>
    </row>
    <row r="638" spans="1:14" ht="30" customHeight="1">
      <c r="A638" s="5"/>
      <c r="B638" s="9"/>
      <c r="C638" s="243">
        <v>40.119999999999997</v>
      </c>
      <c r="D638" s="150" t="s">
        <v>123</v>
      </c>
      <c r="E638" s="150" t="s">
        <v>123</v>
      </c>
      <c r="F638" s="150"/>
      <c r="G638" s="151" t="s">
        <v>365</v>
      </c>
      <c r="H638" s="150" t="s">
        <v>104</v>
      </c>
      <c r="I638" s="254">
        <v>29</v>
      </c>
      <c r="J638" s="137">
        <v>91325.6</v>
      </c>
      <c r="K638" s="138">
        <f t="shared" si="50"/>
        <v>2754380.0960000004</v>
      </c>
      <c r="L638" s="10"/>
      <c r="M638" s="5"/>
    </row>
    <row r="639" spans="1:14" ht="30" customHeight="1">
      <c r="A639" s="5"/>
      <c r="B639" s="9"/>
      <c r="C639" s="133">
        <v>40.130000000000003</v>
      </c>
      <c r="D639" s="150" t="s">
        <v>112</v>
      </c>
      <c r="E639" s="150" t="s">
        <v>112</v>
      </c>
      <c r="F639" s="150"/>
      <c r="G639" s="151" t="s">
        <v>366</v>
      </c>
      <c r="H639" s="150" t="s">
        <v>104</v>
      </c>
      <c r="I639" s="254">
        <v>26.48</v>
      </c>
      <c r="J639" s="137">
        <v>129656.38</v>
      </c>
      <c r="K639" s="138">
        <f t="shared" si="50"/>
        <v>3570632.9800960002</v>
      </c>
      <c r="L639" s="10"/>
      <c r="M639" s="5"/>
    </row>
    <row r="640" spans="1:14" ht="30" customHeight="1">
      <c r="A640" s="5"/>
      <c r="B640" s="9"/>
      <c r="C640" s="243">
        <v>40.14</v>
      </c>
      <c r="D640" s="150" t="s">
        <v>162</v>
      </c>
      <c r="E640" s="150" t="s">
        <v>162</v>
      </c>
      <c r="F640" s="150"/>
      <c r="G640" s="151" t="s">
        <v>367</v>
      </c>
      <c r="H640" s="150" t="s">
        <v>156</v>
      </c>
      <c r="I640" s="254">
        <v>1</v>
      </c>
      <c r="J640" s="137">
        <v>711261.47</v>
      </c>
      <c r="K640" s="138">
        <f t="shared" si="50"/>
        <v>739711.92879999999</v>
      </c>
      <c r="L640" s="10"/>
      <c r="M640" s="5"/>
    </row>
    <row r="641" spans="1:17" ht="30" customHeight="1">
      <c r="A641" s="5"/>
      <c r="B641" s="9"/>
      <c r="C641" s="133">
        <v>40.15</v>
      </c>
      <c r="D641" s="150" t="s">
        <v>351</v>
      </c>
      <c r="E641" s="150" t="s">
        <v>351</v>
      </c>
      <c r="F641" s="150"/>
      <c r="G641" s="151" t="s">
        <v>368</v>
      </c>
      <c r="H641" s="150" t="s">
        <v>156</v>
      </c>
      <c r="I641" s="254">
        <v>1</v>
      </c>
      <c r="J641" s="137">
        <v>137459.99</v>
      </c>
      <c r="K641" s="138">
        <f t="shared" si="50"/>
        <v>142958.38959999999</v>
      </c>
      <c r="L641" s="10"/>
      <c r="M641" s="5"/>
    </row>
    <row r="642" spans="1:17" ht="30" customHeight="1">
      <c r="A642" s="5"/>
      <c r="B642" s="9"/>
      <c r="C642" s="243">
        <v>40.159999999999997</v>
      </c>
      <c r="D642" s="150" t="s">
        <v>185</v>
      </c>
      <c r="E642" s="150" t="s">
        <v>185</v>
      </c>
      <c r="F642" s="150"/>
      <c r="G642" s="151" t="s">
        <v>369</v>
      </c>
      <c r="H642" s="150" t="s">
        <v>156</v>
      </c>
      <c r="I642" s="254">
        <v>1</v>
      </c>
      <c r="J642" s="137">
        <v>171030.31</v>
      </c>
      <c r="K642" s="138">
        <f t="shared" si="50"/>
        <v>177871.52240000002</v>
      </c>
      <c r="L642" s="10"/>
      <c r="M642" s="5"/>
    </row>
    <row r="643" spans="1:17" ht="30" customHeight="1">
      <c r="A643" s="5"/>
      <c r="B643" s="9"/>
      <c r="C643" s="133">
        <v>40.17</v>
      </c>
      <c r="D643" s="150" t="s">
        <v>352</v>
      </c>
      <c r="E643" s="150" t="s">
        <v>352</v>
      </c>
      <c r="F643" s="150"/>
      <c r="G643" s="151" t="s">
        <v>370</v>
      </c>
      <c r="H643" s="150" t="s">
        <v>156</v>
      </c>
      <c r="I643" s="254">
        <v>1</v>
      </c>
      <c r="J643" s="137">
        <v>223292.49</v>
      </c>
      <c r="K643" s="138">
        <f t="shared" si="50"/>
        <v>232224.18960000001</v>
      </c>
      <c r="L643" s="10"/>
      <c r="M643" s="5"/>
    </row>
    <row r="644" spans="1:17" ht="30" customHeight="1">
      <c r="A644" s="5"/>
      <c r="B644" s="9"/>
      <c r="C644" s="243">
        <v>40.18</v>
      </c>
      <c r="D644" s="150" t="s">
        <v>353</v>
      </c>
      <c r="E644" s="150" t="s">
        <v>353</v>
      </c>
      <c r="F644" s="150"/>
      <c r="G644" s="151" t="s">
        <v>371</v>
      </c>
      <c r="H644" s="150" t="s">
        <v>104</v>
      </c>
      <c r="I644" s="254">
        <v>1.44</v>
      </c>
      <c r="J644" s="137">
        <v>236770.81</v>
      </c>
      <c r="K644" s="138">
        <f t="shared" si="50"/>
        <v>354587.96505599999</v>
      </c>
      <c r="L644" s="10"/>
      <c r="M644" s="5"/>
    </row>
    <row r="645" spans="1:17" ht="30" customHeight="1">
      <c r="A645" s="5"/>
      <c r="B645" s="9"/>
      <c r="C645" s="133">
        <v>40.19</v>
      </c>
      <c r="D645" s="150" t="s">
        <v>114</v>
      </c>
      <c r="E645" s="150" t="s">
        <v>114</v>
      </c>
      <c r="F645" s="150"/>
      <c r="G645" s="151" t="s">
        <v>117</v>
      </c>
      <c r="H645" s="150" t="s">
        <v>104</v>
      </c>
      <c r="I645" s="264">
        <v>17.579999999999998</v>
      </c>
      <c r="J645" s="137">
        <v>21641.87</v>
      </c>
      <c r="K645" s="138">
        <f t="shared" si="50"/>
        <v>395682.63758399995</v>
      </c>
      <c r="L645" s="10"/>
      <c r="M645" s="5"/>
    </row>
    <row r="646" spans="1:17" ht="30" customHeight="1" thickBot="1">
      <c r="A646" s="5"/>
      <c r="B646" s="9"/>
      <c r="C646" s="139" t="s">
        <v>13</v>
      </c>
      <c r="D646" s="163"/>
      <c r="E646" s="163"/>
      <c r="F646" s="163"/>
      <c r="G646" s="164"/>
      <c r="H646" s="165"/>
      <c r="I646" s="136"/>
      <c r="J646" s="142"/>
      <c r="K646" s="143">
        <f>SUM(K627:K645)</f>
        <v>11999782.229136001</v>
      </c>
      <c r="L646" s="10"/>
      <c r="M646" s="5"/>
      <c r="N646" s="261">
        <f>+K646*1.3</f>
        <v>15599716.897876803</v>
      </c>
    </row>
    <row r="647" spans="1:17" ht="30" customHeight="1" thickBot="1">
      <c r="A647" s="5"/>
      <c r="B647" s="9"/>
      <c r="C647" s="130"/>
      <c r="D647" s="131"/>
      <c r="E647" s="131"/>
      <c r="F647" s="131"/>
      <c r="G647" s="131"/>
      <c r="H647" s="131"/>
      <c r="I647" s="256"/>
      <c r="J647" s="131"/>
      <c r="K647" s="313">
        <f>+K32+K56+K71+K93+K119+K140+K161+K176+K197+K218+K226+K234+K246+K256+K262+K270+K278+K284+K301+K338+K348+K364+K370+K385+K394+K399+K410+K416+K424+K430+K445+K464+K472+K476+K507+K519+K488+K533+K539+K545+K551+K567+K574+K584+K595+K599+K605+K611+K625+K646</f>
        <v>659862973.00954378</v>
      </c>
      <c r="L647" s="10"/>
      <c r="M647" s="5"/>
    </row>
    <row r="648" spans="1:17" ht="12" customHeight="1" thickBot="1">
      <c r="A648" s="5"/>
      <c r="B648" s="9"/>
      <c r="C648" s="275"/>
      <c r="D648" s="275"/>
      <c r="E648" s="275"/>
      <c r="F648" s="275"/>
      <c r="G648" s="276"/>
      <c r="H648" s="276"/>
      <c r="I648" s="277"/>
      <c r="J648" s="276"/>
      <c r="K648" s="278"/>
      <c r="L648" s="10"/>
      <c r="M648" s="5"/>
    </row>
    <row r="649" spans="1:17" s="285" customFormat="1" ht="30" customHeight="1">
      <c r="A649" s="279"/>
      <c r="B649" s="280"/>
      <c r="C649" s="279"/>
      <c r="D649" s="281"/>
      <c r="E649" s="279"/>
      <c r="F649" s="279"/>
      <c r="G649" s="350" t="s">
        <v>73</v>
      </c>
      <c r="H649" s="351"/>
      <c r="I649" s="352"/>
      <c r="J649" s="282">
        <v>0.22</v>
      </c>
      <c r="K649" s="283">
        <f>+K647*J649</f>
        <v>145169854.06209964</v>
      </c>
      <c r="L649" s="284"/>
      <c r="M649" s="279"/>
    </row>
    <row r="650" spans="1:17" s="285" customFormat="1" ht="30" customHeight="1">
      <c r="A650" s="279"/>
      <c r="B650" s="280"/>
      <c r="C650" s="279"/>
      <c r="D650" s="281"/>
      <c r="E650" s="279"/>
      <c r="F650" s="279"/>
      <c r="G650" s="353" t="s">
        <v>298</v>
      </c>
      <c r="H650" s="354"/>
      <c r="I650" s="355"/>
      <c r="J650" s="286">
        <v>0.03</v>
      </c>
      <c r="K650" s="287">
        <f>+K647*J650</f>
        <v>19795889.190286312</v>
      </c>
      <c r="L650" s="284"/>
      <c r="M650" s="279"/>
    </row>
    <row r="651" spans="1:17" s="285" customFormat="1" ht="30" customHeight="1">
      <c r="A651" s="279"/>
      <c r="B651" s="280"/>
      <c r="C651" s="279"/>
      <c r="D651" s="288"/>
      <c r="E651" s="288"/>
      <c r="F651" s="288"/>
      <c r="G651" s="353" t="s">
        <v>75</v>
      </c>
      <c r="H651" s="354"/>
      <c r="I651" s="355"/>
      <c r="J651" s="286">
        <v>0.05</v>
      </c>
      <c r="K651" s="287">
        <f>+K647*J651</f>
        <v>32993148.65047719</v>
      </c>
      <c r="L651" s="284"/>
      <c r="M651" s="279"/>
    </row>
    <row r="652" spans="1:17" s="285" customFormat="1" ht="30" customHeight="1" thickBot="1">
      <c r="A652" s="279"/>
      <c r="B652" s="280"/>
      <c r="C652" s="279"/>
      <c r="D652" s="281"/>
      <c r="E652" s="279"/>
      <c r="F652" s="289"/>
      <c r="G652" s="290"/>
      <c r="H652" s="291"/>
      <c r="I652" s="292"/>
      <c r="J652" s="293"/>
      <c r="K652" s="294"/>
      <c r="L652" s="284"/>
      <c r="M652" s="279"/>
    </row>
    <row r="653" spans="1:17" s="285" customFormat="1" ht="30" customHeight="1" thickBot="1">
      <c r="A653" s="279"/>
      <c r="B653" s="280"/>
      <c r="C653" s="279"/>
      <c r="D653" s="281"/>
      <c r="E653" s="279"/>
      <c r="F653" s="279"/>
      <c r="G653" s="295" t="s">
        <v>16</v>
      </c>
      <c r="H653" s="296"/>
      <c r="I653" s="297"/>
      <c r="J653" s="298"/>
      <c r="K653" s="299">
        <f>+K647+K649+K650+K651</f>
        <v>857821864.9124068</v>
      </c>
      <c r="L653" s="284"/>
      <c r="M653" s="279"/>
    </row>
    <row r="654" spans="1:17" ht="12" customHeight="1" thickBot="1">
      <c r="A654" s="5"/>
      <c r="B654" s="9"/>
      <c r="C654" s="275"/>
      <c r="D654" s="275"/>
      <c r="E654" s="275"/>
      <c r="F654" s="275"/>
      <c r="G654" s="276"/>
      <c r="H654" s="276"/>
      <c r="I654" s="277"/>
      <c r="J654" s="276"/>
      <c r="K654" s="278"/>
      <c r="L654" s="10"/>
      <c r="M654" s="5"/>
    </row>
    <row r="655" spans="1:17" s="3" customFormat="1" ht="15.6">
      <c r="A655" s="11"/>
      <c r="B655" s="12"/>
      <c r="C655" s="194"/>
      <c r="D655" s="377"/>
      <c r="E655" s="377"/>
      <c r="F655" s="377"/>
      <c r="G655" s="377"/>
      <c r="H655" s="377"/>
      <c r="I655" s="377"/>
      <c r="J655" s="377"/>
      <c r="K655" s="378"/>
      <c r="L655" s="14"/>
      <c r="M655" s="11"/>
    </row>
    <row r="656" spans="1:17" s="3" customFormat="1" ht="46.5" customHeight="1">
      <c r="A656" s="11"/>
      <c r="B656" s="12"/>
      <c r="C656" s="365" t="s">
        <v>17</v>
      </c>
      <c r="D656" s="366"/>
      <c r="E656" s="366"/>
      <c r="F656" s="366"/>
      <c r="G656" s="366"/>
      <c r="H656" s="376" t="s">
        <v>18</v>
      </c>
      <c r="I656" s="376"/>
      <c r="J656" s="376"/>
      <c r="K656" s="195" t="s">
        <v>19</v>
      </c>
      <c r="L656" s="15"/>
      <c r="M656" s="11"/>
      <c r="Q656" s="3" t="s">
        <v>114</v>
      </c>
    </row>
    <row r="657" spans="1:17" s="3" customFormat="1" ht="32.25" customHeight="1">
      <c r="A657" s="11"/>
      <c r="B657" s="12"/>
      <c r="C657" s="365" t="s">
        <v>20</v>
      </c>
      <c r="D657" s="366"/>
      <c r="E657" s="366"/>
      <c r="F657" s="366"/>
      <c r="G657" s="366"/>
      <c r="H657" s="375" t="s">
        <v>21</v>
      </c>
      <c r="I657" s="375"/>
      <c r="J657" s="196" t="s">
        <v>22</v>
      </c>
      <c r="K657" s="197">
        <v>0.22</v>
      </c>
      <c r="L657" s="15"/>
      <c r="M657" s="11"/>
      <c r="Q657" s="3" t="s">
        <v>218</v>
      </c>
    </row>
    <row r="658" spans="1:17" s="3" customFormat="1" ht="30" customHeight="1">
      <c r="A658" s="11"/>
      <c r="B658" s="12"/>
      <c r="C658" s="365" t="s">
        <v>23</v>
      </c>
      <c r="D658" s="366"/>
      <c r="E658" s="366"/>
      <c r="F658" s="366"/>
      <c r="G658" s="366"/>
      <c r="H658" s="372" t="s">
        <v>24</v>
      </c>
      <c r="I658" s="373"/>
      <c r="J658" s="196" t="s">
        <v>25</v>
      </c>
      <c r="K658" s="197">
        <v>0.03</v>
      </c>
      <c r="L658" s="15"/>
      <c r="M658" s="11"/>
      <c r="Q658" s="3" t="s">
        <v>279</v>
      </c>
    </row>
    <row r="659" spans="1:17" s="4" customFormat="1" ht="58.5" customHeight="1">
      <c r="A659" s="11"/>
      <c r="B659" s="12"/>
      <c r="C659" s="207"/>
      <c r="E659" s="208"/>
      <c r="F659" s="208"/>
      <c r="G659" s="209"/>
      <c r="H659" s="374" t="s">
        <v>26</v>
      </c>
      <c r="I659" s="375"/>
      <c r="J659" s="196" t="s">
        <v>27</v>
      </c>
      <c r="K659" s="197">
        <v>0.05</v>
      </c>
      <c r="L659" s="13"/>
      <c r="M659" s="11"/>
      <c r="Q659" s="4" t="s">
        <v>280</v>
      </c>
    </row>
    <row r="660" spans="1:17" ht="57" customHeight="1">
      <c r="A660" s="5"/>
      <c r="B660" s="9"/>
      <c r="C660" s="210"/>
      <c r="D660" s="211"/>
      <c r="E660" s="211"/>
      <c r="F660" s="211"/>
      <c r="G660" s="212"/>
      <c r="H660" s="375" t="s">
        <v>28</v>
      </c>
      <c r="I660" s="375"/>
      <c r="J660" s="196" t="s">
        <v>29</v>
      </c>
      <c r="K660" s="197">
        <f>+K657+K658+K659</f>
        <v>0.3</v>
      </c>
      <c r="L660" s="10"/>
      <c r="M660" s="5"/>
      <c r="Q660" s="1" t="s">
        <v>113</v>
      </c>
    </row>
    <row r="661" spans="1:17" ht="16.2" thickBot="1">
      <c r="A661" s="5"/>
      <c r="B661" s="9"/>
      <c r="C661" s="217"/>
      <c r="D661" s="215"/>
      <c r="E661" s="215"/>
      <c r="F661" s="215"/>
      <c r="G661" s="216"/>
      <c r="H661" s="370"/>
      <c r="I661" s="370"/>
      <c r="J661" s="370"/>
      <c r="K661" s="371"/>
      <c r="L661" s="10"/>
      <c r="M661" s="5"/>
      <c r="Q661" s="1" t="s">
        <v>150</v>
      </c>
    </row>
    <row r="662" spans="1:17" ht="16.2" thickBot="1">
      <c r="A662" s="5"/>
      <c r="B662" s="228"/>
      <c r="C662" s="229"/>
      <c r="D662" s="229"/>
      <c r="E662" s="230"/>
      <c r="F662" s="229"/>
      <c r="G662" s="231"/>
      <c r="H662" s="229"/>
      <c r="I662" s="229"/>
      <c r="J662" s="229"/>
      <c r="K662" s="229"/>
      <c r="L662" s="232"/>
      <c r="M662" s="5"/>
      <c r="Q662" s="1" t="s">
        <v>281</v>
      </c>
    </row>
    <row r="663" spans="1:17" ht="16.2" thickTop="1">
      <c r="A663" s="5"/>
      <c r="B663" s="5"/>
      <c r="C663" s="5"/>
      <c r="D663" s="5"/>
      <c r="E663" s="6"/>
      <c r="F663" s="5"/>
      <c r="G663" s="5"/>
      <c r="H663" s="5"/>
      <c r="I663" s="5"/>
      <c r="J663" s="5"/>
      <c r="K663" s="5"/>
      <c r="L663" s="5"/>
      <c r="M663" s="5"/>
      <c r="Q663" s="1" t="s">
        <v>151</v>
      </c>
    </row>
  </sheetData>
  <mergeCells count="27">
    <mergeCell ref="C3:F3"/>
    <mergeCell ref="C657:G657"/>
    <mergeCell ref="C10:K10"/>
    <mergeCell ref="H661:K661"/>
    <mergeCell ref="C658:G658"/>
    <mergeCell ref="H658:I658"/>
    <mergeCell ref="H659:I659"/>
    <mergeCell ref="H660:I660"/>
    <mergeCell ref="C656:G656"/>
    <mergeCell ref="H656:J656"/>
    <mergeCell ref="H657:I657"/>
    <mergeCell ref="D655:K655"/>
    <mergeCell ref="C6:K6"/>
    <mergeCell ref="I11:I12"/>
    <mergeCell ref="C5:K5"/>
    <mergeCell ref="J11:J12"/>
    <mergeCell ref="C7:K8"/>
    <mergeCell ref="C9:K9"/>
    <mergeCell ref="G649:I649"/>
    <mergeCell ref="G650:I650"/>
    <mergeCell ref="G651:I651"/>
    <mergeCell ref="K11:K12"/>
    <mergeCell ref="C11:C12"/>
    <mergeCell ref="D11:D12"/>
    <mergeCell ref="G11:G12"/>
    <mergeCell ref="H11:H12"/>
    <mergeCell ref="E11:F11"/>
  </mergeCells>
  <phoneticPr fontId="7"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4140625" defaultRowHeight="13.8"/>
  <cols>
    <col min="1" max="2" width="3.44140625" style="1" customWidth="1"/>
    <col min="3" max="3" width="7.44140625" style="1" customWidth="1"/>
    <col min="4" max="4" width="15.44140625" style="1" customWidth="1"/>
    <col min="5" max="5" width="16.109375" style="2" customWidth="1"/>
    <col min="6" max="6" width="17.44140625" style="1" customWidth="1"/>
    <col min="7" max="7" width="73.44140625" style="1" customWidth="1"/>
    <col min="8" max="8" width="8.44140625" style="1" customWidth="1"/>
    <col min="9" max="9" width="18.44140625" style="1" customWidth="1"/>
    <col min="10" max="10" width="23.44140625" style="1" customWidth="1"/>
    <col min="11" max="11" width="30" style="1" customWidth="1"/>
    <col min="12" max="12" width="3.44140625" style="1" customWidth="1"/>
    <col min="13" max="13" width="2.441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63" t="s">
        <v>97</v>
      </c>
      <c r="D3" s="388"/>
      <c r="E3" s="388"/>
      <c r="F3" s="388"/>
      <c r="G3" s="5"/>
      <c r="H3" s="5"/>
      <c r="I3" s="5"/>
      <c r="J3" s="5"/>
      <c r="K3" s="5"/>
      <c r="L3" s="10"/>
      <c r="M3" s="5"/>
    </row>
    <row r="4" spans="1:13" ht="15.6">
      <c r="A4" s="5"/>
      <c r="B4" s="9"/>
      <c r="C4" s="201" t="s">
        <v>0</v>
      </c>
      <c r="D4" s="202" t="s">
        <v>98</v>
      </c>
      <c r="E4" s="201" t="s">
        <v>1</v>
      </c>
      <c r="F4" s="202">
        <v>1</v>
      </c>
      <c r="G4" s="5"/>
      <c r="H4" s="5"/>
      <c r="I4" s="5"/>
      <c r="J4" s="5"/>
      <c r="K4" s="5"/>
      <c r="L4" s="10"/>
      <c r="M4" s="5"/>
    </row>
    <row r="5" spans="1:13" ht="15.6">
      <c r="A5" s="5"/>
      <c r="B5" s="9"/>
      <c r="C5" s="389" t="s">
        <v>30</v>
      </c>
      <c r="D5" s="389"/>
      <c r="E5" s="389"/>
      <c r="F5" s="389"/>
      <c r="G5" s="389"/>
      <c r="H5" s="389"/>
      <c r="I5" s="389"/>
      <c r="J5" s="389"/>
      <c r="K5" s="389"/>
      <c r="L5" s="10"/>
      <c r="M5" s="5"/>
    </row>
    <row r="6" spans="1:13" ht="16.2" thickBot="1">
      <c r="A6" s="5"/>
      <c r="B6" s="9"/>
      <c r="C6" s="379" t="s">
        <v>31</v>
      </c>
      <c r="D6" s="379"/>
      <c r="E6" s="379"/>
      <c r="F6" s="379"/>
      <c r="G6" s="379"/>
      <c r="H6" s="379"/>
      <c r="I6" s="379"/>
      <c r="J6" s="379"/>
      <c r="K6" s="379"/>
      <c r="L6" s="10"/>
      <c r="M6" s="5"/>
    </row>
    <row r="7" spans="1:13" s="20" customFormat="1" ht="16.5" customHeight="1">
      <c r="A7" s="19"/>
      <c r="B7" s="218"/>
      <c r="C7" s="390" t="s">
        <v>86</v>
      </c>
      <c r="D7" s="391"/>
      <c r="E7" s="391"/>
      <c r="F7" s="391"/>
      <c r="G7" s="391"/>
      <c r="H7" s="391"/>
      <c r="I7" s="391"/>
      <c r="J7" s="391"/>
      <c r="K7" s="392"/>
      <c r="L7" s="21"/>
      <c r="M7" s="19"/>
    </row>
    <row r="8" spans="1:13" ht="33.75" customHeight="1" thickBot="1">
      <c r="A8" s="5"/>
      <c r="B8" s="219"/>
      <c r="C8" s="393"/>
      <c r="D8" s="394"/>
      <c r="E8" s="394"/>
      <c r="F8" s="394"/>
      <c r="G8" s="394"/>
      <c r="H8" s="394"/>
      <c r="I8" s="394"/>
      <c r="J8" s="394"/>
      <c r="K8" s="395"/>
      <c r="L8" s="10"/>
      <c r="M8" s="5"/>
    </row>
    <row r="9" spans="1:13" ht="34.5" customHeight="1">
      <c r="A9" s="5"/>
      <c r="B9" s="219"/>
      <c r="C9" s="396" t="s">
        <v>87</v>
      </c>
      <c r="D9" s="397"/>
      <c r="E9" s="397"/>
      <c r="F9" s="397"/>
      <c r="G9" s="397"/>
      <c r="H9" s="397"/>
      <c r="I9" s="397"/>
      <c r="J9" s="397"/>
      <c r="K9" s="398"/>
      <c r="L9" s="10"/>
      <c r="M9" s="5"/>
    </row>
    <row r="10" spans="1:13" ht="30" customHeight="1" thickBot="1">
      <c r="A10" s="5"/>
      <c r="B10" s="219"/>
      <c r="C10" s="368"/>
      <c r="D10" s="368"/>
      <c r="E10" s="368"/>
      <c r="F10" s="368"/>
      <c r="G10" s="368"/>
      <c r="H10" s="368"/>
      <c r="I10" s="368"/>
      <c r="J10" s="368"/>
      <c r="K10" s="369"/>
      <c r="L10" s="10"/>
      <c r="M10" s="5"/>
    </row>
    <row r="11" spans="1:13" ht="30" customHeight="1">
      <c r="A11" s="5"/>
      <c r="B11" s="9"/>
      <c r="C11" s="358" t="s">
        <v>3</v>
      </c>
      <c r="D11" s="360" t="s">
        <v>4</v>
      </c>
      <c r="E11" s="362" t="s">
        <v>5</v>
      </c>
      <c r="F11" s="362"/>
      <c r="G11" s="358" t="s">
        <v>6</v>
      </c>
      <c r="H11" s="360" t="s">
        <v>7</v>
      </c>
      <c r="I11" s="360" t="s">
        <v>8</v>
      </c>
      <c r="J11" s="381" t="s">
        <v>9</v>
      </c>
      <c r="K11" s="356" t="s">
        <v>10</v>
      </c>
      <c r="L11" s="10"/>
      <c r="M11" s="5"/>
    </row>
    <row r="12" spans="1:13" ht="30" customHeight="1" thickBot="1">
      <c r="A12" s="5"/>
      <c r="B12" s="9"/>
      <c r="C12" s="359"/>
      <c r="D12" s="361"/>
      <c r="E12" s="129" t="s">
        <v>11</v>
      </c>
      <c r="F12" s="129" t="s">
        <v>12</v>
      </c>
      <c r="G12" s="359"/>
      <c r="H12" s="361"/>
      <c r="I12" s="361"/>
      <c r="J12" s="382"/>
      <c r="K12" s="357"/>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99" t="s">
        <v>14</v>
      </c>
      <c r="D40" s="400"/>
      <c r="E40" s="400"/>
      <c r="F40" s="400"/>
      <c r="G40" s="400"/>
      <c r="H40" s="400"/>
      <c r="I40" s="400"/>
      <c r="J40" s="401"/>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5"/>
      <c r="H42" s="386"/>
      <c r="I42" s="38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77"/>
      <c r="E51" s="377"/>
      <c r="F51" s="377"/>
      <c r="G51" s="377"/>
      <c r="H51" s="377"/>
      <c r="I51" s="377"/>
      <c r="J51" s="377"/>
      <c r="K51" s="378"/>
      <c r="L51" s="14"/>
      <c r="M51" s="11"/>
    </row>
    <row r="52" spans="1:13" s="3" customFormat="1" ht="46.5" customHeight="1">
      <c r="A52" s="11"/>
      <c r="B52" s="12"/>
      <c r="C52" s="365" t="s">
        <v>17</v>
      </c>
      <c r="D52" s="366"/>
      <c r="E52" s="366"/>
      <c r="F52" s="366"/>
      <c r="G52" s="366"/>
      <c r="H52" s="376" t="s">
        <v>6</v>
      </c>
      <c r="I52" s="376"/>
      <c r="J52" s="376"/>
      <c r="K52" s="195" t="s">
        <v>19</v>
      </c>
      <c r="L52" s="15"/>
      <c r="M52" s="11"/>
    </row>
    <row r="53" spans="1:13" s="3" customFormat="1" ht="32.25" customHeight="1">
      <c r="A53" s="11"/>
      <c r="B53" s="12"/>
      <c r="C53" s="365" t="s">
        <v>32</v>
      </c>
      <c r="D53" s="366"/>
      <c r="E53" s="366"/>
      <c r="F53" s="366"/>
      <c r="G53" s="366"/>
      <c r="H53" s="375" t="s">
        <v>21</v>
      </c>
      <c r="I53" s="375"/>
      <c r="J53" s="196" t="s">
        <v>22</v>
      </c>
      <c r="K53" s="197" t="s">
        <v>33</v>
      </c>
      <c r="L53" s="213"/>
      <c r="M53" s="11"/>
    </row>
    <row r="54" spans="1:13" s="3" customFormat="1" ht="30" customHeight="1">
      <c r="A54" s="11"/>
      <c r="B54" s="12"/>
      <c r="C54" s="365" t="s">
        <v>23</v>
      </c>
      <c r="D54" s="366"/>
      <c r="E54" s="366"/>
      <c r="F54" s="366"/>
      <c r="G54" s="366"/>
      <c r="H54" s="372" t="s">
        <v>24</v>
      </c>
      <c r="I54" s="373"/>
      <c r="J54" s="196" t="s">
        <v>25</v>
      </c>
      <c r="K54" s="197" t="s">
        <v>33</v>
      </c>
      <c r="L54" s="15"/>
      <c r="M54" s="11"/>
    </row>
    <row r="55" spans="1:13" s="4" customFormat="1" ht="58.5" customHeight="1">
      <c r="A55" s="11"/>
      <c r="B55" s="12"/>
      <c r="C55" s="207"/>
      <c r="D55" s="208"/>
      <c r="E55" s="208"/>
      <c r="F55" s="208"/>
      <c r="G55" s="209"/>
      <c r="H55" s="374" t="s">
        <v>26</v>
      </c>
      <c r="I55" s="375"/>
      <c r="J55" s="196" t="s">
        <v>27</v>
      </c>
      <c r="K55" s="197" t="s">
        <v>33</v>
      </c>
      <c r="L55" s="13"/>
      <c r="M55" s="11"/>
    </row>
    <row r="56" spans="1:13" ht="57.75" customHeight="1">
      <c r="A56" s="5"/>
      <c r="B56" s="9"/>
      <c r="C56" s="210"/>
      <c r="D56" s="211"/>
      <c r="E56" s="211"/>
      <c r="F56" s="211"/>
      <c r="G56" s="212"/>
      <c r="H56" s="375" t="s">
        <v>28</v>
      </c>
      <c r="I56" s="375"/>
      <c r="J56" s="196" t="s">
        <v>29</v>
      </c>
      <c r="K56" s="197" t="s">
        <v>33</v>
      </c>
      <c r="L56" s="10"/>
      <c r="M56" s="5"/>
    </row>
    <row r="57" spans="1:13" ht="16.2" thickBot="1">
      <c r="A57" s="5"/>
      <c r="B57" s="9"/>
      <c r="C57" s="210"/>
      <c r="D57" s="215"/>
      <c r="E57" s="215"/>
      <c r="F57" s="211"/>
      <c r="G57" s="216"/>
      <c r="H57" s="383"/>
      <c r="I57" s="383"/>
      <c r="J57" s="383"/>
      <c r="K57" s="384"/>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19"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499" t="s">
        <v>96</v>
      </c>
      <c r="D3" s="500"/>
      <c r="E3" s="500"/>
      <c r="F3" s="500"/>
      <c r="P3" s="26"/>
    </row>
    <row r="4" spans="2:16">
      <c r="B4" s="25"/>
      <c r="C4" s="205" t="s">
        <v>0</v>
      </c>
      <c r="D4" s="234" t="s">
        <v>98</v>
      </c>
      <c r="E4" s="205" t="s">
        <v>1</v>
      </c>
      <c r="F4" s="206">
        <v>1</v>
      </c>
      <c r="P4" s="26"/>
    </row>
    <row r="5" spans="2:16">
      <c r="B5" s="25"/>
      <c r="C5" s="127"/>
      <c r="D5" s="128"/>
      <c r="E5" s="127"/>
      <c r="F5" s="128"/>
      <c r="P5" s="26"/>
    </row>
    <row r="6" spans="2:16" ht="48" customHeight="1">
      <c r="B6" s="25"/>
      <c r="C6" s="501" t="s">
        <v>88</v>
      </c>
      <c r="D6" s="501"/>
      <c r="E6" s="501"/>
      <c r="F6" s="501"/>
      <c r="G6" s="501"/>
      <c r="H6" s="501"/>
      <c r="I6" s="501"/>
      <c r="J6" s="501"/>
      <c r="K6" s="501"/>
      <c r="L6" s="501"/>
      <c r="M6" s="501"/>
      <c r="N6" s="501"/>
      <c r="O6" s="501"/>
      <c r="P6" s="27"/>
    </row>
    <row r="7" spans="2:16" ht="15" thickBot="1">
      <c r="B7" s="25"/>
      <c r="C7" s="52"/>
      <c r="D7" s="52"/>
      <c r="E7" s="52"/>
      <c r="F7" s="52"/>
      <c r="G7" s="52"/>
      <c r="H7" s="52"/>
      <c r="I7" s="52"/>
      <c r="J7" s="52"/>
      <c r="K7" s="52"/>
      <c r="L7" s="52"/>
      <c r="M7" s="52"/>
      <c r="N7" s="52"/>
      <c r="O7" s="52"/>
      <c r="P7" s="26"/>
    </row>
    <row r="8" spans="2:16" ht="14.4">
      <c r="B8" s="25"/>
      <c r="C8" s="458"/>
      <c r="D8" s="460"/>
      <c r="E8" s="461"/>
      <c r="F8" s="461"/>
      <c r="G8" s="461"/>
      <c r="H8" s="461"/>
      <c r="I8" s="461"/>
      <c r="J8" s="461"/>
      <c r="K8" s="462"/>
      <c r="L8" s="473"/>
      <c r="M8" s="474"/>
      <c r="N8" s="474"/>
      <c r="O8" s="475"/>
      <c r="P8" s="28"/>
    </row>
    <row r="9" spans="2:16" ht="14.4">
      <c r="B9" s="25"/>
      <c r="C9" s="459"/>
      <c r="D9" s="463" t="s">
        <v>34</v>
      </c>
      <c r="E9" s="464"/>
      <c r="F9" s="464"/>
      <c r="G9" s="464"/>
      <c r="H9" s="464"/>
      <c r="I9" s="464"/>
      <c r="J9" s="464"/>
      <c r="K9" s="465"/>
      <c r="L9" s="476"/>
      <c r="M9" s="477"/>
      <c r="N9" s="477"/>
      <c r="O9" s="478"/>
      <c r="P9" s="28"/>
    </row>
    <row r="10" spans="2:16" ht="14.4">
      <c r="B10" s="25"/>
      <c r="C10" s="459"/>
      <c r="D10" s="463"/>
      <c r="E10" s="464"/>
      <c r="F10" s="464"/>
      <c r="G10" s="464"/>
      <c r="H10" s="464"/>
      <c r="I10" s="464"/>
      <c r="J10" s="464"/>
      <c r="K10" s="465"/>
      <c r="L10" s="466" t="s">
        <v>35</v>
      </c>
      <c r="M10" s="479"/>
      <c r="N10" s="480"/>
      <c r="O10" s="481"/>
      <c r="P10" s="28"/>
    </row>
    <row r="11" spans="2:16" ht="14.4">
      <c r="B11" s="25"/>
      <c r="C11" s="459"/>
      <c r="D11" s="463" t="s">
        <v>36</v>
      </c>
      <c r="E11" s="464"/>
      <c r="F11" s="464"/>
      <c r="G11" s="464"/>
      <c r="H11" s="464"/>
      <c r="I11" s="464"/>
      <c r="J11" s="464"/>
      <c r="K11" s="465"/>
      <c r="L11" s="467"/>
      <c r="M11" s="482"/>
      <c r="N11" s="483"/>
      <c r="O11" s="484"/>
      <c r="P11" s="29"/>
    </row>
    <row r="12" spans="2:16" ht="12.75" customHeight="1">
      <c r="B12" s="25"/>
      <c r="C12" s="459"/>
      <c r="D12" s="502"/>
      <c r="E12" s="503"/>
      <c r="F12" s="503"/>
      <c r="G12" s="503"/>
      <c r="H12" s="503"/>
      <c r="I12" s="503"/>
      <c r="J12" s="503"/>
      <c r="K12" s="504"/>
      <c r="L12" s="466" t="s">
        <v>37</v>
      </c>
      <c r="M12" s="466">
        <v>1</v>
      </c>
      <c r="N12" s="466" t="s">
        <v>38</v>
      </c>
      <c r="O12" s="471">
        <v>1</v>
      </c>
      <c r="P12" s="28"/>
    </row>
    <row r="13" spans="2:16">
      <c r="B13" s="25"/>
      <c r="C13" s="459"/>
      <c r="D13" s="502"/>
      <c r="E13" s="503"/>
      <c r="F13" s="503"/>
      <c r="G13" s="503"/>
      <c r="H13" s="503"/>
      <c r="I13" s="503"/>
      <c r="J13" s="503"/>
      <c r="K13" s="504"/>
      <c r="L13" s="485"/>
      <c r="M13" s="485"/>
      <c r="N13" s="485"/>
      <c r="O13" s="472"/>
      <c r="P13" s="28"/>
    </row>
    <row r="14" spans="2:16" ht="14.4">
      <c r="B14" s="25"/>
      <c r="C14" s="459"/>
      <c r="D14" s="463" t="s">
        <v>89</v>
      </c>
      <c r="E14" s="464"/>
      <c r="F14" s="464"/>
      <c r="G14" s="464"/>
      <c r="H14" s="464"/>
      <c r="I14" s="464"/>
      <c r="J14" s="464"/>
      <c r="K14" s="465"/>
      <c r="L14" s="485"/>
      <c r="M14" s="485"/>
      <c r="N14" s="485"/>
      <c r="O14" s="472"/>
      <c r="P14" s="28"/>
    </row>
    <row r="15" spans="2:16" ht="15" thickBot="1">
      <c r="B15" s="25"/>
      <c r="C15" s="53"/>
      <c r="D15" s="54"/>
      <c r="E15" s="54"/>
      <c r="F15" s="54"/>
      <c r="G15" s="54"/>
      <c r="H15" s="54"/>
      <c r="I15" s="54"/>
      <c r="J15" s="54"/>
      <c r="K15" s="54"/>
      <c r="L15" s="54"/>
      <c r="M15" s="55"/>
      <c r="N15" s="55"/>
      <c r="O15" s="56"/>
      <c r="P15" s="30"/>
    </row>
    <row r="16" spans="2:16" ht="14.4">
      <c r="B16" s="25"/>
      <c r="C16" s="57"/>
      <c r="D16" s="222"/>
      <c r="E16" s="222"/>
      <c r="F16" s="222"/>
      <c r="G16" s="222"/>
      <c r="H16" s="222"/>
      <c r="I16" s="222"/>
      <c r="J16" s="222"/>
      <c r="K16" s="222"/>
      <c r="L16" s="58" t="s">
        <v>39</v>
      </c>
      <c r="M16" s="59" t="s">
        <v>40</v>
      </c>
      <c r="N16" s="59" t="s">
        <v>41</v>
      </c>
      <c r="O16" s="60" t="s">
        <v>42</v>
      </c>
      <c r="P16" s="29"/>
    </row>
    <row r="17" spans="2:16" ht="14.4">
      <c r="B17" s="25"/>
      <c r="C17" s="61"/>
      <c r="D17" s="220"/>
      <c r="E17" s="220"/>
      <c r="F17" s="220"/>
      <c r="G17" s="220"/>
      <c r="H17" s="220"/>
      <c r="I17" s="220"/>
      <c r="J17" s="220"/>
      <c r="K17" s="220"/>
      <c r="L17" s="62"/>
      <c r="M17" s="63"/>
      <c r="N17" s="63"/>
      <c r="O17" s="64"/>
      <c r="P17" s="31"/>
    </row>
    <row r="18" spans="2:16" ht="18" customHeight="1">
      <c r="B18" s="25"/>
      <c r="C18" s="406" t="s">
        <v>43</v>
      </c>
      <c r="D18" s="407"/>
      <c r="E18" s="407"/>
      <c r="F18" s="407"/>
      <c r="G18" s="220"/>
      <c r="H18" s="220"/>
      <c r="I18" s="220" t="s">
        <v>44</v>
      </c>
      <c r="J18" s="52"/>
      <c r="K18" s="220"/>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88" t="s">
        <v>45</v>
      </c>
      <c r="D22" s="489"/>
      <c r="E22" s="489"/>
      <c r="F22" s="489"/>
      <c r="G22" s="489"/>
      <c r="H22" s="489"/>
      <c r="I22" s="489"/>
      <c r="J22" s="489"/>
      <c r="K22" s="489"/>
      <c r="L22" s="489"/>
      <c r="M22" s="489"/>
      <c r="N22" s="489"/>
      <c r="O22" s="490"/>
      <c r="P22" s="33"/>
    </row>
    <row r="23" spans="2:16" ht="15" thickBot="1">
      <c r="B23" s="25"/>
      <c r="C23" s="75"/>
      <c r="D23" s="52"/>
      <c r="E23" s="52"/>
      <c r="F23" s="52"/>
      <c r="G23" s="52"/>
      <c r="H23" s="52"/>
      <c r="I23" s="52"/>
      <c r="J23" s="52"/>
      <c r="K23" s="52"/>
      <c r="L23" s="52"/>
      <c r="M23" s="52"/>
      <c r="N23" s="52"/>
      <c r="O23" s="76"/>
      <c r="P23" s="26"/>
    </row>
    <row r="24" spans="2:16">
      <c r="B24" s="25"/>
      <c r="C24" s="77" t="s">
        <v>46</v>
      </c>
      <c r="D24" s="468" t="s">
        <v>6</v>
      </c>
      <c r="E24" s="469"/>
      <c r="F24" s="469"/>
      <c r="G24" s="469"/>
      <c r="H24" s="469"/>
      <c r="I24" s="469"/>
      <c r="J24" s="469"/>
      <c r="K24" s="469"/>
      <c r="L24" s="470"/>
      <c r="M24" s="486" t="s">
        <v>47</v>
      </c>
      <c r="N24" s="487"/>
      <c r="O24" s="77" t="s">
        <v>8</v>
      </c>
      <c r="P24" s="34"/>
    </row>
    <row r="25" spans="2:16" ht="14.4" thickBot="1">
      <c r="B25" s="25"/>
      <c r="C25" s="78"/>
      <c r="D25" s="442"/>
      <c r="E25" s="443"/>
      <c r="F25" s="443"/>
      <c r="G25" s="443"/>
      <c r="H25" s="443"/>
      <c r="I25" s="443"/>
      <c r="J25" s="443"/>
      <c r="K25" s="443"/>
      <c r="L25" s="444"/>
      <c r="M25" s="442"/>
      <c r="N25" s="444"/>
      <c r="O25" s="79"/>
      <c r="P25" s="35"/>
    </row>
    <row r="26" spans="2:16">
      <c r="B26" s="25"/>
      <c r="C26" s="445" t="s">
        <v>48</v>
      </c>
      <c r="D26" s="446"/>
      <c r="E26" s="446"/>
      <c r="F26" s="446"/>
      <c r="G26" s="446"/>
      <c r="H26" s="446"/>
      <c r="I26" s="446"/>
      <c r="J26" s="446"/>
      <c r="K26" s="446"/>
      <c r="L26" s="446"/>
      <c r="M26" s="446"/>
      <c r="N26" s="446"/>
      <c r="O26" s="447"/>
      <c r="P26" s="36"/>
    </row>
    <row r="27" spans="2:16">
      <c r="B27" s="25"/>
      <c r="C27" s="448"/>
      <c r="D27" s="449"/>
      <c r="E27" s="449"/>
      <c r="F27" s="449"/>
      <c r="G27" s="449"/>
      <c r="H27" s="449"/>
      <c r="I27" s="449"/>
      <c r="J27" s="449"/>
      <c r="K27" s="449"/>
      <c r="L27" s="449"/>
      <c r="M27" s="449"/>
      <c r="N27" s="449"/>
      <c r="O27" s="450"/>
      <c r="P27" s="36"/>
    </row>
    <row r="28" spans="2:16" ht="14.4" thickBot="1">
      <c r="B28" s="25"/>
      <c r="C28" s="451"/>
      <c r="D28" s="452"/>
      <c r="E28" s="452"/>
      <c r="F28" s="452"/>
      <c r="G28" s="452"/>
      <c r="H28" s="452"/>
      <c r="I28" s="452"/>
      <c r="J28" s="452"/>
      <c r="K28" s="452"/>
      <c r="L28" s="452"/>
      <c r="M28" s="452"/>
      <c r="N28" s="452"/>
      <c r="O28" s="453"/>
      <c r="P28" s="36"/>
    </row>
    <row r="29" spans="2:16" ht="14.4">
      <c r="B29" s="25"/>
      <c r="C29" s="430" t="s">
        <v>6</v>
      </c>
      <c r="D29" s="497"/>
      <c r="E29" s="497"/>
      <c r="F29" s="497"/>
      <c r="G29" s="498"/>
      <c r="H29" s="436" t="s">
        <v>49</v>
      </c>
      <c r="I29" s="497"/>
      <c r="J29" s="440" t="s">
        <v>50</v>
      </c>
      <c r="K29" s="441"/>
      <c r="L29" s="80" t="s">
        <v>51</v>
      </c>
      <c r="M29" s="436" t="s">
        <v>52</v>
      </c>
      <c r="N29" s="437"/>
      <c r="O29" s="81" t="s">
        <v>53</v>
      </c>
      <c r="P29" s="37"/>
    </row>
    <row r="30" spans="2:16" ht="14.4">
      <c r="B30" s="25"/>
      <c r="C30" s="414"/>
      <c r="D30" s="415"/>
      <c r="E30" s="415"/>
      <c r="F30" s="415"/>
      <c r="G30" s="491"/>
      <c r="H30" s="492"/>
      <c r="I30" s="491"/>
      <c r="J30" s="492"/>
      <c r="K30" s="491"/>
      <c r="L30" s="82"/>
      <c r="M30" s="493"/>
      <c r="N30" s="494"/>
      <c r="O30" s="83"/>
      <c r="P30" s="38"/>
    </row>
    <row r="31" spans="2:16" ht="14.4">
      <c r="B31" s="25"/>
      <c r="C31" s="84"/>
      <c r="D31" s="85"/>
      <c r="E31" s="85"/>
      <c r="F31" s="85"/>
      <c r="G31" s="86"/>
      <c r="H31" s="87"/>
      <c r="I31" s="86"/>
      <c r="J31" s="87"/>
      <c r="K31" s="86"/>
      <c r="L31" s="82"/>
      <c r="M31" s="493"/>
      <c r="N31" s="494"/>
      <c r="O31" s="83"/>
      <c r="P31" s="38"/>
    </row>
    <row r="32" spans="2:16" ht="15" thickBot="1">
      <c r="B32" s="25"/>
      <c r="C32" s="426"/>
      <c r="D32" s="427"/>
      <c r="E32" s="427"/>
      <c r="F32" s="427"/>
      <c r="G32" s="454"/>
      <c r="H32" s="455"/>
      <c r="I32" s="454"/>
      <c r="J32" s="455"/>
      <c r="K32" s="454"/>
      <c r="L32" s="88"/>
      <c r="M32" s="456"/>
      <c r="N32" s="457"/>
      <c r="O32" s="83"/>
      <c r="P32" s="38"/>
    </row>
    <row r="33" spans="2:16" ht="15" thickBot="1">
      <c r="B33" s="25"/>
      <c r="C33" s="420" t="s">
        <v>54</v>
      </c>
      <c r="D33" s="421"/>
      <c r="E33" s="421"/>
      <c r="F33" s="421"/>
      <c r="G33" s="421"/>
      <c r="H33" s="421"/>
      <c r="I33" s="421"/>
      <c r="J33" s="421"/>
      <c r="K33" s="421"/>
      <c r="L33" s="421"/>
      <c r="M33" s="421"/>
      <c r="N33" s="422"/>
      <c r="O33" s="89"/>
      <c r="P33" s="39"/>
    </row>
    <row r="34" spans="2:16" ht="13.5" customHeight="1">
      <c r="B34" s="25"/>
      <c r="C34" s="445" t="s">
        <v>55</v>
      </c>
      <c r="D34" s="446"/>
      <c r="E34" s="446"/>
      <c r="F34" s="446"/>
      <c r="G34" s="446"/>
      <c r="H34" s="446"/>
      <c r="I34" s="446"/>
      <c r="J34" s="446"/>
      <c r="K34" s="446"/>
      <c r="L34" s="446"/>
      <c r="M34" s="446"/>
      <c r="N34" s="446"/>
      <c r="O34" s="447"/>
      <c r="P34" s="36"/>
    </row>
    <row r="35" spans="2:16">
      <c r="B35" s="25"/>
      <c r="C35" s="448"/>
      <c r="D35" s="449"/>
      <c r="E35" s="449"/>
      <c r="F35" s="449"/>
      <c r="G35" s="449"/>
      <c r="H35" s="449"/>
      <c r="I35" s="449"/>
      <c r="J35" s="449"/>
      <c r="K35" s="449"/>
      <c r="L35" s="449"/>
      <c r="M35" s="449"/>
      <c r="N35" s="449"/>
      <c r="O35" s="450"/>
      <c r="P35" s="36"/>
    </row>
    <row r="36" spans="2:16" ht="14.4" thickBot="1">
      <c r="B36" s="25"/>
      <c r="C36" s="451"/>
      <c r="D36" s="452"/>
      <c r="E36" s="452"/>
      <c r="F36" s="452"/>
      <c r="G36" s="452"/>
      <c r="H36" s="452"/>
      <c r="I36" s="452"/>
      <c r="J36" s="452"/>
      <c r="K36" s="452"/>
      <c r="L36" s="452"/>
      <c r="M36" s="452"/>
      <c r="N36" s="452"/>
      <c r="O36" s="453"/>
      <c r="P36" s="36"/>
    </row>
    <row r="37" spans="2:16" ht="14.4">
      <c r="B37" s="25"/>
      <c r="C37" s="430" t="s">
        <v>6</v>
      </c>
      <c r="D37" s="431"/>
      <c r="E37" s="431"/>
      <c r="F37" s="431"/>
      <c r="G37" s="431"/>
      <c r="H37" s="431"/>
      <c r="I37" s="431"/>
      <c r="J37" s="437"/>
      <c r="K37" s="221" t="s">
        <v>47</v>
      </c>
      <c r="L37" s="80" t="s">
        <v>8</v>
      </c>
      <c r="M37" s="436" t="s">
        <v>56</v>
      </c>
      <c r="N37" s="437"/>
      <c r="O37" s="81" t="s">
        <v>53</v>
      </c>
      <c r="P37" s="37"/>
    </row>
    <row r="38" spans="2:16" ht="14.4">
      <c r="B38" s="25"/>
      <c r="C38" s="414"/>
      <c r="D38" s="415"/>
      <c r="E38" s="415"/>
      <c r="F38" s="415"/>
      <c r="G38" s="415"/>
      <c r="H38" s="415"/>
      <c r="I38" s="415"/>
      <c r="J38" s="491"/>
      <c r="K38" s="225"/>
      <c r="L38" s="90"/>
      <c r="M38" s="495"/>
      <c r="N38" s="496"/>
      <c r="O38" s="83"/>
      <c r="P38" s="38"/>
    </row>
    <row r="39" spans="2:16" ht="15" thickBot="1">
      <c r="B39" s="25"/>
      <c r="C39" s="426"/>
      <c r="D39" s="427"/>
      <c r="E39" s="427"/>
      <c r="F39" s="427"/>
      <c r="G39" s="427"/>
      <c r="H39" s="427"/>
      <c r="I39" s="427"/>
      <c r="J39" s="454"/>
      <c r="K39" s="85"/>
      <c r="L39" s="91"/>
      <c r="M39" s="428"/>
      <c r="N39" s="429"/>
      <c r="O39" s="92"/>
      <c r="P39" s="38"/>
    </row>
    <row r="40" spans="2:16" ht="15" thickBot="1">
      <c r="B40" s="25"/>
      <c r="C40" s="420" t="s">
        <v>54</v>
      </c>
      <c r="D40" s="421"/>
      <c r="E40" s="421"/>
      <c r="F40" s="421"/>
      <c r="G40" s="421"/>
      <c r="H40" s="421"/>
      <c r="I40" s="421"/>
      <c r="J40" s="421"/>
      <c r="K40" s="421"/>
      <c r="L40" s="421"/>
      <c r="M40" s="421"/>
      <c r="N40" s="422"/>
      <c r="O40" s="93">
        <v>0</v>
      </c>
      <c r="P40" s="38"/>
    </row>
    <row r="41" spans="2:16">
      <c r="B41" s="25"/>
      <c r="C41" s="445" t="s">
        <v>57</v>
      </c>
      <c r="D41" s="446"/>
      <c r="E41" s="446"/>
      <c r="F41" s="446"/>
      <c r="G41" s="446"/>
      <c r="H41" s="446"/>
      <c r="I41" s="446"/>
      <c r="J41" s="446"/>
      <c r="K41" s="446"/>
      <c r="L41" s="446"/>
      <c r="M41" s="446"/>
      <c r="N41" s="446"/>
      <c r="O41" s="447"/>
      <c r="P41" s="36"/>
    </row>
    <row r="42" spans="2:16">
      <c r="B42" s="25"/>
      <c r="C42" s="448"/>
      <c r="D42" s="449"/>
      <c r="E42" s="449"/>
      <c r="F42" s="449"/>
      <c r="G42" s="449"/>
      <c r="H42" s="449"/>
      <c r="I42" s="449"/>
      <c r="J42" s="449"/>
      <c r="K42" s="449"/>
      <c r="L42" s="449"/>
      <c r="M42" s="449"/>
      <c r="N42" s="449"/>
      <c r="O42" s="450"/>
      <c r="P42" s="36"/>
    </row>
    <row r="43" spans="2:16" ht="14.4" thickBot="1">
      <c r="B43" s="25"/>
      <c r="C43" s="451"/>
      <c r="D43" s="452"/>
      <c r="E43" s="452"/>
      <c r="F43" s="452"/>
      <c r="G43" s="452"/>
      <c r="H43" s="452"/>
      <c r="I43" s="452"/>
      <c r="J43" s="452"/>
      <c r="K43" s="452"/>
      <c r="L43" s="452"/>
      <c r="M43" s="452"/>
      <c r="N43" s="452"/>
      <c r="O43" s="453"/>
      <c r="P43" s="36"/>
    </row>
    <row r="44" spans="2:16" ht="16.8">
      <c r="B44" s="25"/>
      <c r="C44" s="430" t="s">
        <v>58</v>
      </c>
      <c r="D44" s="431"/>
      <c r="E44" s="431"/>
      <c r="F44" s="431"/>
      <c r="G44" s="431"/>
      <c r="H44" s="431"/>
      <c r="I44" s="431"/>
      <c r="J44" s="80" t="s">
        <v>59</v>
      </c>
      <c r="K44" s="223" t="s">
        <v>60</v>
      </c>
      <c r="L44" s="94" t="s">
        <v>61</v>
      </c>
      <c r="M44" s="436" t="s">
        <v>62</v>
      </c>
      <c r="N44" s="437"/>
      <c r="O44" s="81" t="s">
        <v>53</v>
      </c>
      <c r="P44" s="37"/>
    </row>
    <row r="45" spans="2:16" ht="14.4">
      <c r="B45" s="25"/>
      <c r="C45" s="414"/>
      <c r="D45" s="415"/>
      <c r="E45" s="415"/>
      <c r="F45" s="415"/>
      <c r="G45" s="415"/>
      <c r="H45" s="415"/>
      <c r="I45" s="415"/>
      <c r="J45" s="95"/>
      <c r="K45" s="96"/>
      <c r="L45" s="95"/>
      <c r="M45" s="434"/>
      <c r="N45" s="435"/>
      <c r="O45" s="83"/>
      <c r="P45" s="38"/>
    </row>
    <row r="46" spans="2:16" ht="15" thickBot="1">
      <c r="B46" s="25"/>
      <c r="C46" s="426"/>
      <c r="D46" s="427"/>
      <c r="E46" s="427"/>
      <c r="F46" s="427"/>
      <c r="G46" s="427"/>
      <c r="H46" s="427"/>
      <c r="I46" s="427"/>
      <c r="J46" s="97"/>
      <c r="K46" s="98"/>
      <c r="L46" s="97"/>
      <c r="M46" s="428"/>
      <c r="N46" s="429"/>
      <c r="O46" s="99"/>
      <c r="P46" s="38"/>
    </row>
    <row r="47" spans="2:16" ht="15" thickBot="1">
      <c r="B47" s="25"/>
      <c r="C47" s="420" t="s">
        <v>54</v>
      </c>
      <c r="D47" s="421"/>
      <c r="E47" s="421"/>
      <c r="F47" s="421"/>
      <c r="G47" s="421"/>
      <c r="H47" s="421"/>
      <c r="I47" s="421"/>
      <c r="J47" s="421"/>
      <c r="K47" s="421"/>
      <c r="L47" s="421"/>
      <c r="M47" s="421"/>
      <c r="N47" s="422"/>
      <c r="O47" s="89"/>
      <c r="P47" s="39"/>
    </row>
    <row r="48" spans="2:16">
      <c r="B48" s="25"/>
      <c r="C48" s="445" t="s">
        <v>63</v>
      </c>
      <c r="D48" s="446"/>
      <c r="E48" s="446"/>
      <c r="F48" s="446"/>
      <c r="G48" s="446"/>
      <c r="H48" s="446"/>
      <c r="I48" s="446"/>
      <c r="J48" s="446"/>
      <c r="K48" s="446"/>
      <c r="L48" s="446"/>
      <c r="M48" s="446"/>
      <c r="N48" s="446"/>
      <c r="O48" s="447"/>
      <c r="P48" s="36"/>
    </row>
    <row r="49" spans="2:16">
      <c r="B49" s="25"/>
      <c r="C49" s="448"/>
      <c r="D49" s="449"/>
      <c r="E49" s="449"/>
      <c r="F49" s="449"/>
      <c r="G49" s="449"/>
      <c r="H49" s="449"/>
      <c r="I49" s="449"/>
      <c r="J49" s="449"/>
      <c r="K49" s="449"/>
      <c r="L49" s="449"/>
      <c r="M49" s="449"/>
      <c r="N49" s="449"/>
      <c r="O49" s="450"/>
      <c r="P49" s="36"/>
    </row>
    <row r="50" spans="2:16" ht="14.4" thickBot="1">
      <c r="B50" s="25"/>
      <c r="C50" s="451"/>
      <c r="D50" s="452"/>
      <c r="E50" s="452"/>
      <c r="F50" s="452"/>
      <c r="G50" s="452"/>
      <c r="H50" s="452"/>
      <c r="I50" s="452"/>
      <c r="J50" s="452"/>
      <c r="K50" s="452"/>
      <c r="L50" s="452"/>
      <c r="M50" s="452"/>
      <c r="N50" s="452"/>
      <c r="O50" s="453"/>
      <c r="P50" s="36"/>
    </row>
    <row r="51" spans="2:16" ht="28.2">
      <c r="B51" s="25"/>
      <c r="C51" s="430" t="s">
        <v>64</v>
      </c>
      <c r="D51" s="431"/>
      <c r="E51" s="431"/>
      <c r="F51" s="431"/>
      <c r="G51" s="431"/>
      <c r="H51" s="431"/>
      <c r="I51" s="431"/>
      <c r="J51" s="80" t="s">
        <v>65</v>
      </c>
      <c r="K51" s="100" t="s">
        <v>66</v>
      </c>
      <c r="L51" s="101" t="s">
        <v>67</v>
      </c>
      <c r="M51" s="432" t="s">
        <v>52</v>
      </c>
      <c r="N51" s="433"/>
      <c r="O51" s="102" t="s">
        <v>53</v>
      </c>
      <c r="P51" s="40"/>
    </row>
    <row r="52" spans="2:16" ht="14.4">
      <c r="B52" s="25"/>
      <c r="C52" s="103"/>
      <c r="D52" s="104"/>
      <c r="E52" s="104"/>
      <c r="F52" s="104"/>
      <c r="G52" s="104"/>
      <c r="H52" s="104"/>
      <c r="I52" s="104"/>
      <c r="J52" s="105"/>
      <c r="K52" s="106"/>
      <c r="L52" s="107"/>
      <c r="M52" s="438"/>
      <c r="N52" s="439"/>
      <c r="O52" s="108"/>
      <c r="P52" s="41"/>
    </row>
    <row r="53" spans="2:16" ht="14.4">
      <c r="B53" s="25"/>
      <c r="C53" s="103"/>
      <c r="D53" s="104"/>
      <c r="E53" s="104"/>
      <c r="F53" s="104"/>
      <c r="G53" s="104"/>
      <c r="H53" s="104"/>
      <c r="I53" s="104"/>
      <c r="J53" s="105"/>
      <c r="K53" s="106"/>
      <c r="L53" s="107"/>
      <c r="M53" s="438"/>
      <c r="N53" s="439"/>
      <c r="O53" s="108"/>
      <c r="P53" s="41"/>
    </row>
    <row r="54" spans="2:16" ht="14.4">
      <c r="B54" s="25"/>
      <c r="C54" s="103"/>
      <c r="D54" s="104"/>
      <c r="E54" s="104"/>
      <c r="F54" s="104"/>
      <c r="G54" s="104"/>
      <c r="H54" s="104"/>
      <c r="I54" s="104"/>
      <c r="J54" s="105"/>
      <c r="K54" s="106"/>
      <c r="L54" s="107"/>
      <c r="M54" s="434"/>
      <c r="N54" s="435"/>
      <c r="O54" s="108"/>
      <c r="P54" s="41"/>
    </row>
    <row r="55" spans="2:16" ht="15" thickBot="1">
      <c r="B55" s="25"/>
      <c r="C55" s="426"/>
      <c r="D55" s="427"/>
      <c r="E55" s="427"/>
      <c r="F55" s="427"/>
      <c r="G55" s="427"/>
      <c r="H55" s="427"/>
      <c r="I55" s="427"/>
      <c r="J55" s="97"/>
      <c r="K55" s="98"/>
      <c r="L55" s="97"/>
      <c r="M55" s="428"/>
      <c r="N55" s="429"/>
      <c r="O55" s="99"/>
      <c r="P55" s="38"/>
    </row>
    <row r="56" spans="2:16" ht="15" thickBot="1">
      <c r="B56" s="25"/>
      <c r="C56" s="420" t="s">
        <v>54</v>
      </c>
      <c r="D56" s="421"/>
      <c r="E56" s="421"/>
      <c r="F56" s="421"/>
      <c r="G56" s="421"/>
      <c r="H56" s="421"/>
      <c r="I56" s="421"/>
      <c r="J56" s="421"/>
      <c r="K56" s="421"/>
      <c r="L56" s="421"/>
      <c r="M56" s="421"/>
      <c r="N56" s="422"/>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23" t="s">
        <v>68</v>
      </c>
      <c r="D58" s="424"/>
      <c r="E58" s="424"/>
      <c r="F58" s="424"/>
      <c r="G58" s="424"/>
      <c r="H58" s="424"/>
      <c r="I58" s="424"/>
      <c r="J58" s="424"/>
      <c r="K58" s="424"/>
      <c r="L58" s="424"/>
      <c r="M58" s="424"/>
      <c r="N58" s="425"/>
      <c r="O58" s="109"/>
      <c r="P58" s="42"/>
    </row>
    <row r="59" spans="2:16">
      <c r="B59" s="25"/>
      <c r="C59" s="445" t="s">
        <v>69</v>
      </c>
      <c r="D59" s="446"/>
      <c r="E59" s="446"/>
      <c r="F59" s="446"/>
      <c r="G59" s="446"/>
      <c r="H59" s="446"/>
      <c r="I59" s="446"/>
      <c r="J59" s="446"/>
      <c r="K59" s="446"/>
      <c r="L59" s="446"/>
      <c r="M59" s="446"/>
      <c r="N59" s="446"/>
      <c r="O59" s="447"/>
      <c r="P59" s="36"/>
    </row>
    <row r="60" spans="2:16">
      <c r="B60" s="25"/>
      <c r="C60" s="448"/>
      <c r="D60" s="449"/>
      <c r="E60" s="449"/>
      <c r="F60" s="449"/>
      <c r="G60" s="449"/>
      <c r="H60" s="449"/>
      <c r="I60" s="449"/>
      <c r="J60" s="449"/>
      <c r="K60" s="449"/>
      <c r="L60" s="449"/>
      <c r="M60" s="449"/>
      <c r="N60" s="449"/>
      <c r="O60" s="450"/>
      <c r="P60" s="36"/>
    </row>
    <row r="61" spans="2:16" ht="14.4" thickBot="1">
      <c r="B61" s="25"/>
      <c r="C61" s="451"/>
      <c r="D61" s="452"/>
      <c r="E61" s="452"/>
      <c r="F61" s="452"/>
      <c r="G61" s="452"/>
      <c r="H61" s="452"/>
      <c r="I61" s="452"/>
      <c r="J61" s="452"/>
      <c r="K61" s="452"/>
      <c r="L61" s="452"/>
      <c r="M61" s="452"/>
      <c r="N61" s="452"/>
      <c r="O61" s="453"/>
      <c r="P61" s="36"/>
    </row>
    <row r="62" spans="2:16" ht="14.4">
      <c r="B62" s="25"/>
      <c r="C62" s="430" t="s">
        <v>70</v>
      </c>
      <c r="D62" s="431"/>
      <c r="E62" s="431"/>
      <c r="F62" s="431"/>
      <c r="G62" s="431"/>
      <c r="H62" s="431"/>
      <c r="I62" s="431"/>
      <c r="J62" s="223"/>
      <c r="K62" s="224"/>
      <c r="L62" s="101" t="s">
        <v>71</v>
      </c>
      <c r="M62" s="432" t="s">
        <v>72</v>
      </c>
      <c r="N62" s="433"/>
      <c r="O62" s="102"/>
      <c r="P62" s="40"/>
    </row>
    <row r="63" spans="2:16" ht="14.4">
      <c r="B63" s="25"/>
      <c r="C63" s="414" t="s">
        <v>73</v>
      </c>
      <c r="D63" s="415"/>
      <c r="E63" s="415"/>
      <c r="F63" s="415"/>
      <c r="G63" s="415"/>
      <c r="H63" s="415"/>
      <c r="I63" s="415"/>
      <c r="J63" s="110"/>
      <c r="K63" s="111"/>
      <c r="L63" s="112"/>
      <c r="M63" s="416"/>
      <c r="N63" s="417"/>
      <c r="O63" s="113"/>
      <c r="P63" s="43"/>
    </row>
    <row r="64" spans="2:16" ht="14.4">
      <c r="B64" s="25"/>
      <c r="C64" s="84" t="s">
        <v>74</v>
      </c>
      <c r="D64" s="85"/>
      <c r="E64" s="85"/>
      <c r="F64" s="85"/>
      <c r="G64" s="85"/>
      <c r="H64" s="85"/>
      <c r="I64" s="85"/>
      <c r="J64" s="110"/>
      <c r="K64" s="111"/>
      <c r="L64" s="112"/>
      <c r="M64" s="416"/>
      <c r="N64" s="417"/>
      <c r="O64" s="113"/>
      <c r="P64" s="43"/>
    </row>
    <row r="65" spans="2:16" ht="15" thickBot="1">
      <c r="B65" s="25"/>
      <c r="C65" s="69" t="s">
        <v>75</v>
      </c>
      <c r="D65" s="70"/>
      <c r="E65" s="70"/>
      <c r="F65" s="70"/>
      <c r="G65" s="70"/>
      <c r="H65" s="70"/>
      <c r="I65" s="70"/>
      <c r="J65" s="114"/>
      <c r="K65" s="115"/>
      <c r="L65" s="112"/>
      <c r="M65" s="418"/>
      <c r="N65" s="419"/>
      <c r="O65" s="113"/>
      <c r="P65" s="43"/>
    </row>
    <row r="66" spans="2:16" ht="15" thickBot="1">
      <c r="B66" s="25"/>
      <c r="C66" s="420" t="s">
        <v>54</v>
      </c>
      <c r="D66" s="421"/>
      <c r="E66" s="421"/>
      <c r="F66" s="421"/>
      <c r="G66" s="421"/>
      <c r="H66" s="421"/>
      <c r="I66" s="421"/>
      <c r="J66" s="421"/>
      <c r="K66" s="421"/>
      <c r="L66" s="421"/>
      <c r="M66" s="421"/>
      <c r="N66" s="422"/>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23" t="s">
        <v>76</v>
      </c>
      <c r="D68" s="424"/>
      <c r="E68" s="424"/>
      <c r="F68" s="424"/>
      <c r="G68" s="424"/>
      <c r="H68" s="424"/>
      <c r="I68" s="424"/>
      <c r="J68" s="424"/>
      <c r="K68" s="424"/>
      <c r="L68" s="424"/>
      <c r="M68" s="424"/>
      <c r="N68" s="425"/>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77</v>
      </c>
      <c r="I70" s="118"/>
      <c r="J70" s="118"/>
      <c r="K70" s="118"/>
      <c r="L70" s="52"/>
      <c r="M70" s="52"/>
      <c r="N70" s="52"/>
      <c r="O70" s="76"/>
      <c r="P70" s="26"/>
    </row>
    <row r="71" spans="2:16" ht="14.4">
      <c r="B71" s="25"/>
      <c r="C71" s="75"/>
      <c r="D71" s="52"/>
      <c r="E71" s="52"/>
      <c r="F71" s="52"/>
      <c r="G71" s="52"/>
      <c r="H71" s="118" t="s">
        <v>78</v>
      </c>
      <c r="I71" s="52"/>
      <c r="J71" s="52"/>
      <c r="K71" s="52"/>
      <c r="L71" s="52"/>
      <c r="M71" s="52"/>
      <c r="N71" s="52"/>
      <c r="O71" s="76"/>
      <c r="P71" s="45"/>
    </row>
    <row r="72" spans="2:16" ht="14.4">
      <c r="B72" s="25"/>
      <c r="C72" s="75"/>
      <c r="D72" s="52"/>
      <c r="E72" s="52"/>
      <c r="F72" s="52"/>
      <c r="G72" s="52"/>
      <c r="H72" s="118" t="s">
        <v>92</v>
      </c>
      <c r="I72" s="52"/>
      <c r="J72" s="52"/>
      <c r="K72" s="52"/>
      <c r="L72" s="52"/>
      <c r="M72" s="52"/>
      <c r="N72" s="52"/>
      <c r="O72" s="76"/>
      <c r="P72" s="45"/>
    </row>
    <row r="73" spans="2:16" ht="14.4">
      <c r="B73" s="25"/>
      <c r="C73" s="61"/>
      <c r="D73" s="119"/>
      <c r="E73" s="119"/>
      <c r="F73" s="119"/>
      <c r="G73" s="119"/>
      <c r="H73" s="118" t="s">
        <v>82</v>
      </c>
      <c r="I73" s="119"/>
      <c r="J73" s="119"/>
      <c r="K73" s="119"/>
      <c r="L73" s="119"/>
      <c r="M73" s="119"/>
      <c r="N73" s="119"/>
      <c r="O73" s="120"/>
      <c r="P73" s="46"/>
    </row>
    <row r="74" spans="2:16" ht="14.4">
      <c r="B74" s="25"/>
      <c r="C74" s="75"/>
      <c r="D74" s="52"/>
      <c r="E74" s="52"/>
      <c r="F74" s="52"/>
      <c r="G74" s="52"/>
      <c r="H74" s="52" t="s">
        <v>79</v>
      </c>
      <c r="I74" s="52"/>
      <c r="J74" s="52"/>
      <c r="K74" s="52"/>
      <c r="L74" s="52"/>
      <c r="M74" s="52"/>
      <c r="N74" s="52"/>
      <c r="O74" s="76"/>
      <c r="P74" s="26"/>
    </row>
    <row r="75" spans="2:16" ht="14.4">
      <c r="B75" s="25"/>
      <c r="C75" s="121" t="s">
        <v>80</v>
      </c>
      <c r="D75" s="122"/>
      <c r="E75" s="122"/>
      <c r="F75" s="122"/>
      <c r="G75" s="122"/>
      <c r="H75" s="122"/>
      <c r="I75" s="122"/>
      <c r="J75" s="122"/>
      <c r="K75" s="122"/>
      <c r="L75" s="122"/>
      <c r="M75" s="122"/>
      <c r="N75" s="122"/>
      <c r="O75" s="123"/>
      <c r="P75" s="26"/>
    </row>
    <row r="76" spans="2:16" ht="14.4">
      <c r="B76" s="25"/>
      <c r="C76" s="411"/>
      <c r="D76" s="412"/>
      <c r="E76" s="412"/>
      <c r="F76" s="412"/>
      <c r="G76" s="412"/>
      <c r="H76" s="412"/>
      <c r="I76" s="412"/>
      <c r="J76" s="412"/>
      <c r="K76" s="412"/>
      <c r="L76" s="412"/>
      <c r="M76" s="412"/>
      <c r="N76" s="412"/>
      <c r="O76" s="413"/>
      <c r="P76" s="46"/>
    </row>
    <row r="77" spans="2:16" ht="14.4">
      <c r="B77" s="25"/>
      <c r="C77" s="411"/>
      <c r="D77" s="412"/>
      <c r="E77" s="412"/>
      <c r="F77" s="412"/>
      <c r="G77" s="412"/>
      <c r="H77" s="412"/>
      <c r="I77" s="412"/>
      <c r="J77" s="412"/>
      <c r="K77" s="412"/>
      <c r="L77" s="412"/>
      <c r="M77" s="412"/>
      <c r="N77" s="412"/>
      <c r="O77" s="413"/>
      <c r="P77" s="46"/>
    </row>
    <row r="78" spans="2:16" ht="14.4">
      <c r="B78" s="25"/>
      <c r="C78" s="61"/>
      <c r="D78" s="119"/>
      <c r="E78" s="119"/>
      <c r="F78" s="119"/>
      <c r="G78" s="119"/>
      <c r="H78" s="119"/>
      <c r="I78" s="119"/>
      <c r="J78" s="119"/>
      <c r="K78" s="119"/>
      <c r="L78" s="119"/>
      <c r="M78" s="119"/>
      <c r="N78" s="119"/>
      <c r="O78" s="120"/>
      <c r="P78" s="46"/>
    </row>
    <row r="79" spans="2:16" ht="14.4">
      <c r="B79" s="25"/>
      <c r="C79" s="124" t="s">
        <v>81</v>
      </c>
      <c r="D79" s="119"/>
      <c r="E79" s="119"/>
      <c r="F79" s="119"/>
      <c r="G79" s="119"/>
      <c r="H79" s="119"/>
      <c r="I79" s="119"/>
      <c r="J79" s="119"/>
      <c r="K79" s="119"/>
      <c r="L79" s="119"/>
      <c r="M79" s="119"/>
      <c r="N79" s="119"/>
      <c r="O79" s="120"/>
      <c r="P79" s="46"/>
    </row>
    <row r="80" spans="2:16" ht="12.75" customHeight="1">
      <c r="B80" s="25"/>
      <c r="C80" s="408" t="s">
        <v>90</v>
      </c>
      <c r="D80" s="409"/>
      <c r="E80" s="409"/>
      <c r="F80" s="409"/>
      <c r="G80" s="409"/>
      <c r="H80" s="409"/>
      <c r="I80" s="409"/>
      <c r="J80" s="409"/>
      <c r="K80" s="409"/>
      <c r="L80" s="409"/>
      <c r="M80" s="409"/>
      <c r="N80" s="409"/>
      <c r="O80" s="410"/>
      <c r="P80" s="47"/>
    </row>
    <row r="81" spans="2:16" ht="28.5" customHeight="1">
      <c r="B81" s="25"/>
      <c r="C81" s="408"/>
      <c r="D81" s="409"/>
      <c r="E81" s="409"/>
      <c r="F81" s="409"/>
      <c r="G81" s="409"/>
      <c r="H81" s="409"/>
      <c r="I81" s="409"/>
      <c r="J81" s="409"/>
      <c r="K81" s="409"/>
      <c r="L81" s="409"/>
      <c r="M81" s="409"/>
      <c r="N81" s="409"/>
      <c r="O81" s="410"/>
      <c r="P81" s="47"/>
    </row>
    <row r="82" spans="2:16" ht="13.2" customHeight="1">
      <c r="B82" s="25"/>
      <c r="C82" s="408" t="s">
        <v>91</v>
      </c>
      <c r="D82" s="409"/>
      <c r="E82" s="409"/>
      <c r="F82" s="409"/>
      <c r="G82" s="409"/>
      <c r="H82" s="409"/>
      <c r="I82" s="409"/>
      <c r="J82" s="409"/>
      <c r="K82" s="409"/>
      <c r="L82" s="409"/>
      <c r="M82" s="409"/>
      <c r="N82" s="409"/>
      <c r="O82" s="410"/>
      <c r="P82" s="47"/>
    </row>
    <row r="83" spans="2:16" ht="45" customHeight="1">
      <c r="B83" s="25"/>
      <c r="C83" s="408"/>
      <c r="D83" s="409"/>
      <c r="E83" s="409"/>
      <c r="F83" s="409"/>
      <c r="G83" s="409"/>
      <c r="H83" s="409"/>
      <c r="I83" s="409"/>
      <c r="J83" s="409"/>
      <c r="K83" s="409"/>
      <c r="L83" s="409"/>
      <c r="M83" s="409"/>
      <c r="N83" s="409"/>
      <c r="O83" s="410"/>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77</v>
      </c>
      <c r="I85" s="52"/>
      <c r="J85" s="52"/>
      <c r="K85" s="52"/>
      <c r="L85" s="52"/>
      <c r="M85" s="52"/>
      <c r="N85" s="52"/>
      <c r="O85" s="76"/>
      <c r="P85" s="26"/>
    </row>
    <row r="86" spans="2:16" ht="14.4">
      <c r="B86" s="25"/>
      <c r="C86" s="75"/>
      <c r="D86" s="52"/>
      <c r="E86" s="52"/>
      <c r="F86" s="52"/>
      <c r="G86" s="52"/>
      <c r="H86" s="52" t="s">
        <v>78</v>
      </c>
      <c r="I86" s="85"/>
      <c r="J86" s="85"/>
      <c r="K86" s="85"/>
      <c r="L86" s="52"/>
      <c r="M86" s="52"/>
      <c r="N86" s="52"/>
      <c r="O86" s="76"/>
      <c r="P86" s="26"/>
    </row>
    <row r="87" spans="2:16" ht="14.4">
      <c r="B87" s="25"/>
      <c r="C87" s="75"/>
      <c r="D87" s="52"/>
      <c r="E87" s="52"/>
      <c r="F87" s="52"/>
      <c r="G87" s="52"/>
      <c r="H87" s="52" t="s">
        <v>93</v>
      </c>
      <c r="I87" s="125"/>
      <c r="J87" s="125"/>
      <c r="K87" s="125"/>
      <c r="L87" s="52"/>
      <c r="M87" s="52"/>
      <c r="N87" s="52"/>
      <c r="O87" s="76"/>
      <c r="P87" s="26"/>
    </row>
    <row r="88" spans="2:16" ht="14.4">
      <c r="B88" s="25"/>
      <c r="C88" s="126"/>
      <c r="D88" s="119"/>
      <c r="E88" s="119"/>
      <c r="F88" s="119"/>
      <c r="G88" s="119"/>
      <c r="H88" s="52" t="s">
        <v>83</v>
      </c>
      <c r="I88" s="52"/>
      <c r="J88" s="52"/>
      <c r="K88" s="52"/>
      <c r="L88" s="119"/>
      <c r="M88" s="119"/>
      <c r="N88" s="119"/>
      <c r="O88" s="120"/>
      <c r="P88" s="46"/>
    </row>
    <row r="89" spans="2:16" ht="18.75" customHeight="1" thickBot="1">
      <c r="B89" s="25"/>
      <c r="C89" s="404"/>
      <c r="D89" s="405"/>
      <c r="E89" s="405"/>
      <c r="F89" s="98"/>
      <c r="G89" s="98"/>
      <c r="H89" s="98"/>
      <c r="I89" s="98"/>
      <c r="J89" s="98"/>
      <c r="K89" s="402"/>
      <c r="L89" s="402"/>
      <c r="M89" s="402"/>
      <c r="N89" s="402"/>
      <c r="O89" s="403"/>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microsoft.com/office/2006/metadata/properties"/>
    <ds:schemaRef ds:uri="9d85dbaf-23eb-4e57-a637-93dcacc8b1a1"/>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a6cb9e4b-f1d1-4245-83ec-6cad768d538a"/>
    <ds:schemaRef ds:uri="http://www.w3.org/XML/1998/namespace"/>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Camilo</cp:lastModifiedBy>
  <cp:revision/>
  <cp:lastPrinted>2021-07-22T21:21:55Z</cp:lastPrinted>
  <dcterms:created xsi:type="dcterms:W3CDTF">2006-06-27T16:47:25Z</dcterms:created>
  <dcterms:modified xsi:type="dcterms:W3CDTF">2026-08-26T22:37:17Z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