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Y:\EVF-SGEN\2026\LICITACIONES\LPXX_2026 MICROCUENCAS DRA PAOLA ANGELA NICOLE ANTONIA\ANEXO PROPUESTA ECONÓMICA\"/>
    </mc:Choice>
  </mc:AlternateContent>
  <xr:revisionPtr revIDLastSave="0" documentId="13_ncr:1_{724EC448-C6DF-4DD9-8435-EDBA442817BC}" xr6:coauthVersionLast="47" xr6:coauthVersionMax="47" xr10:uidLastSave="{00000000-0000-0000-0000-000000000000}"/>
  <bookViews>
    <workbookView xWindow="-120" yWindow="-120" windowWidth="29040" windowHeight="15720" xr2:uid="{6C72CA7B-A41D-4C32-AD9B-C8D3FF612B41}"/>
  </bookViews>
  <sheets>
    <sheet name="PROPUESTA ECONOMICA" sheetId="1" r:id="rId1"/>
  </sheets>
  <definedNames>
    <definedName name="\A">#REF!</definedName>
    <definedName name="\B">#REF!</definedName>
    <definedName name="\C">#REF!</definedName>
    <definedName name="\D">#REF!</definedName>
    <definedName name="\E">#REF!</definedName>
    <definedName name="\L">#REF!</definedName>
    <definedName name="\P">#REF!</definedName>
    <definedName name="\Z">#REF!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SBC1">#REF!</definedName>
    <definedName name="______SBC3">#REF!</definedName>
    <definedName name="______SBC5">#REF!</definedName>
    <definedName name="_____AFC1">#REF!</definedName>
    <definedName name="_____AFC3">#REF!</definedName>
    <definedName name="_____AFC5">#REF!</definedName>
    <definedName name="_____BGC1">#REF!</definedName>
    <definedName name="_____BGC3">#REF!</definedName>
    <definedName name="_____BGC5">#REF!</definedName>
    <definedName name="_____CAC1">#REF!</definedName>
    <definedName name="_____CAC3">#REF!</definedName>
    <definedName name="_____CAC5">#REF!</definedName>
    <definedName name="_____PJ50">#REF!</definedName>
    <definedName name="_____pj51">#REF!</definedName>
    <definedName name="_____SBC1">#REF!</definedName>
    <definedName name="_____SBC3">#REF!</definedName>
    <definedName name="_____SBC5">#REF!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PJ50">#REF!</definedName>
    <definedName name="____pj51">#REF!</definedName>
    <definedName name="____SBC1">#REF!</definedName>
    <definedName name="____SBC3">#REF!</definedName>
    <definedName name="____SBC5">#REF!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PJ50">#REF!</definedName>
    <definedName name="___pj51">#REF!</definedName>
    <definedName name="___SBC1">#REF!</definedName>
    <definedName name="___SBC3">#REF!</definedName>
    <definedName name="___SBC5">#REF!</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FC1">#REF!</definedName>
    <definedName name="__AFC3">#REF!</definedName>
    <definedName name="__AFC5">#REF!</definedName>
    <definedName name="__BGC1">#REF!</definedName>
    <definedName name="__BGC3">#REF!</definedName>
    <definedName name="__BGC5">#REF!</definedName>
    <definedName name="__CAC1">#REF!</definedName>
    <definedName name="__CAC3">#REF!</definedName>
    <definedName name="__CAC5">#REF!</definedName>
    <definedName name="__PJ50">#REF!</definedName>
    <definedName name="__pj51">#REF!</definedName>
    <definedName name="__SBC1">#REF!</definedName>
    <definedName name="__SBC3">#REF!</definedName>
    <definedName name="__SBC5">#REF!</definedName>
    <definedName name="__xlfn.BAHTTEXT" hidden="1">#NAME?</definedName>
    <definedName name="_1" hidden="1">#REF!</definedName>
    <definedName name="_1__123Graph_ACart_Utilidad" hidden="1">#REF!</definedName>
    <definedName name="_10" hidden="1">#REF!,#REF!</definedName>
    <definedName name="_11" hidden="1">#REF!</definedName>
    <definedName name="_12" hidden="1">#REF!,#REF!,#REF!,#REF!,#REF!</definedName>
    <definedName name="_123" hidden="1">#REF!</definedName>
    <definedName name="_13" hidden="1">#REF!</definedName>
    <definedName name="_14" hidden="1">#REF!,#REF!,#REF!,#REF!,#REF!</definedName>
    <definedName name="_15" hidden="1">#REF!,#REF!</definedName>
    <definedName name="_17" hidden="1">#REF!</definedName>
    <definedName name="_19" hidden="1">#REF!,#REF!,#REF!,#REF!,#REF!</definedName>
    <definedName name="_2" hidden="1">#REF!</definedName>
    <definedName name="_2__123Graph_BCart_Utilidad" hidden="1">#REF!</definedName>
    <definedName name="_20" hidden="1">#REF!,#REF!</definedName>
    <definedName name="_3__123Graph_CCart_Utilidad" hidden="1">#REF!</definedName>
    <definedName name="_4__123Graph_LBL_ACart_Utilidad" hidden="1">#REF!</definedName>
    <definedName name="_5" hidden="1">#REF!,#REF!</definedName>
    <definedName name="_5__123Graph_LBL_BCart_Utilidad" hidden="1">#REF!</definedName>
    <definedName name="_6" hidden="1">#REF!,#REF!</definedName>
    <definedName name="_6__123Graph_LBL_CCart_Utilidad" hidden="1">#REF!</definedName>
    <definedName name="_7" hidden="1">#REF!,#REF!</definedName>
    <definedName name="_7__123Graph_XCart_Utilidad" hidden="1">#REF!</definedName>
    <definedName name="_8" hidden="1">#REF!,#REF!</definedName>
    <definedName name="_9" hidden="1">#REF!,#REF!</definedName>
    <definedName name="_a1" hidden="1">{"TAB1",#N/A,TRUE,"GENERAL";"TAB2",#N/A,TRUE,"GENERAL";"TAB3",#N/A,TRUE,"GENERAL";"TAB4",#N/A,TRUE,"GENERAL";"TAB5",#N/A,TRUE,"GENERAL"}</definedName>
    <definedName name="_A1_1" hidden="1">{#N/A,#N/A,TRUE,"1842CWN0"}</definedName>
    <definedName name="_A1_2" hidden="1">{#N/A,#N/A,TRUE,"1842CWN0"}</definedName>
    <definedName name="_A2006" hidden="1">#REF!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PI93">#REF!</definedName>
    <definedName name="_API98">#REF!</definedName>
    <definedName name="_APU221">#REF!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asd" hidden="1">#REF!</definedName>
    <definedName name="_Dist_Bin" hidden="1">#REF!</definedName>
    <definedName name="_f" hidden="1">{"EVA",#N/A,FALSE,"SMT2";#N/A,#N/A,FALSE,"Summary";#N/A,#N/A,FALSE,"Graphs";#N/A,#N/A,FALSE,"4 Panel"}</definedName>
    <definedName name="_F4" hidden="1">{"SUMINISTRO E INSTALACIÓN CANALETAS L=7.50"}</definedName>
    <definedName name="_fff" hidden="1">#REF!</definedName>
    <definedName name="_Fill" hidden="1">#REF!</definedName>
    <definedName name="_fill0">#REF!</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hidden="1">{#N/A,#N/A,FALSE,"Costos Productos 6A";#N/A,#N/A,FALSE,"Costo Unitario Total H-94-12"}</definedName>
    <definedName name="A_impresión_IM">#REF!</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_1" hidden="1">{#N/A,#N/A,TRUE,"INGENIERIA";#N/A,#N/A,TRUE,"COMPRAS";#N/A,#N/A,TRUE,"DIRECCION";#N/A,#N/A,TRUE,"RESUMEN"}</definedName>
    <definedName name="AA_2" hidden="1">{#N/A,#N/A,TRUE,"INGENIERIA";#N/A,#N/A,TRUE,"COMPRAS";#N/A,#N/A,TRUE,"DIRECCION";#N/A,#N/A,TRUE,"RESUMEN"}</definedName>
    <definedName name="aaa" hidden="1">{#N/A,#N/A,FALSE,"Costos Productos 6A";#N/A,#N/A,FALSE,"Costo Unitario Total H-94-12"}</definedName>
    <definedName name="AAAA">#REF!</definedName>
    <definedName name="aaaaa">#REF!</definedName>
    <definedName name="aaaaaaa">#REF!</definedName>
    <definedName name="AAAAAAAA">#REF!</definedName>
    <definedName name="aaaaaaaaa">#REF!</definedName>
    <definedName name="aaaaaaaaaa">#REF!</definedName>
    <definedName name="AAAAAAAAAAAAAAAA" hidden="1">{#N/A,#N/A,TRUE,"INGENIERIA";#N/A,#N/A,TRUE,"COMPRAS";#N/A,#N/A,TRUE,"DIRECCION";#N/A,#N/A,TRUE,"RESUMEN"}</definedName>
    <definedName name="aaaaas" hidden="1">{"TAB1",#N/A,TRUE,"GENERAL";"TAB2",#N/A,TRUE,"GENERAL";"TAB3",#N/A,TRUE,"GENERAL";"TAB4",#N/A,TRUE,"GENERAL";"TAB5",#N/A,TRUE,"GENERAL"}</definedName>
    <definedName name="AAC">#REF!</definedName>
    <definedName name="AARB_">#REF!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CD" hidden="1">#REF!</definedName>
    <definedName name="ABCDE" hidden="1">#REF!</definedName>
    <definedName name="ABG">#REF!</definedName>
    <definedName name="abr" hidden="1">#REF!</definedName>
    <definedName name="absc">#N/A</definedName>
    <definedName name="AccessDatabase" hidden="1">"C:\C-314\VOLUMENES\volfin4.mdb"</definedName>
    <definedName name="ACEB_">#REF!</definedName>
    <definedName name="ACEEP">#REF!</definedName>
    <definedName name="ACETATOS">#REF!</definedName>
    <definedName name="ACPA_">#REF!</definedName>
    <definedName name="ACPB_">#REF!</definedName>
    <definedName name="ACPBAS_">#REF!</definedName>
    <definedName name="ACT">#REF!</definedName>
    <definedName name="AcumularBalance">#REF!</definedName>
    <definedName name="ADFGSDB" hidden="1">{"via1",#N/A,TRUE,"general";"via2",#N/A,TRUE,"general";"via3",#N/A,TRUE,"general"}</definedName>
    <definedName name="ADI">#REF!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justeinf" hidden="1">{#N/A,#N/A,FALSE,"Costos Productos 6A";#N/A,#N/A,FALSE,"Costo Unitario Total H-94-12"}</definedName>
    <definedName name="AJUSTES4B" hidden="1">#REF!</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mbien" hidden="1">#REF!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PIAY">#REF!</definedName>
    <definedName name="APIAY_">#REF!</definedName>
    <definedName name="APU">#REF!</definedName>
    <definedName name="APU221.1">#REF!</definedName>
    <definedName name="APU221.2">#REF!</definedName>
    <definedName name="aqaq" hidden="1">{"TAB1",#N/A,TRUE,"GENERAL";"TAB2",#N/A,TRUE,"GENERAL";"TAB3",#N/A,TRUE,"GENERAL";"TAB4",#N/A,TRUE,"GENERAL";"TAB5",#N/A,TRUE,"GENERAL"}</definedName>
    <definedName name="ÁREA">#REF!</definedName>
    <definedName name="_xlnm.Print_Area" localSheetId="0">'PROPUESTA ECONOMICA'!$A$1:$Q$311</definedName>
    <definedName name="_xlnm.Print_Area">#REF!</definedName>
    <definedName name="ARM_">#REF!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SORÍA">#REF!</definedName>
    <definedName name="ASESORÍA1">#REF!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#REF!</definedName>
    <definedName name="auto2">#REF!</definedName>
    <definedName name="AVAN">#REF!</definedName>
    <definedName name="AVGA_">#REF!</definedName>
    <definedName name="AvgCflow">#REF!</definedName>
    <definedName name="AYACUCHO">#REF!</definedName>
    <definedName name="AYACUCHO_COVEÑAS">#REF!</definedName>
    <definedName name="azaz" hidden="1">{"TAB1",#N/A,TRUE,"GENERAL";"TAB2",#N/A,TRUE,"GENERAL";"TAB3",#N/A,TRUE,"GENERAL";"TAB4",#N/A,TRUE,"GENERAL";"TAB5",#N/A,TRUE,"GENERAL"}</definedName>
    <definedName name="B" hidden="1">{"via1",#N/A,TRUE,"general";"via2",#N/A,TRUE,"general";"via3",#N/A,TRUE,"general"}</definedName>
    <definedName name="BALCRUDO">#REF!</definedName>
    <definedName name="BANADIA">#REF!</definedName>
    <definedName name="base">1</definedName>
    <definedName name="_xlnm.Database">#REF!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avg">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#REF!</definedName>
    <definedName name="Bla" hidden="1">#REF!,#REF!</definedName>
    <definedName name="BMC_">#REF!</definedName>
    <definedName name="BNP_">#REF!</definedName>
    <definedName name="Borrador">#REF!</definedName>
    <definedName name="BPDC">#REF!</definedName>
    <definedName name="BPP_">#REF!</definedName>
    <definedName name="br" hidden="1">{"TAB1",#N/A,TRUE,"GENERAL";"TAB2",#N/A,TRUE,"GENERAL";"TAB3",#N/A,TRUE,"GENERAL";"TAB4",#N/A,TRUE,"GENERAL";"TAB5",#N/A,TRUE,"GENERAL"}</definedName>
    <definedName name="BRD">#REF!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 hidden="1">#REF!</definedName>
    <definedName name="CABCELAR" hidden="1">{#N/A,#N/A,FALSE,"Costos Productos 6A";#N/A,#N/A,FALSE,"Costo Unitario Total H-94-12"}</definedName>
    <definedName name="CALCANN3">#REF!</definedName>
    <definedName name="CALIDAD3" hidden="1">{#N/A,#N/A,FALSE,"Costos Productos 6A";#N/A,#N/A,FALSE,"Costo Unitario Total H-94-12"}</definedName>
    <definedName name="CANT">#REF!</definedName>
    <definedName name="CantObraDefinitiva" hidden="1">{"SUMINISTRO E INSTALACIÓN CANALETAS L=7.50"}</definedName>
    <definedName name="CAÑOLIM_COVEÑAS">#REF!</definedName>
    <definedName name="CAÑOLIMON">#REF!</definedName>
    <definedName name="CapOpCost">#REF!</definedName>
    <definedName name="CapOpCostHi">#REF!</definedName>
    <definedName name="Cargar_Automaticamente">#REF!</definedName>
    <definedName name="CBWorkbookPriority" hidden="1">-74887307</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X_">#REF!</definedName>
    <definedName name="CCXE_">#REF!</definedName>
    <definedName name="CD">#REF!</definedName>
    <definedName name="cd_1">#REF!</definedName>
    <definedName name="cdcd" hidden="1">#REF!</definedName>
    <definedName name="cdcdc" hidden="1">{"via1",#N/A,TRUE,"general";"via2",#N/A,TRUE,"general";"via3",#N/A,TRUE,"general"}</definedName>
    <definedName name="cdfgrtfd" hidden="1">#REF!</definedName>
    <definedName name="CDNIP">#REF!</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ER" hidden="1">{#N/A,#N/A,FALSE,"PROPON.2001"}</definedName>
    <definedName name="CESAR" hidden="1">{#N/A,#N/A,FALSE,"Costos Productos 6A";#N/A,#N/A,FALSE,"Costo Unitario Total H-94-12"}</definedName>
    <definedName name="CHACA" hidden="1">#REF!</definedName>
    <definedName name="civ" hidden="1">{#N/A,#N/A,TRUE,"1842CWN0"}</definedName>
    <definedName name="civ_1" hidden="1">{#N/A,#N/A,TRUE,"1842CWN0"}</definedName>
    <definedName name="civ_2" hidden="1">{#N/A,#N/A,TRUE,"1842CWN0"}</definedName>
    <definedName name="cjsa" hidden="1">#REF!</definedName>
    <definedName name="ClaseOfer">#REF!</definedName>
    <definedName name="CLE_">#REF!</definedName>
    <definedName name="COD_IND_IMPACTO">#REF!</definedName>
    <definedName name="CodAPU">#REF!</definedName>
    <definedName name="COEB_">#REF!</definedName>
    <definedName name="COK_">#REF!</definedName>
    <definedName name="colcibpql_">#REF!</definedName>
    <definedName name="colcibpqs_">#REF!</definedName>
    <definedName name="COLUSGARO_">#REF!</definedName>
    <definedName name="Company">#REF!</definedName>
    <definedName name="completa_ab">#REF!</definedName>
    <definedName name="ConsMaestro" hidden="1">#REF!</definedName>
    <definedName name="CONSOLIDADO">#REF!</definedName>
    <definedName name="CONSOLIDADO1">#REF!</definedName>
    <definedName name="consulta_mes">#REF!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P_">#REF!</definedName>
    <definedName name="CRDCOVCARS_">#REF!</definedName>
    <definedName name="crdcovvasCUS">#REF!</definedName>
    <definedName name="Criteria">#REF!</definedName>
    <definedName name="_xlnm.Criteria">#REF!</definedName>
    <definedName name="CriteriosAIU">#REF!</definedName>
    <definedName name="CriteriosAIU2">#REF!</definedName>
    <definedName name="CriteriosGCerros">#REF!</definedName>
    <definedName name="CriteriosGFT">#REF!</definedName>
    <definedName name="CriteriosIMPLE">#REF!</definedName>
    <definedName name="crt" hidden="1">{#N/A,#N/A,FALSE,"GRAFICO";#N/A,#N/A,FALSE,"CAJA (2)";#N/A,#N/A,FALSE,"TERCEROS-PROMEDIO";#N/A,#N/A,FALSE,"CAJA";#N/A,#N/A,FALSE,"INGRESOS1995-2003";#N/A,#N/A,FALSE,"GASTOS1995-2003"}</definedName>
    <definedName name="CRUDOS" hidden="1">{#N/A,#N/A,FALSE,"CIBHA05A";#N/A,#N/A,FALSE,"CIBHA05B"}</definedName>
    <definedName name="CSNM">#REF!</definedName>
    <definedName name="CSNM_">#REF!</definedName>
    <definedName name="CST">#REF!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ilyRunOld">#REF!</definedName>
    <definedName name="DASD" hidden="1">{"TAB1",#N/A,TRUE,"GENERAL";"TAB2",#N/A,TRUE,"GENERAL";"TAB3",#N/A,TRUE,"GENERAL";"TAB4",#N/A,TRUE,"GENERAL";"TAB5",#N/A,TRUE,"GENERAL"}</definedName>
    <definedName name="DAT">#REF!</definedName>
    <definedName name="Database">#REF!</definedName>
    <definedName name="Datos">#REF!</definedName>
    <definedName name="Datos_aroma">#REF!</definedName>
    <definedName name="dbfdfbi" hidden="1">{"TAB1",#N/A,TRUE,"GENERAL";"TAB2",#N/A,TRUE,"GENERAL";"TAB3",#N/A,TRUE,"GENERAL";"TAB4",#N/A,TRUE,"GENERAL";"TAB5",#N/A,TRUE,"GENERAL"}</definedName>
    <definedName name="DCSDCTV" hidden="1">{"via1",#N/A,TRUE,"general";"via2",#N/A,TRUE,"general";"via3",#N/A,TRUE,"general"}</definedName>
    <definedName name="dd" hidden="1">{"EVA",#N/A,FALSE,"SMT2";#N/A,#N/A,FALSE,"Summary";#N/A,#N/A,FALSE,"Graphs";#N/A,#N/A,FALSE,"4 Panel"}</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t" hidden="1">{"via1",#N/A,TRUE,"general";"via2",#N/A,TRUE,"general";"via3",#N/A,TRUE,"general"}</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MANDAS">#REF!</definedName>
    <definedName name="departamentos">#REF!</definedName>
    <definedName name="Deptos">#REF!</definedName>
    <definedName name="DERF" hidden="1">{#N/A,#N/A,FALSE,"310.1";#N/A,#N/A,FALSE,"321.1";#N/A,#N/A,FALSE,"320.3";#N/A,#N/A,FALSE,"330.1"}</definedName>
    <definedName name="DESFRE" hidden="1">{#N/A,#N/A,FALSE,"GRAFICO";#N/A,#N/A,FALSE,"CAJA (2)";#N/A,#N/A,FALSE,"TERCEROS-PROMEDIO";#N/A,#N/A,FALSE,"CAJA";#N/A,#N/A,FALSE,"INGRESOS1995-2003";#N/A,#N/A,FALSE,"GASTOS1995-2003"}</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2_">#REF!</definedName>
    <definedName name="DI3_">#REF!</definedName>
    <definedName name="DI4_">#REF!</definedName>
    <definedName name="DIAS">#REF!</definedName>
    <definedName name="diego">#REF!</definedName>
    <definedName name="diego1">#REF!</definedName>
    <definedName name="DIS_">#REF!</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ARTE_HERNANDEZ___ARMINE">#N/A</definedName>
    <definedName name="dURACION">#REF!</definedName>
    <definedName name="DWPRICE" hidden="1">#REF!</definedName>
    <definedName name="dxfgg"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ONOMIA">#REF!</definedName>
    <definedName name="EDEDWSWQA" hidden="1">{"TAB1",#N/A,TRUE,"GENERAL";"TAB2",#N/A,TRUE,"GENERAL";"TAB3",#N/A,TRUE,"GENERAL";"TAB4",#N/A,TRUE,"GENERAL";"TAB5",#N/A,TRUE,"GENERAL"}</definedName>
    <definedName name="edgfhmn" hidden="1">{"via1",#N/A,TRUE,"general";"via2",#N/A,TRUE,"general";"via3",#N/A,TRUE,"general"}</definedName>
    <definedName name="ee">IF(averagecheck,2,1)</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QUIPO">#REF!</definedName>
    <definedName name="equipos">#REF!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MsNum">#REF!</definedName>
    <definedName name="ErrMStm">#REF!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#REF!</definedName>
    <definedName name="EXPORTACION">#REF!</definedName>
    <definedName name="FAC" hidden="1">#REF!</definedName>
    <definedName name="fases">IF(averagecheck,2,1)</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LIAS100">#REF!</definedName>
    <definedName name="flias1500">#REF!</definedName>
    <definedName name="FLIAS60">#REF!</definedName>
    <definedName name="foabp_">#REF!</definedName>
    <definedName name="FOABS_">#REF!</definedName>
    <definedName name="fORMA9698" hidden="1">{#N/A,#N/A,FALSE,"CIBHA05A";#N/A,#N/A,FALSE,"CIBHA05B"}</definedName>
    <definedName name="FORMAUNIT" hidden="1">{#N/A,#N/A,FALSE,"Costos Productos 6A";#N/A,#N/A,FALSE,"Costo Unitario Total H-94-12"}</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afasfasf">#REF!</definedName>
    <definedName name="fsghdfgzdfg">#REF!</definedName>
    <definedName name="FUENTE">#REF!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g86_">#REF!</definedName>
    <definedName name="G86A">#REF!</definedName>
    <definedName name="Gastos" hidden="1">{#N/A,#N/A,FALSE,"GRAFICO";#N/A,#N/A,FALSE,"CAJA (2)";#N/A,#N/A,FALSE,"TERCEROS-PROMEDIO";#N/A,#N/A,FALSE,"CAJA";#N/A,#N/A,FALSE,"INGRESOS1995-2003";#N/A,#N/A,FALSE,"GASTOS1995-2003"}</definedName>
    <definedName name="gbbfghghj" hidden="1">{"TAB1",#N/A,TRUE,"GENERAL";"TAB2",#N/A,TRUE,"GENERAL";"TAB3",#N/A,TRUE,"GENERAL";"TAB4",#N/A,TRUE,"GENERAL";"TAB5",#N/A,TRUE,"GENERAL"}</definedName>
    <definedName name="Gdansk">#REF!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ica42702">#REF!</definedName>
    <definedName name="grafica42702g">#REF!</definedName>
    <definedName name="grafica42705">#REF!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VEO">#REF!</definedName>
    <definedName name="HEX_">#REF!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F">#REF!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#REF!</definedName>
    <definedName name="imprimir">#REF!</definedName>
    <definedName name="IND_IMPACTO">#REF!</definedName>
    <definedName name="INDPYG9698" hidden="1">{#N/A,#N/A,FALSE,"Costos Productos 6A";#N/A,#N/A,FALSE,"Costo Unitario Total H-94-12"}</definedName>
    <definedName name="inf">#REF!</definedName>
    <definedName name="INFG">#REF!</definedName>
    <definedName name="Informe" hidden="1">{#N/A,#N/A,FALSE,"PROPON.2001"}</definedName>
    <definedName name="INGREHIS" hidden="1">{#N/A,#N/A,FALSE,"CIBHA05A";#N/A,#N/A,FALSE,"CIBHA05B"}</definedName>
    <definedName name="inicio_secb">#REF!</definedName>
    <definedName name="insumos">#REF!</definedName>
    <definedName name="Interest">#REF!</definedName>
    <definedName name="INV_11">#REF!</definedName>
    <definedName name="INVENTARIOS">#REF!</definedName>
    <definedName name="IOPIOU" hidden="1">{#N/A,#N/A,FALSE,"Costos Productos 6A";#N/A,#N/A,FALSE,"Costo Unitario Total H-94-12"}</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RYJ" hidden="1">{"via1",#N/A,TRUE,"general";"via2",#N/A,TRUE,"general";"via3",#N/A,TRUE,"general"}</definedName>
    <definedName name="JSALRIOS">#REF!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hidden="1">#REF!</definedName>
    <definedName name="jun" hidden="1">#REF!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_Curr">#REF!</definedName>
    <definedName name="KDL" hidden="1">{#N/A,#N/A,TRUE,"1842CWN0"}</definedName>
    <definedName name="KDL_1" hidden="1">{#N/A,#N/A,TRUE,"1842CWN0"}</definedName>
    <definedName name="KDL_2" hidden="1">{#N/A,#N/A,TRUE,"1842CWN0"}</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S_">#REF!</definedName>
    <definedName name="LASM">#REF!</definedName>
    <definedName name="LASM_">#REF!</definedName>
    <definedName name="LICITACION">#REF!</definedName>
    <definedName name="limcount" hidden="1">1</definedName>
    <definedName name="LIMPIADO">#REF!,#REF!,#REF!,#REF!,#REF!,#REF!,#REF!,#REF!,#REF!,#REF!,#REF!,#REF!,#REF!,#REF!,#REF!,#REF!,#REF!,#REF!,#REF!,#REF!,#REF!,#REF!,#REF!,#REF!</definedName>
    <definedName name="LIMPIAR1">#REF!,#REF!,#REF!,#REF!,#REF!,#REF!,#REF!,#REF!</definedName>
    <definedName name="LIN_AYAC_COVEÑAS">#REF!</definedName>
    <definedName name="LIN_CAÑOLI_RIOZU">#REF!</definedName>
    <definedName name="LIN_CAÑOLIN_RIOZUL">#REF!</definedName>
    <definedName name="LIN_RIOZUL_AYAC">#REF!</definedName>
    <definedName name="LINSALGARBOGOTA">#REF!</definedName>
    <definedName name="LINSALGCARTAGO">#REF!</definedName>
    <definedName name="LINSALGCARTAGOXCIENTO">#REF!</definedName>
    <definedName name="listado1" hidden="1">{#N/A,#N/A,FALSE,"PROPON.2001"}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CA">#REF!</definedName>
    <definedName name="LOCA1">#REF!</definedName>
    <definedName name="LOCAT1999" hidden="1">{"SUMINISTRO E INSTALACIÓN CANALETAS L=7.50"}</definedName>
    <definedName name="Location">#REF!</definedName>
    <definedName name="lolol" hidden="1">{"TAB1",#N/A,TRUE,"GENERAL";"TAB2",#N/A,TRUE,"GENERAL";"TAB3",#N/A,TRUE,"GENERAL";"TAB4",#N/A,TRUE,"GENERAL";"TAB5",#N/A,TRUE,"GENERAL"}</definedName>
    <definedName name="LOT" hidden="1">{#N/A,#N/A,FALSE,"SMT1";#N/A,#N/A,FALSE,"SMT2";#N/A,#N/A,FALSE,"Summary";#N/A,#N/A,FALSE,"Graphs";#N/A,#N/A,FALSE,"4 Panel"}</definedName>
    <definedName name="LPGA_">#REF!</definedName>
    <definedName name="LPGB_">#REF!</definedName>
    <definedName name="lplpl" hidden="1">{"via1",#N/A,TRUE,"general";"via2",#N/A,TRUE,"general";"via3",#N/A,TRUE,"general"}</definedName>
    <definedName name="LTXCP">#REF!</definedName>
    <definedName name="LUZ" hidden="1">{#N/A,#N/A,FALSE,"PROPON.2001"}</definedName>
    <definedName name="m">#REF!</definedName>
    <definedName name="mafdsf" hidden="1">{"via1",#N/A,TRUE,"general";"via2",#N/A,TRUE,"general";"via3",#N/A,TRUE,"general"}</definedName>
    <definedName name="MAL">#REF!&lt;2.5</definedName>
    <definedName name="MALO">#REF!&lt;2.5</definedName>
    <definedName name="MANIZALES">#REF!</definedName>
    <definedName name="MANSILLA">#REF!</definedName>
    <definedName name="MANSILLAXCIENTO">#REF!</definedName>
    <definedName name="mao" hidden="1">{"TAB1",#N/A,TRUE,"GENERAL";"TAB2",#N/A,TRUE,"GENERAL";"TAB3",#N/A,TRUE,"GENERAL";"TAB4",#N/A,TRUE,"GENERAL";"TAB5",#N/A,TRUE,"GENERAL"}</definedName>
    <definedName name="maow" hidden="1">{"via1",#N/A,TRUE,"general";"via2",#N/A,TRUE,"general";"via3",#N/A,TRUE,"general"}</definedName>
    <definedName name="mar">#REF!</definedName>
    <definedName name="MARGEN1">#REF!</definedName>
    <definedName name="MARGEN2">#REF!</definedName>
    <definedName name="MARIA" hidden="1">{#N/A,#N/A,FALSE,"PROPON.2001"}</definedName>
    <definedName name="MARIQUITA">#REF!</definedName>
    <definedName name="MARIQUITAXCIENTO">#REF!</definedName>
    <definedName name="MarkP" hidden="1">{#N/A,#N/A,FALSE,"GRAFICO";#N/A,#N/A,FALSE,"CAJA (2)";#N/A,#N/A,FALSE,"TERCEROS-PROMEDIO";#N/A,#N/A,FALSE,"CAJA";#N/A,#N/A,FALSE,"INGRESOS1995-2003";#N/A,#N/A,FALSE,"GASTOS1995-2003"}</definedName>
    <definedName name="MARTA" hidden="1">{#N/A,#N/A,FALSE,"PROPON.2001"}</definedName>
    <definedName name="masor" hidden="1">{"via1",#N/A,TRUE,"general";"via2",#N/A,TRUE,"general";"via3",#N/A,TRUE,"general"}</definedName>
    <definedName name="MAT">#REF!</definedName>
    <definedName name="Materiales">#REF!</definedName>
    <definedName name="MATRIZ_IND_IMPACTO">#REF!</definedName>
    <definedName name="MATRIZ_RAM">#REF!</definedName>
    <definedName name="may" hidden="1">#REF!</definedName>
    <definedName name="mdd" hidden="1">{"via1",#N/A,TRUE,"general";"via2",#N/A,TRUE,"general";"via3",#N/A,TRUE,"general"}</definedName>
    <definedName name="me">#REF!</definedName>
    <definedName name="MEDCAR">#REF!</definedName>
    <definedName name="MEDCIB">#REF!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KJ" hidden="1">{#N/A,#N/A,FALSE,"Costos Productos 6A";#N/A,#N/A,FALSE,"Costo Unitario Total H-94-12"}</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cal">#REF!</definedName>
    <definedName name="MOdificad" hidden="1">#REF!</definedName>
    <definedName name="monocal">#REF!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EE">#REF!</definedName>
    <definedName name="NJETA">#REF!</definedName>
    <definedName name="NJETB">#REF!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emi" hidden="1">{#N/A,#N/A,FALSE,"Costos Productos 6A";#N/A,#N/A,FALSE,"Costo Unitario Total H-94-12"}</definedName>
    <definedName name="NOMBRE">#REF!</definedName>
    <definedName name="NORI">#REF!</definedName>
    <definedName name="NQUEA">#REF!</definedName>
    <definedName name="NQUEB">#REF!</definedName>
    <definedName name="NSDISDI2">#REF!</definedName>
    <definedName name="NSULA">#REF!</definedName>
    <definedName name="NSULB">#REF!</definedName>
    <definedName name="NTOL">#REF!</definedName>
    <definedName name="NUEE">#REF!</definedName>
    <definedName name="numeros">#REF!</definedName>
    <definedName name="NVIB_">#REF!</definedName>
    <definedName name="NVICIB">#REF!</definedName>
    <definedName name="NVIEP">#REF!</definedName>
    <definedName name="NVIRG">#REF!</definedName>
    <definedName name="NXIL">#REF!</definedName>
    <definedName name="NXILE">#REF!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jetivos">#REF!</definedName>
    <definedName name="objeto">'PROPUESTA ECONOMICA'!$A$2</definedName>
    <definedName name="OD">#REF!</definedName>
    <definedName name="oera" hidden="1">{#N/A,#N/A,FALSE,"Aging Summary";#N/A,#N/A,FALSE,"Ratio Analysis";#N/A,#N/A,FALSE,"Test 120 Day Accts";#N/A,#N/A,FALSE,"Tickmarks"}</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CION">#REF!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U">#REF!</definedName>
    <definedName name="P">#REF!</definedName>
    <definedName name="p0p0" hidden="1">{"via1",#N/A,TRUE,"general";"via2",#N/A,TRUE,"general";"via3",#N/A,TRUE,"general"}</definedName>
    <definedName name="particulares1" hidden="1">{#N/A,#N/A,FALSE,"Aging Summary";#N/A,#N/A,FALSE,"Ratio Analysis";#N/A,#N/A,FALSE,"Test 120 Day Accts";#N/A,#N/A,FALSE,"Tickmarks"}</definedName>
    <definedName name="PCT">#REF!</definedName>
    <definedName name="PERSONAL">#REF!</definedName>
    <definedName name="PERSONAL1">#REF!</definedName>
    <definedName name="PESO">#REF!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AZO">#REF!</definedName>
    <definedName name="PLAZO_">#REF!</definedName>
    <definedName name="PLPLUNN" hidden="1">{"TAB1",#N/A,TRUE,"GENERAL";"TAB2",#N/A,TRUE,"GENERAL";"TAB3",#N/A,TRUE,"GENERAL";"TAB4",#N/A,TRUE,"GENERAL";"TAB5",#N/A,TRUE,"GENERAL"}</definedName>
    <definedName name="PMD">#REF!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 hidden="1">#REF!</definedName>
    <definedName name="pqroj" hidden="1">{"via1",#N/A,TRUE,"general";"via2",#N/A,TRUE,"general";"via3",#N/A,TRUE,"general"}</definedName>
    <definedName name="PRE">#REF!</definedName>
    <definedName name="PRECIO">#REF!</definedName>
    <definedName name="PRIMER" hidden="1">{"via1",#N/A,TRUE,"general";"via2",#N/A,TRUE,"general";"via3",#N/A,TRUE,"general"}</definedName>
    <definedName name="PRIMES">#REF!</definedName>
    <definedName name="PRIMET" hidden="1">{"TAB1",#N/A,TRUE,"GENERAL";"TAB2",#N/A,TRUE,"GENERAL";"TAB3",#N/A,TRUE,"GENERAL";"TAB4",#N/A,TRUE,"GENERAL";"TAB5",#N/A,TRUE,"GENERAL"}</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G" hidden="1">#REF!</definedName>
    <definedName name="ProjLife">#REF!</definedName>
    <definedName name="PROMEDIO_AÑO_TEMPORALES">#REF!</definedName>
    <definedName name="PROVISIONALES" hidden="1">#REF!</definedName>
    <definedName name="PROY99">#REF!</definedName>
    <definedName name="proyeccióningresos" hidden="1">{"EVA",#N/A,FALSE,"SMT2";#N/A,#N/A,FALSE,"Summary";#N/A,#N/A,FALSE,"Graphs";#N/A,#N/A,FALSE,"4 Panel"}</definedName>
    <definedName name="PRPB_">#REF!</definedName>
    <definedName name="PRPI_">#REF!</definedName>
    <definedName name="prs" hidden="1">{#N/A,#N/A,FALSE,"310.1";#N/A,#N/A,FALSE,"321.1";#N/A,#N/A,FALSE,"320.3";#N/A,#N/A,FALSE,"330.1"}</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hidden="1">{"EVA",#N/A,FALSE,"SMT2";#N/A,#N/A,FALSE,"Summary";#N/A,#N/A,FALSE,"Graphs";#N/A,#N/A,FALSE,"4 Panel"}</definedName>
    <definedName name="qqq" hidden="1">{"EVA",#N/A,FALSE,"SMT2";#N/A,#N/A,FALSE,"Summary";#N/A,#N/A,FALSE,"Graphs";#N/A,#N/A,FALSE,"4 Panel"}</definedName>
    <definedName name="qqqqqw" hidden="1">{"via1",#N/A,TRUE,"general";"via2",#N/A,TRUE,"general";"via3",#N/A,TRUE,"general"}</definedName>
    <definedName name="QUEA_">#REF!</definedName>
    <definedName name="QUEB_">#REF!</definedName>
    <definedName name="qw" hidden="1">{"via1",#N/A,TRUE,"general";"via2",#N/A,TRUE,"general";"via3",#N/A,TRUE,"general"}</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corder">#REF!</definedName>
    <definedName name="RECURSOS">#REF!</definedName>
    <definedName name="RECURSOS1">#REF!</definedName>
    <definedName name="REFAPY">#REF!</definedName>
    <definedName name="REFORI">#REF!</definedName>
    <definedName name="REFTIBU">#REF!</definedName>
    <definedName name="REG">#REF!</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#REF!</definedName>
    <definedName name="RESP">#REF!</definedName>
    <definedName name="RESULTADO">#REF!</definedName>
    <definedName name="resumen">#REF!</definedName>
    <definedName name="ResumenACPM">#REF!</definedName>
    <definedName name="ResumenJET">#REF!</definedName>
    <definedName name="retosplantas" hidden="1">{"EVA",#N/A,FALSE,"SMT2";#N/A,#N/A,FALSE,"Summary";#N/A,#N/A,FALSE,"Graphs";#N/A,#N/A,FALSE,"4 Panel"}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O_ZULIA">#REF!</definedName>
    <definedName name="RIOZUL_AYACUCHO">#REF!</definedName>
    <definedName name="RIOZUL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tterdam292">#REF!</definedName>
    <definedName name="RR" hidden="1">#REF!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{#N/A,#N/A,FALSE,"CIBHA05A";#N/A,#N/A,FALSE,"CIBHA05B"}</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APBEXrevision" hidden="1">1</definedName>
    <definedName name="SAPBEXsysID" hidden="1">"BWP"</definedName>
    <definedName name="SAPBEXwbID" hidden="1">"1FECOLNLOFDJ481CUORWNVEAH"</definedName>
    <definedName name="sbgfbgdr" hidden="1">{"via1",#N/A,TRUE,"general";"via2",#N/A,TRUE,"general";"via3",#N/A,TRUE,"general"}</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guiminto">#REF!</definedName>
    <definedName name="SELECCIÓN">#REF!</definedName>
    <definedName name="SELECCIÓN1">#REF!</definedName>
    <definedName name="sencount" hidden="1">1</definedName>
    <definedName name="sep">#REF!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OT" hidden="1">{"EVA",#N/A,FALSE,"SMT2";#N/A,#N/A,FALSE,"Summary";#N/A,#N/A,FALSE,"Graphs";#N/A,#N/A,FALSE,"4 Panel"}</definedName>
    <definedName name="SINDICALES">#REF!</definedName>
    <definedName name="SINDICALES1">#REF!</definedName>
    <definedName name="SJP">#REF!</definedName>
    <definedName name="SJP_">#REF!</definedName>
    <definedName name="SLC">#REF!</definedName>
    <definedName name="SLC_">#REF!</definedName>
    <definedName name="SOL">#REF!</definedName>
    <definedName name="SpotOld">#REF!</definedName>
    <definedName name="srwrwr" hidden="1">{"TAB1",#N/A,TRUE,"GENERAL";"TAB2",#N/A,TRUE,"GENERAL";"TAB3",#N/A,TRUE,"GENERAL";"TAB4",#N/A,TRUE,"GENERAL";"TAB5",#N/A,TRUE,"GENERAL"}</definedName>
    <definedName name="SSDSDA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E">#REF!</definedName>
    <definedName name="STE_">#REF!</definedName>
    <definedName name="STGTOTAL">#REF!</definedName>
    <definedName name="stt" hidden="1">{"via1",#N/A,TRUE,"general";"via2",#N/A,TRUE,"general";"via3",#N/A,TRUE,"general"}</definedName>
    <definedName name="StudyYear">#REF!</definedName>
    <definedName name="SULA_">#REF!</definedName>
    <definedName name="SULB_">#REF!</definedName>
    <definedName name="swsw" hidden="1">{"via1",#N/A,TRUE,"general";"via2",#N/A,TRUE,"general";"via3",#N/A,TRUE,"general"}</definedName>
    <definedName name="swsw3" hidden="1">{"TAB1",#N/A,TRUE,"GENERAL";"TAB2",#N/A,TRUE,"GENERAL";"TAB3",#N/A,TRUE,"GENERAL";"TAB4",#N/A,TRUE,"GENERAL";"TAB5",#N/A,TRUE,"GENERAL"}</definedName>
    <definedName name="sybia" hidden="1">#REF!</definedName>
    <definedName name="t">#REF!</definedName>
    <definedName name="t5t5" hidden="1">{"TAB1",#N/A,TRUE,"GENERAL";"TAB2",#N/A,TRUE,"GENERAL";"TAB3",#N/A,TRUE,"GENERAL";"TAB4",#N/A,TRUE,"GENERAL";"TAB5",#N/A,TRUE,"GENERAL"}</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MCIBCAR_">#REF!</definedName>
    <definedName name="TAROMAT">#REF!</definedName>
    <definedName name="TASOC">#REF!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mporales">#REF!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dh" hidden="1">{"TAB1",#N/A,TRUE,"GENERAL";"TAB2",#N/A,TRUE,"GENERAL";"TAB3",#N/A,TRUE,"GENERAL";"TAB4",#N/A,TRUE,"GENERAL";"TAB5",#N/A,TRUE,"GENERAL"}</definedName>
    <definedName name="thtj" hidden="1">{"via1",#N/A,TRUE,"general";"via2",#N/A,TRUE,"general";"via3",#N/A,TRUE,"general"}</definedName>
    <definedName name="tipo">#REF!</definedName>
    <definedName name="tipos">#REF!</definedName>
    <definedName name="TITLE">#REF!</definedName>
    <definedName name="TITU">#REF!</definedName>
    <definedName name="TITULO">#REF!</definedName>
    <definedName name="TMEDIOS">#REF!</definedName>
    <definedName name="TMOGAS">#REF!</definedName>
    <definedName name="TNARCIB_">#REF!</definedName>
    <definedName name="Todos">#REF!</definedName>
    <definedName name="TODOS_INDEFINIDOS_CON_DEP_NUEVAS">#REF!</definedName>
    <definedName name="TOLEDO">#REF!</definedName>
    <definedName name="TOLI_">#REF!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PRECIOS">#REF!</definedName>
    <definedName name="tr" hidden="1">{"TAB1",#N/A,TRUE,"GENERAL";"TAB2",#N/A,TRUE,"GENERAL";"TAB3",#N/A,TRUE,"GENERAL";"TAB4",#N/A,TRUE,"GENERAL";"TAB5",#N/A,TRUE,"GENERAL"}</definedName>
    <definedName name="TraerDatosDePlc">#REF!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_mes">#REF!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dequipos">#REF!</definedName>
    <definedName name="undinsumos">#REF!</definedName>
    <definedName name="undmateriales">#REF!</definedName>
    <definedName name="undmocal">#REF!</definedName>
    <definedName name="undmonocal">#REF!</definedName>
    <definedName name="UNO">#REF!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GCFO_">#REF!</definedName>
    <definedName name="USGCGLP_">#REF!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X" hidden="1">{#N/A,#N/A,FALSE,"Costos Productos 6A";#N/A,#N/A,FALSE,"Costo Unitario Total H-94-12"}</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LLETA">#REF!</definedName>
    <definedName name="VIRG_">#REF!</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nbvxb" hidden="1">{"via1",#N/A,TRUE,"general";"via2",#N/A,TRUE,"general";"via3",#N/A,TRUE,"general"}</definedName>
    <definedName name="VNVBN" hidden="1">{"TAB1",#N/A,TRUE,"GENERAL";"TAB2",#N/A,TRUE,"GENERAL";"TAB3",#N/A,TRUE,"GENERAL";"TAB4",#N/A,TRUE,"GENERAL";"TAB5",#N/A,TRUE,"GENERAL"}</definedName>
    <definedName name="VPNPROY">#REF!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ANALISIS._.PROPUESTA." hidden="1">{#N/A,#N/A,TRUE,"ANAPRO"}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civil._.works._1" hidden="1">{#N/A,#N/A,TRUE,"1842CWN0"}</definedName>
    <definedName name="wrn.civil._.works._2" hidden="1">{#N/A,#N/A,TRUE,"1842CWN0"}</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we" hidden="1">{"TAB1",#N/A,TRUE,"GENERAL";"TAB2",#N/A,TRUE,"GENERAL";"TAB3",#N/A,TRUE,"GENERAL";"TAB4",#N/A,TRUE,"GENERAL";"TAB5",#N/A,TRUE,"GENERAL"}</definedName>
    <definedName name="wyty" hidden="1">{"via1",#N/A,TRUE,"general";"via2",#N/A,TRUE,"general";"via3",#N/A,TRUE,"general"}</definedName>
    <definedName name="x" hidden="1">{#N/A,#N/A,FALSE,"SMT1";#N/A,#N/A,FALSE,"SMT2";#N/A,#N/A,FALSE,"Summary";#N/A,#N/A,FALSE,"Graphs";#N/A,#N/A,FALSE,"4 Panel"}</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PIMS">#REF!</definedName>
    <definedName name="XQUEA">#REF!</definedName>
    <definedName name="XQUEB">#REF!</definedName>
    <definedName name="XSULA">#REF!</definedName>
    <definedName name="XSULB">#REF!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 hidden="1">{#N/A,#N/A,FALSE,"Costos Productos 6A";#N/A,#N/A,FALSE,"Costo Unitario Total H-94-12"}</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S" hidden="1">#REF!</definedName>
    <definedName name="XZXZV" hidden="1">{"via1",#N/A,TRUE,"general";"via2",#N/A,TRUE,"general";"via3",#N/A,TRUE,"general"}</definedName>
    <definedName name="y" hidden="1">{#N/A,#N/A,FALSE,"Full";#N/A,#N/A,FALSE,"Half";#N/A,#N/A,FALSE,"Op Expenses";#N/A,#N/A,FALSE,"Cap Charge";#N/A,#N/A,FALSE,"Cost C";#N/A,#N/A,FALSE,"PP&amp;E";#N/A,#N/A,FALSE,"R&amp;D"}</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086A872D_15DF_436A_8459_CE22F6819FF4_.wvu.Row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SDFGSERGASDGF" hidden="1">{"EVA",#N/A,FALSE,"SMT2";#N/A,#N/A,FALSE,"Summary";#N/A,#N/A,FALSE,"Graphs";#N/A,#N/A,FALSE,"4 Panel"}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Q301" i="1" l="1"/>
  <c r="Q304" i="1" s="1"/>
  <c r="Q297" i="1"/>
  <c r="Q298" i="1"/>
  <c r="Q299" i="1"/>
  <c r="Q300" i="1"/>
  <c r="Q296" i="1"/>
  <c r="Q303" i="1" s="1"/>
  <c r="Q290" i="1"/>
  <c r="Q291" i="1" s="1"/>
  <c r="Q284" i="1"/>
  <c r="Q282" i="1"/>
  <c r="Q283" i="1"/>
  <c r="Q281" i="1"/>
  <c r="Q264" i="1"/>
  <c r="Q265" i="1"/>
  <c r="Q266" i="1" s="1"/>
  <c r="H265"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12" i="1"/>
  <c r="Q210" i="1"/>
  <c r="Q255" i="1" s="1"/>
  <c r="Q201" i="1"/>
  <c r="Q202" i="1"/>
  <c r="Q203" i="1"/>
  <c r="Q204" i="1"/>
  <c r="Q200" i="1"/>
  <c r="Q205" i="1" s="1"/>
  <c r="Q193" i="1"/>
  <c r="Q192" i="1"/>
  <c r="Q191" i="1"/>
  <c r="Q190" i="1"/>
  <c r="Q189" i="1"/>
  <c r="Q188" i="1"/>
  <c r="Q194" i="1" s="1"/>
  <c r="P181" i="1"/>
  <c r="P180" i="1"/>
  <c r="P179" i="1"/>
  <c r="Q149" i="1"/>
  <c r="Q140" i="1"/>
  <c r="Q142" i="1"/>
  <c r="Q147" i="1"/>
  <c r="Q146" i="1"/>
  <c r="Q145" i="1"/>
  <c r="Q144" i="1"/>
  <c r="Q143" i="1"/>
  <c r="Q136" i="1"/>
  <c r="Q135" i="1"/>
  <c r="Q133" i="1"/>
  <c r="H297" i="1"/>
  <c r="H298" i="1"/>
  <c r="H299" i="1"/>
  <c r="H300" i="1"/>
  <c r="H301" i="1"/>
  <c r="H304" i="1" s="1"/>
  <c r="H296" i="1"/>
  <c r="H303" i="1" s="1"/>
  <c r="H290" i="1"/>
  <c r="H291" i="1" s="1"/>
  <c r="H283" i="1"/>
  <c r="H282" i="1"/>
  <c r="H284" i="1" s="1"/>
  <c r="H281" i="1"/>
  <c r="H270" i="1"/>
  <c r="H271" i="1" s="1"/>
  <c r="H262" i="1"/>
  <c r="H263" i="1"/>
  <c r="H261" i="1"/>
  <c r="H264" i="1" s="1"/>
  <c r="H255" i="1"/>
  <c r="H256" i="1" s="1"/>
  <c r="H201" i="1"/>
  <c r="H202" i="1"/>
  <c r="H203" i="1"/>
  <c r="H204" i="1"/>
  <c r="H200" i="1"/>
  <c r="H205" i="1" s="1"/>
  <c r="H189" i="1"/>
  <c r="H190" i="1"/>
  <c r="H191" i="1"/>
  <c r="H192" i="1"/>
  <c r="H193" i="1"/>
  <c r="H188" i="1"/>
  <c r="H194" i="1" s="1"/>
  <c r="H175" i="1"/>
  <c r="H174" i="1"/>
  <c r="H171" i="1"/>
  <c r="H170" i="1"/>
  <c r="H168" i="1"/>
  <c r="H177" i="1" s="1"/>
  <c r="H165" i="1"/>
  <c r="H164" i="1"/>
  <c r="H162" i="1"/>
  <c r="H157" i="1"/>
  <c r="H155" i="1"/>
  <c r="H166" i="1"/>
  <c r="H152" i="1"/>
  <c r="H149" i="1"/>
  <c r="H147" i="1"/>
  <c r="H146" i="1"/>
  <c r="H145" i="1"/>
  <c r="H144" i="1"/>
  <c r="H143" i="1"/>
  <c r="H142" i="1"/>
  <c r="H140" i="1"/>
  <c r="H138" i="1"/>
  <c r="H135" i="1"/>
  <c r="H133" i="1"/>
  <c r="H158" i="1" s="1"/>
  <c r="H111" i="1"/>
  <c r="H112" i="1"/>
  <c r="H113" i="1"/>
  <c r="H114" i="1"/>
  <c r="H115" i="1"/>
  <c r="H116" i="1"/>
  <c r="H117" i="1"/>
  <c r="H118" i="1"/>
  <c r="H119" i="1"/>
  <c r="H120" i="1"/>
  <c r="H121" i="1"/>
  <c r="H122" i="1"/>
  <c r="H123"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59" i="1"/>
  <c r="H57" i="1"/>
  <c r="H46" i="1"/>
  <c r="H47" i="1"/>
  <c r="H48" i="1"/>
  <c r="H49" i="1"/>
  <c r="H45" i="1"/>
  <c r="H50" i="1" s="1"/>
  <c r="H35" i="1"/>
  <c r="H36" i="1"/>
  <c r="H37" i="1"/>
  <c r="H40" i="1" s="1"/>
  <c r="H34" i="1"/>
  <c r="H38" i="1" s="1"/>
  <c r="H28" i="1"/>
  <c r="H29" i="1" s="1"/>
  <c r="H9" i="1"/>
  <c r="H10" i="1"/>
  <c r="H11" i="1"/>
  <c r="H12" i="1"/>
  <c r="H13" i="1"/>
  <c r="H14" i="1"/>
  <c r="H15" i="1"/>
  <c r="H16" i="1"/>
  <c r="H17" i="1"/>
  <c r="H18" i="1"/>
  <c r="H19" i="1"/>
  <c r="H20" i="1"/>
  <c r="H21" i="1"/>
  <c r="H8" i="1"/>
  <c r="H22" i="1" s="1"/>
  <c r="A305" i="1"/>
  <c r="J305" i="1" s="1"/>
  <c r="A304" i="1"/>
  <c r="J304" i="1" s="1"/>
  <c r="A303" i="1"/>
  <c r="J303" i="1" s="1"/>
  <c r="A302" i="1"/>
  <c r="K301" i="1"/>
  <c r="J301" i="1"/>
  <c r="N300" i="1"/>
  <c r="K300" i="1"/>
  <c r="J300" i="1"/>
  <c r="N299" i="1"/>
  <c r="K299" i="1"/>
  <c r="J299" i="1"/>
  <c r="N298" i="1"/>
  <c r="K298" i="1"/>
  <c r="J298" i="1"/>
  <c r="N297" i="1"/>
  <c r="K297" i="1"/>
  <c r="J297" i="1"/>
  <c r="N296" i="1"/>
  <c r="K296" i="1"/>
  <c r="J296" i="1"/>
  <c r="J294" i="1"/>
  <c r="J302" i="1" s="1"/>
  <c r="A293" i="1"/>
  <c r="J293" i="1" s="1"/>
  <c r="J287" i="1"/>
  <c r="A286" i="1"/>
  <c r="J286" i="1" s="1"/>
  <c r="K283" i="1"/>
  <c r="K282" i="1"/>
  <c r="K281" i="1"/>
  <c r="J278" i="1"/>
  <c r="A274" i="1"/>
  <c r="J274" i="1" s="1"/>
  <c r="A273" i="1"/>
  <c r="J273" i="1" s="1"/>
  <c r="A271" i="1"/>
  <c r="Q270" i="1"/>
  <c r="Q271" i="1" s="1"/>
  <c r="J270" i="1"/>
  <c r="J268" i="1"/>
  <c r="J267" i="1"/>
  <c r="A264" i="1"/>
  <c r="A266" i="1" s="1"/>
  <c r="J266" i="1" s="1"/>
  <c r="J263" i="1"/>
  <c r="K262" i="1"/>
  <c r="J262" i="1"/>
  <c r="K261" i="1"/>
  <c r="J261" i="1"/>
  <c r="P260" i="1"/>
  <c r="J259" i="1"/>
  <c r="A258" i="1"/>
  <c r="J258" i="1" s="1"/>
  <c r="A257" i="1"/>
  <c r="J257" i="1" s="1"/>
  <c r="J256" i="1"/>
  <c r="A255" i="1"/>
  <c r="J255" i="1" s="1"/>
  <c r="J211" i="1"/>
  <c r="K210" i="1"/>
  <c r="J210" i="1"/>
  <c r="N210" i="1"/>
  <c r="P209" i="1"/>
  <c r="J208" i="1"/>
  <c r="A207" i="1"/>
  <c r="J207" i="1" s="1"/>
  <c r="J206" i="1"/>
  <c r="A205" i="1"/>
  <c r="J205" i="1" s="1"/>
  <c r="N204" i="1"/>
  <c r="K204" i="1"/>
  <c r="J204" i="1"/>
  <c r="N203" i="1"/>
  <c r="K203" i="1"/>
  <c r="J203" i="1"/>
  <c r="N202" i="1"/>
  <c r="K202" i="1"/>
  <c r="J202" i="1"/>
  <c r="N201" i="1"/>
  <c r="K201" i="1"/>
  <c r="J201" i="1"/>
  <c r="N200" i="1"/>
  <c r="K200" i="1"/>
  <c r="J200" i="1"/>
  <c r="J199" i="1"/>
  <c r="J197" i="1"/>
  <c r="A196" i="1"/>
  <c r="J196" i="1" s="1"/>
  <c r="A194" i="1"/>
  <c r="J194" i="1" s="1"/>
  <c r="K193" i="1"/>
  <c r="K192" i="1"/>
  <c r="K191" i="1"/>
  <c r="K190" i="1"/>
  <c r="K189" i="1"/>
  <c r="K188" i="1"/>
  <c r="J185" i="1"/>
  <c r="J184" i="1"/>
  <c r="A183" i="1"/>
  <c r="J183" i="1" s="1"/>
  <c r="A178" i="1"/>
  <c r="J178" i="1" s="1"/>
  <c r="A177" i="1"/>
  <c r="J177" i="1" s="1"/>
  <c r="Q176" i="1"/>
  <c r="K175" i="1"/>
  <c r="J175" i="1"/>
  <c r="K174" i="1"/>
  <c r="J174" i="1"/>
  <c r="Q173" i="1"/>
  <c r="K173" i="1"/>
  <c r="J173" i="1"/>
  <c r="Q172" i="1"/>
  <c r="Q177" i="1" s="1"/>
  <c r="K172" i="1"/>
  <c r="J172" i="1"/>
  <c r="K171" i="1"/>
  <c r="J171" i="1"/>
  <c r="K170" i="1"/>
  <c r="J170" i="1"/>
  <c r="J169" i="1"/>
  <c r="Q168" i="1"/>
  <c r="J168" i="1"/>
  <c r="J167" i="1"/>
  <c r="J166" i="1"/>
  <c r="J165" i="1"/>
  <c r="J164" i="1"/>
  <c r="J163" i="1"/>
  <c r="J162" i="1"/>
  <c r="J161" i="1"/>
  <c r="J159" i="1"/>
  <c r="A158" i="1"/>
  <c r="J158" i="1" s="1"/>
  <c r="K155" i="1"/>
  <c r="Q155" i="1"/>
  <c r="Q154" i="1"/>
  <c r="K154" i="1"/>
  <c r="Q153" i="1"/>
  <c r="K153" i="1"/>
  <c r="Q152" i="1"/>
  <c r="K152" i="1"/>
  <c r="K151" i="1"/>
  <c r="K150" i="1"/>
  <c r="Q150" i="1"/>
  <c r="K149" i="1"/>
  <c r="K147" i="1"/>
  <c r="K146" i="1"/>
  <c r="K145" i="1"/>
  <c r="K144" i="1"/>
  <c r="K143" i="1"/>
  <c r="K142" i="1"/>
  <c r="K140" i="1"/>
  <c r="J139" i="1"/>
  <c r="J137" i="1"/>
  <c r="K136" i="1"/>
  <c r="J136" i="1"/>
  <c r="H136" i="1"/>
  <c r="K135" i="1"/>
  <c r="J135" i="1"/>
  <c r="J134" i="1"/>
  <c r="K133" i="1"/>
  <c r="J133" i="1"/>
  <c r="J132" i="1"/>
  <c r="J130" i="1"/>
  <c r="J128" i="1"/>
  <c r="A127" i="1"/>
  <c r="A126" i="1"/>
  <c r="J126" i="1" s="1"/>
  <c r="A124" i="1"/>
  <c r="J124" i="1" s="1"/>
  <c r="H110" i="1"/>
  <c r="J109" i="1"/>
  <c r="H108" i="1"/>
  <c r="H124" i="1" s="1"/>
  <c r="P107" i="1"/>
  <c r="J106" i="1"/>
  <c r="J105" i="1"/>
  <c r="A104" i="1"/>
  <c r="J104" i="1" s="1"/>
  <c r="J103" i="1"/>
  <c r="A102" i="1"/>
  <c r="J102" i="1" s="1"/>
  <c r="J58" i="1"/>
  <c r="P56" i="1"/>
  <c r="J55" i="1"/>
  <c r="J54" i="1"/>
  <c r="J53" i="1"/>
  <c r="J127" i="1" s="1"/>
  <c r="A52" i="1"/>
  <c r="A50" i="1"/>
  <c r="J44" i="1"/>
  <c r="J50" i="1" s="1"/>
  <c r="P43" i="1"/>
  <c r="J42" i="1"/>
  <c r="J52" i="1" s="1"/>
  <c r="A41" i="1"/>
  <c r="J41" i="1" s="1"/>
  <c r="J40" i="1"/>
  <c r="A40" i="1"/>
  <c r="J39" i="1"/>
  <c r="A39" i="1"/>
  <c r="J38" i="1"/>
  <c r="A38" i="1"/>
  <c r="A31" i="1"/>
  <c r="A29" i="1"/>
  <c r="A24" i="1"/>
  <c r="A22" i="1"/>
  <c r="H285" i="1" l="1"/>
  <c r="H286" i="1" s="1"/>
  <c r="H23" i="1"/>
  <c r="H24" i="1" s="1"/>
  <c r="H292" i="1"/>
  <c r="H293" i="1"/>
  <c r="Q195" i="1"/>
  <c r="Q196" i="1" s="1"/>
  <c r="H125" i="1"/>
  <c r="H126" i="1" s="1"/>
  <c r="Q256" i="1"/>
  <c r="Q257" i="1"/>
  <c r="H51" i="1"/>
  <c r="H52" i="1" s="1"/>
  <c r="H178" i="1"/>
  <c r="Q292" i="1"/>
  <c r="Q293" i="1"/>
  <c r="Q158" i="1"/>
  <c r="Q178" i="1" s="1"/>
  <c r="H30" i="1"/>
  <c r="H31" i="1" s="1"/>
  <c r="H195" i="1"/>
  <c r="H196" i="1" s="1"/>
  <c r="Q272" i="1"/>
  <c r="Q273" i="1" s="1"/>
  <c r="H206" i="1"/>
  <c r="H207" i="1" s="1"/>
  <c r="H258" i="1" s="1"/>
  <c r="Q206" i="1"/>
  <c r="Q207" i="1" s="1"/>
  <c r="Q258" i="1" s="1"/>
  <c r="H257" i="1"/>
  <c r="H39" i="1"/>
  <c r="H41" i="1" s="1"/>
  <c r="Q302" i="1"/>
  <c r="Q305" i="1" s="1"/>
  <c r="H302" i="1"/>
  <c r="H305" i="1" s="1"/>
  <c r="Q285" i="1"/>
  <c r="Q286" i="1" s="1"/>
  <c r="H266" i="1"/>
  <c r="Q151" i="1"/>
  <c r="H272" i="1"/>
  <c r="H273" i="1" s="1"/>
  <c r="H102" i="1"/>
  <c r="J264" i="1"/>
  <c r="Q274" i="1" l="1"/>
  <c r="H274" i="1"/>
  <c r="H306" i="1"/>
  <c r="Q181" i="1"/>
  <c r="Q182" i="1" s="1"/>
  <c r="Q180" i="1"/>
  <c r="Q179" i="1"/>
  <c r="Q183" i="1"/>
  <c r="H181" i="1"/>
  <c r="H182" i="1" s="1"/>
  <c r="H180" i="1"/>
  <c r="H179" i="1"/>
  <c r="H183" i="1" s="1"/>
  <c r="Q306" i="1"/>
  <c r="H103" i="1"/>
  <c r="H104" i="1" s="1"/>
  <c r="H127" i="1" s="1"/>
  <c r="H275" i="1" l="1"/>
  <c r="Q275" i="1"/>
  <c r="Q307" i="1" s="1"/>
  <c r="H128" i="1"/>
  <c r="H307" i="1" l="1"/>
  <c r="Q308" i="1" s="1"/>
</calcChain>
</file>

<file path=xl/sharedStrings.xml><?xml version="1.0" encoding="utf-8"?>
<sst xmlns="http://schemas.openxmlformats.org/spreadsheetml/2006/main" count="1044" uniqueCount="423">
  <si>
    <t>FASE 1: GESTIÓN INTEGRAL</t>
  </si>
  <si>
    <t>1.1 Control y seguimiento del proyecto en la etapa de Gestión Integral.</t>
  </si>
  <si>
    <t>1.1.1 Personal para gestión integral.</t>
  </si>
  <si>
    <t>ÍTEM</t>
  </si>
  <si>
    <t>DESCRIPCIÓN</t>
  </si>
  <si>
    <t>VIGENCIA 2026</t>
  </si>
  <si>
    <t>VIGENCIA 2027</t>
  </si>
  <si>
    <t>CANTIDAD
(A)</t>
  </si>
  <si>
    <t>DEDICACIÓN
(B)</t>
  </si>
  <si>
    <t>MESES
(C)</t>
  </si>
  <si>
    <t>VALOR UNITARIO
( D )</t>
  </si>
  <si>
    <t>F.M.
(E)</t>
  </si>
  <si>
    <t>VALOR TOTAL
(AxBxCxDxE)</t>
  </si>
  <si>
    <t>1.1.1.1</t>
  </si>
  <si>
    <t>1.1.1.2</t>
  </si>
  <si>
    <t>1.1.1.3</t>
  </si>
  <si>
    <t>1.1.1.4</t>
  </si>
  <si>
    <t>1.1.1.5</t>
  </si>
  <si>
    <t>1.1.1.6</t>
  </si>
  <si>
    <t>1.1.1.7</t>
  </si>
  <si>
    <t>1.1.1.8</t>
  </si>
  <si>
    <t>1.1.1.9</t>
  </si>
  <si>
    <t>1.1.1.10</t>
  </si>
  <si>
    <t>1.1.1.11</t>
  </si>
  <si>
    <t>1.1.1.12</t>
  </si>
  <si>
    <t>1.1.1.13</t>
  </si>
  <si>
    <t>1.1.1.14</t>
  </si>
  <si>
    <t>Subtotal 1.1.1 Personal para gestión integral</t>
  </si>
  <si>
    <t>IVA</t>
  </si>
  <si>
    <t>TOTAL 1.1 PERSONAL</t>
  </si>
  <si>
    <t>1.2  Transporte</t>
  </si>
  <si>
    <t>1.2.1  Transporte para equipo gestor</t>
  </si>
  <si>
    <t>DEDICACIÓN 
(A)</t>
  </si>
  <si>
    <t>CANTIDAD
( B)</t>
  </si>
  <si>
    <t>VALOR UNITARIO 
( D )</t>
  </si>
  <si>
    <t>VALOR TOTAL
(AxBxCxD)</t>
  </si>
  <si>
    <t>1.2.1.1</t>
  </si>
  <si>
    <t>Alquiler camioneta doble cabina con platon 4x4 2000 cc, modelo 2020 en adelante, incluye conductor y todo costo asociado) </t>
  </si>
  <si>
    <t>Subtotal 1.2.1  Transporte para equipo gestor</t>
  </si>
  <si>
    <t>TOTAL 1.2  TRANSPORTE</t>
  </si>
  <si>
    <t>1.3 Componente social</t>
  </si>
  <si>
    <t>Unidad</t>
  </si>
  <si>
    <t>CANTIDAD 
(A)</t>
  </si>
  <si>
    <t>VALOR UNITARIO
(B)</t>
  </si>
  <si>
    <t>VALOR TOTAL
(AxB)</t>
  </si>
  <si>
    <t>VALOR UNITARIO 
(B)</t>
  </si>
  <si>
    <t>1.3.1</t>
  </si>
  <si>
    <t>Presentación y validación del proyecto Interinstitucional Jornada Tipo 4</t>
  </si>
  <si>
    <t>Jornada</t>
  </si>
  <si>
    <t>1.3.2</t>
  </si>
  <si>
    <t>Presentación y validación del proyecto y construcción del mapa de actores  Jornada Tipo 11</t>
  </si>
  <si>
    <t>1.3.3</t>
  </si>
  <si>
    <t>Cierre de la jornada Gestión Integral: Formalización de actas socioambientales Jornada Tipo 12</t>
  </si>
  <si>
    <t>1.3.4</t>
  </si>
  <si>
    <t>Refrigerios
Jornada Tipo 4 (10 refrigerios por Jonada)
Jornada Tipo 11 (30 refrigerios por Jonada)
Jornada Tipo 12 (60 refrigerios por Jonada)</t>
  </si>
  <si>
    <t>1.4 Caracterizacion biótica</t>
  </si>
  <si>
    <t>UNIDAD</t>
  </si>
  <si>
    <t>VALOR UNITARIO 
 (B)</t>
  </si>
  <si>
    <t>VALOR TOTAL 
(AxB)</t>
  </si>
  <si>
    <t>1.4.1 Caracterizacion de coberturas vegetales con equipos aéreos no tripulados (UAV)</t>
  </si>
  <si>
    <t>1.4.1.1</t>
  </si>
  <si>
    <t>Sobrevuelo Lidar en la Sabana de Bogotá</t>
  </si>
  <si>
    <t>Día</t>
  </si>
  <si>
    <t>1.4.1.2</t>
  </si>
  <si>
    <t>Procesamiento Lidar</t>
  </si>
  <si>
    <t>Ha</t>
  </si>
  <si>
    <t>1.4.1.3</t>
  </si>
  <si>
    <t>Puntos de control</t>
  </si>
  <si>
    <t xml:space="preserve">5 Puntos </t>
  </si>
  <si>
    <t>1.4.1.4</t>
  </si>
  <si>
    <t>Fotogrametría en la Sabana de Bogotá</t>
  </si>
  <si>
    <t>1.4.1.5</t>
  </si>
  <si>
    <t>Procesamiento Pix4D con puntos de control</t>
  </si>
  <si>
    <t>1.5 Caracterización abiótica</t>
  </si>
  <si>
    <t xml:space="preserve">1.5.1 Muestreo y analisis fisico y quimico de aguas superficiales </t>
  </si>
  <si>
    <t>1.5.1.1 Muestreo físico y químico de aguas superficiales</t>
  </si>
  <si>
    <t>1.5.1.1.1</t>
  </si>
  <si>
    <t>1.5.2.1  Análisis físico y químico de aguas superficiales</t>
  </si>
  <si>
    <t>1.5.2.1.1</t>
  </si>
  <si>
    <t>Cloruros</t>
  </si>
  <si>
    <t xml:space="preserve">Unidad </t>
  </si>
  <si>
    <t>1.5.2.1.2</t>
  </si>
  <si>
    <t>Cianuro libre (Kit en Campo)</t>
  </si>
  <si>
    <t>1.5.2.1.3</t>
  </si>
  <si>
    <t>Escherichia coli</t>
  </si>
  <si>
    <t>1.5.2.1.4</t>
  </si>
  <si>
    <t>Color Verdadero (Tres longitudes de onda) 436 nm, 525 nm, 620 nm.</t>
  </si>
  <si>
    <t>1.5.2.1.5</t>
  </si>
  <si>
    <t>Conductividad eléctrica (campo)</t>
  </si>
  <si>
    <t>1.5.2.1.6</t>
  </si>
  <si>
    <t>DBO5</t>
  </si>
  <si>
    <t>1.5.2.1.7</t>
  </si>
  <si>
    <t>DQO</t>
  </si>
  <si>
    <t>1.5.2.1.8</t>
  </si>
  <si>
    <t>Fósforo Total</t>
  </si>
  <si>
    <t>1.5.2.1.9</t>
  </si>
  <si>
    <t>N- Amoniacal</t>
  </si>
  <si>
    <t>1.5.2.1.10</t>
  </si>
  <si>
    <t>Nitrógeno Total = (Nitrato+Nitrito+NTK)</t>
  </si>
  <si>
    <t>1.5.2.1.11</t>
  </si>
  <si>
    <t>NTK</t>
  </si>
  <si>
    <t>1.5.2.1.12</t>
  </si>
  <si>
    <t>Nitratos</t>
  </si>
  <si>
    <t>1.5.2.1.13</t>
  </si>
  <si>
    <t>Nitrito</t>
  </si>
  <si>
    <t>1.5.2.1.14</t>
  </si>
  <si>
    <t>Oxígeno disuelto (campo)</t>
  </si>
  <si>
    <t>1.5.2.1.15</t>
  </si>
  <si>
    <t>pH (campo)</t>
  </si>
  <si>
    <t>1.5.2.1.16</t>
  </si>
  <si>
    <t>Sulfato</t>
  </si>
  <si>
    <t>1.5.2.1.17</t>
  </si>
  <si>
    <t>Surfractantes SAAM</t>
  </si>
  <si>
    <t>1.5.2.1.18</t>
  </si>
  <si>
    <t>Metales totales Arsénico</t>
  </si>
  <si>
    <t>1.5.2.1.19</t>
  </si>
  <si>
    <t>Metales totales Bario</t>
  </si>
  <si>
    <t>1.5.2.1.20</t>
  </si>
  <si>
    <t>Metales totales Berilio</t>
  </si>
  <si>
    <t>1.5.2.1.21</t>
  </si>
  <si>
    <t>Metales totales Cadmio</t>
  </si>
  <si>
    <t>1.5.2.1.22</t>
  </si>
  <si>
    <t>Metales totales Cobalto</t>
  </si>
  <si>
    <t>1.5.2.1.23</t>
  </si>
  <si>
    <t>Metales totales Cobre</t>
  </si>
  <si>
    <t>1.5.2.1.24</t>
  </si>
  <si>
    <t>Metales totales Cromo</t>
  </si>
  <si>
    <t>1.5.2.1.25</t>
  </si>
  <si>
    <t>Metales totales Hierro</t>
  </si>
  <si>
    <t>1.5.2.1.26</t>
  </si>
  <si>
    <t>Metales totales Manganeso</t>
  </si>
  <si>
    <t>1.5.2.1.27</t>
  </si>
  <si>
    <t>Metales totales Mercurio</t>
  </si>
  <si>
    <t>1.5.2.1.28</t>
  </si>
  <si>
    <t>Metales totales Niquel</t>
  </si>
  <si>
    <t>1.5.2.1.29</t>
  </si>
  <si>
    <t>Metales totales Plata</t>
  </si>
  <si>
    <t>1.5.2.1.30</t>
  </si>
  <si>
    <t>Metales totales Plomo</t>
  </si>
  <si>
    <t>1.5.2.1.31</t>
  </si>
  <si>
    <t>Metales totales Selenio</t>
  </si>
  <si>
    <t>1.5.2.1.32</t>
  </si>
  <si>
    <t>Metales totales Zinc</t>
  </si>
  <si>
    <t>1.5.2.1.33</t>
  </si>
  <si>
    <t>Cloro libre residual (kit en campo)</t>
  </si>
  <si>
    <t>1.5.2.1.34</t>
  </si>
  <si>
    <t>Fenoles</t>
  </si>
  <si>
    <t>1.5.2.1.35</t>
  </si>
  <si>
    <t>Coliformes Totales</t>
  </si>
  <si>
    <t>1.5.2.1.36</t>
  </si>
  <si>
    <t>Aceites y Grasas</t>
  </si>
  <si>
    <t>1.5.2.1.37</t>
  </si>
  <si>
    <t>Compuestos Orgánicos Semivolátiles (Pesticidas Organoclorados)</t>
  </si>
  <si>
    <t>1.5.2.1.38</t>
  </si>
  <si>
    <t>Compuestos Orgánicos Semivolátiles (Pesticidas Organofosforados)</t>
  </si>
  <si>
    <t>1.5.2.1.39</t>
  </si>
  <si>
    <t>Sólidos Suspendidos Totales</t>
  </si>
  <si>
    <t>1.5.2.1.40</t>
  </si>
  <si>
    <t>Sulfuros</t>
  </si>
  <si>
    <t>1.5.2.1.41</t>
  </si>
  <si>
    <t>Turbidez</t>
  </si>
  <si>
    <t>1.5.2.1.42</t>
  </si>
  <si>
    <t>Vanadio</t>
  </si>
  <si>
    <t>1.5.2.1.43</t>
  </si>
  <si>
    <t>Fósforo Reactivo Disuelto (Leído como orto fosfatos)</t>
  </si>
  <si>
    <t>IVA items 1.5.1.1 y 1.5.2.1</t>
  </si>
  <si>
    <t>1.5.2 Muestreo y analisis de suelos</t>
  </si>
  <si>
    <t>1.5.2.1 Toma de muestras de suelos</t>
  </si>
  <si>
    <t>1.5.2.2 Análisis cuantitativo y cualitativo del estado del suelo – paquete de parámetros</t>
  </si>
  <si>
    <t>1.5.2.2.1</t>
  </si>
  <si>
    <t>Capacidad de Intercambio Catiónico – CIC</t>
  </si>
  <si>
    <t>1.5.2.2.2</t>
  </si>
  <si>
    <t>Fósforo Disponible</t>
  </si>
  <si>
    <t>1.5.2.2.3</t>
  </si>
  <si>
    <t>pH</t>
  </si>
  <si>
    <t>1.5.2.2.4</t>
  </si>
  <si>
    <t>Humedad</t>
  </si>
  <si>
    <t>1.5.2.2.5</t>
  </si>
  <si>
    <t>Conductividad Eléctrica</t>
  </si>
  <si>
    <t>1.5.2.2.6</t>
  </si>
  <si>
    <t>Carbono Orgánico Total</t>
  </si>
  <si>
    <t>1.5.2.2.7</t>
  </si>
  <si>
    <t>Calcio Cambiable</t>
  </si>
  <si>
    <t>1.5.2.2.8</t>
  </si>
  <si>
    <t>Magnesio Cambiable</t>
  </si>
  <si>
    <t>1.5.2.2.9</t>
  </si>
  <si>
    <t>Sodio Cambiable</t>
  </si>
  <si>
    <t>1.5.2.2.10</t>
  </si>
  <si>
    <t>Potasio Cambiable</t>
  </si>
  <si>
    <t>1.5.2.2.11</t>
  </si>
  <si>
    <t>Textura</t>
  </si>
  <si>
    <t>1.5.2.2.12</t>
  </si>
  <si>
    <t>Curvas de Retención de Humedad a Tensiones: 0 kPa (saturación), - 33kPa (Capacidad de Campo), - 100kPa, -500kPa y -1500kPa (punto de Marchitez permanente). Por Punto</t>
  </si>
  <si>
    <t>1.5.2.2.13</t>
  </si>
  <si>
    <t>Consistencia (Limite líquido, limite plástico e Índice de plasticidad)</t>
  </si>
  <si>
    <t>1.5.2.2.14</t>
  </si>
  <si>
    <t>Estabilidad de Agregados</t>
  </si>
  <si>
    <t>TOTAL  1: GESTIÓN INTEGRAL (1.1, 1.2, 1.3, 1.4 y 1.5)</t>
  </si>
  <si>
    <t>FASE 2: IMPLEMENTACIÓN DE ACCIONES DE RESTAURACIÓN, REHABILITACIÓN ECOLÓGICA Y USO SOSTENIBLE</t>
  </si>
  <si>
    <t>2.1 Restauración ecológica</t>
  </si>
  <si>
    <t>ÍTEMS</t>
  </si>
  <si>
    <t>VALOR UNITARIO  (B)</t>
  </si>
  <si>
    <t>2.1.1. Eliminación de especies invasoras</t>
  </si>
  <si>
    <t>2.1.1.1</t>
  </si>
  <si>
    <t>Eliminación de pasto kikuyo (Cenchrus clandestinum) y arvenses</t>
  </si>
  <si>
    <t>Hectárea</t>
  </si>
  <si>
    <t>2.1.2  Establecimiento de coberturas vegetales</t>
  </si>
  <si>
    <t>2.1.2.1</t>
  </si>
  <si>
    <t>Establecimiento de leñosas (1600 árboles con tutor y sin tierra)</t>
  </si>
  <si>
    <t>2.1.2.2</t>
  </si>
  <si>
    <t>Establecimiento de coberturas herbáceas</t>
  </si>
  <si>
    <t>2.1.3  Conectores agroecológicos</t>
  </si>
  <si>
    <t>2.1.3.1</t>
  </si>
  <si>
    <t>Conectores agroecológicos lineales - Conectores cercas vivas</t>
  </si>
  <si>
    <t>2.1.4  Aislamiento</t>
  </si>
  <si>
    <t>2.1.4.1</t>
  </si>
  <si>
    <t xml:space="preserve">Aislamiento de postes y alambre de púas </t>
  </si>
  <si>
    <t>Kilometro</t>
  </si>
  <si>
    <t>2.1.5 Tratamientos atractores para la fauna</t>
  </si>
  <si>
    <t>2.1.5.1</t>
  </si>
  <si>
    <t xml:space="preserve">Instalación de perchas artificiales </t>
  </si>
  <si>
    <t>2.1.5.2</t>
  </si>
  <si>
    <t>Instalación de cajas nido tipo 1</t>
  </si>
  <si>
    <t>2.1.5.3</t>
  </si>
  <si>
    <t>Instalación de cajas nido tipo 2</t>
  </si>
  <si>
    <t>2.1.5.4</t>
  </si>
  <si>
    <t>Refugios para reptiles, anfibios y/o pequeños mamíferos</t>
  </si>
  <si>
    <t>2.1.5.5</t>
  </si>
  <si>
    <t xml:space="preserve">Refugios para Murciélagos </t>
  </si>
  <si>
    <t>2.1.5.6</t>
  </si>
  <si>
    <t>Jardín amigable para los polinizadores</t>
  </si>
  <si>
    <t>2.1.6 Mantenimientos de coberturas vegetales</t>
  </si>
  <si>
    <t>2.1.6.1</t>
  </si>
  <si>
    <t>Mantenimiento Tipo 1</t>
  </si>
  <si>
    <t>2.1.6.2</t>
  </si>
  <si>
    <t>Mantenimiento Tipo 2</t>
  </si>
  <si>
    <t>2.1.6.3</t>
  </si>
  <si>
    <t>Mantenimiento Tipo 3</t>
  </si>
  <si>
    <t>2.1.6.4</t>
  </si>
  <si>
    <t>Mantenimiento tipo 1 Conectores - cercas vivas</t>
  </si>
  <si>
    <t>2.1.6.5</t>
  </si>
  <si>
    <t xml:space="preserve">Mantenimiento tipo 2 Conectores – cercas vivas </t>
  </si>
  <si>
    <t>2.1.6.6</t>
  </si>
  <si>
    <t xml:space="preserve">Mantenimiento tipo 3 Conectores – cercas vivas </t>
  </si>
  <si>
    <t>2.1.6.7</t>
  </si>
  <si>
    <t xml:space="preserve">Mantenimiento Jardínes Amigable con polinizadores </t>
  </si>
  <si>
    <t>2.1.7 Valla informativa</t>
  </si>
  <si>
    <t>2.1.7.1</t>
  </si>
  <si>
    <t xml:space="preserve"> Valla informativa</t>
  </si>
  <si>
    <t>2.2 Implementación de acciones de agroecosistemas y rehabilitación de suelos</t>
  </si>
  <si>
    <t>CANTIDAD
 (A)</t>
  </si>
  <si>
    <t>2.2.1 Establecimiento de mayor cobertura en praderas</t>
  </si>
  <si>
    <t>2.2.1.1</t>
  </si>
  <si>
    <t>Establecimiento de mayor cobertura en praderas</t>
  </si>
  <si>
    <t>2.2.2 Elaboración de abonos orgánicos</t>
  </si>
  <si>
    <t>2.2.2.1</t>
  </si>
  <si>
    <t xml:space="preserve">Adecuación del área para elaboración abonos orgánicos </t>
  </si>
  <si>
    <t>2.2.2.2</t>
  </si>
  <si>
    <t>Elaboración de abonos orgánicos fermentados</t>
  </si>
  <si>
    <t>2.2.2.3</t>
  </si>
  <si>
    <t>Elaboración de biopreparados</t>
  </si>
  <si>
    <t>2.2.3 Sistema para el almacenamiento, distribución y uso adecuado del agua lluvia</t>
  </si>
  <si>
    <t>2.2.3.1</t>
  </si>
  <si>
    <t>Sistema para el almacenamiento, distribución y uso adecuado del agua lluvia</t>
  </si>
  <si>
    <t>2.2.4 Implementación de los Sistemas Agrosilvopastoriles</t>
  </si>
  <si>
    <t>2.2.4.1</t>
  </si>
  <si>
    <t xml:space="preserve">Establecimiento del material vegetal arbóreo y arbustivo							</t>
  </si>
  <si>
    <t>2.2.4.2</t>
  </si>
  <si>
    <t>Mantenimiento tipo 1 de implementación de sistemas agrosilvopastoriles</t>
  </si>
  <si>
    <t>2.2.4.3</t>
  </si>
  <si>
    <t>Mantenimiento tipo 2 de implementación de sistemas agrosilvopastoriles</t>
  </si>
  <si>
    <t>2.2.4.4</t>
  </si>
  <si>
    <t>Mantenimiento tipo 3 de implementación de sistemas agrosilvopastoriles</t>
  </si>
  <si>
    <t>2.2.4.5</t>
  </si>
  <si>
    <t>Aislamiento eléctrico para sistemas agrosilvopastoriles</t>
  </si>
  <si>
    <t>2.2.4.6</t>
  </si>
  <si>
    <t>Sistema fotovoltaico</t>
  </si>
  <si>
    <t>2.2.4.7</t>
  </si>
  <si>
    <t>Ensilaje comunitario</t>
  </si>
  <si>
    <t>Tonelada</t>
  </si>
  <si>
    <t>Administración %</t>
  </si>
  <si>
    <t>Imprevistos %</t>
  </si>
  <si>
    <t>Utilidades %</t>
  </si>
  <si>
    <t>IVA sobre la utlidad</t>
  </si>
  <si>
    <t>2.3  Gestión de implementación de acciones</t>
  </si>
  <si>
    <t>2.3.1 Personal gestión de implementación de acciones</t>
  </si>
  <si>
    <t>2.3.1.1</t>
  </si>
  <si>
    <t>2.3.1.2</t>
  </si>
  <si>
    <t>2.3.1.3</t>
  </si>
  <si>
    <t>2.3.1.4</t>
  </si>
  <si>
    <t>2.3.1.5</t>
  </si>
  <si>
    <t>2.3.1.6</t>
  </si>
  <si>
    <t xml:space="preserve">2.3.2  Actividades de monitoreo y evaluación </t>
  </si>
  <si>
    <t>DECRIPCIÓN</t>
  </si>
  <si>
    <t>VALOR UNITARIO  
(B)</t>
  </si>
  <si>
    <t>2.3.2.1 Seguimiento de coberturas vegetales con equipos aéreos no tripulados (UAV)</t>
  </si>
  <si>
    <t>2.3.2.1.1</t>
  </si>
  <si>
    <t>2.3.2.1.2</t>
  </si>
  <si>
    <t>2.3.2.1.3</t>
  </si>
  <si>
    <t>2.3.2.1.4</t>
  </si>
  <si>
    <t>2.3.2.1.5</t>
  </si>
  <si>
    <t>IVA (item 2.3.2.1)</t>
  </si>
  <si>
    <t>2.3.2.2 Muestreo físico y químico de aguas superficiales</t>
  </si>
  <si>
    <t>2.3.2.2.1</t>
  </si>
  <si>
    <t>Muestreo Puntual incluye aforo por el método de vadeo</t>
  </si>
  <si>
    <t>2.3.2.3 Análisis físico y químico de aguas superficiales</t>
  </si>
  <si>
    <t>2.3.2.3.1</t>
  </si>
  <si>
    <t>2.3.2.3.2</t>
  </si>
  <si>
    <t>2.3.2.3.3</t>
  </si>
  <si>
    <t>2.3.2.3.4</t>
  </si>
  <si>
    <t>2.3.2.3.5</t>
  </si>
  <si>
    <t>2.3.2.3.6</t>
  </si>
  <si>
    <t>2.3.2.3.7</t>
  </si>
  <si>
    <t>2.3.2.3.8</t>
  </si>
  <si>
    <t>2.3.2.3.9</t>
  </si>
  <si>
    <t>2.3.2.3.10</t>
  </si>
  <si>
    <t>2.3.2.3.11</t>
  </si>
  <si>
    <t>2.3.2.3.12</t>
  </si>
  <si>
    <t>2.3.2.3.13</t>
  </si>
  <si>
    <t>2.3.2.3.14</t>
  </si>
  <si>
    <t>2.3.2.3.15</t>
  </si>
  <si>
    <t>2.3.2.3.16</t>
  </si>
  <si>
    <t>2.3.2.3.17</t>
  </si>
  <si>
    <t>2.3.2.3.18</t>
  </si>
  <si>
    <t>2.3.2.3.19</t>
  </si>
  <si>
    <t>2.3.2.3.20</t>
  </si>
  <si>
    <t>2.3.2.3.21</t>
  </si>
  <si>
    <t>2.3.2.3.22</t>
  </si>
  <si>
    <t>2.3.2.3.23</t>
  </si>
  <si>
    <t>2.3.2.3.24</t>
  </si>
  <si>
    <t>2.3.2.3.25</t>
  </si>
  <si>
    <t>2.3.2.3.26</t>
  </si>
  <si>
    <t>2.3.2.3.27</t>
  </si>
  <si>
    <t>2.3.2.3.28</t>
  </si>
  <si>
    <t>2.3.2.3.29</t>
  </si>
  <si>
    <t>2.3.2.3.30</t>
  </si>
  <si>
    <t>2.3.2.3.31</t>
  </si>
  <si>
    <t>2.3.2.3.32</t>
  </si>
  <si>
    <t>2.3.2.3.33</t>
  </si>
  <si>
    <t>2.3.2.3.34</t>
  </si>
  <si>
    <t>2.3.2.3.35</t>
  </si>
  <si>
    <t>2.3.2.3.36</t>
  </si>
  <si>
    <t>2.3.2.3.37</t>
  </si>
  <si>
    <t>2.3.2.3.38</t>
  </si>
  <si>
    <t>2.3.2.3.39</t>
  </si>
  <si>
    <t>2.3.2.3.40</t>
  </si>
  <si>
    <t>2.3.2.3.41</t>
  </si>
  <si>
    <t>2.3.2.3.42</t>
  </si>
  <si>
    <t>2.3.2.3.43</t>
  </si>
  <si>
    <t>IVA items 2.3.2.2 y 2.3.2.3</t>
  </si>
  <si>
    <t>2.3.3 Implementos necesarios para uso sostenible (Suministro)</t>
  </si>
  <si>
    <t>2.3.3.1</t>
  </si>
  <si>
    <t>Compra de ensiladora mecánica, peso total aproximado 450 kilos, producción media por hora 1-2 ton / hora, número de operarios 2 a 4 personas, capacidad máxima de trabajo hasta 4 ton/hora, capacidad eje transporte 1000 kg, sistema de freno disco, material del sinfin acero estruct. 10 kn, llantas 2. 5.00 - 12, base para motor incluida, pata de nivelación incluida, caperuza superior incluida</t>
  </si>
  <si>
    <t>2.3.3.2</t>
  </si>
  <si>
    <t>Compra de Pica pasto, motor a gasolina de 9 hp, sistema de corte de dos cuchillas con rotor de 3.200-3.500 rpm, altura 90 cm, ancho 1,60 cm, largo 90 cm, peso 97 kg, cilindraje 420 tipo 4 tiempos+B125</t>
  </si>
  <si>
    <t>2.3.3.3</t>
  </si>
  <si>
    <t>Transporte de implementos (items 2.3.3.1 y 2.3.3.2) según formula de transporte</t>
  </si>
  <si>
    <t>Acarreo</t>
  </si>
  <si>
    <t>Transporte de implementos (items 2.3.3.1 y 2.3.3.2)</t>
  </si>
  <si>
    <t>IVA (item 2.3.3)</t>
  </si>
  <si>
    <t>2.3.4  Transporte</t>
  </si>
  <si>
    <t>2.3.4.1  Transporte para equipo gestor</t>
  </si>
  <si>
    <t>2.3.4.1.1</t>
  </si>
  <si>
    <t>Subtotal</t>
  </si>
  <si>
    <t>TOTAL 2: IMPLEMENTACIÓN DE ACCIONES DE RESTAURACIÓN, REHABILITACIÓN ECOLÓGICA Y USO SOSTENIBLE + AIU</t>
  </si>
  <si>
    <t xml:space="preserve">FASE 3: GESTIÓN PARA EL FORTALECIMIENTO TERRITORIAL </t>
  </si>
  <si>
    <t>3.1 Personal</t>
  </si>
  <si>
    <t xml:space="preserve">3.1.1 Personal para gestión del fortalecimiento territorial </t>
  </si>
  <si>
    <t>3.1.1.1</t>
  </si>
  <si>
    <t>3.1.1.2</t>
  </si>
  <si>
    <t>3.1.1.3</t>
  </si>
  <si>
    <t>3.2  Transporte</t>
  </si>
  <si>
    <t>3.2.1  Transporte para equipo gestor</t>
  </si>
  <si>
    <t>3.2.1.1</t>
  </si>
  <si>
    <t>3.3 Componente social</t>
  </si>
  <si>
    <t>3.3.1</t>
  </si>
  <si>
    <t>Refugios para nuestra fauna Jornada tipo 1, Recorriendo nuestro territorio Jornada tipo 1</t>
  </si>
  <si>
    <t>3.3.2</t>
  </si>
  <si>
    <t>Ensilaje comunitario Jornada tipo 2</t>
  </si>
  <si>
    <t>3.3.3</t>
  </si>
  <si>
    <t>Red de gestores Jornada tipo 4</t>
  </si>
  <si>
    <t>3.3.4</t>
  </si>
  <si>
    <t>Territorio vivo Jornada tipo 11, Lecturas comunitarias del territorio y sintesis de aprendizajes Jornada tipo 11, Recolección comunitaria de contenidos narrativos para la revista virtual Jornada tipo 11, Socialización y validación comunitaria de la revista virtual Jornada tipo 11, Implementacion de sistemas agrosilvopastoriles Jornada tipo 11</t>
  </si>
  <si>
    <t>3.3.5</t>
  </si>
  <si>
    <t>Jornada previa orientada a la activación de la memoria territorial y a la preparación del cierre municipal Jornada tipo12, Jornada de cierre municipal: Integrar, reflexionar y compartir Jornada tipo 12, Raices del futuro Jornada tipo 12, Manejo de matera orgánica Jornada tipo 12</t>
  </si>
  <si>
    <t>3.3.6</t>
  </si>
  <si>
    <t>Refrigerios
Jornada Tipo 1 (30 refrigerios por Jonada)
Jornada Tipo 2 (60 refrigerios por Jonada)
Jornada Tipo 4 (10 refrigerios por Jonada)
Jornada Tipo 11 (30 refrigerios por Jonada)
Jornada Tipo 12 (60 refrigerios por Jonada)</t>
  </si>
  <si>
    <t xml:space="preserve"> 3: GESTIÓN DE FORTALECIMIENTO TERRITORIAL  (items 3.1, 3.2, 3.3)</t>
  </si>
  <si>
    <r>
      <rPr>
        <b/>
        <sz val="10"/>
        <rFont val="Arial Narrow"/>
        <family val="2"/>
      </rPr>
      <t>NOTA 1:</t>
    </r>
    <r>
      <rPr>
        <sz val="10"/>
        <rFont val="Arial Narrow"/>
        <family val="2"/>
      </rPr>
      <t xml:space="preserve"> El Item "2.3.3.1 Ensiladora de forrajes con motor Diesel 10 Hp y capacidad de hasta 4 toneladas por hora para el ensilaje de 0,5 ha de forraje (entre 15 y 20 toneladas) y 2.3.3.2 Pica pasto de dos cuchillas, revoluciones de rotor 3.200-3.500, motor gasolina de 6,5 HP, Dimensiones (L x A x H) mm 700 x 700 x 920, peso 32 kg. ", se encuentran excluidos de IVA de conformidad con el articulo 424 del E.T. "Bienes que no causan el impuesto." partida arancelaria 84.36.80 "Las demás máquinas y aparatos para uso agropecuario."</t>
    </r>
  </si>
  <si>
    <t xml:space="preserve">Profesional No. 1 Coordinador del proyecto </t>
  </si>
  <si>
    <t>Profesional No. 2 Profesional sistemas de información geográfica - SIG</t>
  </si>
  <si>
    <t>Profesional No. 3 Profesional en seguridad y salud en el trabajo – SST</t>
  </si>
  <si>
    <t>Profesional No. 4 Profesional en restauración ecológica</t>
  </si>
  <si>
    <t>Profesional No. 5 Biólogo de flora</t>
  </si>
  <si>
    <t>Profesional No. 6 Biólogo Ornitologo</t>
  </si>
  <si>
    <t>Profesional No. 7 Biólogo Herpetologo</t>
  </si>
  <si>
    <t>Profesional No. 8 Biólogo Mastozoologo</t>
  </si>
  <si>
    <t>Profesional No. 9 Profesional para el uso sostenible en agroecosistemas</t>
  </si>
  <si>
    <t>Profesional No. 10 Profesional social</t>
  </si>
  <si>
    <t>Profesional No. 11 Comunicador social</t>
  </si>
  <si>
    <t xml:space="preserve">Técnico No. 1 Técnico de campo </t>
  </si>
  <si>
    <t>Auxiliar 1. Auxiliar de Campo</t>
  </si>
  <si>
    <t>Auxiliar 2. Gestor socioambiental</t>
  </si>
  <si>
    <t>Toma de muestras en suelos</t>
  </si>
  <si>
    <t>Profesional No. 12 Biólogo de fauna</t>
  </si>
  <si>
    <t xml:space="preserve">Técnico No. 2 Técnico electrico </t>
  </si>
  <si>
    <t>Tecnólogo No 1. Tecnólogo apoyo en restauración ecologica</t>
  </si>
  <si>
    <t>Tecnólogo No 2. Tecnólogo apoyo fauna</t>
  </si>
  <si>
    <t>Auxiliar No. 2 Gestor socioambiental</t>
  </si>
  <si>
    <t>ANEXO N°8</t>
  </si>
  <si>
    <t>PROPUESTA ECONOMICA</t>
  </si>
  <si>
    <t>NOMBRE Y FIRMA DEL PROPONENTE O REPRESENTANTE LEGAL:</t>
  </si>
  <si>
    <t>FECHA DE DILIGENCIAMIENTO</t>
  </si>
  <si>
    <t>TOTAL PROPUESTA ECONÓMICA VIGENCIA 2026</t>
  </si>
  <si>
    <t>TOTAL PROPUESTA ECONÓMICA 2026 + 2027</t>
  </si>
  <si>
    <t>TOTAL PROPUESTA ECONÓMICA VIGENCIA 2027</t>
  </si>
  <si>
    <r>
      <rPr>
        <b/>
        <sz val="10"/>
        <color theme="1"/>
        <rFont val="Arial Narrow"/>
        <family val="2"/>
      </rPr>
      <t>NOTA 2:</t>
    </r>
    <r>
      <rPr>
        <sz val="10"/>
        <color theme="1"/>
        <rFont val="Arial Narrow"/>
        <family val="2"/>
      </rPr>
      <t xml:space="preserve">  Para la elaboración de la propuesta económica el oferente debe tener en cuenta el </t>
    </r>
    <r>
      <rPr>
        <b/>
        <u/>
        <sz val="10"/>
        <color theme="1"/>
        <rFont val="Arial Narrow"/>
        <family val="2"/>
      </rPr>
      <t>ANEXO DE ESPECIFICACIONES TÉCNICAS</t>
    </r>
  </si>
  <si>
    <r>
      <rPr>
        <b/>
        <sz val="10"/>
        <color theme="1"/>
        <rFont val="Arial Narrow"/>
        <family val="2"/>
      </rPr>
      <t>NOTA 3:</t>
    </r>
    <r>
      <rPr>
        <sz val="10"/>
        <color theme="1"/>
        <rFont val="Arial Narrow"/>
        <family val="2"/>
      </rPr>
      <t xml:space="preserve">  Los costos asosiados al alquiler de los equipos necesarios para el desarrollo de las actividades contempladas para la Fase 1 y Fase 3 mencionados en el Anexo de Especificaciones Técnicas están contenidos dentro del Factor Multiplicador.</t>
    </r>
  </si>
  <si>
    <r>
      <rPr>
        <b/>
        <sz val="10"/>
        <color theme="1"/>
        <rFont val="Arial Narrow"/>
        <family val="2"/>
      </rPr>
      <t>Nota 4:</t>
    </r>
    <r>
      <rPr>
        <sz val="10"/>
        <color theme="1"/>
        <rFont val="Arial Narrow"/>
        <family val="2"/>
      </rPr>
      <t xml:space="preserve"> Los ítems 1.3.4 y 3.3.6 se encuentran excluidos de IVA  de acuerdo al Articulo 426 del Estatuto Tributario "Cuando en un establecimiento de comercio se lleven a cabo actividades de expendio de comidas y bebidas preparadas en restaurantes, cafeterías, autoservicios, heladerías, fruterías, pastelerías y panaderías, para consumo en el lugar, para ser llevadas por el comprador o entregadas a domicilio, los servicios de alimentación bajo contrato, incluyendo el servicio de catering, y el expendio de comidas y bebidas alcohólicas para consumo dentro bares, tabernas y discotecas, se entenderá que la venta se hace como servicio excluido del impuesto sobre las ventas -IVA y está sujeta al impuesto nacional al consumo al que hace referencia el artículo 512-1 de este Estatuto". </t>
    </r>
  </si>
  <si>
    <r>
      <rPr>
        <b/>
        <sz val="10"/>
        <color theme="1"/>
        <rFont val="Arial Narrow"/>
        <family val="2"/>
      </rPr>
      <t>NOTA 5:</t>
    </r>
    <r>
      <rPr>
        <sz val="10"/>
        <color theme="1"/>
        <rFont val="Arial Narrow"/>
        <family val="2"/>
      </rPr>
      <t xml:space="preserve"> El proponente en su propuesta económica N°8 para la Fase 1 y Fase 3, no podrá superar el Factor Multiplicador F.M. establecido en el Presupuesto Oficial, so pena de encontrarse incurso en una de las causales de rechazo.  </t>
    </r>
  </si>
  <si>
    <r>
      <rPr>
        <b/>
        <sz val="10"/>
        <color theme="1"/>
        <rFont val="Arial Narrow"/>
        <family val="2"/>
      </rPr>
      <t xml:space="preserve">NOTA 6: </t>
    </r>
    <r>
      <rPr>
        <sz val="10"/>
        <color theme="1"/>
        <rFont val="Arial Narrow"/>
        <family val="2"/>
      </rPr>
      <t>En ningún caso el porcentaje % del AIU podrá ser superior al establecido en el Presupuesto Oficial, so pena de causal de rechazo</t>
    </r>
  </si>
  <si>
    <r>
      <rPr>
        <b/>
        <sz val="10"/>
        <color theme="1"/>
        <rFont val="Arial Narrow"/>
        <family val="2"/>
      </rPr>
      <t>Nota 7:</t>
    </r>
    <r>
      <rPr>
        <sz val="10"/>
        <color theme="1"/>
        <rFont val="Arial Narrow"/>
        <family val="2"/>
      </rPr>
      <t xml:space="preserve"> La propuesta económica deberá contener todos y cada uno de los ítems requeridos con sus condiciones técnicas, valores unitarios, valores totales, AIU, IVA e IMPOCONSUMO. Adicionalmente, el valor total de la propuesta economica NO podrá exceder el Presupuesto Oficial, ni el monto establecido para cada una de las vigencias, ni en los valores unitarios promedio establecidos para cada uno de los ítems, conforme a los establecidos en el Presupuesto Oficial, y que es publicado en el Portal Único de Contratación www.colombiacompra.gov.co para conocimiento de los interesados, so pena de encontrarse incurso en una de las causales de rechazo </t>
    </r>
  </si>
  <si>
    <r>
      <rPr>
        <b/>
        <sz val="10"/>
        <color theme="1"/>
        <rFont val="Arial Narrow"/>
        <family val="2"/>
      </rPr>
      <t>NOTA 8:</t>
    </r>
    <r>
      <rPr>
        <sz val="10"/>
        <rFont val="Arial Narrow"/>
        <family val="2"/>
      </rPr>
      <t xml:space="preserve"> La propuesta económica deberá presentarse en formato PDF debidamente suscrita por el representante Legal del Proponente, adicionalmente debe presentar la propuesta económica en Formato Excel con valores redondeados y sin decimales.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</si>
</sst>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0000"/>
    <numFmt numFmtId="165" formatCode="_-[$$-240A]\ * #,##0.00_-;\-[$$-240A]\ * #,##0.00_-;_-[$$-240A]\ * &quot;-&quot;??_-;_-@_-"/>
    <numFmt numFmtId="166" formatCode="&quot;$&quot;\ #,##0"/>
    <numFmt numFmtId="167" formatCode="_-[$$-409]* #,##0.00_ ;_-[$$-409]* \-#,##0.00\ ;_-[$$-409]* &quot;-&quot;??_ ;_-@_ "/>
    <numFmt numFmtId="168" formatCode="&quot;$&quot;#,##0"/>
    <numFmt numFmtId="169" formatCode="_-[$$-240A]\ * #,##0_-;\-[$$-240A]\ * #,##0_-;_-[$$-240A]\ * &quot;-&quot;??_-;_-@_-"/>
    <numFmt numFmtId="170" formatCode="[$$-240A]\ #,##0"/>
    <numFmt numFmtId="171" formatCode="_-* #,##0.00\ &quot;€&quot;_-;\-* #,##0.00\ &quot;€&quot;_-;_-* &quot;-&quot;??\ &quot;€&quot;_-;_-@_-"/>
    <numFmt numFmtId="172" formatCode="_-* #,##0.00\ _€_-;\-* #,##0.00\ _€_-;_-* &quot;-&quot;??\ _€_-;_-@_-"/>
    <numFmt numFmtId="173" formatCode="_(&quot;$&quot;\ * #,##0.00_);_(&quot;$&quot;\ * \(#,##0.00\);_(&quot;$&quot;\ * &quot;-&quot;??_);_(@_)"/>
    <numFmt numFmtId="174" formatCode="&quot; &quot;#,##0.00&quot; &quot;;&quot;-&quot;#,##0.00&quot; &quot;;&quot; &quot;&quot;-&quot;#&quot; &quot;;&quot; &quot;@&quot; &quot;"/>
    <numFmt numFmtId="175" formatCode="&quot; &quot;[$XDR-240A]#,##0.00&quot; &quot;;&quot;-&quot;[$XDR-240A]#,##0.00&quot; &quot;;&quot; &quot;[$XDR-240A]&quot;-&quot;#&quot; &quot;;&quot; &quot;@&quot; &quot;"/>
    <numFmt numFmtId="176" formatCode="&quot; &quot;[$XDR-240A]#,##0&quot; &quot;;&quot;-&quot;[$XDR-240A]#,##0&quot; &quot;;&quot; &quot;[$XDR-240A]&quot;- &quot;;&quot; &quot;@&quot; &quot;"/>
    <numFmt numFmtId="177" formatCode="_-&quot;$&quot;* #,##0_-;\-&quot;$&quot;* #,##0_-;_-&quot;$&quot;* &quot;-&quot;_-;_-@_-"/>
    <numFmt numFmtId="178" formatCode="&quot;$&quot;\ #,##0.00"/>
  </numFmts>
  <fonts count="28" x14ac:knownFonts="1">
    <font>
      <sz val="11"/>
      <color theme="1"/>
      <name val="Calibri"/>
      <family val="2"/>
      <scheme val="minor"/>
    </font>
    <font>
      <sz val="11"/>
      <color theme="1"/>
      <name val="Calibri"/>
      <family val="2"/>
      <scheme val="minor"/>
    </font>
    <font>
      <b/>
      <sz val="10"/>
      <name val="Arial Narrow"/>
      <family val="2"/>
    </font>
    <font>
      <sz val="10"/>
      <name val="Arial Narrow"/>
      <family val="2"/>
    </font>
    <font>
      <sz val="10"/>
      <color theme="1"/>
      <name val="Arial Narrow"/>
      <family val="2"/>
    </font>
    <font>
      <b/>
      <sz val="10"/>
      <color rgb="FF000000"/>
      <name val="Arial Narrow"/>
      <family val="2"/>
    </font>
    <font>
      <sz val="10"/>
      <color rgb="FF000000"/>
      <name val="Arial Narrow"/>
      <family val="2"/>
    </font>
    <font>
      <b/>
      <sz val="10"/>
      <color theme="1"/>
      <name val="Arial Narrow"/>
      <family val="2"/>
    </font>
    <font>
      <b/>
      <sz val="11"/>
      <name val="Arial Narrow"/>
      <family val="2"/>
    </font>
    <font>
      <sz val="10"/>
      <name val="Arial"/>
      <family val="2"/>
    </font>
    <font>
      <sz val="11"/>
      <color theme="1"/>
      <name val="Arial"/>
      <family val="2"/>
    </font>
    <font>
      <u/>
      <sz val="11"/>
      <color theme="10"/>
      <name val="Calibri"/>
      <family val="2"/>
      <scheme val="minor"/>
    </font>
    <font>
      <sz val="11"/>
      <name val="Aptos Narrow"/>
      <family val="2"/>
    </font>
    <font>
      <u/>
      <sz val="11"/>
      <color theme="10"/>
      <name val="Aptos Narrow"/>
      <family val="2"/>
    </font>
    <font>
      <sz val="12"/>
      <color theme="1"/>
      <name val="Calibri"/>
      <family val="2"/>
      <scheme val="minor"/>
    </font>
    <font>
      <sz val="11"/>
      <color rgb="FF000000"/>
      <name val="Calibri"/>
      <family val="2"/>
    </font>
    <font>
      <sz val="11"/>
      <name val="Arial"/>
      <family val="2"/>
    </font>
    <font>
      <sz val="11"/>
      <color rgb="FF000000"/>
      <name val="Aptos Narrow"/>
      <family val="2"/>
    </font>
    <font>
      <u/>
      <sz val="11"/>
      <color rgb="FF467886"/>
      <name val="Aptos Narrow"/>
      <family val="2"/>
    </font>
    <font>
      <sz val="10"/>
      <color rgb="FF000000"/>
      <name val="Times New Roman"/>
      <family val="1"/>
    </font>
    <font>
      <sz val="10"/>
      <color rgb="FF000000"/>
      <name val="Calibri"/>
      <family val="2"/>
      <scheme val="minor"/>
    </font>
    <font>
      <sz val="10"/>
      <color theme="1"/>
      <name val="Aptos Narrow"/>
      <family val="2"/>
    </font>
    <font>
      <sz val="11"/>
      <color theme="1"/>
      <name val="Calibri"/>
      <family val="2"/>
      <charset val="1"/>
    </font>
    <font>
      <sz val="10"/>
      <color rgb="FF000000"/>
      <name val="Calibri"/>
      <scheme val="minor"/>
    </font>
    <font>
      <sz val="11"/>
      <color theme="1"/>
      <name val="Arial Narrow"/>
      <family val="2"/>
    </font>
    <font>
      <b/>
      <sz val="11"/>
      <color theme="1"/>
      <name val="Arial Narrow"/>
      <family val="2"/>
    </font>
    <font>
      <sz val="11"/>
      <name val="Arial Narrow"/>
      <family val="2"/>
    </font>
    <font>
      <b/>
      <u/>
      <sz val="10"/>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FDDFEE"/>
        <bgColor indexed="64"/>
      </patternFill>
    </fill>
    <fill>
      <patternFill patternType="solid">
        <fgColor rgb="FFDAF6DA"/>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323">
    <xf numFmtId="0" fontId="0" fillId="0" borderId="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0" fontId="1" fillId="0" borderId="0"/>
    <xf numFmtId="0" fontId="23" fillId="0" borderId="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72" fontId="1" fillId="0" borderId="0" applyFont="0" applyFill="0" applyBorder="0" applyAlignment="0" applyProtection="0"/>
    <xf numFmtId="0" fontId="9" fillId="0" borderId="0"/>
    <xf numFmtId="41" fontId="1" fillId="0" borderId="0" applyFont="0" applyFill="0" applyBorder="0" applyAlignment="0" applyProtection="0"/>
    <xf numFmtId="42" fontId="1" fillId="0" borderId="0" applyFont="0" applyFill="0" applyBorder="0" applyAlignment="0" applyProtection="0"/>
    <xf numFmtId="0" fontId="9" fillId="0" borderId="0"/>
    <xf numFmtId="0" fontId="10" fillId="0" borderId="0"/>
    <xf numFmtId="41"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9" fillId="0" borderId="0"/>
    <xf numFmtId="0" fontId="12" fillId="0" borderId="0"/>
    <xf numFmtId="44" fontId="12"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0" fontId="13" fillId="0" borderId="0" applyNumberForma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0" fontId="9"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3" fillId="0" borderId="0" applyNumberForma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4" fillId="0" borderId="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41" fontId="9" fillId="0" borderId="0" applyFont="0" applyFill="0" applyBorder="0" applyAlignment="0" applyProtection="0"/>
    <xf numFmtId="171" fontId="1" fillId="0" borderId="0" applyFont="0" applyFill="0" applyBorder="0" applyAlignment="0" applyProtection="0"/>
    <xf numFmtId="0" fontId="9" fillId="0" borderId="0"/>
    <xf numFmtId="0" fontId="15" fillId="0" borderId="0"/>
    <xf numFmtId="0" fontId="1" fillId="0" borderId="0"/>
    <xf numFmtId="0" fontId="16" fillId="0" borderId="0"/>
    <xf numFmtId="0" fontId="1" fillId="0" borderId="0"/>
    <xf numFmtId="0" fontId="1" fillId="0" borderId="0"/>
    <xf numFmtId="0" fontId="11" fillId="0" borderId="0" applyNumberFormat="0" applyFill="0" applyBorder="0" applyAlignment="0" applyProtection="0"/>
    <xf numFmtId="0" fontId="9" fillId="0" borderId="0"/>
    <xf numFmtId="0" fontId="9" fillId="0" borderId="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3" fillId="0" borderId="0" applyNumberForma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1" fontId="9" fillId="0" borderId="0" applyFont="0" applyFill="0" applyBorder="0" applyAlignment="0" applyProtection="0"/>
    <xf numFmtId="0" fontId="15" fillId="0" borderId="0"/>
    <xf numFmtId="41" fontId="1"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17" fillId="0" borderId="0"/>
    <xf numFmtId="0" fontId="17" fillId="0" borderId="0" applyNumberFormat="0" applyFont="0" applyBorder="0" applyProtection="0"/>
    <xf numFmtId="0" fontId="18" fillId="0" borderId="0" applyNumberFormat="0" applyFill="0" applyBorder="0" applyAlignment="0" applyProtection="0"/>
    <xf numFmtId="0" fontId="17" fillId="0" borderId="0" applyNumberFormat="0" applyFont="0" applyBorder="0" applyProtection="0"/>
    <xf numFmtId="9" fontId="17" fillId="0" borderId="0" applyFont="0" applyFill="0" applyBorder="0" applyAlignment="0" applyProtection="0"/>
    <xf numFmtId="0" fontId="17" fillId="0" borderId="0" applyNumberFormat="0" applyFont="0" applyBorder="0" applyProtection="0"/>
    <xf numFmtId="9" fontId="17" fillId="0" borderId="0" applyFont="0" applyFill="0" applyBorder="0" applyAlignment="0" applyProtection="0"/>
    <xf numFmtId="174" fontId="17" fillId="0" borderId="0" applyFont="0" applyFill="0" applyBorder="0" applyAlignment="0" applyProtection="0"/>
    <xf numFmtId="175" fontId="17" fillId="0" borderId="0" applyFont="0" applyFill="0" applyBorder="0" applyAlignment="0" applyProtection="0"/>
    <xf numFmtId="176" fontId="17" fillId="0" borderId="0" applyFont="0" applyFill="0" applyBorder="0" applyAlignment="0" applyProtection="0"/>
    <xf numFmtId="0" fontId="1" fillId="0" borderId="0"/>
    <xf numFmtId="9" fontId="1" fillId="0" borderId="0" applyFont="0" applyFill="0" applyBorder="0" applyAlignment="0" applyProtection="0"/>
    <xf numFmtId="0" fontId="19" fillId="0" borderId="0"/>
    <xf numFmtId="9" fontId="9"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9"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0" fontId="15" fillId="0" borderId="0"/>
    <xf numFmtId="0" fontId="14" fillId="0" borderId="0"/>
    <xf numFmtId="0" fontId="9" fillId="0" borderId="0"/>
    <xf numFmtId="9" fontId="9" fillId="0" borderId="0" applyFont="0" applyFill="0" applyBorder="0" applyAlignment="0" applyProtection="0"/>
    <xf numFmtId="0" fontId="1" fillId="0" borderId="0"/>
    <xf numFmtId="172" fontId="1" fillId="0" borderId="0" applyFont="0" applyFill="0" applyBorder="0" applyAlignment="0" applyProtection="0"/>
    <xf numFmtId="9" fontId="15" fillId="0" borderId="0" applyFont="0" applyFill="0" applyBorder="0" applyAlignment="0" applyProtection="0"/>
    <xf numFmtId="0" fontId="15" fillId="0" borderId="0"/>
    <xf numFmtId="44" fontId="15" fillId="0" borderId="0" applyFont="0" applyFill="0" applyBorder="0" applyAlignment="0" applyProtection="0"/>
    <xf numFmtId="0" fontId="22" fillId="0" borderId="0"/>
    <xf numFmtId="0" fontId="1" fillId="0" borderId="0"/>
    <xf numFmtId="9" fontId="1" fillId="0" borderId="0" applyFont="0" applyFill="0" applyBorder="0" applyAlignment="0" applyProtection="0"/>
    <xf numFmtId="0" fontId="22" fillId="0" borderId="0"/>
    <xf numFmtId="42" fontId="20" fillId="0" borderId="0" applyFont="0" applyFill="0" applyBorder="0" applyAlignment="0" applyProtection="0"/>
    <xf numFmtId="9"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258">
    <xf numFmtId="0" fontId="0" fillId="0" borderId="0" xfId="0"/>
    <xf numFmtId="0" fontId="3" fillId="0" borderId="0" xfId="0" applyFont="1"/>
    <xf numFmtId="0" fontId="2" fillId="5" borderId="6" xfId="0" applyFont="1" applyFill="1" applyBorder="1" applyAlignment="1">
      <alignment horizontal="center" vertical="center"/>
    </xf>
    <xf numFmtId="0" fontId="2" fillId="7" borderId="6" xfId="0" applyFont="1" applyFill="1" applyBorder="1" applyAlignment="1">
      <alignment horizontal="center" vertical="center"/>
    </xf>
    <xf numFmtId="0" fontId="2" fillId="5" borderId="6" xfId="0" applyFont="1" applyFill="1" applyBorder="1" applyAlignment="1">
      <alignment horizontal="center" vertical="center" wrapText="1"/>
    </xf>
    <xf numFmtId="164" fontId="2" fillId="5" borderId="6" xfId="0" applyNumberFormat="1" applyFont="1" applyFill="1" applyBorder="1" applyAlignment="1">
      <alignment horizontal="center" vertical="center" wrapText="1"/>
    </xf>
    <xf numFmtId="165" fontId="2" fillId="5" borderId="6" xfId="3" applyNumberFormat="1" applyFont="1" applyFill="1" applyBorder="1" applyAlignment="1">
      <alignment horizontal="center" vertical="center" wrapText="1"/>
    </xf>
    <xf numFmtId="0" fontId="2" fillId="7" borderId="6" xfId="0" applyFont="1" applyFill="1" applyBorder="1" applyAlignment="1">
      <alignment horizontal="center" vertical="center" wrapText="1"/>
    </xf>
    <xf numFmtId="41" fontId="2" fillId="7" borderId="6" xfId="3" applyFont="1" applyFill="1" applyBorder="1" applyAlignment="1">
      <alignment horizontal="center" vertical="center" wrapText="1"/>
    </xf>
    <xf numFmtId="164" fontId="2" fillId="7" borderId="6" xfId="0" applyNumberFormat="1" applyFont="1" applyFill="1" applyBorder="1" applyAlignment="1">
      <alignment horizontal="center" vertical="center" wrapText="1"/>
    </xf>
    <xf numFmtId="165" fontId="2" fillId="7" borderId="6" xfId="3" applyNumberFormat="1" applyFont="1" applyFill="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xf numFmtId="2" fontId="3" fillId="2" borderId="6" xfId="0" applyNumberFormat="1" applyFont="1" applyFill="1" applyBorder="1" applyAlignment="1">
      <alignment horizontal="center" vertical="center"/>
    </xf>
    <xf numFmtId="9" fontId="3" fillId="2" borderId="6" xfId="2" applyFont="1" applyFill="1" applyBorder="1" applyAlignment="1">
      <alignment horizontal="center" vertical="center"/>
    </xf>
    <xf numFmtId="166" fontId="3" fillId="0" borderId="6" xfId="0" applyNumberFormat="1" applyFont="1" applyBorder="1" applyAlignment="1">
      <alignment horizontal="right" vertical="center"/>
    </xf>
    <xf numFmtId="4" fontId="3" fillId="0" borderId="6" xfId="0" applyNumberFormat="1" applyFont="1" applyBorder="1" applyAlignment="1">
      <alignment horizontal="center" vertical="center"/>
    </xf>
    <xf numFmtId="165" fontId="3" fillId="0" borderId="6" xfId="0" applyNumberFormat="1" applyFont="1" applyBorder="1" applyAlignment="1">
      <alignment vertical="center"/>
    </xf>
    <xf numFmtId="0" fontId="3" fillId="0" borderId="0" xfId="0" applyFont="1" applyAlignment="1">
      <alignment vertical="center"/>
    </xf>
    <xf numFmtId="167" fontId="3" fillId="0" borderId="6" xfId="0" applyNumberFormat="1" applyFont="1" applyBorder="1" applyAlignment="1">
      <alignment horizontal="center" vertical="center"/>
    </xf>
    <xf numFmtId="165" fontId="3" fillId="0" borderId="6" xfId="0" applyNumberFormat="1" applyFont="1" applyBorder="1" applyAlignment="1">
      <alignment horizontal="right" vertical="center"/>
    </xf>
    <xf numFmtId="2" fontId="3" fillId="0" borderId="6" xfId="0" applyNumberFormat="1" applyFont="1" applyBorder="1" applyAlignment="1">
      <alignment horizontal="center" vertical="center"/>
    </xf>
    <xf numFmtId="0" fontId="4" fillId="0" borderId="6" xfId="0" applyFont="1" applyBorder="1"/>
    <xf numFmtId="9" fontId="3" fillId="0" borderId="6" xfId="2" applyFont="1" applyFill="1" applyBorder="1" applyAlignment="1">
      <alignment horizontal="center" vertical="center"/>
    </xf>
    <xf numFmtId="9" fontId="3" fillId="0" borderId="6" xfId="2" applyFont="1" applyBorder="1" applyAlignment="1">
      <alignment horizontal="center" vertical="center"/>
    </xf>
    <xf numFmtId="0" fontId="3" fillId="0" borderId="6" xfId="0" applyFont="1" applyBorder="1" applyAlignment="1">
      <alignment horizontal="left" vertical="center" wrapText="1"/>
    </xf>
    <xf numFmtId="165" fontId="3" fillId="0" borderId="6" xfId="0" applyNumberFormat="1" applyFont="1" applyBorder="1" applyAlignment="1">
      <alignment horizontal="center" vertical="center"/>
    </xf>
    <xf numFmtId="0" fontId="3" fillId="2" borderId="6" xfId="0" applyFont="1" applyFill="1" applyBorder="1"/>
    <xf numFmtId="165" fontId="2" fillId="4" borderId="6" xfId="0" applyNumberFormat="1" applyFont="1" applyFill="1" applyBorder="1" applyAlignment="1">
      <alignment horizontal="right" vertical="center"/>
    </xf>
    <xf numFmtId="9" fontId="2" fillId="0" borderId="6" xfId="2" applyFont="1" applyFill="1" applyBorder="1" applyAlignment="1">
      <alignment horizontal="center" vertical="center"/>
    </xf>
    <xf numFmtId="165" fontId="2" fillId="0" borderId="6" xfId="0" applyNumberFormat="1" applyFont="1" applyBorder="1" applyAlignment="1">
      <alignment horizontal="right" vertical="center"/>
    </xf>
    <xf numFmtId="165" fontId="5" fillId="8" borderId="6" xfId="0" applyNumberFormat="1" applyFont="1" applyFill="1" applyBorder="1" applyAlignment="1">
      <alignment horizontal="right" vertical="center"/>
    </xf>
    <xf numFmtId="164" fontId="2" fillId="5" borderId="6" xfId="3" applyNumberFormat="1" applyFont="1" applyFill="1" applyBorder="1" applyAlignment="1">
      <alignment horizontal="center" vertical="center" wrapText="1"/>
    </xf>
    <xf numFmtId="164" fontId="2" fillId="7" borderId="6" xfId="3" applyNumberFormat="1" applyFont="1" applyFill="1" applyBorder="1" applyAlignment="1">
      <alignment horizontal="center" vertical="center" wrapText="1"/>
    </xf>
    <xf numFmtId="1" fontId="3" fillId="0" borderId="6" xfId="0" applyNumberFormat="1" applyFont="1" applyBorder="1" applyAlignment="1">
      <alignment horizontal="center" vertical="center"/>
    </xf>
    <xf numFmtId="169" fontId="3" fillId="0" borderId="6" xfId="0" applyNumberFormat="1" applyFont="1" applyBorder="1" applyAlignment="1">
      <alignment vertical="center"/>
    </xf>
    <xf numFmtId="165" fontId="2" fillId="4" borderId="9" xfId="0" applyNumberFormat="1" applyFont="1" applyFill="1" applyBorder="1" applyAlignment="1">
      <alignment vertical="center"/>
    </xf>
    <xf numFmtId="9" fontId="2" fillId="0" borderId="1" xfId="2" applyFont="1" applyFill="1" applyBorder="1" applyAlignment="1">
      <alignment horizontal="center" vertical="center"/>
    </xf>
    <xf numFmtId="165" fontId="2" fillId="0" borderId="10" xfId="0" applyNumberFormat="1" applyFont="1" applyBorder="1" applyAlignment="1">
      <alignment vertical="center"/>
    </xf>
    <xf numFmtId="165" fontId="2" fillId="8" borderId="11" xfId="0" applyNumberFormat="1" applyFont="1" applyFill="1" applyBorder="1" applyAlignment="1">
      <alignment horizontal="right" vertical="center"/>
    </xf>
    <xf numFmtId="165" fontId="2" fillId="4" borderId="6" xfId="0" applyNumberFormat="1" applyFont="1" applyFill="1" applyBorder="1" applyAlignment="1">
      <alignment vertical="center"/>
    </xf>
    <xf numFmtId="165" fontId="2" fillId="5" borderId="6" xfId="0" applyNumberFormat="1" applyFont="1" applyFill="1" applyBorder="1" applyAlignment="1">
      <alignment horizontal="center" vertical="center" wrapText="1"/>
    </xf>
    <xf numFmtId="0" fontId="2" fillId="7" borderId="1" xfId="0" applyFont="1" applyFill="1" applyBorder="1" applyAlignment="1">
      <alignment horizontal="center" vertical="center" wrapText="1"/>
    </xf>
    <xf numFmtId="165" fontId="2" fillId="7" borderId="6"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165" fontId="2" fillId="8" borderId="9" xfId="0" applyNumberFormat="1" applyFont="1" applyFill="1" applyBorder="1" applyAlignment="1">
      <alignment horizontal="left" vertical="top"/>
    </xf>
    <xf numFmtId="0" fontId="3" fillId="0" borderId="0" xfId="0" applyFont="1" applyAlignment="1">
      <alignment horizontal="left" vertical="top"/>
    </xf>
    <xf numFmtId="0" fontId="4" fillId="0" borderId="6" xfId="0" applyFont="1" applyBorder="1" applyAlignment="1">
      <alignment horizontal="center" vertical="center"/>
    </xf>
    <xf numFmtId="2" fontId="4" fillId="0" borderId="6" xfId="0" applyNumberFormat="1" applyFont="1" applyBorder="1" applyAlignment="1">
      <alignment horizontal="center" vertical="center"/>
    </xf>
    <xf numFmtId="166" fontId="3" fillId="2" borderId="6" xfId="0" applyNumberFormat="1" applyFont="1" applyFill="1" applyBorder="1" applyAlignment="1">
      <alignment horizontal="right" vertical="center"/>
    </xf>
    <xf numFmtId="165" fontId="3" fillId="2" borderId="6" xfId="0" applyNumberFormat="1" applyFont="1" applyFill="1" applyBorder="1" applyAlignment="1">
      <alignment vertical="center"/>
    </xf>
    <xf numFmtId="0" fontId="3" fillId="2" borderId="4" xfId="0" applyFont="1" applyFill="1" applyBorder="1" applyAlignment="1">
      <alignment horizontal="left" vertical="center"/>
    </xf>
    <xf numFmtId="0" fontId="3" fillId="2" borderId="12" xfId="0" applyFont="1" applyFill="1" applyBorder="1" applyAlignment="1">
      <alignment horizontal="left" vertical="center"/>
    </xf>
    <xf numFmtId="0" fontId="3" fillId="2" borderId="13" xfId="0" applyFont="1" applyFill="1" applyBorder="1" applyAlignment="1">
      <alignment horizontal="left" vertical="center"/>
    </xf>
    <xf numFmtId="0" fontId="3" fillId="2" borderId="6" xfId="0" applyFont="1" applyFill="1" applyBorder="1" applyAlignment="1">
      <alignment horizontal="center" vertical="center"/>
    </xf>
    <xf numFmtId="1" fontId="3" fillId="2" borderId="6" xfId="0" applyNumberFormat="1" applyFont="1" applyFill="1" applyBorder="1" applyAlignment="1">
      <alignment horizontal="center" vertical="center"/>
    </xf>
    <xf numFmtId="165" fontId="2" fillId="8" borderId="9" xfId="0" applyNumberFormat="1" applyFont="1" applyFill="1" applyBorder="1" applyAlignment="1">
      <alignment vertical="center"/>
    </xf>
    <xf numFmtId="0" fontId="2" fillId="5" borderId="9" xfId="0" applyFont="1" applyFill="1" applyBorder="1" applyAlignment="1">
      <alignment horizontal="center" vertical="center"/>
    </xf>
    <xf numFmtId="0" fontId="2" fillId="5" borderId="9" xfId="0" applyFont="1" applyFill="1" applyBorder="1" applyAlignment="1">
      <alignment horizontal="center" vertical="center" wrapText="1"/>
    </xf>
    <xf numFmtId="164" fontId="2" fillId="5" borderId="9" xfId="0" applyNumberFormat="1" applyFont="1" applyFill="1" applyBorder="1" applyAlignment="1">
      <alignment horizontal="center" vertical="center" wrapText="1"/>
    </xf>
    <xf numFmtId="165" fontId="2" fillId="5" borderId="9" xfId="0" applyNumberFormat="1" applyFont="1" applyFill="1" applyBorder="1" applyAlignment="1">
      <alignment horizontal="center" vertical="center" wrapText="1"/>
    </xf>
    <xf numFmtId="0" fontId="3" fillId="0" borderId="10" xfId="0" applyFont="1" applyBorder="1" applyAlignment="1">
      <alignment horizontal="center" vertical="center"/>
    </xf>
    <xf numFmtId="166" fontId="3" fillId="0" borderId="10" xfId="0" applyNumberFormat="1" applyFont="1" applyBorder="1" applyAlignment="1">
      <alignment horizontal="right" vertical="center"/>
    </xf>
    <xf numFmtId="165" fontId="3" fillId="0" borderId="10" xfId="0" applyNumberFormat="1" applyFont="1" applyBorder="1" applyAlignment="1">
      <alignment vertical="center"/>
    </xf>
    <xf numFmtId="170" fontId="3" fillId="0" borderId="10" xfId="0" applyNumberFormat="1" applyFont="1" applyBorder="1" applyAlignment="1">
      <alignment horizontal="right" vertical="center"/>
    </xf>
    <xf numFmtId="165" fontId="2" fillId="4" borderId="10" xfId="0" applyNumberFormat="1" applyFont="1" applyFill="1" applyBorder="1" applyAlignment="1">
      <alignment horizontal="right" vertical="center"/>
    </xf>
    <xf numFmtId="9" fontId="2" fillId="0" borderId="11" xfId="2" applyFont="1" applyFill="1" applyBorder="1" applyAlignment="1">
      <alignment horizontal="center" vertical="center" wrapText="1"/>
    </xf>
    <xf numFmtId="165" fontId="2" fillId="0" borderId="11" xfId="0" applyNumberFormat="1" applyFont="1" applyBorder="1" applyAlignment="1">
      <alignment horizontal="right" vertical="center"/>
    </xf>
    <xf numFmtId="9" fontId="2" fillId="0" borderId="6" xfId="2" applyFont="1" applyFill="1" applyBorder="1" applyAlignment="1">
      <alignment horizontal="center" vertical="center" wrapText="1"/>
    </xf>
    <xf numFmtId="165" fontId="2" fillId="4" borderId="6" xfId="0" applyNumberFormat="1" applyFont="1" applyFill="1" applyBorder="1" applyAlignment="1">
      <alignment vertical="center" wrapText="1"/>
    </xf>
    <xf numFmtId="165" fontId="3" fillId="0" borderId="3" xfId="0" applyNumberFormat="1" applyFont="1" applyBorder="1" applyAlignment="1">
      <alignment horizontal="right" vertical="center"/>
    </xf>
    <xf numFmtId="1" fontId="3" fillId="0" borderId="6" xfId="0" applyNumberFormat="1" applyFont="1" applyBorder="1" applyAlignment="1">
      <alignment horizontal="center"/>
    </xf>
    <xf numFmtId="44" fontId="3" fillId="0" borderId="6" xfId="1" applyFont="1" applyBorder="1" applyAlignment="1">
      <alignment horizontal="right" vertical="center"/>
    </xf>
    <xf numFmtId="165" fontId="2" fillId="3" borderId="9" xfId="0" applyNumberFormat="1" applyFont="1" applyFill="1" applyBorder="1" applyAlignment="1">
      <alignment horizontal="right" vertical="center"/>
    </xf>
    <xf numFmtId="165" fontId="2" fillId="4" borderId="11" xfId="0" applyNumberFormat="1"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xf>
    <xf numFmtId="0" fontId="3" fillId="2" borderId="6" xfId="0" applyFont="1" applyFill="1" applyBorder="1" applyAlignment="1">
      <alignment horizontal="center" vertical="center" wrapText="1"/>
    </xf>
    <xf numFmtId="44" fontId="3" fillId="2" borderId="6" xfId="1" applyFont="1" applyFill="1" applyBorder="1" applyAlignment="1">
      <alignment horizontal="right" vertical="center"/>
    </xf>
    <xf numFmtId="10" fontId="2" fillId="2" borderId="6" xfId="2" applyNumberFormat="1" applyFont="1" applyFill="1" applyBorder="1" applyAlignment="1">
      <alignment horizontal="center" vertical="center"/>
    </xf>
    <xf numFmtId="165" fontId="2" fillId="8" borderId="6" xfId="0" applyNumberFormat="1" applyFont="1" applyFill="1" applyBorder="1" applyAlignment="1">
      <alignment horizontal="right" vertical="center"/>
    </xf>
    <xf numFmtId="9" fontId="3" fillId="2" borderId="6" xfId="2" applyFont="1" applyFill="1" applyBorder="1" applyAlignment="1">
      <alignment horizontal="center" vertical="center" wrapText="1"/>
    </xf>
    <xf numFmtId="4" fontId="3" fillId="0" borderId="6" xfId="0" applyNumberFormat="1" applyFont="1" applyBorder="1" applyAlignment="1">
      <alignment horizontal="center" vertical="center" wrapText="1"/>
    </xf>
    <xf numFmtId="0" fontId="3" fillId="2" borderId="0" xfId="0" applyFont="1" applyFill="1"/>
    <xf numFmtId="9" fontId="3" fillId="0" borderId="6" xfId="2" applyFont="1" applyFill="1" applyBorder="1" applyAlignment="1">
      <alignment horizontal="center" vertical="center" wrapText="1"/>
    </xf>
    <xf numFmtId="165" fontId="5" fillId="4" borderId="6" xfId="0" applyNumberFormat="1" applyFont="1" applyFill="1" applyBorder="1" applyAlignment="1">
      <alignment horizontal="right" vertical="center"/>
    </xf>
    <xf numFmtId="165" fontId="3" fillId="0" borderId="0" xfId="0" applyNumberFormat="1" applyFont="1"/>
    <xf numFmtId="0" fontId="4" fillId="2" borderId="6" xfId="0" applyFont="1" applyFill="1" applyBorder="1" applyAlignment="1">
      <alignment horizontal="center" vertical="center" wrapText="1"/>
    </xf>
    <xf numFmtId="165" fontId="2" fillId="4" borderId="9" xfId="0" applyNumberFormat="1" applyFont="1" applyFill="1" applyBorder="1" applyAlignment="1">
      <alignment horizontal="right" vertical="center"/>
    </xf>
    <xf numFmtId="9" fontId="2" fillId="0" borderId="1" xfId="2" applyFont="1" applyBorder="1" applyAlignment="1">
      <alignment horizontal="center" vertical="center" wrapText="1"/>
    </xf>
    <xf numFmtId="165" fontId="2" fillId="0" borderId="10" xfId="0" applyNumberFormat="1" applyFont="1" applyBorder="1" applyAlignment="1">
      <alignment horizontal="right" vertical="center"/>
    </xf>
    <xf numFmtId="9" fontId="2" fillId="0" borderId="6" xfId="2" applyFont="1" applyBorder="1" applyAlignment="1">
      <alignment horizontal="center" vertical="center" wrapText="1"/>
    </xf>
    <xf numFmtId="0" fontId="3" fillId="4" borderId="0" xfId="0" applyFont="1" applyFill="1"/>
    <xf numFmtId="170" fontId="3" fillId="2" borderId="10" xfId="0" applyNumberFormat="1" applyFont="1" applyFill="1" applyBorder="1" applyAlignment="1">
      <alignment horizontal="right" vertical="center"/>
    </xf>
    <xf numFmtId="165" fontId="3" fillId="2" borderId="10" xfId="0" applyNumberFormat="1" applyFont="1" applyFill="1" applyBorder="1" applyAlignment="1">
      <alignment vertical="center"/>
    </xf>
    <xf numFmtId="165" fontId="2" fillId="4" borderId="14" xfId="0" applyNumberFormat="1" applyFont="1" applyFill="1" applyBorder="1" applyAlignment="1">
      <alignment horizontal="right" vertical="center"/>
    </xf>
    <xf numFmtId="9" fontId="3" fillId="0" borderId="6" xfId="2" applyFont="1" applyBorder="1" applyAlignment="1">
      <alignment horizontal="center" vertical="center" wrapText="1"/>
    </xf>
    <xf numFmtId="165" fontId="2" fillId="0" borderId="6" xfId="0" applyNumberFormat="1" applyFont="1" applyBorder="1" applyAlignment="1">
      <alignment vertical="center"/>
    </xf>
    <xf numFmtId="165" fontId="2" fillId="8" borderId="6" xfId="0" applyNumberFormat="1" applyFont="1" applyFill="1" applyBorder="1" applyAlignment="1">
      <alignment horizontal="right" vertical="center" wrapText="1"/>
    </xf>
    <xf numFmtId="165" fontId="2" fillId="3" borderId="6" xfId="0" applyNumberFormat="1" applyFont="1" applyFill="1" applyBorder="1" applyAlignment="1">
      <alignment horizontal="right" vertical="center"/>
    </xf>
    <xf numFmtId="10" fontId="3" fillId="2" borderId="6" xfId="2" applyNumberFormat="1" applyFont="1" applyFill="1" applyBorder="1" applyAlignment="1">
      <alignment horizontal="center" vertical="center" wrapText="1"/>
    </xf>
    <xf numFmtId="0" fontId="3" fillId="0" borderId="6" xfId="0" applyFont="1" applyBorder="1" applyAlignment="1">
      <alignment vertical="center" wrapText="1"/>
    </xf>
    <xf numFmtId="10" fontId="3" fillId="0" borderId="6" xfId="2" applyNumberFormat="1" applyFont="1" applyBorder="1" applyAlignment="1">
      <alignment horizontal="center" vertical="center" wrapText="1"/>
    </xf>
    <xf numFmtId="165" fontId="2" fillId="4" borderId="9" xfId="0" applyNumberFormat="1" applyFont="1" applyFill="1" applyBorder="1" applyAlignment="1">
      <alignment horizontal="center" vertical="center"/>
    </xf>
    <xf numFmtId="9" fontId="2" fillId="0" borderId="1" xfId="2" applyFont="1" applyFill="1" applyBorder="1" applyAlignment="1">
      <alignment horizontal="center" vertical="center" wrapText="1"/>
    </xf>
    <xf numFmtId="165" fontId="2" fillId="0" borderId="15" xfId="0" applyNumberFormat="1" applyFont="1" applyBorder="1" applyAlignment="1">
      <alignment horizontal="center" vertical="center"/>
    </xf>
    <xf numFmtId="165" fontId="2" fillId="8" borderId="10"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166" fontId="3" fillId="0" borderId="6" xfId="0" applyNumberFormat="1" applyFont="1" applyBorder="1" applyAlignment="1">
      <alignment horizontal="right" vertical="center" wrapText="1"/>
    </xf>
    <xf numFmtId="165" fontId="3" fillId="0" borderId="6" xfId="0" applyNumberFormat="1" applyFont="1" applyBorder="1" applyAlignment="1">
      <alignment horizontal="right" vertical="center" wrapText="1"/>
    </xf>
    <xf numFmtId="0" fontId="3" fillId="0" borderId="0" xfId="0" applyFont="1" applyAlignment="1">
      <alignment wrapText="1"/>
    </xf>
    <xf numFmtId="165" fontId="2" fillId="8" borderId="9" xfId="0" applyNumberFormat="1" applyFont="1" applyFill="1" applyBorder="1" applyAlignment="1">
      <alignment horizontal="left" vertical="top" wrapText="1"/>
    </xf>
    <xf numFmtId="0" fontId="3" fillId="0" borderId="0" xfId="0" applyFont="1" applyAlignment="1">
      <alignment horizontal="left" vertical="top" wrapText="1"/>
    </xf>
    <xf numFmtId="165" fontId="2" fillId="3" borderId="6" xfId="0" applyNumberFormat="1" applyFont="1" applyFill="1" applyBorder="1" applyAlignment="1">
      <alignment vertical="center"/>
    </xf>
    <xf numFmtId="165" fontId="2" fillId="9" borderId="9" xfId="0" applyNumberFormat="1" applyFont="1" applyFill="1" applyBorder="1" applyAlignment="1">
      <alignment horizontal="right" vertical="center"/>
    </xf>
    <xf numFmtId="165" fontId="2" fillId="10" borderId="3" xfId="0" applyNumberFormat="1" applyFont="1" applyFill="1" applyBorder="1" applyAlignment="1">
      <alignment horizontal="right" vertical="center"/>
    </xf>
    <xf numFmtId="0" fontId="3" fillId="0" borderId="0" xfId="0" applyFont="1" applyAlignment="1">
      <alignment horizontal="center"/>
    </xf>
    <xf numFmtId="0" fontId="3" fillId="0" borderId="0" xfId="0" applyFont="1" applyAlignment="1">
      <alignment horizontal="center" vertical="center"/>
    </xf>
    <xf numFmtId="164" fontId="3" fillId="0" borderId="0" xfId="0" applyNumberFormat="1" applyFont="1" applyAlignment="1">
      <alignment horizontal="center"/>
    </xf>
    <xf numFmtId="178" fontId="3" fillId="0" borderId="6" xfId="0" applyNumberFormat="1" applyFont="1" applyBorder="1" applyAlignment="1">
      <alignment horizontal="right" vertical="center"/>
    </xf>
    <xf numFmtId="0" fontId="4" fillId="0" borderId="0" xfId="5" applyFont="1"/>
    <xf numFmtId="44" fontId="3" fillId="0" borderId="6" xfId="1" applyFont="1" applyFill="1" applyBorder="1" applyAlignment="1">
      <alignment horizontal="right" vertical="center"/>
    </xf>
    <xf numFmtId="41" fontId="7" fillId="5" borderId="6" xfId="3" applyFont="1" applyFill="1" applyBorder="1" applyAlignment="1">
      <alignment horizontal="center" vertical="center" wrapText="1"/>
    </xf>
    <xf numFmtId="166" fontId="4" fillId="0" borderId="6" xfId="0" applyNumberFormat="1" applyFont="1" applyBorder="1" applyAlignment="1">
      <alignment horizontal="right" vertical="center"/>
    </xf>
    <xf numFmtId="0" fontId="7" fillId="5"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1" fontId="4" fillId="2" borderId="1" xfId="0" applyNumberFormat="1" applyFont="1" applyFill="1" applyBorder="1" applyAlignment="1">
      <alignment horizontal="center" vertical="center"/>
    </xf>
    <xf numFmtId="0" fontId="7" fillId="5" borderId="4" xfId="0" applyFont="1" applyFill="1" applyBorder="1" applyAlignment="1">
      <alignment horizontal="center" vertical="center" wrapText="1"/>
    </xf>
    <xf numFmtId="1" fontId="4" fillId="2" borderId="10" xfId="0" applyNumberFormat="1" applyFont="1" applyFill="1" applyBorder="1" applyAlignment="1">
      <alignment horizontal="center" vertical="center"/>
    </xf>
    <xf numFmtId="1" fontId="4" fillId="0" borderId="10" xfId="0" applyNumberFormat="1" applyFont="1" applyBorder="1" applyAlignment="1">
      <alignment horizontal="center" vertical="center"/>
    </xf>
    <xf numFmtId="1" fontId="4" fillId="0" borderId="1" xfId="0" applyNumberFormat="1" applyFont="1" applyBorder="1" applyAlignment="1">
      <alignment horizontal="center" vertical="center" wrapText="1"/>
    </xf>
    <xf numFmtId="2" fontId="4" fillId="2" borderId="6" xfId="0" applyNumberFormat="1" applyFont="1" applyFill="1" applyBorder="1" applyAlignment="1">
      <alignment horizontal="center" vertical="center"/>
    </xf>
    <xf numFmtId="2" fontId="4" fillId="2" borderId="6" xfId="0" applyNumberFormat="1" applyFont="1" applyFill="1" applyBorder="1" applyAlignment="1">
      <alignment horizontal="center"/>
    </xf>
    <xf numFmtId="0" fontId="4" fillId="2" borderId="6" xfId="0" applyFont="1" applyFill="1" applyBorder="1" applyAlignment="1">
      <alignment horizontal="center" vertical="center"/>
    </xf>
    <xf numFmtId="0" fontId="4" fillId="0" borderId="6" xfId="0" applyFont="1" applyBorder="1" applyAlignment="1">
      <alignment horizontal="center"/>
    </xf>
    <xf numFmtId="164" fontId="7" fillId="5" borderId="6" xfId="0" applyNumberFormat="1" applyFont="1" applyFill="1" applyBorder="1" applyAlignment="1">
      <alignment horizontal="center" vertical="center" wrapText="1"/>
    </xf>
    <xf numFmtId="1" fontId="4" fillId="0" borderId="6"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0" fontId="21" fillId="0" borderId="0" xfId="5" applyNumberFormat="1" applyFont="1" applyAlignment="1">
      <alignment horizontal="right" vertical="center"/>
    </xf>
    <xf numFmtId="0" fontId="4" fillId="0" borderId="0" xfId="0" applyFont="1"/>
    <xf numFmtId="0" fontId="26" fillId="0" borderId="0" xfId="0" applyFont="1" applyAlignment="1">
      <alignment horizontal="center" vertical="center"/>
    </xf>
    <xf numFmtId="0" fontId="26" fillId="0" borderId="0" xfId="0" applyFont="1"/>
    <xf numFmtId="164" fontId="26" fillId="0" borderId="0" xfId="0" applyNumberFormat="1" applyFont="1" applyAlignment="1">
      <alignment horizontal="center"/>
    </xf>
    <xf numFmtId="166" fontId="26" fillId="0" borderId="0" xfId="0" applyNumberFormat="1" applyFont="1"/>
    <xf numFmtId="0" fontId="25" fillId="0" borderId="0" xfId="0" applyFont="1" applyAlignment="1">
      <alignment vertical="center"/>
    </xf>
    <xf numFmtId="0" fontId="24" fillId="0" borderId="0" xfId="0" applyFont="1" applyAlignment="1">
      <alignment horizontal="center" vertical="center"/>
    </xf>
    <xf numFmtId="0" fontId="24" fillId="0" borderId="0" xfId="0" applyFont="1"/>
    <xf numFmtId="0" fontId="2" fillId="3" borderId="6" xfId="0" applyFont="1" applyFill="1" applyBorder="1" applyAlignment="1">
      <alignment horizontal="left" vertical="center"/>
    </xf>
    <xf numFmtId="0" fontId="2" fillId="4" borderId="5" xfId="0" applyFont="1" applyFill="1" applyBorder="1" applyAlignment="1">
      <alignment horizontal="left" vertical="center"/>
    </xf>
    <xf numFmtId="0" fontId="2" fillId="4" borderId="7" xfId="0" applyFont="1" applyFill="1" applyBorder="1" applyAlignment="1">
      <alignment horizontal="left" vertical="center"/>
    </xf>
    <xf numFmtId="0" fontId="2" fillId="4" borderId="8" xfId="0" applyFont="1" applyFill="1" applyBorder="1" applyAlignment="1">
      <alignment horizontal="left" vertical="center"/>
    </xf>
    <xf numFmtId="0" fontId="7" fillId="0" borderId="0" xfId="5" applyFont="1" applyAlignment="1">
      <alignment horizontal="left" vertical="center" wrapText="1"/>
    </xf>
    <xf numFmtId="168" fontId="2" fillId="4" borderId="6" xfId="0" applyNumberFormat="1" applyFont="1" applyFill="1" applyBorder="1" applyAlignment="1">
      <alignment horizontal="right" vertical="center"/>
    </xf>
    <xf numFmtId="0" fontId="2" fillId="0" borderId="6" xfId="0" applyFont="1" applyBorder="1" applyAlignment="1">
      <alignment horizontal="right" vertical="center"/>
    </xf>
    <xf numFmtId="168" fontId="5" fillId="8" borderId="6" xfId="0" applyNumberFormat="1" applyFont="1" applyFill="1" applyBorder="1" applyAlignment="1">
      <alignment horizontal="right" vertical="center"/>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5" borderId="6" xfId="0" applyFont="1" applyFill="1" applyBorder="1" applyAlignment="1">
      <alignment horizontal="center" vertical="center"/>
    </xf>
    <xf numFmtId="0" fontId="2" fillId="6" borderId="6" xfId="0" applyFont="1" applyFill="1" applyBorder="1" applyAlignment="1">
      <alignment horizontal="center" vertical="center"/>
    </xf>
    <xf numFmtId="0" fontId="2" fillId="7" borderId="6" xfId="0" applyFont="1" applyFill="1" applyBorder="1" applyAlignment="1">
      <alignment horizontal="center" vertical="center"/>
    </xf>
    <xf numFmtId="0" fontId="3" fillId="0" borderId="6" xfId="0" applyFont="1" applyBorder="1" applyAlignment="1">
      <alignment horizontal="justify" vertical="center"/>
    </xf>
    <xf numFmtId="0" fontId="2" fillId="5" borderId="6"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2" fillId="8" borderId="6" xfId="0" applyFont="1" applyFill="1" applyBorder="1" applyAlignment="1">
      <alignment horizontal="right" vertical="center"/>
    </xf>
    <xf numFmtId="0" fontId="2" fillId="5"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168" fontId="2" fillId="8" borderId="6" xfId="0" applyNumberFormat="1" applyFont="1" applyFill="1" applyBorder="1" applyAlignment="1">
      <alignment horizontal="right" vertical="top"/>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2" borderId="4" xfId="0" applyFont="1" applyFill="1" applyBorder="1" applyAlignment="1">
      <alignment horizontal="left" vertical="center"/>
    </xf>
    <xf numFmtId="0" fontId="3" fillId="2" borderId="12" xfId="0" applyFont="1" applyFill="1" applyBorder="1" applyAlignment="1">
      <alignment horizontal="left" vertical="center"/>
    </xf>
    <xf numFmtId="0" fontId="3" fillId="2" borderId="13" xfId="0" applyFont="1" applyFill="1" applyBorder="1" applyAlignment="1">
      <alignment horizontal="left" vertical="center"/>
    </xf>
    <xf numFmtId="165" fontId="2" fillId="4" borderId="1" xfId="0" applyNumberFormat="1" applyFont="1" applyFill="1" applyBorder="1" applyAlignment="1">
      <alignment horizontal="left" vertical="center"/>
    </xf>
    <xf numFmtId="165" fontId="2" fillId="4" borderId="2" xfId="0" applyNumberFormat="1" applyFont="1" applyFill="1" applyBorder="1" applyAlignment="1">
      <alignment horizontal="left" vertical="center"/>
    </xf>
    <xf numFmtId="165" fontId="2" fillId="4" borderId="3" xfId="0" applyNumberFormat="1" applyFont="1" applyFill="1" applyBorder="1" applyAlignment="1">
      <alignment horizontal="left" vertical="center"/>
    </xf>
    <xf numFmtId="0" fontId="2" fillId="5" borderId="4" xfId="0" applyFont="1" applyFill="1" applyBorder="1" applyAlignment="1">
      <alignment horizontal="center" vertical="center"/>
    </xf>
    <xf numFmtId="0" fontId="2" fillId="6" borderId="12" xfId="0" applyFont="1" applyFill="1" applyBorder="1" applyAlignment="1">
      <alignment horizontal="center" vertical="center"/>
    </xf>
    <xf numFmtId="0" fontId="2" fillId="6" borderId="13" xfId="0" applyFont="1" applyFill="1" applyBorder="1" applyAlignment="1">
      <alignment horizontal="center" vertical="center"/>
    </xf>
    <xf numFmtId="0" fontId="2" fillId="7" borderId="1" xfId="0" applyFont="1" applyFill="1" applyBorder="1" applyAlignment="1">
      <alignment horizontal="center" vertical="center"/>
    </xf>
    <xf numFmtId="0" fontId="2" fillId="6" borderId="2" xfId="0" applyFont="1" applyFill="1" applyBorder="1" applyAlignment="1">
      <alignment horizontal="center" vertical="center"/>
    </xf>
    <xf numFmtId="0" fontId="2" fillId="6" borderId="3" xfId="0" applyFont="1" applyFill="1" applyBorder="1" applyAlignment="1">
      <alignment horizontal="center" vertical="center"/>
    </xf>
    <xf numFmtId="168" fontId="2" fillId="8" borderId="6" xfId="0" applyNumberFormat="1" applyFont="1" applyFill="1" applyBorder="1" applyAlignment="1">
      <alignment horizontal="right" vertical="center"/>
    </xf>
    <xf numFmtId="0" fontId="3" fillId="0" borderId="10" xfId="0" applyFont="1" applyBorder="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168" fontId="2" fillId="4" borderId="10" xfId="0" applyNumberFormat="1" applyFont="1" applyFill="1" applyBorder="1" applyAlignment="1">
      <alignment horizontal="right" vertical="center"/>
    </xf>
    <xf numFmtId="0" fontId="2" fillId="0" borderId="11" xfId="0" applyFont="1" applyBorder="1" applyAlignment="1">
      <alignment horizontal="right" vertical="center" wrapText="1"/>
    </xf>
    <xf numFmtId="0" fontId="2" fillId="0" borderId="6" xfId="0" applyFont="1" applyBorder="1" applyAlignment="1">
      <alignment horizontal="right" vertical="center" wrapText="1"/>
    </xf>
    <xf numFmtId="0" fontId="3" fillId="0" borderId="6"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3" borderId="9" xfId="0" applyFont="1" applyFill="1" applyBorder="1" applyAlignment="1">
      <alignment horizontal="right" vertical="center"/>
    </xf>
    <xf numFmtId="168" fontId="2" fillId="4" borderId="11" xfId="0" applyNumberFormat="1" applyFont="1" applyFill="1" applyBorder="1" applyAlignment="1">
      <alignment horizontal="right" vertical="center"/>
    </xf>
    <xf numFmtId="0" fontId="6" fillId="0" borderId="6" xfId="0" applyFont="1" applyBorder="1" applyAlignment="1">
      <alignment horizontal="left" vertical="center" wrapText="1"/>
    </xf>
    <xf numFmtId="0" fontId="2" fillId="3" borderId="6"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8" xfId="0" applyFont="1" applyFill="1" applyBorder="1" applyAlignment="1">
      <alignment horizontal="left" vertical="center" wrapText="1"/>
    </xf>
    <xf numFmtId="0" fontId="3" fillId="2" borderId="6" xfId="0" applyFont="1" applyFill="1" applyBorder="1" applyAlignment="1">
      <alignment horizontal="left" vertical="center" wrapText="1"/>
    </xf>
    <xf numFmtId="0" fontId="2" fillId="4" borderId="6" xfId="0" applyFont="1" applyFill="1" applyBorder="1" applyAlignment="1">
      <alignment horizontal="right" vertical="center" wrapText="1"/>
    </xf>
    <xf numFmtId="0" fontId="2" fillId="5" borderId="4"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7" borderId="4" xfId="0" applyFont="1" applyFill="1" applyBorder="1" applyAlignment="1">
      <alignment horizontal="center" vertical="center" wrapText="1"/>
    </xf>
    <xf numFmtId="169" fontId="2" fillId="0" borderId="6" xfId="0" applyNumberFormat="1" applyFont="1" applyBorder="1" applyAlignment="1">
      <alignment horizontal="right" vertical="center" wrapText="1"/>
    </xf>
    <xf numFmtId="169" fontId="2" fillId="0" borderId="1" xfId="0" applyNumberFormat="1" applyFont="1" applyBorder="1" applyAlignment="1">
      <alignment horizontal="right" vertical="center" wrapText="1"/>
    </xf>
    <xf numFmtId="169" fontId="2" fillId="0" borderId="2" xfId="0" applyNumberFormat="1" applyFont="1" applyBorder="1" applyAlignment="1">
      <alignment horizontal="right" vertical="center" wrapText="1"/>
    </xf>
    <xf numFmtId="169" fontId="2" fillId="0" borderId="3" xfId="0" applyNumberFormat="1" applyFont="1" applyBorder="1" applyAlignment="1">
      <alignment horizontal="right" vertical="center" wrapText="1"/>
    </xf>
    <xf numFmtId="0" fontId="2" fillId="8" borderId="6" xfId="0" applyFont="1" applyFill="1" applyBorder="1" applyAlignment="1">
      <alignment horizontal="right" vertical="center" wrapText="1"/>
    </xf>
    <xf numFmtId="168" fontId="5" fillId="4" borderId="6" xfId="0" applyNumberFormat="1" applyFont="1" applyFill="1" applyBorder="1" applyAlignment="1">
      <alignment horizontal="right" vertical="center"/>
    </xf>
    <xf numFmtId="0" fontId="2" fillId="4" borderId="6" xfId="0" applyFont="1" applyFill="1" applyBorder="1" applyAlignment="1">
      <alignment vertical="center" wrapText="1"/>
    </xf>
    <xf numFmtId="0" fontId="2" fillId="4" borderId="6"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165" fontId="2" fillId="4" borderId="1" xfId="0" applyNumberFormat="1" applyFont="1" applyFill="1" applyBorder="1" applyAlignment="1">
      <alignment horizontal="left" vertical="center" wrapText="1"/>
    </xf>
    <xf numFmtId="165" fontId="2" fillId="4" borderId="2" xfId="0" applyNumberFormat="1" applyFont="1" applyFill="1" applyBorder="1" applyAlignment="1">
      <alignment horizontal="left" vertical="center" wrapText="1"/>
    </xf>
    <xf numFmtId="165" fontId="2" fillId="4" borderId="3" xfId="0" applyNumberFormat="1" applyFont="1" applyFill="1" applyBorder="1" applyAlignment="1">
      <alignment horizontal="left" vertical="center" wrapText="1"/>
    </xf>
    <xf numFmtId="168" fontId="5" fillId="4" borderId="6" xfId="0" applyNumberFormat="1" applyFont="1" applyFill="1" applyBorder="1" applyAlignment="1">
      <alignment horizontal="right" vertical="center" wrapText="1"/>
    </xf>
    <xf numFmtId="168" fontId="2" fillId="4" borderId="6" xfId="0" applyNumberFormat="1" applyFont="1" applyFill="1" applyBorder="1" applyAlignment="1">
      <alignment horizontal="right" vertical="center" wrapText="1"/>
    </xf>
    <xf numFmtId="0" fontId="3" fillId="0" borderId="6" xfId="0" applyFont="1" applyBorder="1" applyAlignment="1">
      <alignment horizontal="left" vertical="center"/>
    </xf>
    <xf numFmtId="0" fontId="2" fillId="4" borderId="6" xfId="0" applyFont="1" applyFill="1" applyBorder="1" applyAlignment="1">
      <alignment horizontal="left" vertical="center"/>
    </xf>
    <xf numFmtId="168" fontId="2" fillId="4" borderId="10" xfId="0" applyNumberFormat="1" applyFont="1" applyFill="1" applyBorder="1" applyAlignment="1">
      <alignment horizontal="right" vertical="center" wrapText="1"/>
    </xf>
    <xf numFmtId="168" fontId="2" fillId="8" borderId="1" xfId="0" applyNumberFormat="1" applyFont="1" applyFill="1" applyBorder="1" applyAlignment="1">
      <alignment horizontal="right" vertical="center"/>
    </xf>
    <xf numFmtId="0" fontId="3" fillId="0" borderId="6" xfId="0" applyFont="1" applyBorder="1" applyAlignment="1">
      <alignment horizontal="justify" vertical="center" wrapText="1"/>
    </xf>
    <xf numFmtId="0" fontId="2" fillId="3" borderId="6" xfId="0" applyFont="1" applyFill="1" applyBorder="1" applyAlignment="1">
      <alignment horizontal="right" vertical="center"/>
    </xf>
    <xf numFmtId="0" fontId="2" fillId="3" borderId="6" xfId="0" applyFont="1" applyFill="1" applyBorder="1" applyAlignment="1">
      <alignment horizontal="right" vertical="center" wrapText="1"/>
    </xf>
    <xf numFmtId="0" fontId="2" fillId="4" borderId="9" xfId="0" applyFont="1" applyFill="1" applyBorder="1" applyAlignment="1">
      <alignment vertical="center" wrapText="1"/>
    </xf>
    <xf numFmtId="0" fontId="2" fillId="4" borderId="11" xfId="0" applyFont="1" applyFill="1" applyBorder="1" applyAlignment="1">
      <alignmen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8" fillId="0" borderId="6" xfId="0" applyFont="1" applyBorder="1" applyAlignment="1">
      <alignment horizontal="center" vertical="center"/>
    </xf>
    <xf numFmtId="0" fontId="2" fillId="9" borderId="4" xfId="0" applyFont="1" applyFill="1" applyBorder="1" applyAlignment="1">
      <alignment horizontal="right" vertical="center" indent="1"/>
    </xf>
    <xf numFmtId="0" fontId="2" fillId="9" borderId="12" xfId="0" applyFont="1" applyFill="1" applyBorder="1" applyAlignment="1">
      <alignment horizontal="right" vertical="center" indent="1"/>
    </xf>
    <xf numFmtId="0" fontId="2" fillId="10" borderId="6" xfId="0" applyFont="1" applyFill="1" applyBorder="1" applyAlignment="1">
      <alignment horizontal="right" vertical="center"/>
    </xf>
    <xf numFmtId="0" fontId="2" fillId="0" borderId="1" xfId="0" applyFont="1" applyBorder="1" applyAlignment="1">
      <alignment horizontal="right" vertical="center" wrapText="1"/>
    </xf>
    <xf numFmtId="0" fontId="2" fillId="0" borderId="2" xfId="0" applyFont="1" applyBorder="1" applyAlignment="1">
      <alignment horizontal="right" vertical="center" wrapText="1"/>
    </xf>
    <xf numFmtId="0" fontId="2" fillId="0" borderId="3" xfId="0" applyFont="1" applyBorder="1" applyAlignment="1">
      <alignment horizontal="right" vertical="center" wrapText="1"/>
    </xf>
    <xf numFmtId="168" fontId="2" fillId="8" borderId="6" xfId="0" applyNumberFormat="1" applyFont="1" applyFill="1" applyBorder="1" applyAlignment="1">
      <alignment horizontal="right" vertical="top"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6" xfId="0" applyFont="1" applyBorder="1" applyAlignment="1">
      <alignment horizontal="left" vertical="center" wrapText="1"/>
    </xf>
  </cellXfs>
  <cellStyles count="323">
    <cellStyle name="Hipervínculo 2" xfId="47" xr:uid="{5F40D383-C625-4944-A1EA-B04A566FEABD}"/>
    <cellStyle name="Hipervínculo 3" xfId="61" xr:uid="{A02DA869-121B-4D38-BFB3-14C2FCB9D161}"/>
    <cellStyle name="Hipervínculo 3 2" xfId="150" xr:uid="{3090D552-5F86-4D0D-8302-7D270EBEA099}"/>
    <cellStyle name="Hipervínculo 4" xfId="190" xr:uid="{B2993AAB-EAC3-4333-B3AE-D6F87067BE59}"/>
    <cellStyle name="Hyperlink" xfId="104" xr:uid="{3DC65D16-43F0-4849-AB5D-3461850ECD72}"/>
    <cellStyle name="Millares [0] 2" xfId="3" xr:uid="{11D9718B-427B-41F7-9F06-AF6F9DDB4FEF}"/>
    <cellStyle name="Millares [0] 2 2" xfId="18" xr:uid="{FD57A814-F053-4BC4-815E-4EDD8673F164}"/>
    <cellStyle name="Millares [0] 2 2 2" xfId="33" xr:uid="{8E8D658E-8DA7-4BB7-9D6C-BB733BD06295}"/>
    <cellStyle name="Millares [0] 2 2 2 2" xfId="125" xr:uid="{E1D44925-E3A7-44DA-981B-C0AFF0E96C44}"/>
    <cellStyle name="Millares [0] 2 2 2 2 2" xfId="219" xr:uid="{674A8E99-D98E-438A-89F4-F2EF3087F105}"/>
    <cellStyle name="Millares [0] 2 2 2 3" xfId="220" xr:uid="{EFE4C3E9-7D60-4D87-A582-FB4A504DD559}"/>
    <cellStyle name="Millares [0] 2 2 3" xfId="114" xr:uid="{BFF0994B-2425-4B72-B33F-5BF79D1D170C}"/>
    <cellStyle name="Millares [0] 2 2 3 2" xfId="221" xr:uid="{670E422E-5F13-4A1E-9FDB-FB442F6DCF97}"/>
    <cellStyle name="Millares [0] 2 2 4" xfId="222" xr:uid="{832B74BB-649E-440F-A6CA-250EE37686C3}"/>
    <cellStyle name="Millares [0] 2 2 5" xfId="322" xr:uid="{3AF227A4-AB94-4868-9933-18930B2D85FE}"/>
    <cellStyle name="Millares [0] 2 3" xfId="28" xr:uid="{797196A5-868E-4066-B75C-F024B5F3AC06}"/>
    <cellStyle name="Millares [0] 2 3 2" xfId="120" xr:uid="{E3B8DBD0-2FD4-4244-BDAD-C99BCE78397A}"/>
    <cellStyle name="Millares [0] 2 3 2 2" xfId="223" xr:uid="{FA189AC7-8294-4A99-98F7-5C6CD28959D0}"/>
    <cellStyle name="Millares [0] 2 3 3" xfId="224" xr:uid="{2A8C033C-B9F9-4C1A-AE23-3EA1AC3AEC1A}"/>
    <cellStyle name="Millares [0] 2 4" xfId="50" xr:uid="{910E9890-43A0-4E33-8636-258DF541E382}"/>
    <cellStyle name="Millares [0] 2 4 2" xfId="140" xr:uid="{A4D4DE5C-17DA-4780-8229-8CDDB759FA0C}"/>
    <cellStyle name="Millares [0] 2 4 2 2" xfId="225" xr:uid="{9F4A707F-292E-4DE9-A560-3140D34962B9}"/>
    <cellStyle name="Millares [0] 2 4 3" xfId="226" xr:uid="{0B631FF1-EA35-4A27-AF5D-364E5FD077D9}"/>
    <cellStyle name="Millares [0] 2 5" xfId="96" xr:uid="{3E117B6A-7A34-4350-AC6A-835521C65768}"/>
    <cellStyle name="Millares [0] 2 5 2" xfId="180" xr:uid="{895AD52D-8610-44F9-A2C5-ECC06B7E259B}"/>
    <cellStyle name="Millares [0] 2 5 2 2" xfId="227" xr:uid="{E905AC06-6981-42F5-9463-51D57557D398}"/>
    <cellStyle name="Millares [0] 2 5 3" xfId="228" xr:uid="{6BADB46E-8ABB-42D6-912C-5B773004622D}"/>
    <cellStyle name="Millares [0] 2 6" xfId="110" xr:uid="{89382C1C-C73A-41A8-A4E2-392293A944C3}"/>
    <cellStyle name="Millares [0] 2 6 2" xfId="229" xr:uid="{809D4CED-C087-4766-BF77-00672CD07CB1}"/>
    <cellStyle name="Millares [0] 2 7" xfId="230" xr:uid="{ADE27317-7536-4048-BA54-18C85960777C}"/>
    <cellStyle name="Millares [0] 2 8" xfId="9" xr:uid="{CD0D2A34-AB9B-424B-94D2-F8DF04718B70}"/>
    <cellStyle name="Millares [0] 2 9" xfId="320" xr:uid="{26C0E6E7-4689-4FFB-AED2-2572B604F38F}"/>
    <cellStyle name="Millares [0] 3" xfId="22" xr:uid="{F26F5EE1-2B0D-4BA4-B8F2-1E65D93D6F78}"/>
    <cellStyle name="Millares [0] 3 2" xfId="36" xr:uid="{ACA325A2-6B7E-478C-B449-534E51BF616E}"/>
    <cellStyle name="Millares [0] 3 2 2" xfId="128" xr:uid="{9490CBB5-044D-4729-84E2-17AE13586D3F}"/>
    <cellStyle name="Millares [0] 3 2 2 2" xfId="231" xr:uid="{217C352B-36BF-4CE2-BC68-45561EA114BF}"/>
    <cellStyle name="Millares [0] 3 2 3" xfId="232" xr:uid="{B3883217-5939-4693-B6F2-2845D115B21C}"/>
    <cellStyle name="Millares [0] 3 3" xfId="116" xr:uid="{67F7F465-1F18-479C-BA3C-F51C7FA6540B}"/>
    <cellStyle name="Millares [0] 3 3 2" xfId="233" xr:uid="{A43032DF-888D-4864-9591-807E4CCAE55D}"/>
    <cellStyle name="Millares [0] 3 4" xfId="234" xr:uid="{F14C9A5D-0A54-4569-873D-4A781E788C3E}"/>
    <cellStyle name="Millares [0] 4" xfId="178" xr:uid="{469DF41C-5279-42CE-BEFC-10CA57FD8B1F}"/>
    <cellStyle name="Millares [0] 4 2" xfId="235" xr:uid="{AC6B5CD2-26F9-40A8-AFD3-017787078F85}"/>
    <cellStyle name="Millares [0] 5" xfId="236" xr:uid="{C4C53A16-D7FB-4CCA-9B36-1F1ADE462393}"/>
    <cellStyle name="Millares [0] 6" xfId="218" xr:uid="{1C808EED-F012-45AD-8633-3CD0DE402A44}"/>
    <cellStyle name="Millares [0] 8" xfId="182" xr:uid="{8FAAC91C-456B-41CF-934D-2FD187E47902}"/>
    <cellStyle name="Millares [0] 8 2" xfId="237" xr:uid="{151BCBFC-6071-428C-96BE-9FD8E1F2D218}"/>
    <cellStyle name="Millares 10" xfId="38" xr:uid="{4C17FCFC-FDE7-4D71-B5F5-94DB570FB021}"/>
    <cellStyle name="Millares 10 2" xfId="130" xr:uid="{EA39796D-5F97-4D52-8065-0DBED9A73B01}"/>
    <cellStyle name="Millares 10 2 2" xfId="238" xr:uid="{A6A07A7E-5261-4443-8BC8-2096421A66B1}"/>
    <cellStyle name="Millares 10 3" xfId="239" xr:uid="{34E36362-858E-4403-B538-ADF80356043B}"/>
    <cellStyle name="Millares 11" xfId="46" xr:uid="{891FAAD9-DAC7-450B-AF2A-C31D8B85DC27}"/>
    <cellStyle name="Millares 11 2" xfId="137" xr:uid="{9DC94C27-0EA8-4F77-BD24-52268797CF32}"/>
    <cellStyle name="Millares 11 2 2" xfId="240" xr:uid="{730A8FFA-D11C-43EF-A0C9-DA6D01888FB5}"/>
    <cellStyle name="Millares 11 3" xfId="241" xr:uid="{78796DEB-6637-466A-B3EE-3C4EF17FBC49}"/>
    <cellStyle name="Millares 12" xfId="49" xr:uid="{33AF170D-046B-486E-8B14-72630D164505}"/>
    <cellStyle name="Millares 12 2" xfId="139" xr:uid="{CF0DEF8E-49EB-40A6-B2F3-D89F1E187383}"/>
    <cellStyle name="Millares 12 2 2" xfId="242" xr:uid="{075C2498-68B2-403A-8909-1A1BDD808FB7}"/>
    <cellStyle name="Millares 12 3" xfId="243" xr:uid="{34E04608-A06E-46AC-A994-491D7A55C10F}"/>
    <cellStyle name="Millares 12 4" xfId="299" xr:uid="{732BCABE-43BD-4B9E-AD48-452B57D0B193}"/>
    <cellStyle name="Millares 13" xfId="54" xr:uid="{D98E7800-89B9-45DC-8CAB-EBE8BC007DDB}"/>
    <cellStyle name="Millares 13 2" xfId="143" xr:uid="{5A59BDC2-19CC-4B2B-9732-EF22EC9ECCBA}"/>
    <cellStyle name="Millares 13 2 2" xfId="244" xr:uid="{AC527243-929E-4254-8190-1F751DCD100A}"/>
    <cellStyle name="Millares 13 3" xfId="184" xr:uid="{934E5A30-202B-489C-AB27-2E22334482ED}"/>
    <cellStyle name="Millares 13 3 2" xfId="245" xr:uid="{8BDD2FA8-4336-4F00-942F-6AAC8CE24BB1}"/>
    <cellStyle name="Millares 13 4" xfId="246" xr:uid="{D5E6033E-B2F8-4459-894C-1B6B85921B3D}"/>
    <cellStyle name="Millares 14" xfId="52" xr:uid="{44EDC2F6-BC83-4BCB-90EE-0C9AB2E23B6A}"/>
    <cellStyle name="Millares 14 2" xfId="141" xr:uid="{6F5EA774-422F-4898-AB1C-4927CE94D589}"/>
    <cellStyle name="Millares 14 2 2" xfId="247" xr:uid="{5C83A11D-1592-44BF-B895-C9C01FAC1847}"/>
    <cellStyle name="Millares 14 3" xfId="248" xr:uid="{F1B4F22C-D822-4E40-B294-684FBD5C3053}"/>
    <cellStyle name="Millares 15" xfId="58" xr:uid="{3CDC128F-DBB5-48FC-B84D-DE836649B13F}"/>
    <cellStyle name="Millares 15 2" xfId="147" xr:uid="{A900339F-CCCE-4917-831F-8B18B81D6133}"/>
    <cellStyle name="Millares 15 2 2" xfId="249" xr:uid="{3B0F873F-0556-4F38-BEF8-7CEF87FBA01F}"/>
    <cellStyle name="Millares 15 3" xfId="250" xr:uid="{85938512-C60C-4E69-847C-5117854794B4}"/>
    <cellStyle name="Millares 16" xfId="60" xr:uid="{9BBE6AEB-2E4F-4F20-B051-2987D2CD8B78}"/>
    <cellStyle name="Millares 16 2" xfId="149" xr:uid="{4B4E0D4E-91A1-4B2B-A89F-64957D2C15E6}"/>
    <cellStyle name="Millares 16 2 2" xfId="251" xr:uid="{D23366F7-D64B-460D-AE37-0B34BF8384F5}"/>
    <cellStyle name="Millares 16 3" xfId="252" xr:uid="{9C86651B-593A-4047-BB9E-5072F07967C3}"/>
    <cellStyle name="Millares 17" xfId="65" xr:uid="{8E642EB2-976E-40CE-A079-6E6401930156}"/>
    <cellStyle name="Millares 17 2" xfId="154" xr:uid="{82C549DE-BF39-48C0-B388-C56CCB387FBC}"/>
    <cellStyle name="Millares 17 2 2" xfId="253" xr:uid="{75EE381A-CB59-436B-B2B7-8D1C0678A42C}"/>
    <cellStyle name="Millares 17 3" xfId="254" xr:uid="{233F2E2D-E799-4CA8-B4AA-47B6E26C62E3}"/>
    <cellStyle name="Millares 18" xfId="67" xr:uid="{F378616F-41E6-45BE-9439-CB1FF4C0C0E5}"/>
    <cellStyle name="Millares 18 2" xfId="156" xr:uid="{3AA301C2-8B29-4DE6-ADB5-F4032FDF643C}"/>
    <cellStyle name="Millares 18 2 2" xfId="255" xr:uid="{2DBD7981-25F2-4418-85B9-44AE0414A6FD}"/>
    <cellStyle name="Millares 18 3" xfId="256" xr:uid="{BD18312F-A46A-427A-A6F1-7F70BB4FD93A}"/>
    <cellStyle name="Millares 19" xfId="68" xr:uid="{C3DF27B2-E4B0-4398-B716-4493E1E78ED3}"/>
    <cellStyle name="Millares 19 2" xfId="157" xr:uid="{0189AB29-5372-4709-8568-2ABC5590AD21}"/>
    <cellStyle name="Millares 19 2 2" xfId="257" xr:uid="{1256DC00-ACC3-4B37-894E-BB515ED9FF6D}"/>
    <cellStyle name="Millares 19 3" xfId="258" xr:uid="{5491D4E8-A37B-4AA2-921F-2289A707ED6D}"/>
    <cellStyle name="Millares 2" xfId="8" xr:uid="{9120E19F-E56B-4B81-805E-1193CB89BE34}"/>
    <cellStyle name="Millares 2 13" xfId="316" xr:uid="{B0D5AA06-3D79-4E1C-A99E-32499A5B5E0D}"/>
    <cellStyle name="Millares 2 2" xfId="27" xr:uid="{DC20FF49-3A2A-45CD-85A9-8E022BF52774}"/>
    <cellStyle name="Millares 2 2 2" xfId="119" xr:uid="{03034539-FAED-45CE-9F29-114A92A0B8D8}"/>
    <cellStyle name="Millares 2 2 2 2" xfId="259" xr:uid="{3E2E96DE-D341-4EF5-BB34-84C11A9CADA4}"/>
    <cellStyle name="Millares 2 2 3" xfId="260" xr:uid="{D9C8D175-A83B-41F8-A8DB-22C9464034EA}"/>
    <cellStyle name="Millares 2 3" xfId="90" xr:uid="{A02478F4-DDD7-4147-9F36-9CED760D7E1E}"/>
    <cellStyle name="Millares 2 3 2" xfId="177" xr:uid="{B0D7EF18-C7DD-4879-B3E4-0CEC71EDADB9}"/>
    <cellStyle name="Millares 2 3 2 2" xfId="261" xr:uid="{71AF9A07-D76B-41FA-A61A-1A53A0A399D0}"/>
    <cellStyle name="Millares 2 4" xfId="109" xr:uid="{A0BA311D-F041-4A35-9698-669C56886F21}"/>
    <cellStyle name="Millares 2 4 2" xfId="262" xr:uid="{5FE60729-EB71-41A2-99AB-639925336BAD}"/>
    <cellStyle name="Millares 2 5" xfId="263" xr:uid="{62D7D2E4-2BBA-488F-9924-90F607445DC5}"/>
    <cellStyle name="Millares 2 5 2" xfId="305" xr:uid="{EF10DB99-D560-490C-8E3E-FBFF7A8656E6}"/>
    <cellStyle name="Millares 2 6" xfId="321" xr:uid="{9227732F-F951-4A57-8599-654E6850C1CF}"/>
    <cellStyle name="Millares 20" xfId="69" xr:uid="{7919EB28-B077-4A4C-87C1-ABDD4D5E8C7A}"/>
    <cellStyle name="Millares 20 2" xfId="158" xr:uid="{6BA5F401-F6D2-40FD-806C-AC9DB203ECA5}"/>
    <cellStyle name="Millares 20 2 2" xfId="264" xr:uid="{2907BAC7-81C7-4A4A-999B-4D7E3073F780}"/>
    <cellStyle name="Millares 20 3" xfId="265" xr:uid="{D0BD813C-89A8-45F4-9AC4-A09BB9677EA7}"/>
    <cellStyle name="Millares 21" xfId="72" xr:uid="{8ECA828A-BFE6-4946-BCF4-359190C40DE8}"/>
    <cellStyle name="Millares 21 2" xfId="161" xr:uid="{D5E21555-283A-4227-AB44-76CA0E1C4132}"/>
    <cellStyle name="Millares 21 2 2" xfId="266" xr:uid="{E0F7EDB3-964B-4F52-A437-CF10CA8A2992}"/>
    <cellStyle name="Millares 21 3" xfId="267" xr:uid="{E578B893-E9A3-4265-BB1B-08152BCA36F3}"/>
    <cellStyle name="Millares 22" xfId="73" xr:uid="{A852F2D3-8D96-46A1-8F36-3BFE157D218B}"/>
    <cellStyle name="Millares 22 2" xfId="162" xr:uid="{8F2E456F-5239-4C1C-B238-E29CBF44D733}"/>
    <cellStyle name="Millares 22 2 2" xfId="268" xr:uid="{C5CD9006-394E-45D7-AF34-9B62FFFFF2CC}"/>
    <cellStyle name="Millares 22 3" xfId="269" xr:uid="{CAA529EE-747B-4B02-BA4C-23CF22021A63}"/>
    <cellStyle name="Millares 23" xfId="76" xr:uid="{F9D037C0-5233-4F66-AFBA-7F53310CA360}"/>
    <cellStyle name="Millares 23 2" xfId="165" xr:uid="{2B1E2668-4219-4187-BE46-144A859670F6}"/>
    <cellStyle name="Millares 23 2 2" xfId="270" xr:uid="{851365C4-B714-4004-A0F0-1531F8DDEE61}"/>
    <cellStyle name="Millares 23 3" xfId="271" xr:uid="{AE212F17-672D-40B4-B8EC-9EC9F1FDE179}"/>
    <cellStyle name="Millares 24" xfId="79" xr:uid="{CA1B2BC6-8ACD-4ED1-95B3-D79A6239348F}"/>
    <cellStyle name="Millares 24 2" xfId="168" xr:uid="{7ACE73A5-BB1E-4156-94E8-F3EA588F49DE}"/>
    <cellStyle name="Millares 24 2 2" xfId="272" xr:uid="{DDFAA2C2-DDB7-49F0-8A5C-911883CABA5C}"/>
    <cellStyle name="Millares 24 3" xfId="273" xr:uid="{8015A69A-8D7D-4BEC-AC81-7AC7708CB297}"/>
    <cellStyle name="Millares 25" xfId="80" xr:uid="{68E9E997-9CB5-4FFF-82FB-837A3B0C88BA}"/>
    <cellStyle name="Millares 25 2" xfId="169" xr:uid="{AFF5D217-4D8A-4ACF-B3D2-09E7750370E5}"/>
    <cellStyle name="Millares 25 2 2" xfId="274" xr:uid="{00863AC6-BF45-4A34-8014-B757579EB173}"/>
    <cellStyle name="Millares 25 3" xfId="275" xr:uid="{EA6AA9E9-806F-4DFE-92CA-6C55664150C9}"/>
    <cellStyle name="Millares 26" xfId="81" xr:uid="{E106A0FE-8EB6-41EB-8E0A-E2B5B1180FC8}"/>
    <cellStyle name="Millares 26 2" xfId="170" xr:uid="{0D93886C-8D1A-4DAD-9AE5-7C4B8D2282D0}"/>
    <cellStyle name="Millares 26 2 2" xfId="276" xr:uid="{DD0F7AF1-EDEF-4B1B-9C77-8D12B3459505}"/>
    <cellStyle name="Millares 26 3" xfId="277" xr:uid="{0B835E45-3E1D-45BF-B34F-2F2E30605DE6}"/>
    <cellStyle name="Millares 27" xfId="88" xr:uid="{C8F7550D-97BA-4185-BF18-2C68CDF59AD5}"/>
    <cellStyle name="Millares 27 2" xfId="176" xr:uid="{5F0A5742-D24D-48EA-A918-C026B3DC8B5C}"/>
    <cellStyle name="Millares 27 2 2" xfId="278" xr:uid="{BE0C398D-4C75-471C-B19C-7C77F7B3AA29}"/>
    <cellStyle name="Millares 27 3" xfId="279" xr:uid="{BD06F31C-394B-4C8A-B652-413768BEB2E9}"/>
    <cellStyle name="Millares 28" xfId="111" xr:uid="{9DEFC3AC-1C49-4E1F-9769-08347606C5C8}"/>
    <cellStyle name="Millares 28 2" xfId="280" xr:uid="{14732F11-B30A-41A8-AB71-FB82E2738960}"/>
    <cellStyle name="Millares 29" xfId="112" xr:uid="{0FCEBBAE-F376-43D8-BE89-76B4A1A9E2CF}"/>
    <cellStyle name="Millares 29 2" xfId="281" xr:uid="{3DC0647D-4859-452F-AFFA-4577A216BE67}"/>
    <cellStyle name="Millares 3" xfId="16" xr:uid="{3CEA54D3-57FE-4E5E-9E39-22C11AB8EC2E}"/>
    <cellStyle name="Millares 30" xfId="195" xr:uid="{E4A00340-F690-4B29-B23E-5BB306A00B42}"/>
    <cellStyle name="Millares 31" xfId="282" xr:uid="{48B9FDEC-D880-4617-970E-1DA05CADD9D6}"/>
    <cellStyle name="Millares 32" xfId="206" xr:uid="{9C8073E5-B85E-40F1-86CE-C93F67D65E83}"/>
    <cellStyle name="Millares 32 2" xfId="283" xr:uid="{F5766971-019D-4FAF-8683-B0867556DD9F}"/>
    <cellStyle name="Millares 33" xfId="208" xr:uid="{4B0BA2D1-75DD-40E4-8E4A-61C6BA5CC3E7}"/>
    <cellStyle name="Millares 33 2" xfId="284" xr:uid="{A206A035-D4B7-49B9-BF00-2F83B3EC70E9}"/>
    <cellStyle name="Millares 34" xfId="210" xr:uid="{0A84AB81-1973-469A-A8AC-32227D440F07}"/>
    <cellStyle name="Millares 34 2" xfId="285" xr:uid="{841AD93C-F55B-44BF-8B40-4E14AB56A084}"/>
    <cellStyle name="Millares 35" xfId="212" xr:uid="{554C30D9-5887-4988-9D3A-C27482EADE33}"/>
    <cellStyle name="Millares 35 2" xfId="286" xr:uid="{B846AB3B-27EE-401A-968C-1124485EBE30}"/>
    <cellStyle name="Millares 36" xfId="214" xr:uid="{2AF6AF97-7A6F-4D4B-BA9E-E8C7A8EE6D00}"/>
    <cellStyle name="Millares 36 2" xfId="287" xr:uid="{FC5E9E54-1F6E-4D0E-92EA-98A89329353B}"/>
    <cellStyle name="Millares 37" xfId="216" xr:uid="{DD51B41C-64D1-427D-9362-281E4C5599CF}"/>
    <cellStyle name="Millares 37 2" xfId="288" xr:uid="{65E47F0D-6819-46E0-BBF0-8B1981408DD4}"/>
    <cellStyle name="Millares 38" xfId="10" xr:uid="{0FFE3DAA-5D5D-45B9-BEC0-DFC56626FA00}"/>
    <cellStyle name="Millares 39" xfId="315" xr:uid="{047A92E3-F30E-4BA3-89E3-A16D70B4AB13}"/>
    <cellStyle name="Millares 4" xfId="23" xr:uid="{C8CD07A0-7091-4513-AD12-B8BA04BAE25E}"/>
    <cellStyle name="Millares 40" xfId="318" xr:uid="{26956393-9EA5-424E-A111-CDB658BE479F}"/>
    <cellStyle name="Millares 5" xfId="24" xr:uid="{22548D09-4960-4E8D-97EC-2F8AAB8388F3}"/>
    <cellStyle name="Millares 6" xfId="29" xr:uid="{3E6E07AC-1132-46DC-9AEF-EE4920FE5210}"/>
    <cellStyle name="Millares 6 2" xfId="121" xr:uid="{33229224-6F64-4E77-8C99-0BC94E88DF79}"/>
    <cellStyle name="Millares 6 2 2" xfId="289" xr:uid="{CD40362A-86A5-4273-A7D8-38CA2F8D3EBA}"/>
    <cellStyle name="Millares 6 3" xfId="290" xr:uid="{EF126581-EC2C-490E-837E-0D25118CDCA4}"/>
    <cellStyle name="Millares 7" xfId="35" xr:uid="{63C7F6C6-21CB-4C75-87BA-0C4658BABAB0}"/>
    <cellStyle name="Millares 7 2" xfId="127" xr:uid="{3A768C0A-E705-41B1-9F9E-AB615EDF53CB}"/>
    <cellStyle name="Millares 7 2 2" xfId="291" xr:uid="{23DD4039-7953-47E0-85FB-4A6CA5F7AEA0}"/>
    <cellStyle name="Millares 7 3" xfId="292" xr:uid="{042B731D-6768-4460-A65D-50E50FD791A0}"/>
    <cellStyle name="Millares 8" xfId="41" xr:uid="{EE70B3CA-E969-4F29-8372-231D05909A44}"/>
    <cellStyle name="Millares 8 2" xfId="133" xr:uid="{ACD990BB-CF11-4E62-8428-3E58EA80177A}"/>
    <cellStyle name="Millares 8 2 2" xfId="293" xr:uid="{F28BDF33-8B91-4DFD-A3B1-890C852EA03D}"/>
    <cellStyle name="Millares 8 3" xfId="294" xr:uid="{F70AF425-0596-45BF-A1C3-F7CC4F9D8B3C}"/>
    <cellStyle name="Millares 9" xfId="39" xr:uid="{73F57CAF-1FD6-48D5-B5EE-86E8BDFBF9D2}"/>
    <cellStyle name="Millares 9 2" xfId="131" xr:uid="{8DE27926-2A6C-42D8-B0F7-DE499FCBD94E}"/>
    <cellStyle name="Millares 9 2 2" xfId="295" xr:uid="{1364253A-95CA-43D4-BEA9-170A9CCDCA78}"/>
    <cellStyle name="Millares 9 3" xfId="296" xr:uid="{F49331D9-66D8-4284-B2F4-65DDA4117340}"/>
    <cellStyle name="Moneda" xfId="1" builtinId="4"/>
    <cellStyle name="Moneda [0] 2" xfId="19" xr:uid="{DC35852C-AE09-45B3-8986-B1DCFF7240FC}"/>
    <cellStyle name="Moneda [0] 2 2" xfId="34" xr:uid="{AA43E28A-43C9-48AA-B1DF-EB87A85FE32B}"/>
    <cellStyle name="Moneda [0] 2 2 2" xfId="126" xr:uid="{F052A3D2-325C-424C-A5FC-BAE84D3C2CDF}"/>
    <cellStyle name="Moneda [0] 2 3" xfId="84" xr:uid="{456A4CDC-7273-4147-BA15-19CCB489CDC9}"/>
    <cellStyle name="Moneda [0] 2 3 2" xfId="172" xr:uid="{C18DB2F2-E064-4CBD-A01B-6D972946D3C6}"/>
    <cellStyle name="Moneda [0] 2 4" xfId="87" xr:uid="{2E78E4A3-B315-44BF-B350-47354D4D7922}"/>
    <cellStyle name="Moneda [0] 2 4 2" xfId="175" xr:uid="{03F7407F-BD90-40F2-A727-99BAADB63AFB}"/>
    <cellStyle name="Moneda [0] 2 5" xfId="115" xr:uid="{FDB3CAB9-34DB-449B-B1C3-EF5C76FF296A}"/>
    <cellStyle name="Moneda [0] 2 6" xfId="298" xr:uid="{1D207101-5552-42BF-AF56-80F8BBBEE31A}"/>
    <cellStyle name="Moneda [0] 3" xfId="25" xr:uid="{09CA4D26-2FC6-484B-A6CC-8223C64A0338}"/>
    <cellStyle name="Moneda [0] 3 2" xfId="117" xr:uid="{5C383C82-DD62-45E3-9AEE-F178DE879AD2}"/>
    <cellStyle name="Moneda [0] 4" xfId="107" xr:uid="{8A7E4D72-9808-4D92-BBDF-D2A2EA9B7741}"/>
    <cellStyle name="Moneda [0] 5" xfId="197" xr:uid="{A7763D01-C080-4538-8B4A-ECC023F5DF7B}"/>
    <cellStyle name="Moneda [0] 6" xfId="6" xr:uid="{668A9E5C-3FA7-4F1E-BCFE-013FAD692D87}"/>
    <cellStyle name="Moneda [0] 7" xfId="186" xr:uid="{941BF6D7-84CD-4B15-B022-107A9DE179E1}"/>
    <cellStyle name="Moneda [0] 7 2" xfId="204" xr:uid="{013FCB37-EDEB-40F2-878A-9D10215E477B}"/>
    <cellStyle name="Moneda [0] 8" xfId="313" xr:uid="{AB005655-02B9-4A0D-960E-1DC2415BB4D4}"/>
    <cellStyle name="Moneda 10" xfId="53" xr:uid="{8C7BC1E5-6526-4DA4-AB1E-B801095B5E8A}"/>
    <cellStyle name="Moneda 10 2" xfId="95" xr:uid="{D7EEA026-550E-4343-A1A6-9E84FC1EE3AB}"/>
    <cellStyle name="Moneda 10 3" xfId="142" xr:uid="{33BFA88B-B300-4A4D-BBC6-49B9D05C06E9}"/>
    <cellStyle name="Moneda 11" xfId="55" xr:uid="{D16079D9-0EC3-4FDE-829E-4680B8BE0F6F}"/>
    <cellStyle name="Moneda 11 2" xfId="144" xr:uid="{9745FA04-F305-4326-BACC-D85EF7F43A76}"/>
    <cellStyle name="Moneda 12" xfId="57" xr:uid="{D10DC68A-6FA9-4942-BC8D-F5D449D57879}"/>
    <cellStyle name="Moneda 12 2" xfId="146" xr:uid="{4AF9F8CB-3FB8-45D7-A01E-92CB2F1BF6C6}"/>
    <cellStyle name="Moneda 13" xfId="59" xr:uid="{04467B2A-299A-48DB-B514-6163280C2F88}"/>
    <cellStyle name="Moneda 13 2" xfId="148" xr:uid="{766D2132-5EF6-4FCB-9B83-515EB52CB22F}"/>
    <cellStyle name="Moneda 14" xfId="63" xr:uid="{EC6B7381-D1B2-4955-898A-2B2A42043943}"/>
    <cellStyle name="Moneda 14 2" xfId="152" xr:uid="{9E629BEF-5834-4291-9687-478F9A127CCE}"/>
    <cellStyle name="Moneda 15" xfId="62" xr:uid="{419C98EB-C9EC-46C5-BF7D-EBFC320FC7AD}"/>
    <cellStyle name="Moneda 15 2" xfId="151" xr:uid="{3C8418F2-876B-4F97-AE1F-DEB37045F97B}"/>
    <cellStyle name="Moneda 16" xfId="64" xr:uid="{1281461C-3075-49CD-9AF4-088983F12425}"/>
    <cellStyle name="Moneda 16 2" xfId="153" xr:uid="{1B589571-7071-4EF8-9615-8658606E7B30}"/>
    <cellStyle name="Moneda 17" xfId="66" xr:uid="{3906A91E-2B13-4D0D-B45C-94CBDC3718FD}"/>
    <cellStyle name="Moneda 17 2" xfId="155" xr:uid="{CF47A9CE-3D7A-4DEB-9303-72370BD2BC44}"/>
    <cellStyle name="Moneda 18" xfId="71" xr:uid="{7E1B3CD6-58B7-46CC-BCB2-E3A020C1E495}"/>
    <cellStyle name="Moneda 18 2" xfId="160" xr:uid="{D3CA14DA-0F05-4E67-AB2B-13A1E2117FD6}"/>
    <cellStyle name="Moneda 19" xfId="70" xr:uid="{DE854B19-1B03-406F-88DA-F60BB92877AA}"/>
    <cellStyle name="Moneda 19 2" xfId="159" xr:uid="{9EFE6985-F398-4705-8F24-85AA41EC1720}"/>
    <cellStyle name="Moneda 2" xfId="14" xr:uid="{713AEE3E-C6DC-40E5-B3B3-EB2187E30DB2}"/>
    <cellStyle name="Moneda 2 2" xfId="31" xr:uid="{F1F1F8F8-06CF-4AB3-AD1C-145F4C63B77C}"/>
    <cellStyle name="Moneda 2 2 2" xfId="123" xr:uid="{BAF973B5-98B1-4C0F-943D-B24837A68E30}"/>
    <cellStyle name="Moneda 2 3" xfId="113" xr:uid="{F0D14DB0-F238-49C1-BCDD-243A78607809}"/>
    <cellStyle name="Moneda 2 4" xfId="308" xr:uid="{1F8316FE-7911-4939-B99F-58ADA3F518C6}"/>
    <cellStyle name="Moneda 2 5" xfId="187" xr:uid="{46CC3B94-A652-44E0-9FB7-CE61EFA1DECF}"/>
    <cellStyle name="Moneda 2 5 2" xfId="203" xr:uid="{954FAD74-C102-4F0C-9991-F6A079077240}"/>
    <cellStyle name="Moneda 2 6" xfId="93" xr:uid="{092094FD-7F16-4808-A2FA-6797688A7477}"/>
    <cellStyle name="Moneda 2 6 2" xfId="179" xr:uid="{D78A8C0A-5984-4011-AACE-77555342B30F}"/>
    <cellStyle name="Moneda 20" xfId="75" xr:uid="{E620B6BE-AFF2-4762-BA55-E97A42BA98E4}"/>
    <cellStyle name="Moneda 20 2" xfId="164" xr:uid="{846E5344-B85A-41A8-AD4F-460D378B98AF}"/>
    <cellStyle name="Moneda 21" xfId="77" xr:uid="{F5E27E4A-11FB-4680-BE4C-63613A7B92CA}"/>
    <cellStyle name="Moneda 21 2" xfId="166" xr:uid="{D78E84B8-56A3-4C3A-9795-09CCD6FABFCF}"/>
    <cellStyle name="Moneda 22" xfId="74" xr:uid="{80A6117E-647A-40B6-B193-380279669BD6}"/>
    <cellStyle name="Moneda 22 2" xfId="163" xr:uid="{5225CDE2-F2E6-4371-853E-23B0661DBCC7}"/>
    <cellStyle name="Moneda 23" xfId="78" xr:uid="{9DB3BA82-90E7-4145-8CBD-E682D45329E3}"/>
    <cellStyle name="Moneda 23 2" xfId="167" xr:uid="{A1CB27EA-67A4-4BC5-B4DA-0EA3F957B1AE}"/>
    <cellStyle name="Moneda 24" xfId="83" xr:uid="{66B343AD-C3B4-4E5B-9404-39DEF26C05FA}"/>
    <cellStyle name="Moneda 24 2" xfId="171" xr:uid="{2669ABA9-806C-46CD-A9C0-70642315CA2B}"/>
    <cellStyle name="Moneda 25" xfId="85" xr:uid="{DE86870A-D807-4B5E-89A1-9BFEB9399A30}"/>
    <cellStyle name="Moneda 25 2" xfId="173" xr:uid="{2C380BA6-5B5D-4059-A8FE-8D924B0D4F8A}"/>
    <cellStyle name="Moneda 26" xfId="86" xr:uid="{31ABA568-F50C-4CCE-B5CC-18082F29A899}"/>
    <cellStyle name="Moneda 26 2" xfId="174" xr:uid="{D2DE733B-36F1-4CCC-B58C-BCF4DA87C1DD}"/>
    <cellStyle name="Moneda 27" xfId="94" xr:uid="{98F8402B-6CA3-4471-A353-B41CCF09C6AF}"/>
    <cellStyle name="Moneda 28" xfId="97" xr:uid="{F3E80FC7-F5D6-412E-B3FB-4FEB1DD48E35}"/>
    <cellStyle name="Moneda 28 2" xfId="297" xr:uid="{AF076066-7173-4C3A-8B75-FBB183BA81BF}"/>
    <cellStyle name="Moneda 29" xfId="108" xr:uid="{95386636-7F31-4955-87C7-0A7DD5E0DEB0}"/>
    <cellStyle name="Moneda 3" xfId="26" xr:uid="{8084B0FB-E0D6-4D1F-83DD-9BBB810BCA15}"/>
    <cellStyle name="Moneda 3 2" xfId="118" xr:uid="{3EAA95B5-4F74-41C2-A270-9CC9B4A742E5}"/>
    <cellStyle name="Moneda 30" xfId="134" xr:uid="{A3AEA421-8303-4F8B-9259-42AFE5F3122E}"/>
    <cellStyle name="Moneda 31" xfId="196" xr:uid="{481B9B2B-113A-4295-955D-1D67A4636875}"/>
    <cellStyle name="Moneda 32" xfId="7" xr:uid="{C6A602D9-C3BF-4431-9390-4B87CFB18388}"/>
    <cellStyle name="Moneda 33" xfId="207" xr:uid="{14EC1C0F-A6D2-4800-AF96-6EF5E4AE9C87}"/>
    <cellStyle name="Moneda 34" xfId="209" xr:uid="{272BE2B6-94B5-4DE1-BE66-0D8B93127CA4}"/>
    <cellStyle name="Moneda 35" xfId="211" xr:uid="{EE05F1A4-2404-49B5-910D-3A7925F466AD}"/>
    <cellStyle name="Moneda 36" xfId="213" xr:uid="{98A23EA4-8234-4C26-9E07-36BB105B48B7}"/>
    <cellStyle name="Moneda 37" xfId="215" xr:uid="{9BD7ADC9-3F39-4EEA-8530-BF4F1B185871}"/>
    <cellStyle name="Moneda 38" xfId="217" xr:uid="{E1027A08-37CC-4CB5-ABA1-AA8893EEA8AE}"/>
    <cellStyle name="Moneda 39" xfId="319" xr:uid="{E609EF98-846A-4AAD-B05D-9687F8DB690A}"/>
    <cellStyle name="Moneda 4" xfId="32" xr:uid="{0046B3CB-0BF3-4356-A570-41DF7D036001}"/>
    <cellStyle name="Moneda 4 2" xfId="124" xr:uid="{B8C7DC79-8F33-4EB9-962C-DCFA5993AC2A}"/>
    <cellStyle name="Moneda 5" xfId="37" xr:uid="{E84667DF-A0A4-45B0-8CD0-31F757930BA3}"/>
    <cellStyle name="Moneda 5 2" xfId="129" xr:uid="{C3B3B744-828A-4C4C-BE6E-BC12E76C3AB7}"/>
    <cellStyle name="Moneda 6" xfId="40" xr:uid="{ED0E756F-46AE-4D03-9B63-41746B19B239}"/>
    <cellStyle name="Moneda 6 2" xfId="132" xr:uid="{A515DB1F-4B13-4A37-90FA-5F305CB7BBE4}"/>
    <cellStyle name="Moneda 7" xfId="30" xr:uid="{88281B1F-14C8-4C6E-860C-914BCEEB47A0}"/>
    <cellStyle name="Moneda 7 2" xfId="122" xr:uid="{77E620E6-8277-4019-9411-17A103918018}"/>
    <cellStyle name="Moneda 8" xfId="44" xr:uid="{65320FE8-D370-4AFE-9C28-E0F6C28772E6}"/>
    <cellStyle name="Moneda 8 2" xfId="136" xr:uid="{663BC6A0-5EC5-46A3-AC14-8D48DB92C0F6}"/>
    <cellStyle name="Moneda 9" xfId="48" xr:uid="{DC434464-3601-4AEF-B43F-37D340DD304B}"/>
    <cellStyle name="Moneda 9 2" xfId="138" xr:uid="{0562C75E-3787-4AD9-9198-88B41AE5B9A8}"/>
    <cellStyle name="Normal" xfId="0" builtinId="0"/>
    <cellStyle name="Normal 10" xfId="100" xr:uid="{E9E5E16A-581C-42E2-86A6-4CE4DC86196B}"/>
    <cellStyle name="Normal 11" xfId="42" xr:uid="{C5E60DA9-33EC-4E93-ADA9-6322298B291F}"/>
    <cellStyle name="Normal 11 2" xfId="99" xr:uid="{2CAAB345-A101-48AD-9C8E-3F6FFCB8B248}"/>
    <cellStyle name="Normal 11 2 2" xfId="102" xr:uid="{91EE112D-9477-466D-A338-DB3046BCD8E9}"/>
    <cellStyle name="Normal 11 3 2" xfId="205" xr:uid="{4EF5BEA3-9889-4F3E-B7D6-3EAE152C9E61}"/>
    <cellStyle name="Normal 12" xfId="105" xr:uid="{860D7F3E-FED5-481D-8596-8AFFFAD69480}"/>
    <cellStyle name="Normal 13" xfId="5" xr:uid="{3A5A1E5F-B72C-4C7A-A0CF-885337A2AB38}"/>
    <cellStyle name="Normal 14" xfId="98" xr:uid="{40E3641F-C1B2-40C0-9F21-928DAF16E457}"/>
    <cellStyle name="Normal 15" xfId="82" xr:uid="{6838B064-2EAE-4FC5-A7F2-945081B6F3A0}"/>
    <cellStyle name="Normal 17 2" xfId="317" xr:uid="{B6D9D4C9-2DA8-45CA-B9D4-18394C67051F}"/>
    <cellStyle name="Normal 17 2 2" xfId="189" xr:uid="{3EC05CD8-4D4C-4964-A425-876C5FD5E9E0}"/>
    <cellStyle name="Normal 2" xfId="17" xr:uid="{49D19B01-69B8-40A8-91D2-B5F5114299EC}"/>
    <cellStyle name="Normal 2 2" xfId="106" xr:uid="{292F0ACC-1F55-409C-B462-220E93432DBD}"/>
    <cellStyle name="Normal 2 2 2" xfId="101" xr:uid="{31CE13D9-A787-48F8-8DDB-5375CA7B18DE}"/>
    <cellStyle name="Normal 2 2 2 2" xfId="302" xr:uid="{F20B5CC7-E4D1-4329-A837-95A48C874C9B}"/>
    <cellStyle name="Normal 2 2 3 2" xfId="89" xr:uid="{F3FD56FD-45C9-4849-8A88-19CBD736165F}"/>
    <cellStyle name="Normal 2 3" xfId="4" xr:uid="{F3D9E01D-F988-4D12-8E90-E467B93F2195}"/>
    <cellStyle name="Normal 2 3 2" xfId="191" xr:uid="{1A12E874-5FEC-4039-A2AB-32FE6EEF5AF2}"/>
    <cellStyle name="Normal 2 4" xfId="307" xr:uid="{50E982DA-908C-4A17-BCE3-338CB50B7A9B}"/>
    <cellStyle name="Normal 2 4 2 2" xfId="91" xr:uid="{67A10CA8-5DAC-4E56-8ECE-F6A68BF125C2}"/>
    <cellStyle name="Normal 2 5" xfId="312" xr:uid="{56EB4F33-0D62-40EA-AD32-F4AA3BBF5CC8}"/>
    <cellStyle name="Normal 3" xfId="13" xr:uid="{8F3713A0-7D33-4B03-B09B-363016FF104B}"/>
    <cellStyle name="Normal 3 2" xfId="21" xr:uid="{A0E24FB9-8C2F-49E4-B437-1484EA75E935}"/>
    <cellStyle name="Normal 3 2 2" xfId="103" xr:uid="{A1AE6043-2749-4D71-9FB8-069A0EB52A60}"/>
    <cellStyle name="Normal 3 3" xfId="51" xr:uid="{FFD03B1C-F00F-403B-AECB-8969632DA242}"/>
    <cellStyle name="Normal 3 3 2" xfId="310" xr:uid="{3737CA0D-382A-4F21-9F75-7A027D37DC70}"/>
    <cellStyle name="Normal 3 4" xfId="309" xr:uid="{ADC9C46B-75E9-4F32-8463-B25E4F1062BD}"/>
    <cellStyle name="Normal 4" xfId="20" xr:uid="{41DF7012-BDD7-403B-9BCD-91F42C51C8D8}"/>
    <cellStyle name="Normal 4 2" xfId="92" xr:uid="{FF1DA753-E1BA-466D-917E-1AB998920747}"/>
    <cellStyle name="Normal 5" xfId="43" xr:uid="{6C40560B-4E5D-4853-9F5A-459210F843FB}"/>
    <cellStyle name="Normal 5 2" xfId="135" xr:uid="{0A41A5F3-8220-41E7-8D9D-4DB7B9D74787}"/>
    <cellStyle name="Normal 6" xfId="188" xr:uid="{880FF444-35DC-46D5-B264-7A8E2C1D62B9}"/>
    <cellStyle name="Normal 6 2 18" xfId="300" xr:uid="{E77642C7-9C9E-4ED0-9364-72A46302C080}"/>
    <cellStyle name="Normal 6 3" xfId="301" xr:uid="{627755E1-48CA-4E0A-B403-E6A298C9C88E}"/>
    <cellStyle name="Normal 7" xfId="11" xr:uid="{889BE073-40CF-486A-855E-872C081100A9}"/>
    <cellStyle name="Normal 7 2" xfId="193" xr:uid="{5159C041-D72A-4A5C-AE96-38380D62D838}"/>
    <cellStyle name="Normal 7 2 2" xfId="304" xr:uid="{EFB4D85D-7432-429F-A49F-9070177DFD90}"/>
    <cellStyle name="Normal 7 3" xfId="198" xr:uid="{A8468EAB-8334-48B4-B820-9B35767FE137}"/>
    <cellStyle name="Normal 8" xfId="200" xr:uid="{A00F6A84-2539-439F-A526-52C7EA140515}"/>
    <cellStyle name="Normal 9" xfId="15" xr:uid="{6573465F-9C78-42DA-9325-F4191F4753FC}"/>
    <cellStyle name="Normal 9 2" xfId="181" xr:uid="{AED42899-BE89-41DE-A5C8-135F80EA6EFF}"/>
    <cellStyle name="Porcentaje" xfId="2" builtinId="5"/>
    <cellStyle name="Porcentaje 2" xfId="45" xr:uid="{37DFA788-7F45-4AC8-A07A-8E1C1A7E31A5}"/>
    <cellStyle name="Porcentaje 2 2" xfId="201" xr:uid="{FE45EF5F-8870-4E7B-8E3F-F0820AA82B16}"/>
    <cellStyle name="Porcentaje 2 2 2" xfId="303" xr:uid="{98252B46-92FA-4AA8-B2CE-134C58216EE0}"/>
    <cellStyle name="Porcentaje 2 2 3" xfId="306" xr:uid="{EF72C315-99EE-4C31-AB5D-B0A3E0C8D50B}"/>
    <cellStyle name="Porcentaje 3" xfId="56" xr:uid="{3829DC96-9453-4C78-97C4-BD4B2109270A}"/>
    <cellStyle name="Porcentaje 3 2" xfId="145" xr:uid="{8EE0B98D-B0F1-49C2-BAC3-CD7F52122B81}"/>
    <cellStyle name="Porcentaje 4" xfId="12" xr:uid="{DC301885-73F5-4F44-9D84-8A199236D9F1}"/>
    <cellStyle name="Porcentaje 4 2" xfId="185" xr:uid="{6C8E40DB-C842-4A73-8379-C80728A02F0F}"/>
    <cellStyle name="Porcentaje 4 2 2" xfId="202" xr:uid="{723C4274-1187-4416-8F67-A2D4A66613A9}"/>
    <cellStyle name="Porcentaje 4 3" xfId="194" xr:uid="{7EF2136C-95B8-4B9B-BB57-719E9DC56784}"/>
    <cellStyle name="Porcentaje 4 7" xfId="311" xr:uid="{E5393965-C36B-4D3D-962A-2FADF68D08B9}"/>
    <cellStyle name="Porcentaje 5" xfId="183" xr:uid="{262D1B09-3B30-474B-9CA1-7F6BF7FB0CD0}"/>
    <cellStyle name="Porcentaje 6" xfId="192" xr:uid="{6773BE68-A319-4E12-9B36-33A42EA42A79}"/>
    <cellStyle name="Porcentaje 6 2 2" xfId="199" xr:uid="{33E874A5-FB86-4B1E-AE4E-81248DC14AB8}"/>
    <cellStyle name="Porcentaje 7" xfId="314" xr:uid="{EA550F7E-3FF3-4A89-BFCC-F37BE9CC3F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0022E-4E19-4700-A46D-D8A57797C007}">
  <sheetPr>
    <tabColor theme="9" tint="0.79998168889431442"/>
    <pageSetUpPr fitToPage="1"/>
  </sheetPr>
  <dimension ref="A1:Q321"/>
  <sheetViews>
    <sheetView tabSelected="1" topLeftCell="A295" zoomScale="90" zoomScaleNormal="90" zoomScaleSheetLayoutView="80" workbookViewId="0">
      <selection activeCell="C318" sqref="C318"/>
    </sheetView>
  </sheetViews>
  <sheetFormatPr baseColWidth="10" defaultColWidth="11.42578125" defaultRowHeight="12.75" x14ac:dyDescent="0.2"/>
  <cols>
    <col min="1" max="1" width="10.5703125" style="117" customWidth="1"/>
    <col min="2" max="2" width="55" style="1" customWidth="1"/>
    <col min="3" max="3" width="8.85546875" style="1" customWidth="1"/>
    <col min="4" max="4" width="18.5703125" style="117" bestFit="1" customWidth="1"/>
    <col min="5" max="5" width="9" style="1" customWidth="1"/>
    <col min="6" max="6" width="15.28515625" style="140" customWidth="1"/>
    <col min="7" max="7" width="15.5703125" style="118" customWidth="1"/>
    <col min="8" max="8" width="18" style="86" customWidth="1"/>
    <col min="9" max="9" width="1.5703125" style="1" customWidth="1"/>
    <col min="10" max="10" width="7.42578125" style="116" customWidth="1"/>
    <col min="11" max="11" width="53" style="1" customWidth="1"/>
    <col min="12" max="12" width="21.85546875" style="1" customWidth="1"/>
    <col min="13" max="13" width="12.42578125" style="1" customWidth="1"/>
    <col min="14" max="14" width="10.5703125" style="1" customWidth="1"/>
    <col min="15" max="15" width="17.42578125" style="1" customWidth="1"/>
    <col min="16" max="16" width="15.42578125" style="1" customWidth="1"/>
    <col min="17" max="17" width="20.140625" style="1" bestFit="1" customWidth="1"/>
    <col min="18" max="16384" width="11.42578125" style="1"/>
  </cols>
  <sheetData>
    <row r="1" spans="1:17" ht="17.25" customHeight="1" x14ac:dyDescent="0.2">
      <c r="A1" s="246" t="s">
        <v>409</v>
      </c>
      <c r="B1" s="246"/>
      <c r="C1" s="246"/>
      <c r="D1" s="246"/>
      <c r="E1" s="246"/>
      <c r="F1" s="246"/>
      <c r="G1" s="246"/>
      <c r="H1" s="246"/>
      <c r="I1" s="246"/>
      <c r="J1" s="246"/>
      <c r="K1" s="246"/>
      <c r="L1" s="246"/>
      <c r="M1" s="246"/>
      <c r="N1" s="246"/>
      <c r="O1" s="246"/>
      <c r="P1" s="246"/>
      <c r="Q1" s="246"/>
    </row>
    <row r="2" spans="1:17" ht="17.25" customHeight="1" x14ac:dyDescent="0.2">
      <c r="A2" s="246" t="s">
        <v>410</v>
      </c>
      <c r="B2" s="246"/>
      <c r="C2" s="246"/>
      <c r="D2" s="246"/>
      <c r="E2" s="246"/>
      <c r="F2" s="246"/>
      <c r="G2" s="246"/>
      <c r="H2" s="246"/>
      <c r="I2" s="246"/>
      <c r="J2" s="246"/>
      <c r="K2" s="246"/>
      <c r="L2" s="246"/>
      <c r="M2" s="246"/>
      <c r="N2" s="246"/>
      <c r="O2" s="246"/>
      <c r="P2" s="246"/>
      <c r="Q2" s="246"/>
    </row>
    <row r="3" spans="1:17" x14ac:dyDescent="0.2">
      <c r="A3" s="148" t="s">
        <v>0</v>
      </c>
      <c r="B3" s="148"/>
      <c r="C3" s="148"/>
      <c r="D3" s="148"/>
      <c r="E3" s="148"/>
      <c r="F3" s="148"/>
      <c r="G3" s="148"/>
      <c r="H3" s="148"/>
      <c r="I3" s="148"/>
      <c r="J3" s="148"/>
      <c r="K3" s="148"/>
      <c r="L3" s="148"/>
      <c r="M3" s="148"/>
      <c r="N3" s="148"/>
      <c r="O3" s="148"/>
      <c r="P3" s="148"/>
      <c r="Q3" s="148"/>
    </row>
    <row r="4" spans="1:17" x14ac:dyDescent="0.2">
      <c r="A4" s="149" t="s">
        <v>1</v>
      </c>
      <c r="B4" s="150"/>
      <c r="C4" s="150"/>
      <c r="D4" s="150"/>
      <c r="E4" s="150"/>
      <c r="F4" s="150"/>
      <c r="G4" s="150"/>
      <c r="H4" s="151"/>
      <c r="J4" s="149" t="s">
        <v>1</v>
      </c>
      <c r="K4" s="150"/>
      <c r="L4" s="150"/>
      <c r="M4" s="150"/>
      <c r="N4" s="150"/>
      <c r="O4" s="150"/>
      <c r="P4" s="150"/>
      <c r="Q4" s="151"/>
    </row>
    <row r="5" spans="1:17" x14ac:dyDescent="0.2">
      <c r="A5" s="156" t="s">
        <v>2</v>
      </c>
      <c r="B5" s="157"/>
      <c r="C5" s="157"/>
      <c r="D5" s="157"/>
      <c r="E5" s="157"/>
      <c r="F5" s="157"/>
      <c r="G5" s="157"/>
      <c r="H5" s="158"/>
      <c r="J5" s="156" t="s">
        <v>2</v>
      </c>
      <c r="K5" s="157"/>
      <c r="L5" s="157"/>
      <c r="M5" s="157"/>
      <c r="N5" s="157"/>
      <c r="O5" s="157"/>
      <c r="P5" s="157"/>
      <c r="Q5" s="158"/>
    </row>
    <row r="6" spans="1:17" x14ac:dyDescent="0.2">
      <c r="A6" s="159" t="s">
        <v>3</v>
      </c>
      <c r="B6" s="159" t="s">
        <v>4</v>
      </c>
      <c r="C6" s="159" t="s">
        <v>5</v>
      </c>
      <c r="D6" s="160"/>
      <c r="E6" s="160"/>
      <c r="F6" s="160"/>
      <c r="G6" s="160"/>
      <c r="H6" s="160"/>
      <c r="J6" s="161" t="s">
        <v>3</v>
      </c>
      <c r="K6" s="161" t="s">
        <v>4</v>
      </c>
      <c r="L6" s="161" t="s">
        <v>6</v>
      </c>
      <c r="M6" s="160"/>
      <c r="N6" s="160"/>
      <c r="O6" s="160"/>
      <c r="P6" s="160"/>
      <c r="Q6" s="160"/>
    </row>
    <row r="7" spans="1:17" ht="38.25" x14ac:dyDescent="0.2">
      <c r="A7" s="160"/>
      <c r="B7" s="160"/>
      <c r="C7" s="4" t="s">
        <v>7</v>
      </c>
      <c r="D7" s="4" t="s">
        <v>8</v>
      </c>
      <c r="E7" s="4" t="s">
        <v>9</v>
      </c>
      <c r="F7" s="122" t="s">
        <v>10</v>
      </c>
      <c r="G7" s="5" t="s">
        <v>11</v>
      </c>
      <c r="H7" s="6" t="s">
        <v>12</v>
      </c>
      <c r="J7" s="160"/>
      <c r="K7" s="160"/>
      <c r="L7" s="7" t="s">
        <v>7</v>
      </c>
      <c r="M7" s="7" t="s">
        <v>8</v>
      </c>
      <c r="N7" s="7" t="s">
        <v>9</v>
      </c>
      <c r="O7" s="8" t="s">
        <v>10</v>
      </c>
      <c r="P7" s="9" t="s">
        <v>11</v>
      </c>
      <c r="Q7" s="10" t="s">
        <v>12</v>
      </c>
    </row>
    <row r="8" spans="1:17" s="18" customFormat="1" x14ac:dyDescent="0.2">
      <c r="A8" s="11" t="s">
        <v>13</v>
      </c>
      <c r="B8" s="12" t="s">
        <v>389</v>
      </c>
      <c r="C8" s="13">
        <v>1</v>
      </c>
      <c r="D8" s="14">
        <v>1</v>
      </c>
      <c r="E8" s="11">
        <v>3</v>
      </c>
      <c r="F8" s="123"/>
      <c r="G8" s="16"/>
      <c r="H8" s="17">
        <f>ROUND(C8*D8*E8*F8*G8,0)</f>
        <v>0</v>
      </c>
      <c r="J8" s="19"/>
      <c r="K8" s="12"/>
      <c r="L8" s="11"/>
      <c r="M8" s="14"/>
      <c r="N8" s="11"/>
      <c r="O8" s="15"/>
      <c r="P8" s="16"/>
      <c r="Q8" s="20"/>
    </row>
    <row r="9" spans="1:17" s="18" customFormat="1" x14ac:dyDescent="0.2">
      <c r="A9" s="11" t="s">
        <v>14</v>
      </c>
      <c r="B9" s="12" t="s">
        <v>390</v>
      </c>
      <c r="C9" s="13">
        <v>1</v>
      </c>
      <c r="D9" s="14">
        <v>1</v>
      </c>
      <c r="E9" s="11">
        <v>3</v>
      </c>
      <c r="F9" s="123"/>
      <c r="G9" s="16"/>
      <c r="H9" s="17">
        <f t="shared" ref="H9:H21" si="0">ROUND(C9*D9*E9*F9*G9,0)</f>
        <v>0</v>
      </c>
      <c r="J9" s="19"/>
      <c r="K9" s="12"/>
      <c r="L9" s="11"/>
      <c r="M9" s="14"/>
      <c r="N9" s="11"/>
      <c r="O9" s="15"/>
      <c r="P9" s="16"/>
      <c r="Q9" s="20"/>
    </row>
    <row r="10" spans="1:17" s="18" customFormat="1" x14ac:dyDescent="0.2">
      <c r="A10" s="11" t="s">
        <v>15</v>
      </c>
      <c r="B10" s="12" t="s">
        <v>391</v>
      </c>
      <c r="C10" s="21">
        <v>1</v>
      </c>
      <c r="D10" s="14">
        <v>1</v>
      </c>
      <c r="E10" s="11">
        <v>3</v>
      </c>
      <c r="F10" s="123"/>
      <c r="G10" s="16"/>
      <c r="H10" s="17">
        <f t="shared" si="0"/>
        <v>0</v>
      </c>
      <c r="J10" s="19"/>
      <c r="K10" s="12"/>
      <c r="L10" s="11"/>
      <c r="M10" s="14"/>
      <c r="N10" s="11"/>
      <c r="O10" s="15"/>
      <c r="P10" s="16"/>
      <c r="Q10" s="20"/>
    </row>
    <row r="11" spans="1:17" s="18" customFormat="1" x14ac:dyDescent="0.2">
      <c r="A11" s="11" t="s">
        <v>16</v>
      </c>
      <c r="B11" s="12" t="s">
        <v>392</v>
      </c>
      <c r="C11" s="21">
        <v>3</v>
      </c>
      <c r="D11" s="14">
        <v>1</v>
      </c>
      <c r="E11" s="11">
        <v>3</v>
      </c>
      <c r="F11" s="123"/>
      <c r="G11" s="16"/>
      <c r="H11" s="17">
        <f t="shared" si="0"/>
        <v>0</v>
      </c>
      <c r="J11" s="19"/>
      <c r="K11" s="12"/>
      <c r="L11" s="11"/>
      <c r="M11" s="14"/>
      <c r="N11" s="11"/>
      <c r="O11" s="15"/>
      <c r="P11" s="16"/>
      <c r="Q11" s="20"/>
    </row>
    <row r="12" spans="1:17" s="18" customFormat="1" x14ac:dyDescent="0.2">
      <c r="A12" s="11" t="s">
        <v>17</v>
      </c>
      <c r="B12" s="12" t="s">
        <v>393</v>
      </c>
      <c r="C12" s="21">
        <v>3</v>
      </c>
      <c r="D12" s="14">
        <v>1</v>
      </c>
      <c r="E12" s="11">
        <v>3</v>
      </c>
      <c r="F12" s="123"/>
      <c r="G12" s="16"/>
      <c r="H12" s="17">
        <f t="shared" si="0"/>
        <v>0</v>
      </c>
      <c r="J12" s="19"/>
      <c r="K12" s="12"/>
      <c r="L12" s="11"/>
      <c r="M12" s="14"/>
      <c r="N12" s="11"/>
      <c r="O12" s="15"/>
      <c r="P12" s="16"/>
      <c r="Q12" s="20"/>
    </row>
    <row r="13" spans="1:17" s="18" customFormat="1" x14ac:dyDescent="0.2">
      <c r="A13" s="11" t="s">
        <v>18</v>
      </c>
      <c r="B13" s="12" t="s">
        <v>394</v>
      </c>
      <c r="C13" s="21">
        <v>3</v>
      </c>
      <c r="D13" s="14">
        <v>0.8</v>
      </c>
      <c r="E13" s="11">
        <v>3</v>
      </c>
      <c r="F13" s="123"/>
      <c r="G13" s="16"/>
      <c r="H13" s="17">
        <f t="shared" si="0"/>
        <v>0</v>
      </c>
      <c r="J13" s="19"/>
      <c r="K13" s="12"/>
      <c r="L13" s="11"/>
      <c r="M13" s="14"/>
      <c r="N13" s="11"/>
      <c r="O13" s="15"/>
      <c r="P13" s="16"/>
      <c r="Q13" s="20"/>
    </row>
    <row r="14" spans="1:17" s="18" customFormat="1" x14ac:dyDescent="0.2">
      <c r="A14" s="11" t="s">
        <v>19</v>
      </c>
      <c r="B14" s="12" t="s">
        <v>395</v>
      </c>
      <c r="C14" s="21">
        <v>3</v>
      </c>
      <c r="D14" s="14">
        <v>0.8</v>
      </c>
      <c r="E14" s="11">
        <v>3</v>
      </c>
      <c r="F14" s="123"/>
      <c r="G14" s="16"/>
      <c r="H14" s="17">
        <f t="shared" si="0"/>
        <v>0</v>
      </c>
      <c r="J14" s="19"/>
      <c r="K14" s="22"/>
      <c r="L14" s="11"/>
      <c r="M14" s="23"/>
      <c r="N14" s="11"/>
      <c r="O14" s="15"/>
      <c r="P14" s="16"/>
      <c r="Q14" s="20"/>
    </row>
    <row r="15" spans="1:17" s="18" customFormat="1" x14ac:dyDescent="0.2">
      <c r="A15" s="11" t="s">
        <v>20</v>
      </c>
      <c r="B15" s="12" t="s">
        <v>396</v>
      </c>
      <c r="C15" s="21">
        <v>3</v>
      </c>
      <c r="D15" s="14">
        <v>0.8</v>
      </c>
      <c r="E15" s="11">
        <v>3</v>
      </c>
      <c r="F15" s="123"/>
      <c r="G15" s="16"/>
      <c r="H15" s="17">
        <f t="shared" si="0"/>
        <v>0</v>
      </c>
      <c r="J15" s="19"/>
      <c r="K15" s="22"/>
      <c r="L15" s="11"/>
      <c r="M15" s="24"/>
      <c r="N15" s="11"/>
      <c r="O15" s="15"/>
      <c r="P15" s="16"/>
      <c r="Q15" s="20"/>
    </row>
    <row r="16" spans="1:17" s="18" customFormat="1" x14ac:dyDescent="0.2">
      <c r="A16" s="11" t="s">
        <v>21</v>
      </c>
      <c r="B16" s="25" t="s">
        <v>397</v>
      </c>
      <c r="C16" s="21">
        <v>3</v>
      </c>
      <c r="D16" s="14">
        <v>1</v>
      </c>
      <c r="E16" s="11">
        <v>3</v>
      </c>
      <c r="F16" s="123"/>
      <c r="G16" s="16"/>
      <c r="H16" s="17">
        <f t="shared" si="0"/>
        <v>0</v>
      </c>
      <c r="J16" s="19"/>
      <c r="K16" s="12"/>
      <c r="L16" s="11"/>
      <c r="M16" s="14"/>
      <c r="N16" s="11"/>
      <c r="O16" s="15"/>
      <c r="P16" s="16"/>
      <c r="Q16" s="20"/>
    </row>
    <row r="17" spans="1:17" s="18" customFormat="1" x14ac:dyDescent="0.2">
      <c r="A17" s="11" t="s">
        <v>22</v>
      </c>
      <c r="B17" s="12" t="s">
        <v>398</v>
      </c>
      <c r="C17" s="13">
        <v>3</v>
      </c>
      <c r="D17" s="14">
        <v>1</v>
      </c>
      <c r="E17" s="11">
        <v>3</v>
      </c>
      <c r="F17" s="123"/>
      <c r="G17" s="16"/>
      <c r="H17" s="17">
        <f t="shared" si="0"/>
        <v>0</v>
      </c>
      <c r="J17" s="19"/>
      <c r="K17" s="12"/>
      <c r="L17" s="26"/>
      <c r="M17" s="14"/>
      <c r="N17" s="11"/>
      <c r="O17" s="15"/>
      <c r="P17" s="16"/>
      <c r="Q17" s="20"/>
    </row>
    <row r="18" spans="1:17" s="18" customFormat="1" x14ac:dyDescent="0.2">
      <c r="A18" s="11" t="s">
        <v>23</v>
      </c>
      <c r="B18" s="12" t="s">
        <v>399</v>
      </c>
      <c r="C18" s="21">
        <v>3</v>
      </c>
      <c r="D18" s="14">
        <v>1</v>
      </c>
      <c r="E18" s="11">
        <v>3</v>
      </c>
      <c r="F18" s="123"/>
      <c r="G18" s="16"/>
      <c r="H18" s="17">
        <f t="shared" si="0"/>
        <v>0</v>
      </c>
      <c r="J18" s="19"/>
      <c r="K18" s="12"/>
      <c r="L18" s="11"/>
      <c r="M18" s="14"/>
      <c r="N18" s="11"/>
      <c r="O18" s="15"/>
      <c r="P18" s="16"/>
      <c r="Q18" s="20"/>
    </row>
    <row r="19" spans="1:17" s="18" customFormat="1" x14ac:dyDescent="0.2">
      <c r="A19" s="11" t="s">
        <v>24</v>
      </c>
      <c r="B19" s="27" t="s">
        <v>400</v>
      </c>
      <c r="C19" s="13">
        <v>6</v>
      </c>
      <c r="D19" s="14">
        <v>1</v>
      </c>
      <c r="E19" s="11">
        <v>3</v>
      </c>
      <c r="F19" s="123"/>
      <c r="G19" s="16"/>
      <c r="H19" s="17">
        <f t="shared" si="0"/>
        <v>0</v>
      </c>
      <c r="J19" s="19"/>
      <c r="K19" s="22"/>
      <c r="L19" s="11"/>
      <c r="M19" s="14"/>
      <c r="N19" s="11"/>
      <c r="O19" s="15"/>
      <c r="P19" s="16"/>
      <c r="Q19" s="20"/>
    </row>
    <row r="20" spans="1:17" s="18" customFormat="1" x14ac:dyDescent="0.2">
      <c r="A20" s="11" t="s">
        <v>25</v>
      </c>
      <c r="B20" s="27" t="s">
        <v>401</v>
      </c>
      <c r="C20" s="13">
        <v>3</v>
      </c>
      <c r="D20" s="14">
        <v>1</v>
      </c>
      <c r="E20" s="11">
        <v>3</v>
      </c>
      <c r="F20" s="123"/>
      <c r="G20" s="16"/>
      <c r="H20" s="17">
        <f t="shared" si="0"/>
        <v>0</v>
      </c>
      <c r="J20" s="19"/>
      <c r="K20" s="22"/>
      <c r="L20" s="11"/>
      <c r="M20" s="14"/>
      <c r="N20" s="11"/>
      <c r="O20" s="15"/>
      <c r="P20" s="16"/>
      <c r="Q20" s="20"/>
    </row>
    <row r="21" spans="1:17" s="18" customFormat="1" x14ac:dyDescent="0.2">
      <c r="A21" s="11" t="s">
        <v>26</v>
      </c>
      <c r="B21" s="27" t="s">
        <v>402</v>
      </c>
      <c r="C21" s="13">
        <v>3</v>
      </c>
      <c r="D21" s="14">
        <v>1</v>
      </c>
      <c r="E21" s="11">
        <v>3</v>
      </c>
      <c r="F21" s="123"/>
      <c r="G21" s="16"/>
      <c r="H21" s="17">
        <f t="shared" si="0"/>
        <v>0</v>
      </c>
      <c r="J21" s="19"/>
      <c r="K21" s="12"/>
      <c r="L21" s="11"/>
      <c r="M21" s="14"/>
      <c r="N21" s="11"/>
      <c r="O21" s="15"/>
      <c r="P21" s="16"/>
      <c r="Q21" s="20"/>
    </row>
    <row r="22" spans="1:17" x14ac:dyDescent="0.2">
      <c r="A22" s="153" t="str">
        <f>"Subtotal "&amp;$A$5</f>
        <v>Subtotal 1.1.1 Personal para gestión integral.</v>
      </c>
      <c r="B22" s="153"/>
      <c r="C22" s="153"/>
      <c r="D22" s="153"/>
      <c r="E22" s="153"/>
      <c r="F22" s="153"/>
      <c r="G22" s="153"/>
      <c r="H22" s="28">
        <f>SUM(H8:H21)</f>
        <v>0</v>
      </c>
      <c r="J22" s="153" t="s">
        <v>27</v>
      </c>
      <c r="K22" s="153"/>
      <c r="L22" s="153"/>
      <c r="M22" s="153"/>
      <c r="N22" s="153"/>
      <c r="O22" s="153"/>
      <c r="P22" s="153"/>
      <c r="Q22" s="28"/>
    </row>
    <row r="23" spans="1:17" x14ac:dyDescent="0.2">
      <c r="A23" s="154" t="s">
        <v>28</v>
      </c>
      <c r="B23" s="154"/>
      <c r="C23" s="154"/>
      <c r="D23" s="154"/>
      <c r="E23" s="154"/>
      <c r="F23" s="154"/>
      <c r="G23" s="29">
        <v>0.19</v>
      </c>
      <c r="H23" s="30">
        <f>ROUND((H22*G23),0)</f>
        <v>0</v>
      </c>
      <c r="J23" s="154" t="s">
        <v>28</v>
      </c>
      <c r="K23" s="154"/>
      <c r="L23" s="154"/>
      <c r="M23" s="154"/>
      <c r="N23" s="154"/>
      <c r="O23" s="154"/>
      <c r="P23" s="29">
        <v>0.19</v>
      </c>
      <c r="Q23" s="30"/>
    </row>
    <row r="24" spans="1:17" x14ac:dyDescent="0.2">
      <c r="A24" s="155" t="str">
        <f>"TOTAL "&amp; $A$4</f>
        <v>TOTAL 1.1 Control y seguimiento del proyecto en la etapa de Gestión Integral.</v>
      </c>
      <c r="B24" s="155"/>
      <c r="C24" s="155"/>
      <c r="D24" s="155"/>
      <c r="E24" s="155"/>
      <c r="F24" s="155"/>
      <c r="G24" s="155"/>
      <c r="H24" s="31">
        <f>+H22+H23</f>
        <v>0</v>
      </c>
      <c r="J24" s="155" t="s">
        <v>29</v>
      </c>
      <c r="K24" s="155"/>
      <c r="L24" s="155"/>
      <c r="M24" s="155"/>
      <c r="N24" s="155"/>
      <c r="O24" s="155"/>
      <c r="P24" s="155"/>
      <c r="Q24" s="31"/>
    </row>
    <row r="25" spans="1:17" ht="13.7" customHeight="1" x14ac:dyDescent="0.2">
      <c r="A25" s="156" t="s">
        <v>30</v>
      </c>
      <c r="B25" s="157"/>
      <c r="C25" s="157"/>
      <c r="D25" s="157"/>
      <c r="E25" s="157"/>
      <c r="F25" s="157"/>
      <c r="G25" s="157"/>
      <c r="H25" s="158"/>
      <c r="J25" s="156" t="s">
        <v>30</v>
      </c>
      <c r="K25" s="157"/>
      <c r="L25" s="157"/>
      <c r="M25" s="157"/>
      <c r="N25" s="157"/>
      <c r="O25" s="157"/>
      <c r="P25" s="157"/>
      <c r="Q25" s="158"/>
    </row>
    <row r="26" spans="1:17" ht="13.7" customHeight="1" x14ac:dyDescent="0.2">
      <c r="A26" s="156" t="s">
        <v>31</v>
      </c>
      <c r="B26" s="157"/>
      <c r="C26" s="157"/>
      <c r="D26" s="157"/>
      <c r="E26" s="157"/>
      <c r="F26" s="157"/>
      <c r="G26" s="157"/>
      <c r="H26" s="158"/>
      <c r="J26" s="156" t="s">
        <v>31</v>
      </c>
      <c r="K26" s="157"/>
      <c r="L26" s="157"/>
      <c r="M26" s="157"/>
      <c r="N26" s="157"/>
      <c r="O26" s="157"/>
      <c r="P26" s="157"/>
      <c r="Q26" s="158"/>
    </row>
    <row r="27" spans="1:17" ht="25.5" x14ac:dyDescent="0.2">
      <c r="A27" s="4" t="s">
        <v>3</v>
      </c>
      <c r="B27" s="163" t="s">
        <v>4</v>
      </c>
      <c r="C27" s="164"/>
      <c r="D27" s="4" t="s">
        <v>32</v>
      </c>
      <c r="E27" s="4" t="s">
        <v>33</v>
      </c>
      <c r="F27" s="124" t="s">
        <v>9</v>
      </c>
      <c r="G27" s="32" t="s">
        <v>34</v>
      </c>
      <c r="H27" s="6" t="s">
        <v>35</v>
      </c>
      <c r="J27" s="7" t="s">
        <v>3</v>
      </c>
      <c r="K27" s="165" t="s">
        <v>4</v>
      </c>
      <c r="L27" s="164"/>
      <c r="M27" s="7" t="s">
        <v>32</v>
      </c>
      <c r="N27" s="7" t="s">
        <v>33</v>
      </c>
      <c r="O27" s="7" t="s">
        <v>9</v>
      </c>
      <c r="P27" s="33" t="s">
        <v>34</v>
      </c>
      <c r="Q27" s="10" t="s">
        <v>35</v>
      </c>
    </row>
    <row r="28" spans="1:17" ht="24.75" customHeight="1" x14ac:dyDescent="0.2">
      <c r="A28" s="11" t="s">
        <v>36</v>
      </c>
      <c r="B28" s="162" t="s">
        <v>37</v>
      </c>
      <c r="C28" s="162"/>
      <c r="D28" s="14">
        <v>1</v>
      </c>
      <c r="E28" s="34">
        <v>6</v>
      </c>
      <c r="F28" s="47">
        <v>3</v>
      </c>
      <c r="G28" s="15"/>
      <c r="H28" s="35">
        <f>ROUND(D28*E28*F28*G28,0)</f>
        <v>0</v>
      </c>
      <c r="J28" s="11"/>
      <c r="K28" s="162"/>
      <c r="L28" s="162"/>
      <c r="M28" s="14"/>
      <c r="N28" s="11"/>
      <c r="O28" s="11"/>
      <c r="P28" s="15"/>
      <c r="Q28" s="17"/>
    </row>
    <row r="29" spans="1:17" x14ac:dyDescent="0.2">
      <c r="A29" s="153" t="str">
        <f>"Subtotal "&amp;$A$26</f>
        <v>Subtotal 1.2.1  Transporte para equipo gestor</v>
      </c>
      <c r="B29" s="153"/>
      <c r="C29" s="153"/>
      <c r="D29" s="153"/>
      <c r="E29" s="153"/>
      <c r="F29" s="153"/>
      <c r="G29" s="153"/>
      <c r="H29" s="36">
        <f>SUM(H28)</f>
        <v>0</v>
      </c>
      <c r="J29" s="153" t="s">
        <v>38</v>
      </c>
      <c r="K29" s="153"/>
      <c r="L29" s="153"/>
      <c r="M29" s="153"/>
      <c r="N29" s="153"/>
      <c r="O29" s="153"/>
      <c r="P29" s="153"/>
      <c r="Q29" s="36"/>
    </row>
    <row r="30" spans="1:17" x14ac:dyDescent="0.2">
      <c r="A30" s="154" t="s">
        <v>28</v>
      </c>
      <c r="B30" s="154"/>
      <c r="C30" s="154"/>
      <c r="D30" s="154"/>
      <c r="E30" s="154"/>
      <c r="F30" s="154"/>
      <c r="G30" s="37">
        <v>0.19</v>
      </c>
      <c r="H30" s="38">
        <f>ROUND((H29*G30),0)</f>
        <v>0</v>
      </c>
      <c r="J30" s="154" t="s">
        <v>28</v>
      </c>
      <c r="K30" s="154"/>
      <c r="L30" s="154"/>
      <c r="M30" s="154"/>
      <c r="N30" s="154"/>
      <c r="O30" s="154"/>
      <c r="P30" s="29">
        <v>0.19</v>
      </c>
      <c r="Q30" s="38"/>
    </row>
    <row r="31" spans="1:17" x14ac:dyDescent="0.2">
      <c r="A31" s="169" t="str">
        <f>"TOTAL "&amp; $A$25</f>
        <v>TOTAL 1.2  Transporte</v>
      </c>
      <c r="B31" s="169"/>
      <c r="C31" s="169"/>
      <c r="D31" s="169"/>
      <c r="E31" s="169"/>
      <c r="F31" s="169"/>
      <c r="G31" s="169"/>
      <c r="H31" s="39">
        <f>+H29+H30</f>
        <v>0</v>
      </c>
      <c r="J31" s="169" t="s">
        <v>39</v>
      </c>
      <c r="K31" s="169"/>
      <c r="L31" s="169"/>
      <c r="M31" s="169"/>
      <c r="N31" s="169"/>
      <c r="O31" s="169"/>
      <c r="P31" s="169"/>
      <c r="Q31" s="39"/>
    </row>
    <row r="32" spans="1:17" x14ac:dyDescent="0.2">
      <c r="A32" s="156" t="s">
        <v>40</v>
      </c>
      <c r="B32" s="157"/>
      <c r="C32" s="157"/>
      <c r="D32" s="157"/>
      <c r="E32" s="157"/>
      <c r="F32" s="157"/>
      <c r="G32" s="157"/>
      <c r="H32" s="158"/>
      <c r="J32" s="156" t="s">
        <v>40</v>
      </c>
      <c r="K32" s="157"/>
      <c r="L32" s="157"/>
      <c r="M32" s="157"/>
      <c r="N32" s="157"/>
      <c r="O32" s="157"/>
      <c r="P32" s="158"/>
      <c r="Q32" s="40"/>
    </row>
    <row r="33" spans="1:17" ht="64.349999999999994" customHeight="1" x14ac:dyDescent="0.2">
      <c r="A33" s="4" t="s">
        <v>3</v>
      </c>
      <c r="B33" s="170" t="s">
        <v>4</v>
      </c>
      <c r="C33" s="171"/>
      <c r="D33" s="172"/>
      <c r="E33" s="4" t="s">
        <v>41</v>
      </c>
      <c r="F33" s="125" t="s">
        <v>42</v>
      </c>
      <c r="G33" s="5" t="s">
        <v>43</v>
      </c>
      <c r="H33" s="41" t="s">
        <v>44</v>
      </c>
      <c r="J33" s="7" t="s">
        <v>3</v>
      </c>
      <c r="K33" s="173" t="s">
        <v>4</v>
      </c>
      <c r="L33" s="171"/>
      <c r="M33" s="172"/>
      <c r="N33" s="7" t="s">
        <v>41</v>
      </c>
      <c r="O33" s="42" t="s">
        <v>42</v>
      </c>
      <c r="P33" s="9" t="s">
        <v>45</v>
      </c>
      <c r="Q33" s="43" t="s">
        <v>44</v>
      </c>
    </row>
    <row r="34" spans="1:17" x14ac:dyDescent="0.2">
      <c r="A34" s="11" t="s">
        <v>46</v>
      </c>
      <c r="B34" s="166" t="s">
        <v>47</v>
      </c>
      <c r="C34" s="167"/>
      <c r="D34" s="168"/>
      <c r="E34" s="11" t="s">
        <v>48</v>
      </c>
      <c r="F34" s="126">
        <v>13</v>
      </c>
      <c r="G34" s="15"/>
      <c r="H34" s="20">
        <f>ROUND(+F34*G34,0)</f>
        <v>0</v>
      </c>
      <c r="J34" s="11"/>
      <c r="K34" s="166"/>
      <c r="L34" s="167"/>
      <c r="M34" s="168"/>
      <c r="N34" s="11"/>
      <c r="O34" s="44"/>
      <c r="P34" s="15"/>
      <c r="Q34" s="20"/>
    </row>
    <row r="35" spans="1:17" x14ac:dyDescent="0.2">
      <c r="A35" s="11" t="s">
        <v>49</v>
      </c>
      <c r="B35" s="166" t="s">
        <v>50</v>
      </c>
      <c r="C35" s="167"/>
      <c r="D35" s="168"/>
      <c r="E35" s="11" t="s">
        <v>48</v>
      </c>
      <c r="F35" s="126">
        <v>3</v>
      </c>
      <c r="G35" s="15"/>
      <c r="H35" s="20">
        <f t="shared" ref="H35:H37" si="1">ROUND(+F35*G35,0)</f>
        <v>0</v>
      </c>
      <c r="J35" s="11"/>
      <c r="K35" s="166"/>
      <c r="L35" s="167"/>
      <c r="M35" s="168"/>
      <c r="N35" s="11"/>
      <c r="O35" s="44"/>
      <c r="P35" s="15"/>
      <c r="Q35" s="20"/>
    </row>
    <row r="36" spans="1:17" x14ac:dyDescent="0.2">
      <c r="A36" s="11" t="s">
        <v>51</v>
      </c>
      <c r="B36" s="166" t="s">
        <v>52</v>
      </c>
      <c r="C36" s="167"/>
      <c r="D36" s="168"/>
      <c r="E36" s="11" t="s">
        <v>48</v>
      </c>
      <c r="F36" s="126">
        <v>3</v>
      </c>
      <c r="G36" s="15"/>
      <c r="H36" s="20">
        <f t="shared" si="1"/>
        <v>0</v>
      </c>
      <c r="J36" s="11"/>
      <c r="K36" s="166"/>
      <c r="L36" s="167"/>
      <c r="M36" s="168"/>
      <c r="N36" s="11"/>
      <c r="O36" s="44"/>
      <c r="P36" s="15"/>
      <c r="Q36" s="20"/>
    </row>
    <row r="37" spans="1:17" ht="57.75" customHeight="1" x14ac:dyDescent="0.2">
      <c r="A37" s="11" t="s">
        <v>53</v>
      </c>
      <c r="B37" s="178" t="s">
        <v>54</v>
      </c>
      <c r="C37" s="179"/>
      <c r="D37" s="180"/>
      <c r="E37" s="11" t="s">
        <v>41</v>
      </c>
      <c r="F37" s="126">
        <v>400</v>
      </c>
      <c r="G37" s="15"/>
      <c r="H37" s="20">
        <f t="shared" si="1"/>
        <v>0</v>
      </c>
      <c r="J37" s="11"/>
      <c r="K37" s="166"/>
      <c r="L37" s="167"/>
      <c r="M37" s="168"/>
      <c r="N37" s="11"/>
      <c r="O37" s="44"/>
      <c r="P37" s="15"/>
      <c r="Q37" s="20"/>
    </row>
    <row r="38" spans="1:17" x14ac:dyDescent="0.2">
      <c r="A38" s="153" t="str">
        <f>"Subtotal "&amp;A32</f>
        <v>Subtotal 1.3 Componente social</v>
      </c>
      <c r="B38" s="153"/>
      <c r="C38" s="153"/>
      <c r="D38" s="153"/>
      <c r="E38" s="153"/>
      <c r="F38" s="153"/>
      <c r="G38" s="153"/>
      <c r="H38" s="28">
        <f>SUM(H34:H37)</f>
        <v>0</v>
      </c>
      <c r="J38" s="153" t="str">
        <f>"Subtotal "&amp;J32</f>
        <v>Subtotal 1.3 Componente social</v>
      </c>
      <c r="K38" s="153"/>
      <c r="L38" s="153"/>
      <c r="M38" s="153"/>
      <c r="N38" s="153"/>
      <c r="O38" s="153"/>
      <c r="P38" s="153"/>
      <c r="Q38" s="28"/>
    </row>
    <row r="39" spans="1:17" x14ac:dyDescent="0.2">
      <c r="A39" s="154" t="str">
        <f>"IVA ítem "&amp;A34</f>
        <v>IVA ítem 1.3.1</v>
      </c>
      <c r="B39" s="154"/>
      <c r="C39" s="154"/>
      <c r="D39" s="154"/>
      <c r="E39" s="154"/>
      <c r="F39" s="154"/>
      <c r="G39" s="37">
        <v>0.19</v>
      </c>
      <c r="H39" s="38">
        <f>ROUND((SUM(H34:H36)*G39),0)</f>
        <v>0</v>
      </c>
      <c r="J39" s="154" t="str">
        <f>"IVA ítem "&amp;A34</f>
        <v>IVA ítem 1.3.1</v>
      </c>
      <c r="K39" s="154"/>
      <c r="L39" s="154"/>
      <c r="M39" s="154"/>
      <c r="N39" s="154"/>
      <c r="O39" s="154"/>
      <c r="P39" s="37">
        <v>0.19</v>
      </c>
      <c r="Q39" s="38"/>
    </row>
    <row r="40" spans="1:17" x14ac:dyDescent="0.2">
      <c r="A40" s="174" t="str">
        <f>"IMPOCONSUMO "&amp;A37</f>
        <v>IMPOCONSUMO 1.3.4</v>
      </c>
      <c r="B40" s="175"/>
      <c r="C40" s="175"/>
      <c r="D40" s="175"/>
      <c r="E40" s="175"/>
      <c r="F40" s="176"/>
      <c r="G40" s="37">
        <v>0.08</v>
      </c>
      <c r="H40" s="38">
        <f>ROUND((H37*G40),0)</f>
        <v>0</v>
      </c>
      <c r="J40" s="174" t="str">
        <f>"IMPOCONSUMO "&amp;A37</f>
        <v>IMPOCONSUMO 1.3.4</v>
      </c>
      <c r="K40" s="175"/>
      <c r="L40" s="175"/>
      <c r="M40" s="175"/>
      <c r="N40" s="175"/>
      <c r="O40" s="176"/>
      <c r="P40" s="37">
        <v>0.08</v>
      </c>
      <c r="Q40" s="38"/>
    </row>
    <row r="41" spans="1:17" x14ac:dyDescent="0.2">
      <c r="A41" s="177" t="str">
        <f>"TOTAL "&amp;A32</f>
        <v>TOTAL 1.3 Componente social</v>
      </c>
      <c r="B41" s="177"/>
      <c r="C41" s="177"/>
      <c r="D41" s="177"/>
      <c r="E41" s="177"/>
      <c r="F41" s="177"/>
      <c r="G41" s="177"/>
      <c r="H41" s="45">
        <f>SUM(H38:H40)</f>
        <v>0</v>
      </c>
      <c r="I41" s="46"/>
      <c r="J41" s="177" t="str">
        <f>+A41</f>
        <v>TOTAL 1.3 Componente social</v>
      </c>
      <c r="K41" s="177"/>
      <c r="L41" s="177"/>
      <c r="M41" s="177"/>
      <c r="N41" s="177"/>
      <c r="O41" s="177"/>
      <c r="P41" s="177"/>
      <c r="Q41" s="45"/>
    </row>
    <row r="42" spans="1:17" x14ac:dyDescent="0.2">
      <c r="A42" s="156" t="s">
        <v>55</v>
      </c>
      <c r="B42" s="157"/>
      <c r="C42" s="157"/>
      <c r="D42" s="157"/>
      <c r="E42" s="157"/>
      <c r="F42" s="157"/>
      <c r="G42" s="158"/>
      <c r="H42" s="40"/>
      <c r="J42" s="156" t="str">
        <f>A42</f>
        <v>1.4 Caracterizacion biótica</v>
      </c>
      <c r="K42" s="157"/>
      <c r="L42" s="157"/>
      <c r="M42" s="157"/>
      <c r="N42" s="157"/>
      <c r="O42" s="157"/>
      <c r="P42" s="158"/>
      <c r="Q42" s="40"/>
    </row>
    <row r="43" spans="1:17" ht="25.5" x14ac:dyDescent="0.2">
      <c r="A43" s="2" t="s">
        <v>3</v>
      </c>
      <c r="B43" s="170" t="s">
        <v>4</v>
      </c>
      <c r="C43" s="171"/>
      <c r="D43" s="172"/>
      <c r="E43" s="4" t="s">
        <v>56</v>
      </c>
      <c r="F43" s="125" t="s">
        <v>42</v>
      </c>
      <c r="G43" s="5" t="s">
        <v>57</v>
      </c>
      <c r="H43" s="41" t="s">
        <v>58</v>
      </c>
      <c r="J43" s="3" t="s">
        <v>3</v>
      </c>
      <c r="K43" s="173" t="s">
        <v>4</v>
      </c>
      <c r="L43" s="171"/>
      <c r="M43" s="172"/>
      <c r="N43" s="7" t="s">
        <v>56</v>
      </c>
      <c r="O43" s="42" t="s">
        <v>42</v>
      </c>
      <c r="P43" s="9" t="str">
        <f>+G43</f>
        <v>VALOR UNITARIO 
 (B)</v>
      </c>
      <c r="Q43" s="43" t="s">
        <v>58</v>
      </c>
    </row>
    <row r="44" spans="1:17" ht="14.1" customHeight="1" x14ac:dyDescent="0.2">
      <c r="A44" s="156" t="s">
        <v>59</v>
      </c>
      <c r="B44" s="157"/>
      <c r="C44" s="157"/>
      <c r="D44" s="157"/>
      <c r="E44" s="157"/>
      <c r="F44" s="157"/>
      <c r="G44" s="157"/>
      <c r="H44" s="158"/>
      <c r="J44" s="156" t="str">
        <f>A44</f>
        <v>1.4.1 Caracterizacion de coberturas vegetales con equipos aéreos no tripulados (UAV)</v>
      </c>
      <c r="K44" s="157"/>
      <c r="L44" s="157"/>
      <c r="M44" s="157"/>
      <c r="N44" s="157"/>
      <c r="O44" s="157"/>
      <c r="P44" s="157"/>
      <c r="Q44" s="158"/>
    </row>
    <row r="45" spans="1:17" x14ac:dyDescent="0.2">
      <c r="A45" s="11" t="s">
        <v>60</v>
      </c>
      <c r="B45" s="166" t="s">
        <v>61</v>
      </c>
      <c r="C45" s="167"/>
      <c r="D45" s="168"/>
      <c r="E45" s="47" t="s">
        <v>62</v>
      </c>
      <c r="F45" s="48">
        <v>13</v>
      </c>
      <c r="G45" s="49"/>
      <c r="H45" s="50">
        <f>ROUND(F45*G45,0)</f>
        <v>0</v>
      </c>
      <c r="J45" s="11"/>
      <c r="K45" s="181"/>
      <c r="L45" s="182"/>
      <c r="M45" s="183"/>
      <c r="N45" s="54"/>
      <c r="O45" s="55"/>
      <c r="P45" s="49"/>
      <c r="Q45" s="17"/>
    </row>
    <row r="46" spans="1:17" x14ac:dyDescent="0.2">
      <c r="A46" s="11" t="s">
        <v>63</v>
      </c>
      <c r="B46" s="166" t="s">
        <v>64</v>
      </c>
      <c r="C46" s="167"/>
      <c r="D46" s="168"/>
      <c r="E46" s="47" t="s">
        <v>65</v>
      </c>
      <c r="F46" s="48">
        <v>82.5</v>
      </c>
      <c r="G46" s="49"/>
      <c r="H46" s="50">
        <f t="shared" ref="H46:H49" si="2">ROUND(F46*G46,0)</f>
        <v>0</v>
      </c>
      <c r="J46" s="11"/>
      <c r="K46" s="51"/>
      <c r="L46" s="52"/>
      <c r="M46" s="53"/>
      <c r="N46" s="54"/>
      <c r="O46" s="55"/>
      <c r="P46" s="49"/>
      <c r="Q46" s="17"/>
    </row>
    <row r="47" spans="1:17" x14ac:dyDescent="0.2">
      <c r="A47" s="11" t="s">
        <v>66</v>
      </c>
      <c r="B47" s="166" t="s">
        <v>67</v>
      </c>
      <c r="C47" s="167"/>
      <c r="D47" s="168"/>
      <c r="E47" s="47" t="s">
        <v>68</v>
      </c>
      <c r="F47" s="48">
        <v>5</v>
      </c>
      <c r="G47" s="49"/>
      <c r="H47" s="50">
        <f t="shared" si="2"/>
        <v>0</v>
      </c>
      <c r="J47" s="11"/>
      <c r="K47" s="51"/>
      <c r="L47" s="52"/>
      <c r="M47" s="53"/>
      <c r="N47" s="54"/>
      <c r="O47" s="55"/>
      <c r="P47" s="49"/>
      <c r="Q47" s="17"/>
    </row>
    <row r="48" spans="1:17" x14ac:dyDescent="0.2">
      <c r="A48" s="11" t="s">
        <v>69</v>
      </c>
      <c r="B48" s="166" t="s">
        <v>70</v>
      </c>
      <c r="C48" s="167"/>
      <c r="D48" s="168"/>
      <c r="E48" s="47" t="s">
        <v>62</v>
      </c>
      <c r="F48" s="48">
        <v>13</v>
      </c>
      <c r="G48" s="49"/>
      <c r="H48" s="50">
        <f t="shared" si="2"/>
        <v>0</v>
      </c>
      <c r="J48" s="11"/>
      <c r="K48" s="51"/>
      <c r="L48" s="52"/>
      <c r="M48" s="53"/>
      <c r="N48" s="54"/>
      <c r="O48" s="55"/>
      <c r="P48" s="49"/>
      <c r="Q48" s="17"/>
    </row>
    <row r="49" spans="1:17" x14ac:dyDescent="0.2">
      <c r="A49" s="11" t="s">
        <v>71</v>
      </c>
      <c r="B49" s="166" t="s">
        <v>72</v>
      </c>
      <c r="C49" s="167"/>
      <c r="D49" s="168"/>
      <c r="E49" s="47" t="s">
        <v>65</v>
      </c>
      <c r="F49" s="48">
        <v>82.5</v>
      </c>
      <c r="G49" s="49"/>
      <c r="H49" s="50">
        <f t="shared" si="2"/>
        <v>0</v>
      </c>
      <c r="J49" s="11"/>
      <c r="K49" s="51"/>
      <c r="L49" s="52"/>
      <c r="M49" s="53"/>
      <c r="N49" s="54"/>
      <c r="O49" s="55"/>
      <c r="P49" s="49"/>
      <c r="Q49" s="17"/>
    </row>
    <row r="50" spans="1:17" x14ac:dyDescent="0.2">
      <c r="A50" s="153" t="str">
        <f>"Subtotal "&amp;A44</f>
        <v>Subtotal 1.4.1 Caracterizacion de coberturas vegetales con equipos aéreos no tripulados (UAV)</v>
      </c>
      <c r="B50" s="153"/>
      <c r="C50" s="153"/>
      <c r="D50" s="153"/>
      <c r="E50" s="153"/>
      <c r="F50" s="153"/>
      <c r="G50" s="153"/>
      <c r="H50" s="28">
        <f>SUM(H45:H49)</f>
        <v>0</v>
      </c>
      <c r="J50" s="153" t="str">
        <f>"Subtotal "&amp;J44</f>
        <v>Subtotal 1.4.1 Caracterizacion de coberturas vegetales con equipos aéreos no tripulados (UAV)</v>
      </c>
      <c r="K50" s="153"/>
      <c r="L50" s="153"/>
      <c r="M50" s="153"/>
      <c r="N50" s="153"/>
      <c r="O50" s="153"/>
      <c r="P50" s="153"/>
      <c r="Q50" s="28"/>
    </row>
    <row r="51" spans="1:17" x14ac:dyDescent="0.2">
      <c r="A51" s="154" t="s">
        <v>28</v>
      </c>
      <c r="B51" s="154"/>
      <c r="C51" s="154"/>
      <c r="D51" s="154"/>
      <c r="E51" s="154"/>
      <c r="F51" s="154"/>
      <c r="G51" s="29">
        <v>0.19</v>
      </c>
      <c r="H51" s="30">
        <f>ROUND((H50*G51),0)</f>
        <v>0</v>
      </c>
      <c r="J51" s="154" t="s">
        <v>28</v>
      </c>
      <c r="K51" s="154"/>
      <c r="L51" s="154"/>
      <c r="M51" s="154"/>
      <c r="N51" s="154"/>
      <c r="O51" s="154"/>
      <c r="P51" s="29">
        <v>0.19</v>
      </c>
      <c r="Q51" s="30"/>
    </row>
    <row r="52" spans="1:17" x14ac:dyDescent="0.2">
      <c r="A52" s="193" t="str">
        <f>"TOTAL "&amp;A42</f>
        <v>TOTAL 1.4 Caracterizacion biótica</v>
      </c>
      <c r="B52" s="193"/>
      <c r="C52" s="193"/>
      <c r="D52" s="193"/>
      <c r="E52" s="193"/>
      <c r="F52" s="193"/>
      <c r="G52" s="193"/>
      <c r="H52" s="56">
        <f>SUM(H50:H51)</f>
        <v>0</v>
      </c>
      <c r="J52" s="193" t="str">
        <f>"TOTAL "&amp;J42</f>
        <v>TOTAL 1.4 Caracterizacion biótica</v>
      </c>
      <c r="K52" s="193"/>
      <c r="L52" s="193"/>
      <c r="M52" s="193"/>
      <c r="N52" s="193"/>
      <c r="O52" s="193"/>
      <c r="P52" s="193"/>
      <c r="Q52" s="56"/>
    </row>
    <row r="53" spans="1:17" x14ac:dyDescent="0.2">
      <c r="A53" s="156" t="s">
        <v>73</v>
      </c>
      <c r="B53" s="157"/>
      <c r="C53" s="157"/>
      <c r="D53" s="157"/>
      <c r="E53" s="157"/>
      <c r="F53" s="157"/>
      <c r="G53" s="158"/>
      <c r="H53" s="40"/>
      <c r="J53" s="156" t="str">
        <f>A53</f>
        <v>1.5 Caracterización abiótica</v>
      </c>
      <c r="K53" s="157"/>
      <c r="L53" s="157"/>
      <c r="M53" s="157"/>
      <c r="N53" s="157"/>
      <c r="O53" s="157"/>
      <c r="P53" s="158"/>
      <c r="Q53" s="40"/>
    </row>
    <row r="54" spans="1:17" x14ac:dyDescent="0.2">
      <c r="A54" s="156" t="s">
        <v>74</v>
      </c>
      <c r="B54" s="157"/>
      <c r="C54" s="157"/>
      <c r="D54" s="157"/>
      <c r="E54" s="157"/>
      <c r="F54" s="157"/>
      <c r="G54" s="158"/>
      <c r="H54" s="40"/>
      <c r="J54" s="156" t="str">
        <f>A54</f>
        <v xml:space="preserve">1.5.1 Muestreo y analisis fisico y quimico de aguas superficiales </v>
      </c>
      <c r="K54" s="157"/>
      <c r="L54" s="157"/>
      <c r="M54" s="157"/>
      <c r="N54" s="157"/>
      <c r="O54" s="157"/>
      <c r="P54" s="158"/>
      <c r="Q54" s="40"/>
    </row>
    <row r="55" spans="1:17" ht="14.1" customHeight="1" x14ac:dyDescent="0.2">
      <c r="A55" s="156" t="s">
        <v>75</v>
      </c>
      <c r="B55" s="157"/>
      <c r="C55" s="157"/>
      <c r="D55" s="157"/>
      <c r="E55" s="157"/>
      <c r="F55" s="157"/>
      <c r="G55" s="157"/>
      <c r="H55" s="158"/>
      <c r="J55" s="184" t="str">
        <f>+A55</f>
        <v>1.5.1.1 Muestreo físico y químico de aguas superficiales</v>
      </c>
      <c r="K55" s="185"/>
      <c r="L55" s="185"/>
      <c r="M55" s="185"/>
      <c r="N55" s="185"/>
      <c r="O55" s="185"/>
      <c r="P55" s="185"/>
      <c r="Q55" s="186"/>
    </row>
    <row r="56" spans="1:17" ht="25.5" x14ac:dyDescent="0.2">
      <c r="A56" s="57" t="s">
        <v>3</v>
      </c>
      <c r="B56" s="187" t="s">
        <v>4</v>
      </c>
      <c r="C56" s="188"/>
      <c r="D56" s="189"/>
      <c r="E56" s="58" t="s">
        <v>56</v>
      </c>
      <c r="F56" s="127" t="s">
        <v>42</v>
      </c>
      <c r="G56" s="59" t="s">
        <v>57</v>
      </c>
      <c r="H56" s="60" t="s">
        <v>58</v>
      </c>
      <c r="J56" s="3" t="s">
        <v>3</v>
      </c>
      <c r="K56" s="190" t="s">
        <v>4</v>
      </c>
      <c r="L56" s="191"/>
      <c r="M56" s="192"/>
      <c r="N56" s="7" t="s">
        <v>56</v>
      </c>
      <c r="O56" s="42" t="s">
        <v>42</v>
      </c>
      <c r="P56" s="9" t="str">
        <f>+G56</f>
        <v>VALOR UNITARIO 
 (B)</v>
      </c>
      <c r="Q56" s="43" t="s">
        <v>58</v>
      </c>
    </row>
    <row r="57" spans="1:17" x14ac:dyDescent="0.2">
      <c r="A57" s="61" t="s">
        <v>76</v>
      </c>
      <c r="B57" s="194" t="s">
        <v>304</v>
      </c>
      <c r="C57" s="194"/>
      <c r="D57" s="194"/>
      <c r="E57" s="61" t="s">
        <v>62</v>
      </c>
      <c r="F57" s="128">
        <v>5</v>
      </c>
      <c r="G57" s="62"/>
      <c r="H57" s="63">
        <f>ROUND(F57*G57,0)</f>
        <v>0</v>
      </c>
      <c r="J57" s="11"/>
      <c r="K57" s="166"/>
      <c r="L57" s="167"/>
      <c r="M57" s="168"/>
      <c r="N57" s="11"/>
      <c r="O57" s="34"/>
      <c r="P57" s="15"/>
      <c r="Q57" s="17"/>
    </row>
    <row r="58" spans="1:17" ht="12.75" customHeight="1" x14ac:dyDescent="0.2">
      <c r="A58" s="156" t="s">
        <v>77</v>
      </c>
      <c r="B58" s="157"/>
      <c r="C58" s="157"/>
      <c r="D58" s="157"/>
      <c r="E58" s="157"/>
      <c r="F58" s="157"/>
      <c r="G58" s="157"/>
      <c r="H58" s="158"/>
      <c r="J58" s="156" t="str">
        <f>A58</f>
        <v>1.5.2.1  Análisis físico y químico de aguas superficiales</v>
      </c>
      <c r="K58" s="157"/>
      <c r="L58" s="157"/>
      <c r="M58" s="157"/>
      <c r="N58" s="157"/>
      <c r="O58" s="157"/>
      <c r="P58" s="157"/>
      <c r="Q58" s="158"/>
    </row>
    <row r="59" spans="1:17" x14ac:dyDescent="0.2">
      <c r="A59" s="61" t="s">
        <v>78</v>
      </c>
      <c r="B59" s="194" t="s">
        <v>79</v>
      </c>
      <c r="C59" s="194"/>
      <c r="D59" s="194"/>
      <c r="E59" s="61" t="s">
        <v>80</v>
      </c>
      <c r="F59" s="129">
        <v>15</v>
      </c>
      <c r="G59" s="64"/>
      <c r="H59" s="63">
        <f>ROUND(G59*F59,0)</f>
        <v>0</v>
      </c>
      <c r="J59" s="11"/>
      <c r="K59" s="195"/>
      <c r="L59" s="196"/>
      <c r="M59" s="197"/>
      <c r="N59" s="11"/>
      <c r="O59" s="34"/>
      <c r="P59" s="15"/>
      <c r="Q59" s="17"/>
    </row>
    <row r="60" spans="1:17" x14ac:dyDescent="0.2">
      <c r="A60" s="61" t="s">
        <v>81</v>
      </c>
      <c r="B60" s="194" t="s">
        <v>82</v>
      </c>
      <c r="C60" s="194"/>
      <c r="D60" s="194"/>
      <c r="E60" s="61" t="s">
        <v>80</v>
      </c>
      <c r="F60" s="129">
        <v>15</v>
      </c>
      <c r="G60" s="64"/>
      <c r="H60" s="63">
        <f t="shared" ref="H60:H101" si="3">ROUND(G60*F60,0)</f>
        <v>0</v>
      </c>
      <c r="J60" s="11"/>
      <c r="K60" s="195"/>
      <c r="L60" s="196"/>
      <c r="M60" s="197"/>
      <c r="N60" s="11"/>
      <c r="O60" s="34"/>
      <c r="P60" s="15"/>
      <c r="Q60" s="17"/>
    </row>
    <row r="61" spans="1:17" x14ac:dyDescent="0.2">
      <c r="A61" s="61" t="s">
        <v>83</v>
      </c>
      <c r="B61" s="194" t="s">
        <v>84</v>
      </c>
      <c r="C61" s="194"/>
      <c r="D61" s="194"/>
      <c r="E61" s="61" t="s">
        <v>80</v>
      </c>
      <c r="F61" s="129">
        <v>15</v>
      </c>
      <c r="G61" s="64"/>
      <c r="H61" s="63">
        <f t="shared" si="3"/>
        <v>0</v>
      </c>
      <c r="J61" s="11"/>
      <c r="K61" s="195"/>
      <c r="L61" s="196"/>
      <c r="M61" s="197"/>
      <c r="N61" s="11"/>
      <c r="O61" s="34"/>
      <c r="P61" s="15"/>
      <c r="Q61" s="17"/>
    </row>
    <row r="62" spans="1:17" x14ac:dyDescent="0.2">
      <c r="A62" s="61" t="s">
        <v>85</v>
      </c>
      <c r="B62" s="194" t="s">
        <v>86</v>
      </c>
      <c r="C62" s="194"/>
      <c r="D62" s="194"/>
      <c r="E62" s="61" t="s">
        <v>80</v>
      </c>
      <c r="F62" s="129">
        <v>15</v>
      </c>
      <c r="G62" s="64"/>
      <c r="H62" s="63">
        <f t="shared" si="3"/>
        <v>0</v>
      </c>
      <c r="J62" s="11"/>
      <c r="K62" s="195"/>
      <c r="L62" s="196"/>
      <c r="M62" s="197"/>
      <c r="N62" s="11"/>
      <c r="O62" s="34"/>
      <c r="P62" s="15"/>
      <c r="Q62" s="17"/>
    </row>
    <row r="63" spans="1:17" x14ac:dyDescent="0.2">
      <c r="A63" s="61" t="s">
        <v>87</v>
      </c>
      <c r="B63" s="194" t="s">
        <v>88</v>
      </c>
      <c r="C63" s="194"/>
      <c r="D63" s="194"/>
      <c r="E63" s="61" t="s">
        <v>80</v>
      </c>
      <c r="F63" s="129">
        <v>15</v>
      </c>
      <c r="G63" s="64"/>
      <c r="H63" s="63">
        <f t="shared" si="3"/>
        <v>0</v>
      </c>
      <c r="J63" s="11"/>
      <c r="K63" s="195"/>
      <c r="L63" s="196"/>
      <c r="M63" s="197"/>
      <c r="N63" s="11"/>
      <c r="O63" s="34"/>
      <c r="P63" s="15"/>
      <c r="Q63" s="17"/>
    </row>
    <row r="64" spans="1:17" x14ac:dyDescent="0.2">
      <c r="A64" s="61" t="s">
        <v>89</v>
      </c>
      <c r="B64" s="194" t="s">
        <v>90</v>
      </c>
      <c r="C64" s="194"/>
      <c r="D64" s="194"/>
      <c r="E64" s="61" t="s">
        <v>80</v>
      </c>
      <c r="F64" s="129">
        <v>15</v>
      </c>
      <c r="G64" s="64"/>
      <c r="H64" s="63">
        <f t="shared" si="3"/>
        <v>0</v>
      </c>
      <c r="J64" s="11"/>
      <c r="K64" s="195"/>
      <c r="L64" s="196"/>
      <c r="M64" s="197"/>
      <c r="N64" s="11"/>
      <c r="O64" s="34"/>
      <c r="P64" s="15"/>
      <c r="Q64" s="17"/>
    </row>
    <row r="65" spans="1:17" x14ac:dyDescent="0.2">
      <c r="A65" s="61" t="s">
        <v>91</v>
      </c>
      <c r="B65" s="194" t="s">
        <v>92</v>
      </c>
      <c r="C65" s="194"/>
      <c r="D65" s="194"/>
      <c r="E65" s="61" t="s">
        <v>80</v>
      </c>
      <c r="F65" s="129">
        <v>15</v>
      </c>
      <c r="G65" s="64"/>
      <c r="H65" s="63">
        <f t="shared" si="3"/>
        <v>0</v>
      </c>
      <c r="J65" s="11"/>
      <c r="K65" s="195"/>
      <c r="L65" s="196"/>
      <c r="M65" s="197"/>
      <c r="N65" s="11"/>
      <c r="O65" s="34"/>
      <c r="P65" s="15"/>
      <c r="Q65" s="17"/>
    </row>
    <row r="66" spans="1:17" x14ac:dyDescent="0.2">
      <c r="A66" s="61" t="s">
        <v>93</v>
      </c>
      <c r="B66" s="194" t="s">
        <v>94</v>
      </c>
      <c r="C66" s="194"/>
      <c r="D66" s="194"/>
      <c r="E66" s="61" t="s">
        <v>80</v>
      </c>
      <c r="F66" s="129">
        <v>15</v>
      </c>
      <c r="G66" s="64"/>
      <c r="H66" s="63">
        <f t="shared" si="3"/>
        <v>0</v>
      </c>
      <c r="J66" s="11"/>
      <c r="K66" s="195"/>
      <c r="L66" s="196"/>
      <c r="M66" s="197"/>
      <c r="N66" s="11"/>
      <c r="O66" s="34"/>
      <c r="P66" s="15"/>
      <c r="Q66" s="17"/>
    </row>
    <row r="67" spans="1:17" x14ac:dyDescent="0.2">
      <c r="A67" s="61" t="s">
        <v>95</v>
      </c>
      <c r="B67" s="194" t="s">
        <v>96</v>
      </c>
      <c r="C67" s="194"/>
      <c r="D67" s="194"/>
      <c r="E67" s="61" t="s">
        <v>80</v>
      </c>
      <c r="F67" s="129">
        <v>15</v>
      </c>
      <c r="G67" s="64"/>
      <c r="H67" s="63">
        <f t="shared" si="3"/>
        <v>0</v>
      </c>
      <c r="J67" s="11"/>
      <c r="K67" s="195"/>
      <c r="L67" s="196"/>
      <c r="M67" s="197"/>
      <c r="N67" s="11"/>
      <c r="O67" s="34"/>
      <c r="P67" s="15"/>
      <c r="Q67" s="17"/>
    </row>
    <row r="68" spans="1:17" x14ac:dyDescent="0.2">
      <c r="A68" s="61" t="s">
        <v>97</v>
      </c>
      <c r="B68" s="194" t="s">
        <v>98</v>
      </c>
      <c r="C68" s="194"/>
      <c r="D68" s="194"/>
      <c r="E68" s="61" t="s">
        <v>80</v>
      </c>
      <c r="F68" s="129">
        <v>15</v>
      </c>
      <c r="G68" s="64"/>
      <c r="H68" s="63">
        <f t="shared" si="3"/>
        <v>0</v>
      </c>
      <c r="J68" s="11"/>
      <c r="K68" s="195"/>
      <c r="L68" s="196"/>
      <c r="M68" s="197"/>
      <c r="N68" s="11"/>
      <c r="O68" s="34"/>
      <c r="P68" s="15"/>
      <c r="Q68" s="17"/>
    </row>
    <row r="69" spans="1:17" x14ac:dyDescent="0.2">
      <c r="A69" s="61" t="s">
        <v>99</v>
      </c>
      <c r="B69" s="194" t="s">
        <v>100</v>
      </c>
      <c r="C69" s="194"/>
      <c r="D69" s="194"/>
      <c r="E69" s="61" t="s">
        <v>80</v>
      </c>
      <c r="F69" s="129">
        <v>15</v>
      </c>
      <c r="G69" s="64"/>
      <c r="H69" s="63">
        <f t="shared" si="3"/>
        <v>0</v>
      </c>
      <c r="J69" s="11"/>
      <c r="K69" s="195"/>
      <c r="L69" s="196"/>
      <c r="M69" s="197"/>
      <c r="N69" s="11"/>
      <c r="O69" s="34"/>
      <c r="P69" s="15"/>
      <c r="Q69" s="17"/>
    </row>
    <row r="70" spans="1:17" x14ac:dyDescent="0.2">
      <c r="A70" s="61" t="s">
        <v>101</v>
      </c>
      <c r="B70" s="194" t="s">
        <v>102</v>
      </c>
      <c r="C70" s="194"/>
      <c r="D70" s="194"/>
      <c r="E70" s="61" t="s">
        <v>80</v>
      </c>
      <c r="F70" s="129">
        <v>15</v>
      </c>
      <c r="G70" s="64"/>
      <c r="H70" s="63">
        <f t="shared" si="3"/>
        <v>0</v>
      </c>
      <c r="J70" s="11"/>
      <c r="K70" s="195"/>
      <c r="L70" s="196"/>
      <c r="M70" s="197"/>
      <c r="N70" s="11"/>
      <c r="O70" s="34"/>
      <c r="P70" s="15"/>
      <c r="Q70" s="17"/>
    </row>
    <row r="71" spans="1:17" x14ac:dyDescent="0.2">
      <c r="A71" s="61" t="s">
        <v>103</v>
      </c>
      <c r="B71" s="194" t="s">
        <v>104</v>
      </c>
      <c r="C71" s="194"/>
      <c r="D71" s="194"/>
      <c r="E71" s="61" t="s">
        <v>80</v>
      </c>
      <c r="F71" s="129">
        <v>15</v>
      </c>
      <c r="G71" s="64"/>
      <c r="H71" s="63">
        <f t="shared" si="3"/>
        <v>0</v>
      </c>
      <c r="J71" s="11"/>
      <c r="K71" s="195"/>
      <c r="L71" s="196"/>
      <c r="M71" s="197"/>
      <c r="N71" s="11"/>
      <c r="O71" s="34"/>
      <c r="P71" s="15"/>
      <c r="Q71" s="17"/>
    </row>
    <row r="72" spans="1:17" x14ac:dyDescent="0.2">
      <c r="A72" s="61" t="s">
        <v>105</v>
      </c>
      <c r="B72" s="194" t="s">
        <v>106</v>
      </c>
      <c r="C72" s="194"/>
      <c r="D72" s="194"/>
      <c r="E72" s="61" t="s">
        <v>80</v>
      </c>
      <c r="F72" s="129">
        <v>15</v>
      </c>
      <c r="G72" s="64"/>
      <c r="H72" s="63">
        <f t="shared" si="3"/>
        <v>0</v>
      </c>
      <c r="J72" s="11"/>
      <c r="K72" s="195"/>
      <c r="L72" s="196"/>
      <c r="M72" s="197"/>
      <c r="N72" s="11"/>
      <c r="O72" s="34"/>
      <c r="P72" s="15"/>
      <c r="Q72" s="17"/>
    </row>
    <row r="73" spans="1:17" x14ac:dyDescent="0.2">
      <c r="A73" s="61" t="s">
        <v>107</v>
      </c>
      <c r="B73" s="194" t="s">
        <v>108</v>
      </c>
      <c r="C73" s="194"/>
      <c r="D73" s="194"/>
      <c r="E73" s="61" t="s">
        <v>80</v>
      </c>
      <c r="F73" s="129">
        <v>15</v>
      </c>
      <c r="G73" s="64"/>
      <c r="H73" s="63">
        <f t="shared" si="3"/>
        <v>0</v>
      </c>
      <c r="J73" s="11"/>
      <c r="K73" s="195"/>
      <c r="L73" s="196"/>
      <c r="M73" s="197"/>
      <c r="N73" s="11"/>
      <c r="O73" s="34"/>
      <c r="P73" s="15"/>
      <c r="Q73" s="17"/>
    </row>
    <row r="74" spans="1:17" x14ac:dyDescent="0.2">
      <c r="A74" s="61" t="s">
        <v>109</v>
      </c>
      <c r="B74" s="194" t="s">
        <v>110</v>
      </c>
      <c r="C74" s="194"/>
      <c r="D74" s="194"/>
      <c r="E74" s="61" t="s">
        <v>80</v>
      </c>
      <c r="F74" s="129">
        <v>15</v>
      </c>
      <c r="G74" s="64"/>
      <c r="H74" s="63">
        <f t="shared" si="3"/>
        <v>0</v>
      </c>
      <c r="J74" s="11"/>
      <c r="K74" s="195"/>
      <c r="L74" s="196"/>
      <c r="M74" s="197"/>
      <c r="N74" s="11"/>
      <c r="O74" s="34"/>
      <c r="P74" s="15"/>
      <c r="Q74" s="17"/>
    </row>
    <row r="75" spans="1:17" x14ac:dyDescent="0.2">
      <c r="A75" s="61" t="s">
        <v>111</v>
      </c>
      <c r="B75" s="194" t="s">
        <v>112</v>
      </c>
      <c r="C75" s="194"/>
      <c r="D75" s="194"/>
      <c r="E75" s="61" t="s">
        <v>80</v>
      </c>
      <c r="F75" s="129">
        <v>15</v>
      </c>
      <c r="G75" s="64"/>
      <c r="H75" s="63">
        <f t="shared" si="3"/>
        <v>0</v>
      </c>
      <c r="J75" s="11"/>
      <c r="K75" s="195"/>
      <c r="L75" s="196"/>
      <c r="M75" s="197"/>
      <c r="N75" s="11"/>
      <c r="O75" s="34"/>
      <c r="P75" s="15"/>
      <c r="Q75" s="17"/>
    </row>
    <row r="76" spans="1:17" x14ac:dyDescent="0.2">
      <c r="A76" s="61" t="s">
        <v>113</v>
      </c>
      <c r="B76" s="194" t="s">
        <v>114</v>
      </c>
      <c r="C76" s="194"/>
      <c r="D76" s="194"/>
      <c r="E76" s="61" t="s">
        <v>80</v>
      </c>
      <c r="F76" s="129">
        <v>15</v>
      </c>
      <c r="G76" s="64"/>
      <c r="H76" s="63">
        <f t="shared" si="3"/>
        <v>0</v>
      </c>
      <c r="J76" s="11"/>
      <c r="K76" s="195"/>
      <c r="L76" s="196"/>
      <c r="M76" s="197"/>
      <c r="N76" s="11"/>
      <c r="O76" s="34"/>
      <c r="P76" s="15"/>
      <c r="Q76" s="17"/>
    </row>
    <row r="77" spans="1:17" x14ac:dyDescent="0.2">
      <c r="A77" s="61" t="s">
        <v>115</v>
      </c>
      <c r="B77" s="194" t="s">
        <v>116</v>
      </c>
      <c r="C77" s="194"/>
      <c r="D77" s="194"/>
      <c r="E77" s="61" t="s">
        <v>80</v>
      </c>
      <c r="F77" s="129">
        <v>15</v>
      </c>
      <c r="G77" s="64"/>
      <c r="H77" s="63">
        <f t="shared" si="3"/>
        <v>0</v>
      </c>
      <c r="J77" s="11"/>
      <c r="K77" s="195"/>
      <c r="L77" s="196"/>
      <c r="M77" s="197"/>
      <c r="N77" s="11"/>
      <c r="O77" s="34"/>
      <c r="P77" s="15"/>
      <c r="Q77" s="17"/>
    </row>
    <row r="78" spans="1:17" x14ac:dyDescent="0.2">
      <c r="A78" s="61" t="s">
        <v>117</v>
      </c>
      <c r="B78" s="194" t="s">
        <v>118</v>
      </c>
      <c r="C78" s="194"/>
      <c r="D78" s="194"/>
      <c r="E78" s="61" t="s">
        <v>80</v>
      </c>
      <c r="F78" s="129">
        <v>15</v>
      </c>
      <c r="G78" s="64"/>
      <c r="H78" s="63">
        <f t="shared" si="3"/>
        <v>0</v>
      </c>
      <c r="J78" s="11"/>
      <c r="K78" s="195"/>
      <c r="L78" s="196"/>
      <c r="M78" s="197"/>
      <c r="N78" s="11"/>
      <c r="O78" s="34"/>
      <c r="P78" s="15"/>
      <c r="Q78" s="17"/>
    </row>
    <row r="79" spans="1:17" x14ac:dyDescent="0.2">
      <c r="A79" s="61" t="s">
        <v>119</v>
      </c>
      <c r="B79" s="194" t="s">
        <v>120</v>
      </c>
      <c r="C79" s="194"/>
      <c r="D79" s="194"/>
      <c r="E79" s="61" t="s">
        <v>80</v>
      </c>
      <c r="F79" s="129">
        <v>15</v>
      </c>
      <c r="G79" s="64"/>
      <c r="H79" s="63">
        <f t="shared" si="3"/>
        <v>0</v>
      </c>
      <c r="J79" s="11"/>
      <c r="K79" s="195"/>
      <c r="L79" s="196"/>
      <c r="M79" s="197"/>
      <c r="N79" s="11"/>
      <c r="O79" s="34"/>
      <c r="P79" s="15"/>
      <c r="Q79" s="17"/>
    </row>
    <row r="80" spans="1:17" x14ac:dyDescent="0.2">
      <c r="A80" s="61" t="s">
        <v>121</v>
      </c>
      <c r="B80" s="194" t="s">
        <v>122</v>
      </c>
      <c r="C80" s="194"/>
      <c r="D80" s="194"/>
      <c r="E80" s="61" t="s">
        <v>80</v>
      </c>
      <c r="F80" s="129">
        <v>15</v>
      </c>
      <c r="G80" s="64"/>
      <c r="H80" s="63">
        <f t="shared" si="3"/>
        <v>0</v>
      </c>
      <c r="J80" s="11"/>
      <c r="K80" s="195"/>
      <c r="L80" s="196"/>
      <c r="M80" s="197"/>
      <c r="N80" s="11"/>
      <c r="O80" s="34"/>
      <c r="P80" s="15"/>
      <c r="Q80" s="17"/>
    </row>
    <row r="81" spans="1:17" x14ac:dyDescent="0.2">
      <c r="A81" s="61" t="s">
        <v>123</v>
      </c>
      <c r="B81" s="194" t="s">
        <v>124</v>
      </c>
      <c r="C81" s="194"/>
      <c r="D81" s="194"/>
      <c r="E81" s="61" t="s">
        <v>80</v>
      </c>
      <c r="F81" s="129">
        <v>15</v>
      </c>
      <c r="G81" s="64"/>
      <c r="H81" s="63">
        <f t="shared" si="3"/>
        <v>0</v>
      </c>
      <c r="J81" s="11"/>
      <c r="K81" s="195"/>
      <c r="L81" s="196"/>
      <c r="M81" s="197"/>
      <c r="N81" s="11"/>
      <c r="O81" s="34"/>
      <c r="P81" s="15"/>
      <c r="Q81" s="17"/>
    </row>
    <row r="82" spans="1:17" x14ac:dyDescent="0.2">
      <c r="A82" s="61" t="s">
        <v>125</v>
      </c>
      <c r="B82" s="194" t="s">
        <v>126</v>
      </c>
      <c r="C82" s="194"/>
      <c r="D82" s="194"/>
      <c r="E82" s="61" t="s">
        <v>80</v>
      </c>
      <c r="F82" s="129">
        <v>15</v>
      </c>
      <c r="G82" s="64"/>
      <c r="H82" s="63">
        <f t="shared" si="3"/>
        <v>0</v>
      </c>
      <c r="J82" s="11"/>
      <c r="K82" s="195"/>
      <c r="L82" s="196"/>
      <c r="M82" s="197"/>
      <c r="N82" s="11"/>
      <c r="O82" s="34"/>
      <c r="P82" s="15"/>
      <c r="Q82" s="17"/>
    </row>
    <row r="83" spans="1:17" x14ac:dyDescent="0.2">
      <c r="A83" s="61" t="s">
        <v>127</v>
      </c>
      <c r="B83" s="194" t="s">
        <v>128</v>
      </c>
      <c r="C83" s="194"/>
      <c r="D83" s="194"/>
      <c r="E83" s="61" t="s">
        <v>80</v>
      </c>
      <c r="F83" s="129">
        <v>15</v>
      </c>
      <c r="G83" s="64"/>
      <c r="H83" s="63">
        <f t="shared" si="3"/>
        <v>0</v>
      </c>
      <c r="J83" s="11"/>
      <c r="K83" s="195"/>
      <c r="L83" s="196"/>
      <c r="M83" s="197"/>
      <c r="N83" s="11"/>
      <c r="O83" s="34"/>
      <c r="P83" s="15"/>
      <c r="Q83" s="17"/>
    </row>
    <row r="84" spans="1:17" x14ac:dyDescent="0.2">
      <c r="A84" s="61" t="s">
        <v>129</v>
      </c>
      <c r="B84" s="194" t="s">
        <v>130</v>
      </c>
      <c r="C84" s="194"/>
      <c r="D84" s="194"/>
      <c r="E84" s="61" t="s">
        <v>80</v>
      </c>
      <c r="F84" s="129">
        <v>15</v>
      </c>
      <c r="G84" s="64"/>
      <c r="H84" s="63">
        <f t="shared" si="3"/>
        <v>0</v>
      </c>
      <c r="J84" s="11"/>
      <c r="K84" s="195"/>
      <c r="L84" s="196"/>
      <c r="M84" s="197"/>
      <c r="N84" s="11"/>
      <c r="O84" s="34"/>
      <c r="P84" s="15"/>
      <c r="Q84" s="17"/>
    </row>
    <row r="85" spans="1:17" x14ac:dyDescent="0.2">
      <c r="A85" s="61" t="s">
        <v>131</v>
      </c>
      <c r="B85" s="194" t="s">
        <v>132</v>
      </c>
      <c r="C85" s="194"/>
      <c r="D85" s="194"/>
      <c r="E85" s="61" t="s">
        <v>80</v>
      </c>
      <c r="F85" s="129">
        <v>15</v>
      </c>
      <c r="G85" s="64"/>
      <c r="H85" s="63">
        <f t="shared" si="3"/>
        <v>0</v>
      </c>
      <c r="J85" s="11"/>
      <c r="K85" s="195"/>
      <c r="L85" s="196"/>
      <c r="M85" s="197"/>
      <c r="N85" s="11"/>
      <c r="O85" s="34"/>
      <c r="P85" s="15"/>
      <c r="Q85" s="17"/>
    </row>
    <row r="86" spans="1:17" x14ac:dyDescent="0.2">
      <c r="A86" s="61" t="s">
        <v>133</v>
      </c>
      <c r="B86" s="194" t="s">
        <v>134</v>
      </c>
      <c r="C86" s="194"/>
      <c r="D86" s="194"/>
      <c r="E86" s="61" t="s">
        <v>80</v>
      </c>
      <c r="F86" s="129">
        <v>15</v>
      </c>
      <c r="G86" s="64"/>
      <c r="H86" s="63">
        <f t="shared" si="3"/>
        <v>0</v>
      </c>
      <c r="J86" s="11"/>
      <c r="K86" s="195"/>
      <c r="L86" s="196"/>
      <c r="M86" s="197"/>
      <c r="N86" s="11"/>
      <c r="O86" s="34"/>
      <c r="P86" s="15"/>
      <c r="Q86" s="17"/>
    </row>
    <row r="87" spans="1:17" x14ac:dyDescent="0.2">
      <c r="A87" s="61" t="s">
        <v>135</v>
      </c>
      <c r="B87" s="194" t="s">
        <v>136</v>
      </c>
      <c r="C87" s="194"/>
      <c r="D87" s="194"/>
      <c r="E87" s="61" t="s">
        <v>80</v>
      </c>
      <c r="F87" s="129">
        <v>15</v>
      </c>
      <c r="G87" s="64"/>
      <c r="H87" s="63">
        <f t="shared" si="3"/>
        <v>0</v>
      </c>
      <c r="J87" s="11"/>
      <c r="K87" s="195"/>
      <c r="L87" s="196"/>
      <c r="M87" s="197"/>
      <c r="N87" s="11"/>
      <c r="O87" s="34"/>
      <c r="P87" s="15"/>
      <c r="Q87" s="17"/>
    </row>
    <row r="88" spans="1:17" x14ac:dyDescent="0.2">
      <c r="A88" s="61" t="s">
        <v>137</v>
      </c>
      <c r="B88" s="194" t="s">
        <v>138</v>
      </c>
      <c r="C88" s="194"/>
      <c r="D88" s="194"/>
      <c r="E88" s="61" t="s">
        <v>80</v>
      </c>
      <c r="F88" s="129">
        <v>15</v>
      </c>
      <c r="G88" s="64"/>
      <c r="H88" s="63">
        <f t="shared" si="3"/>
        <v>0</v>
      </c>
      <c r="J88" s="11"/>
      <c r="K88" s="195"/>
      <c r="L88" s="196"/>
      <c r="M88" s="197"/>
      <c r="N88" s="11"/>
      <c r="O88" s="34"/>
      <c r="P88" s="15"/>
      <c r="Q88" s="17"/>
    </row>
    <row r="89" spans="1:17" x14ac:dyDescent="0.2">
      <c r="A89" s="61" t="s">
        <v>139</v>
      </c>
      <c r="B89" s="194" t="s">
        <v>140</v>
      </c>
      <c r="C89" s="194"/>
      <c r="D89" s="194"/>
      <c r="E89" s="61" t="s">
        <v>80</v>
      </c>
      <c r="F89" s="129">
        <v>15</v>
      </c>
      <c r="G89" s="64"/>
      <c r="H89" s="63">
        <f t="shared" si="3"/>
        <v>0</v>
      </c>
      <c r="J89" s="11"/>
      <c r="K89" s="195"/>
      <c r="L89" s="196"/>
      <c r="M89" s="197"/>
      <c r="N89" s="11"/>
      <c r="O89" s="34"/>
      <c r="P89" s="15"/>
      <c r="Q89" s="17"/>
    </row>
    <row r="90" spans="1:17" x14ac:dyDescent="0.2">
      <c r="A90" s="61" t="s">
        <v>141</v>
      </c>
      <c r="B90" s="194" t="s">
        <v>142</v>
      </c>
      <c r="C90" s="194"/>
      <c r="D90" s="194"/>
      <c r="E90" s="61" t="s">
        <v>80</v>
      </c>
      <c r="F90" s="129">
        <v>15</v>
      </c>
      <c r="G90" s="64"/>
      <c r="H90" s="63">
        <f t="shared" si="3"/>
        <v>0</v>
      </c>
      <c r="J90" s="11"/>
      <c r="K90" s="195"/>
      <c r="L90" s="196"/>
      <c r="M90" s="197"/>
      <c r="N90" s="11"/>
      <c r="O90" s="34"/>
      <c r="P90" s="15"/>
      <c r="Q90" s="17"/>
    </row>
    <row r="91" spans="1:17" x14ac:dyDescent="0.2">
      <c r="A91" s="61" t="s">
        <v>143</v>
      </c>
      <c r="B91" s="194" t="s">
        <v>144</v>
      </c>
      <c r="C91" s="194"/>
      <c r="D91" s="194"/>
      <c r="E91" s="61" t="s">
        <v>80</v>
      </c>
      <c r="F91" s="129">
        <v>15</v>
      </c>
      <c r="G91" s="64"/>
      <c r="H91" s="63">
        <f t="shared" si="3"/>
        <v>0</v>
      </c>
      <c r="J91" s="11"/>
      <c r="K91" s="195"/>
      <c r="L91" s="196"/>
      <c r="M91" s="197"/>
      <c r="N91" s="11"/>
      <c r="O91" s="34"/>
      <c r="P91" s="15"/>
      <c r="Q91" s="17"/>
    </row>
    <row r="92" spans="1:17" x14ac:dyDescent="0.2">
      <c r="A92" s="61" t="s">
        <v>145</v>
      </c>
      <c r="B92" s="194" t="s">
        <v>146</v>
      </c>
      <c r="C92" s="194"/>
      <c r="D92" s="194"/>
      <c r="E92" s="61" t="s">
        <v>80</v>
      </c>
      <c r="F92" s="129">
        <v>15</v>
      </c>
      <c r="G92" s="64"/>
      <c r="H92" s="63">
        <f t="shared" si="3"/>
        <v>0</v>
      </c>
      <c r="J92" s="11"/>
      <c r="K92" s="195"/>
      <c r="L92" s="196"/>
      <c r="M92" s="197"/>
      <c r="N92" s="11"/>
      <c r="O92" s="34"/>
      <c r="P92" s="15"/>
      <c r="Q92" s="17"/>
    </row>
    <row r="93" spans="1:17" x14ac:dyDescent="0.2">
      <c r="A93" s="61" t="s">
        <v>147</v>
      </c>
      <c r="B93" s="194" t="s">
        <v>148</v>
      </c>
      <c r="C93" s="194"/>
      <c r="D93" s="194"/>
      <c r="E93" s="61" t="s">
        <v>80</v>
      </c>
      <c r="F93" s="129">
        <v>15</v>
      </c>
      <c r="G93" s="64"/>
      <c r="H93" s="63">
        <f t="shared" si="3"/>
        <v>0</v>
      </c>
      <c r="J93" s="11"/>
      <c r="K93" s="195"/>
      <c r="L93" s="196"/>
      <c r="M93" s="197"/>
      <c r="N93" s="11"/>
      <c r="O93" s="34"/>
      <c r="P93" s="15"/>
      <c r="Q93" s="17"/>
    </row>
    <row r="94" spans="1:17" x14ac:dyDescent="0.2">
      <c r="A94" s="61" t="s">
        <v>149</v>
      </c>
      <c r="B94" s="194" t="s">
        <v>150</v>
      </c>
      <c r="C94" s="194"/>
      <c r="D94" s="194"/>
      <c r="E94" s="61" t="s">
        <v>80</v>
      </c>
      <c r="F94" s="129">
        <v>15</v>
      </c>
      <c r="G94" s="64"/>
      <c r="H94" s="63">
        <f t="shared" si="3"/>
        <v>0</v>
      </c>
      <c r="J94" s="11"/>
      <c r="K94" s="195"/>
      <c r="L94" s="196"/>
      <c r="M94" s="197"/>
      <c r="N94" s="11"/>
      <c r="O94" s="34"/>
      <c r="P94" s="15"/>
      <c r="Q94" s="17"/>
    </row>
    <row r="95" spans="1:17" x14ac:dyDescent="0.2">
      <c r="A95" s="61" t="s">
        <v>151</v>
      </c>
      <c r="B95" s="194" t="s">
        <v>152</v>
      </c>
      <c r="C95" s="194"/>
      <c r="D95" s="194"/>
      <c r="E95" s="61" t="s">
        <v>80</v>
      </c>
      <c r="F95" s="129">
        <v>15</v>
      </c>
      <c r="G95" s="64"/>
      <c r="H95" s="63">
        <f t="shared" si="3"/>
        <v>0</v>
      </c>
      <c r="J95" s="11"/>
      <c r="K95" s="195"/>
      <c r="L95" s="196"/>
      <c r="M95" s="197"/>
      <c r="N95" s="11"/>
      <c r="O95" s="34"/>
      <c r="P95" s="15"/>
      <c r="Q95" s="17"/>
    </row>
    <row r="96" spans="1:17" x14ac:dyDescent="0.2">
      <c r="A96" s="61" t="s">
        <v>153</v>
      </c>
      <c r="B96" s="194" t="s">
        <v>154</v>
      </c>
      <c r="C96" s="194"/>
      <c r="D96" s="194"/>
      <c r="E96" s="61" t="s">
        <v>80</v>
      </c>
      <c r="F96" s="129">
        <v>15</v>
      </c>
      <c r="G96" s="64"/>
      <c r="H96" s="63">
        <f t="shared" si="3"/>
        <v>0</v>
      </c>
      <c r="J96" s="11"/>
      <c r="K96" s="195"/>
      <c r="L96" s="196"/>
      <c r="M96" s="197"/>
      <c r="N96" s="11"/>
      <c r="O96" s="34"/>
      <c r="P96" s="15"/>
      <c r="Q96" s="17"/>
    </row>
    <row r="97" spans="1:17" x14ac:dyDescent="0.2">
      <c r="A97" s="61" t="s">
        <v>155</v>
      </c>
      <c r="B97" s="194" t="s">
        <v>156</v>
      </c>
      <c r="C97" s="194"/>
      <c r="D97" s="194"/>
      <c r="E97" s="61" t="s">
        <v>80</v>
      </c>
      <c r="F97" s="129">
        <v>15</v>
      </c>
      <c r="G97" s="64"/>
      <c r="H97" s="63">
        <f t="shared" si="3"/>
        <v>0</v>
      </c>
      <c r="J97" s="11"/>
      <c r="K97" s="195"/>
      <c r="L97" s="196"/>
      <c r="M97" s="197"/>
      <c r="N97" s="11"/>
      <c r="O97" s="34"/>
      <c r="P97" s="15"/>
      <c r="Q97" s="17"/>
    </row>
    <row r="98" spans="1:17" x14ac:dyDescent="0.2">
      <c r="A98" s="61" t="s">
        <v>157</v>
      </c>
      <c r="B98" s="194" t="s">
        <v>158</v>
      </c>
      <c r="C98" s="194"/>
      <c r="D98" s="194"/>
      <c r="E98" s="61" t="s">
        <v>80</v>
      </c>
      <c r="F98" s="129">
        <v>15</v>
      </c>
      <c r="G98" s="64"/>
      <c r="H98" s="63">
        <f t="shared" si="3"/>
        <v>0</v>
      </c>
      <c r="J98" s="11"/>
      <c r="K98" s="195"/>
      <c r="L98" s="196"/>
      <c r="M98" s="197"/>
      <c r="N98" s="11"/>
      <c r="O98" s="34"/>
      <c r="P98" s="15"/>
      <c r="Q98" s="17"/>
    </row>
    <row r="99" spans="1:17" x14ac:dyDescent="0.2">
      <c r="A99" s="61" t="s">
        <v>159</v>
      </c>
      <c r="B99" s="194" t="s">
        <v>160</v>
      </c>
      <c r="C99" s="194"/>
      <c r="D99" s="194"/>
      <c r="E99" s="61" t="s">
        <v>80</v>
      </c>
      <c r="F99" s="129">
        <v>15</v>
      </c>
      <c r="G99" s="64"/>
      <c r="H99" s="63">
        <f t="shared" si="3"/>
        <v>0</v>
      </c>
      <c r="J99" s="11"/>
      <c r="K99" s="195"/>
      <c r="L99" s="196"/>
      <c r="M99" s="197"/>
      <c r="N99" s="11"/>
      <c r="O99" s="34"/>
      <c r="P99" s="15"/>
      <c r="Q99" s="17"/>
    </row>
    <row r="100" spans="1:17" x14ac:dyDescent="0.2">
      <c r="A100" s="61" t="s">
        <v>161</v>
      </c>
      <c r="B100" s="194" t="s">
        <v>162</v>
      </c>
      <c r="C100" s="194"/>
      <c r="D100" s="194"/>
      <c r="E100" s="61" t="s">
        <v>80</v>
      </c>
      <c r="F100" s="129">
        <v>15</v>
      </c>
      <c r="G100" s="64"/>
      <c r="H100" s="63">
        <f t="shared" si="3"/>
        <v>0</v>
      </c>
      <c r="J100" s="11"/>
      <c r="K100" s="195"/>
      <c r="L100" s="196"/>
      <c r="M100" s="197"/>
      <c r="N100" s="11"/>
      <c r="O100" s="34"/>
      <c r="P100" s="15"/>
      <c r="Q100" s="17"/>
    </row>
    <row r="101" spans="1:17" x14ac:dyDescent="0.2">
      <c r="A101" s="61" t="s">
        <v>163</v>
      </c>
      <c r="B101" s="194" t="s">
        <v>164</v>
      </c>
      <c r="C101" s="194"/>
      <c r="D101" s="194"/>
      <c r="E101" s="61" t="s">
        <v>80</v>
      </c>
      <c r="F101" s="129">
        <v>15</v>
      </c>
      <c r="G101" s="64"/>
      <c r="H101" s="63">
        <f t="shared" si="3"/>
        <v>0</v>
      </c>
      <c r="J101" s="11"/>
      <c r="K101" s="195"/>
      <c r="L101" s="196"/>
      <c r="M101" s="197"/>
      <c r="N101" s="11"/>
      <c r="O101" s="34"/>
      <c r="P101" s="15"/>
      <c r="Q101" s="17"/>
    </row>
    <row r="102" spans="1:17" x14ac:dyDescent="0.2">
      <c r="A102" s="198" t="str">
        <f>"Subtotal "&amp;A55</f>
        <v>Subtotal 1.5.1.1 Muestreo físico y químico de aguas superficiales</v>
      </c>
      <c r="B102" s="198"/>
      <c r="C102" s="198"/>
      <c r="D102" s="198"/>
      <c r="E102" s="198"/>
      <c r="F102" s="198"/>
      <c r="G102" s="198"/>
      <c r="H102" s="65">
        <f>SUM(H57,H59:H101)</f>
        <v>0</v>
      </c>
      <c r="J102" s="153" t="str">
        <f>A102</f>
        <v>Subtotal 1.5.1.1 Muestreo físico y químico de aguas superficiales</v>
      </c>
      <c r="K102" s="153"/>
      <c r="L102" s="153"/>
      <c r="M102" s="153"/>
      <c r="N102" s="153"/>
      <c r="O102" s="153"/>
      <c r="P102" s="153"/>
      <c r="Q102" s="65"/>
    </row>
    <row r="103" spans="1:17" x14ac:dyDescent="0.2">
      <c r="A103" s="199" t="s">
        <v>165</v>
      </c>
      <c r="B103" s="199"/>
      <c r="C103" s="199"/>
      <c r="D103" s="199"/>
      <c r="E103" s="199"/>
      <c r="F103" s="199"/>
      <c r="G103" s="66">
        <v>0.19</v>
      </c>
      <c r="H103" s="67">
        <f>ROUND(H102*G103,0)</f>
        <v>0</v>
      </c>
      <c r="J103" s="200" t="str">
        <f>A103</f>
        <v>IVA items 1.5.1.1 y 1.5.2.1</v>
      </c>
      <c r="K103" s="200"/>
      <c r="L103" s="200"/>
      <c r="M103" s="200"/>
      <c r="N103" s="200"/>
      <c r="O103" s="200"/>
      <c r="P103" s="68">
        <v>0.19</v>
      </c>
      <c r="Q103" s="67"/>
    </row>
    <row r="104" spans="1:17" x14ac:dyDescent="0.2">
      <c r="A104" s="198" t="str">
        <f>"Subtotal "&amp;$A$55&amp;" y "&amp;$A$58&amp;"  con IVA"</f>
        <v>Subtotal 1.5.1.1 Muestreo físico y químico de aguas superficiales y 1.5.2.1  Análisis físico y químico de aguas superficiales  con IVA</v>
      </c>
      <c r="B104" s="198"/>
      <c r="C104" s="198"/>
      <c r="D104" s="198"/>
      <c r="E104" s="198"/>
      <c r="F104" s="198"/>
      <c r="G104" s="198"/>
      <c r="H104" s="65">
        <f>SUM(H102:H103)</f>
        <v>0</v>
      </c>
      <c r="J104" s="153" t="str">
        <f>A104</f>
        <v>Subtotal 1.5.1.1 Muestreo físico y químico de aguas superficiales y 1.5.2.1  Análisis físico y químico de aguas superficiales  con IVA</v>
      </c>
      <c r="K104" s="153"/>
      <c r="L104" s="153"/>
      <c r="M104" s="153"/>
      <c r="N104" s="153"/>
      <c r="O104" s="153"/>
      <c r="P104" s="153"/>
      <c r="Q104" s="65"/>
    </row>
    <row r="105" spans="1:17" x14ac:dyDescent="0.2">
      <c r="A105" s="156" t="s">
        <v>166</v>
      </c>
      <c r="B105" s="157"/>
      <c r="C105" s="157"/>
      <c r="D105" s="157"/>
      <c r="E105" s="157"/>
      <c r="F105" s="157"/>
      <c r="G105" s="158"/>
      <c r="H105" s="40"/>
      <c r="J105" s="156" t="str">
        <f>A105</f>
        <v>1.5.2 Muestreo y analisis de suelos</v>
      </c>
      <c r="K105" s="157"/>
      <c r="L105" s="157"/>
      <c r="M105" s="157"/>
      <c r="N105" s="157"/>
      <c r="O105" s="157"/>
      <c r="P105" s="158"/>
      <c r="Q105" s="40"/>
    </row>
    <row r="106" spans="1:17" ht="13.7" customHeight="1" x14ac:dyDescent="0.2">
      <c r="A106" s="202" t="s">
        <v>167</v>
      </c>
      <c r="B106" s="203"/>
      <c r="C106" s="203"/>
      <c r="D106" s="203"/>
      <c r="E106" s="203"/>
      <c r="F106" s="203"/>
      <c r="G106" s="203"/>
      <c r="H106" s="204"/>
      <c r="J106" s="202" t="str">
        <f>A106</f>
        <v>1.5.2.1 Toma de muestras de suelos</v>
      </c>
      <c r="K106" s="203"/>
      <c r="L106" s="203"/>
      <c r="M106" s="203"/>
      <c r="N106" s="203"/>
      <c r="O106" s="203"/>
      <c r="P106" s="204"/>
      <c r="Q106" s="69"/>
    </row>
    <row r="107" spans="1:17" ht="25.5" x14ac:dyDescent="0.2">
      <c r="A107" s="4" t="s">
        <v>3</v>
      </c>
      <c r="B107" s="170" t="s">
        <v>4</v>
      </c>
      <c r="C107" s="171"/>
      <c r="D107" s="172"/>
      <c r="E107" s="4" t="s">
        <v>56</v>
      </c>
      <c r="F107" s="125" t="s">
        <v>42</v>
      </c>
      <c r="G107" s="59" t="s">
        <v>57</v>
      </c>
      <c r="H107" s="41" t="s">
        <v>58</v>
      </c>
      <c r="J107" s="7" t="s">
        <v>3</v>
      </c>
      <c r="K107" s="173" t="s">
        <v>4</v>
      </c>
      <c r="L107" s="171"/>
      <c r="M107" s="172"/>
      <c r="N107" s="7" t="s">
        <v>56</v>
      </c>
      <c r="O107" s="42" t="s">
        <v>42</v>
      </c>
      <c r="P107" s="9" t="str">
        <f>+G107</f>
        <v>VALOR UNITARIO 
 (B)</v>
      </c>
      <c r="Q107" s="43" t="s">
        <v>58</v>
      </c>
    </row>
    <row r="108" spans="1:17" ht="12.75" customHeight="1" x14ac:dyDescent="0.2">
      <c r="A108" s="11" t="s">
        <v>78</v>
      </c>
      <c r="B108" s="178" t="s">
        <v>403</v>
      </c>
      <c r="C108" s="179"/>
      <c r="D108" s="180"/>
      <c r="E108" s="11" t="s">
        <v>62</v>
      </c>
      <c r="F108" s="130">
        <v>25</v>
      </c>
      <c r="G108" s="62"/>
      <c r="H108" s="70">
        <f>ROUND(F108*G108,0)</f>
        <v>0</v>
      </c>
      <c r="J108" s="11"/>
      <c r="K108" s="201"/>
      <c r="L108" s="201"/>
      <c r="M108" s="201"/>
      <c r="N108" s="11"/>
      <c r="O108" s="71"/>
      <c r="P108" s="72"/>
      <c r="Q108" s="72"/>
    </row>
    <row r="109" spans="1:17" ht="12.75" customHeight="1" x14ac:dyDescent="0.2">
      <c r="A109" s="156" t="s">
        <v>168</v>
      </c>
      <c r="B109" s="157"/>
      <c r="C109" s="157"/>
      <c r="D109" s="157"/>
      <c r="E109" s="157"/>
      <c r="F109" s="157"/>
      <c r="G109" s="157"/>
      <c r="H109" s="158"/>
      <c r="J109" s="202" t="str">
        <f>A109</f>
        <v>1.5.2.2 Análisis cuantitativo y cualitativo del estado del suelo – paquete de parámetros</v>
      </c>
      <c r="K109" s="203"/>
      <c r="L109" s="203"/>
      <c r="M109" s="203"/>
      <c r="N109" s="203"/>
      <c r="O109" s="203"/>
      <c r="P109" s="203"/>
      <c r="Q109" s="204"/>
    </row>
    <row r="110" spans="1:17" ht="12.75" customHeight="1" x14ac:dyDescent="0.2">
      <c r="A110" s="11" t="s">
        <v>169</v>
      </c>
      <c r="B110" s="178" t="s">
        <v>170</v>
      </c>
      <c r="C110" s="179"/>
      <c r="D110" s="180"/>
      <c r="E110" s="11" t="s">
        <v>80</v>
      </c>
      <c r="F110" s="130">
        <v>188</v>
      </c>
      <c r="G110" s="62"/>
      <c r="H110" s="70">
        <f>ROUND(F110*G110,0)</f>
        <v>0</v>
      </c>
      <c r="J110" s="11"/>
      <c r="K110" s="178"/>
      <c r="L110" s="179"/>
      <c r="M110" s="180"/>
      <c r="N110" s="11"/>
      <c r="O110" s="71"/>
      <c r="P110" s="72"/>
      <c r="Q110" s="72"/>
    </row>
    <row r="111" spans="1:17" ht="12.75" customHeight="1" x14ac:dyDescent="0.2">
      <c r="A111" s="11" t="s">
        <v>171</v>
      </c>
      <c r="B111" s="178" t="s">
        <v>172</v>
      </c>
      <c r="C111" s="179"/>
      <c r="D111" s="180"/>
      <c r="E111" s="11" t="s">
        <v>80</v>
      </c>
      <c r="F111" s="130">
        <v>188</v>
      </c>
      <c r="G111" s="62"/>
      <c r="H111" s="70">
        <f t="shared" ref="H111:H123" si="4">ROUND(F111*G111,0)</f>
        <v>0</v>
      </c>
      <c r="J111" s="11"/>
      <c r="K111" s="178"/>
      <c r="L111" s="179"/>
      <c r="M111" s="180"/>
      <c r="N111" s="11"/>
      <c r="O111" s="71"/>
      <c r="P111" s="72"/>
      <c r="Q111" s="72"/>
    </row>
    <row r="112" spans="1:17" ht="12.75" customHeight="1" x14ac:dyDescent="0.2">
      <c r="A112" s="11" t="s">
        <v>173</v>
      </c>
      <c r="B112" s="178" t="s">
        <v>174</v>
      </c>
      <c r="C112" s="179"/>
      <c r="D112" s="180"/>
      <c r="E112" s="11" t="s">
        <v>80</v>
      </c>
      <c r="F112" s="130">
        <v>188</v>
      </c>
      <c r="G112" s="62"/>
      <c r="H112" s="70">
        <f t="shared" si="4"/>
        <v>0</v>
      </c>
      <c r="J112" s="11"/>
      <c r="K112" s="178"/>
      <c r="L112" s="179"/>
      <c r="M112" s="180"/>
      <c r="N112" s="11"/>
      <c r="O112" s="71"/>
      <c r="P112" s="72"/>
      <c r="Q112" s="72"/>
    </row>
    <row r="113" spans="1:17" ht="12.75" customHeight="1" x14ac:dyDescent="0.2">
      <c r="A113" s="11" t="s">
        <v>175</v>
      </c>
      <c r="B113" s="178" t="s">
        <v>176</v>
      </c>
      <c r="C113" s="179"/>
      <c r="D113" s="180"/>
      <c r="E113" s="11" t="s">
        <v>80</v>
      </c>
      <c r="F113" s="130">
        <v>188</v>
      </c>
      <c r="G113" s="62"/>
      <c r="H113" s="70">
        <f t="shared" si="4"/>
        <v>0</v>
      </c>
      <c r="J113" s="11"/>
      <c r="K113" s="178"/>
      <c r="L113" s="179"/>
      <c r="M113" s="180"/>
      <c r="N113" s="11"/>
      <c r="O113" s="71"/>
      <c r="P113" s="72"/>
      <c r="Q113" s="72"/>
    </row>
    <row r="114" spans="1:17" ht="12.75" customHeight="1" x14ac:dyDescent="0.2">
      <c r="A114" s="11" t="s">
        <v>177</v>
      </c>
      <c r="B114" s="178" t="s">
        <v>178</v>
      </c>
      <c r="C114" s="179"/>
      <c r="D114" s="180"/>
      <c r="E114" s="11" t="s">
        <v>80</v>
      </c>
      <c r="F114" s="130">
        <v>188</v>
      </c>
      <c r="G114" s="62"/>
      <c r="H114" s="70">
        <f t="shared" si="4"/>
        <v>0</v>
      </c>
      <c r="J114" s="11"/>
      <c r="K114" s="178"/>
      <c r="L114" s="179"/>
      <c r="M114" s="180"/>
      <c r="N114" s="11"/>
      <c r="O114" s="71"/>
      <c r="P114" s="72"/>
      <c r="Q114" s="72"/>
    </row>
    <row r="115" spans="1:17" ht="12.75" customHeight="1" x14ac:dyDescent="0.2">
      <c r="A115" s="11" t="s">
        <v>179</v>
      </c>
      <c r="B115" s="178" t="s">
        <v>180</v>
      </c>
      <c r="C115" s="179"/>
      <c r="D115" s="180"/>
      <c r="E115" s="11" t="s">
        <v>80</v>
      </c>
      <c r="F115" s="130">
        <v>188</v>
      </c>
      <c r="G115" s="62"/>
      <c r="H115" s="70">
        <f t="shared" si="4"/>
        <v>0</v>
      </c>
      <c r="J115" s="11"/>
      <c r="K115" s="178"/>
      <c r="L115" s="179"/>
      <c r="M115" s="180"/>
      <c r="N115" s="11"/>
      <c r="O115" s="71"/>
      <c r="P115" s="72"/>
      <c r="Q115" s="72"/>
    </row>
    <row r="116" spans="1:17" ht="12.75" customHeight="1" x14ac:dyDescent="0.2">
      <c r="A116" s="11" t="s">
        <v>181</v>
      </c>
      <c r="B116" s="178" t="s">
        <v>182</v>
      </c>
      <c r="C116" s="179"/>
      <c r="D116" s="180"/>
      <c r="E116" s="11" t="s">
        <v>80</v>
      </c>
      <c r="F116" s="130">
        <v>188</v>
      </c>
      <c r="G116" s="62"/>
      <c r="H116" s="70">
        <f t="shared" si="4"/>
        <v>0</v>
      </c>
      <c r="J116" s="11"/>
      <c r="K116" s="178"/>
      <c r="L116" s="179"/>
      <c r="M116" s="180"/>
      <c r="N116" s="11"/>
      <c r="O116" s="71"/>
      <c r="P116" s="72"/>
      <c r="Q116" s="72"/>
    </row>
    <row r="117" spans="1:17" ht="12.75" customHeight="1" x14ac:dyDescent="0.2">
      <c r="A117" s="11" t="s">
        <v>183</v>
      </c>
      <c r="B117" s="178" t="s">
        <v>184</v>
      </c>
      <c r="C117" s="179"/>
      <c r="D117" s="180"/>
      <c r="E117" s="11" t="s">
        <v>80</v>
      </c>
      <c r="F117" s="130">
        <v>188</v>
      </c>
      <c r="G117" s="62"/>
      <c r="H117" s="70">
        <f t="shared" si="4"/>
        <v>0</v>
      </c>
      <c r="J117" s="11"/>
      <c r="K117" s="178"/>
      <c r="L117" s="179"/>
      <c r="M117" s="180"/>
      <c r="N117" s="11"/>
      <c r="O117" s="71"/>
      <c r="P117" s="72"/>
      <c r="Q117" s="72"/>
    </row>
    <row r="118" spans="1:17" ht="12.75" customHeight="1" x14ac:dyDescent="0.2">
      <c r="A118" s="11" t="s">
        <v>185</v>
      </c>
      <c r="B118" s="178" t="s">
        <v>186</v>
      </c>
      <c r="C118" s="179"/>
      <c r="D118" s="180"/>
      <c r="E118" s="11" t="s">
        <v>80</v>
      </c>
      <c r="F118" s="130">
        <v>188</v>
      </c>
      <c r="G118" s="62"/>
      <c r="H118" s="70">
        <f t="shared" si="4"/>
        <v>0</v>
      </c>
      <c r="J118" s="11"/>
      <c r="K118" s="178"/>
      <c r="L118" s="179"/>
      <c r="M118" s="180"/>
      <c r="N118" s="11"/>
      <c r="O118" s="71"/>
      <c r="P118" s="72"/>
      <c r="Q118" s="72"/>
    </row>
    <row r="119" spans="1:17" ht="12.75" customHeight="1" x14ac:dyDescent="0.2">
      <c r="A119" s="11" t="s">
        <v>187</v>
      </c>
      <c r="B119" s="178" t="s">
        <v>188</v>
      </c>
      <c r="C119" s="179"/>
      <c r="D119" s="180"/>
      <c r="E119" s="11" t="s">
        <v>80</v>
      </c>
      <c r="F119" s="130">
        <v>188</v>
      </c>
      <c r="G119" s="62"/>
      <c r="H119" s="70">
        <f t="shared" si="4"/>
        <v>0</v>
      </c>
      <c r="J119" s="11"/>
      <c r="K119" s="178"/>
      <c r="L119" s="179"/>
      <c r="M119" s="180"/>
      <c r="N119" s="11"/>
      <c r="O119" s="71"/>
      <c r="P119" s="72"/>
      <c r="Q119" s="72"/>
    </row>
    <row r="120" spans="1:17" ht="12.75" customHeight="1" x14ac:dyDescent="0.2">
      <c r="A120" s="11" t="s">
        <v>189</v>
      </c>
      <c r="B120" s="178" t="s">
        <v>190</v>
      </c>
      <c r="C120" s="179"/>
      <c r="D120" s="180"/>
      <c r="E120" s="11" t="s">
        <v>80</v>
      </c>
      <c r="F120" s="130">
        <v>188</v>
      </c>
      <c r="G120" s="62"/>
      <c r="H120" s="70">
        <f t="shared" si="4"/>
        <v>0</v>
      </c>
      <c r="J120" s="11"/>
      <c r="K120" s="178"/>
      <c r="L120" s="179"/>
      <c r="M120" s="180"/>
      <c r="N120" s="11"/>
      <c r="O120" s="71"/>
      <c r="P120" s="72"/>
      <c r="Q120" s="72"/>
    </row>
    <row r="121" spans="1:17" ht="24.75" customHeight="1" x14ac:dyDescent="0.2">
      <c r="A121" s="11" t="s">
        <v>191</v>
      </c>
      <c r="B121" s="178" t="s">
        <v>192</v>
      </c>
      <c r="C121" s="179"/>
      <c r="D121" s="180"/>
      <c r="E121" s="11" t="s">
        <v>80</v>
      </c>
      <c r="F121" s="130">
        <v>188</v>
      </c>
      <c r="G121" s="62"/>
      <c r="H121" s="70">
        <f t="shared" si="4"/>
        <v>0</v>
      </c>
      <c r="J121" s="11"/>
      <c r="K121" s="178"/>
      <c r="L121" s="179"/>
      <c r="M121" s="180"/>
      <c r="N121" s="11"/>
      <c r="O121" s="71"/>
      <c r="P121" s="72"/>
      <c r="Q121" s="72"/>
    </row>
    <row r="122" spans="1:17" ht="12.75" customHeight="1" x14ac:dyDescent="0.2">
      <c r="A122" s="11" t="s">
        <v>193</v>
      </c>
      <c r="B122" s="178" t="s">
        <v>194</v>
      </c>
      <c r="C122" s="179"/>
      <c r="D122" s="180"/>
      <c r="E122" s="11" t="s">
        <v>80</v>
      </c>
      <c r="F122" s="130">
        <v>188</v>
      </c>
      <c r="G122" s="62"/>
      <c r="H122" s="70">
        <f t="shared" si="4"/>
        <v>0</v>
      </c>
      <c r="J122" s="11"/>
      <c r="K122" s="178"/>
      <c r="L122" s="179"/>
      <c r="M122" s="180"/>
      <c r="N122" s="11"/>
      <c r="O122" s="71"/>
      <c r="P122" s="72"/>
      <c r="Q122" s="72"/>
    </row>
    <row r="123" spans="1:17" ht="12.75" customHeight="1" x14ac:dyDescent="0.2">
      <c r="A123" s="11" t="s">
        <v>195</v>
      </c>
      <c r="B123" s="178" t="s">
        <v>196</v>
      </c>
      <c r="C123" s="179"/>
      <c r="D123" s="180"/>
      <c r="E123" s="11" t="s">
        <v>80</v>
      </c>
      <c r="F123" s="130">
        <v>188</v>
      </c>
      <c r="G123" s="62"/>
      <c r="H123" s="70">
        <f t="shared" si="4"/>
        <v>0</v>
      </c>
      <c r="J123" s="11"/>
      <c r="K123" s="178"/>
      <c r="L123" s="179"/>
      <c r="M123" s="180"/>
      <c r="N123" s="11"/>
      <c r="O123" s="71"/>
      <c r="P123" s="72"/>
      <c r="Q123" s="72"/>
    </row>
    <row r="124" spans="1:17" x14ac:dyDescent="0.2">
      <c r="A124" s="153" t="str">
        <f>"Subtotal "&amp;$A$106&amp;" y "&amp;$A$109&amp;""</f>
        <v>Subtotal 1.5.2.1 Toma de muestras de suelos y 1.5.2.2 Análisis cuantitativo y cualitativo del estado del suelo – paquete de parámetros</v>
      </c>
      <c r="B124" s="153"/>
      <c r="C124" s="153"/>
      <c r="D124" s="153"/>
      <c r="E124" s="153"/>
      <c r="F124" s="153"/>
      <c r="G124" s="206"/>
      <c r="H124" s="28">
        <f>SUM(H108,H110:H123)</f>
        <v>0</v>
      </c>
      <c r="J124" s="153" t="str">
        <f>+A124</f>
        <v>Subtotal 1.5.2.1 Toma de muestras de suelos y 1.5.2.2 Análisis cuantitativo y cualitativo del estado del suelo – paquete de parámetros</v>
      </c>
      <c r="K124" s="153"/>
      <c r="L124" s="153"/>
      <c r="M124" s="153"/>
      <c r="N124" s="153"/>
      <c r="O124" s="153"/>
      <c r="P124" s="153"/>
      <c r="Q124" s="28"/>
    </row>
    <row r="125" spans="1:17" x14ac:dyDescent="0.2">
      <c r="A125" s="200" t="s">
        <v>28</v>
      </c>
      <c r="B125" s="200"/>
      <c r="C125" s="200"/>
      <c r="D125" s="200"/>
      <c r="E125" s="200"/>
      <c r="F125" s="200"/>
      <c r="G125" s="68">
        <v>0.19</v>
      </c>
      <c r="H125" s="30">
        <f>ROUND((H124*G125),0)</f>
        <v>0</v>
      </c>
      <c r="J125" s="200" t="s">
        <v>28</v>
      </c>
      <c r="K125" s="200"/>
      <c r="L125" s="200"/>
      <c r="M125" s="200"/>
      <c r="N125" s="200"/>
      <c r="O125" s="200"/>
      <c r="P125" s="68">
        <v>0.19</v>
      </c>
      <c r="Q125" s="30"/>
    </row>
    <row r="126" spans="1:17" x14ac:dyDescent="0.2">
      <c r="A126" s="198" t="str">
        <f>"Subtotal "&amp;$A$106&amp;" y "&amp;$A$109&amp;"  con IVA"</f>
        <v>Subtotal 1.5.2.1 Toma de muestras de suelos y 1.5.2.2 Análisis cuantitativo y cualitativo del estado del suelo – paquete de parámetros  con IVA</v>
      </c>
      <c r="B126" s="198"/>
      <c r="C126" s="198"/>
      <c r="D126" s="198"/>
      <c r="E126" s="198"/>
      <c r="F126" s="198"/>
      <c r="G126" s="198"/>
      <c r="H126" s="65">
        <f>SUM(H124:H125)</f>
        <v>0</v>
      </c>
      <c r="J126" s="153" t="str">
        <f>A126</f>
        <v>Subtotal 1.5.2.1 Toma de muestras de suelos y 1.5.2.2 Análisis cuantitativo y cualitativo del estado del suelo – paquete de parámetros  con IVA</v>
      </c>
      <c r="K126" s="153"/>
      <c r="L126" s="153"/>
      <c r="M126" s="153"/>
      <c r="N126" s="153"/>
      <c r="O126" s="153"/>
      <c r="P126" s="153"/>
      <c r="Q126" s="65"/>
    </row>
    <row r="127" spans="1:17" x14ac:dyDescent="0.2">
      <c r="A127" s="193" t="str">
        <f>"TOTAL "&amp;A53</f>
        <v>TOTAL 1.5 Caracterización abiótica</v>
      </c>
      <c r="B127" s="193"/>
      <c r="C127" s="193"/>
      <c r="D127" s="193"/>
      <c r="E127" s="193"/>
      <c r="F127" s="193"/>
      <c r="G127" s="193"/>
      <c r="H127" s="56">
        <f>+$H$104+$H$126</f>
        <v>0</v>
      </c>
      <c r="J127" s="193" t="str">
        <f>"TOTAL "&amp;J53</f>
        <v>TOTAL 1.5 Caracterización abiótica</v>
      </c>
      <c r="K127" s="193"/>
      <c r="L127" s="193"/>
      <c r="M127" s="193"/>
      <c r="N127" s="193"/>
      <c r="O127" s="193"/>
      <c r="P127" s="193"/>
      <c r="Q127" s="56"/>
    </row>
    <row r="128" spans="1:17" x14ac:dyDescent="0.2">
      <c r="A128" s="205" t="s">
        <v>197</v>
      </c>
      <c r="B128" s="205"/>
      <c r="C128" s="205"/>
      <c r="D128" s="205"/>
      <c r="E128" s="205"/>
      <c r="F128" s="205"/>
      <c r="G128" s="205"/>
      <c r="H128" s="73">
        <f>+H24+H31+H41+H52+H127</f>
        <v>0</v>
      </c>
      <c r="J128" s="205" t="str">
        <f>+A128</f>
        <v>TOTAL  1: GESTIÓN INTEGRAL (1.1, 1.2, 1.3, 1.4 y 1.5)</v>
      </c>
      <c r="K128" s="205"/>
      <c r="L128" s="205"/>
      <c r="M128" s="205"/>
      <c r="N128" s="205"/>
      <c r="O128" s="205"/>
      <c r="P128" s="205"/>
      <c r="Q128" s="73"/>
    </row>
    <row r="129" spans="1:17" ht="26.25" customHeight="1" x14ac:dyDescent="0.2">
      <c r="A129" s="208" t="s">
        <v>198</v>
      </c>
      <c r="B129" s="208"/>
      <c r="C129" s="208"/>
      <c r="D129" s="208"/>
      <c r="E129" s="208"/>
      <c r="F129" s="208"/>
      <c r="G129" s="208"/>
      <c r="H129" s="208"/>
      <c r="I129" s="208"/>
      <c r="J129" s="208"/>
      <c r="K129" s="208"/>
      <c r="L129" s="208"/>
      <c r="M129" s="208"/>
      <c r="N129" s="208"/>
      <c r="O129" s="208"/>
      <c r="P129" s="208"/>
      <c r="Q129" s="208"/>
    </row>
    <row r="130" spans="1:17" x14ac:dyDescent="0.2">
      <c r="A130" s="209" t="s">
        <v>199</v>
      </c>
      <c r="B130" s="210"/>
      <c r="C130" s="210"/>
      <c r="D130" s="210"/>
      <c r="E130" s="210"/>
      <c r="F130" s="210"/>
      <c r="G130" s="211"/>
      <c r="H130" s="74"/>
      <c r="J130" s="209" t="str">
        <f>+A130</f>
        <v>2.1 Restauración ecológica</v>
      </c>
      <c r="K130" s="210"/>
      <c r="L130" s="210"/>
      <c r="M130" s="210"/>
      <c r="N130" s="210"/>
      <c r="O130" s="210"/>
      <c r="P130" s="211"/>
      <c r="Q130" s="74"/>
    </row>
    <row r="131" spans="1:17" ht="34.35" customHeight="1" x14ac:dyDescent="0.2">
      <c r="A131" s="4" t="s">
        <v>200</v>
      </c>
      <c r="B131" s="163" t="s">
        <v>4</v>
      </c>
      <c r="C131" s="164"/>
      <c r="D131" s="164"/>
      <c r="E131" s="4" t="s">
        <v>56</v>
      </c>
      <c r="F131" s="124" t="s">
        <v>7</v>
      </c>
      <c r="G131" s="5" t="s">
        <v>201</v>
      </c>
      <c r="H131" s="41" t="s">
        <v>58</v>
      </c>
      <c r="J131" s="7" t="s">
        <v>200</v>
      </c>
      <c r="K131" s="165" t="s">
        <v>4</v>
      </c>
      <c r="L131" s="164"/>
      <c r="M131" s="164"/>
      <c r="N131" s="7" t="s">
        <v>56</v>
      </c>
      <c r="O131" s="7" t="s">
        <v>7</v>
      </c>
      <c r="P131" s="9" t="s">
        <v>201</v>
      </c>
      <c r="Q131" s="43" t="s">
        <v>58</v>
      </c>
    </row>
    <row r="132" spans="1:17" x14ac:dyDescent="0.2">
      <c r="A132" s="202" t="s">
        <v>202</v>
      </c>
      <c r="B132" s="203"/>
      <c r="C132" s="203"/>
      <c r="D132" s="203"/>
      <c r="E132" s="203"/>
      <c r="F132" s="203"/>
      <c r="G132" s="204"/>
      <c r="H132" s="69"/>
      <c r="J132" s="202" t="str">
        <f>+A132</f>
        <v>2.1.1. Eliminación de especies invasoras</v>
      </c>
      <c r="K132" s="203"/>
      <c r="L132" s="203"/>
      <c r="M132" s="203"/>
      <c r="N132" s="203"/>
      <c r="O132" s="203"/>
      <c r="P132" s="204"/>
      <c r="Q132" s="69"/>
    </row>
    <row r="133" spans="1:17" x14ac:dyDescent="0.2">
      <c r="A133" s="75" t="s">
        <v>203</v>
      </c>
      <c r="B133" s="201" t="s">
        <v>204</v>
      </c>
      <c r="C133" s="201"/>
      <c r="D133" s="201"/>
      <c r="E133" s="75" t="s">
        <v>205</v>
      </c>
      <c r="F133" s="131">
        <v>64</v>
      </c>
      <c r="G133" s="15"/>
      <c r="H133" s="20">
        <f>ROUND(+F133*G133,0)</f>
        <v>0</v>
      </c>
      <c r="J133" s="75" t="str">
        <f>+A133</f>
        <v>2.1.1.1</v>
      </c>
      <c r="K133" s="201" t="str">
        <f>B133</f>
        <v>Eliminación de pasto kikuyo (Cenchrus clandestinum) y arvenses</v>
      </c>
      <c r="L133" s="201"/>
      <c r="M133" s="201"/>
      <c r="N133" s="75" t="s">
        <v>205</v>
      </c>
      <c r="O133" s="13">
        <v>18.5</v>
      </c>
      <c r="P133" s="15"/>
      <c r="Q133" s="20">
        <f>ROUND(+O133*P133,0)</f>
        <v>0</v>
      </c>
    </row>
    <row r="134" spans="1:17" x14ac:dyDescent="0.2">
      <c r="A134" s="202" t="s">
        <v>206</v>
      </c>
      <c r="B134" s="203"/>
      <c r="C134" s="203"/>
      <c r="D134" s="203"/>
      <c r="E134" s="203"/>
      <c r="F134" s="203"/>
      <c r="G134" s="204"/>
      <c r="H134" s="69"/>
      <c r="J134" s="202" t="str">
        <f>+A134</f>
        <v>2.1.2  Establecimiento de coberturas vegetales</v>
      </c>
      <c r="K134" s="203"/>
      <c r="L134" s="203"/>
      <c r="M134" s="203"/>
      <c r="N134" s="203"/>
      <c r="O134" s="203"/>
      <c r="P134" s="204"/>
      <c r="Q134" s="69"/>
    </row>
    <row r="135" spans="1:17" x14ac:dyDescent="0.2">
      <c r="A135" s="75" t="s">
        <v>207</v>
      </c>
      <c r="B135" s="207" t="s">
        <v>208</v>
      </c>
      <c r="C135" s="201"/>
      <c r="D135" s="201"/>
      <c r="E135" s="75" t="s">
        <v>205</v>
      </c>
      <c r="F135" s="131">
        <v>41.5</v>
      </c>
      <c r="G135" s="15"/>
      <c r="H135" s="20">
        <f>ROUND(+F135*G135,0)</f>
        <v>0</v>
      </c>
      <c r="J135" s="75" t="str">
        <f>+A135</f>
        <v>2.1.2.1</v>
      </c>
      <c r="K135" s="207" t="str">
        <f>B135</f>
        <v>Establecimiento de leñosas (1600 árboles con tutor y sin tierra)</v>
      </c>
      <c r="L135" s="201"/>
      <c r="M135" s="201"/>
      <c r="N135" s="75" t="s">
        <v>205</v>
      </c>
      <c r="O135" s="21">
        <v>21</v>
      </c>
      <c r="P135" s="15"/>
      <c r="Q135" s="20">
        <f>ROUND(+O135*P135,0)</f>
        <v>0</v>
      </c>
    </row>
    <row r="136" spans="1:17" ht="13.35" customHeight="1" x14ac:dyDescent="0.2">
      <c r="A136" s="75" t="s">
        <v>209</v>
      </c>
      <c r="B136" s="207" t="s">
        <v>210</v>
      </c>
      <c r="C136" s="201"/>
      <c r="D136" s="201"/>
      <c r="E136" s="75" t="s">
        <v>205</v>
      </c>
      <c r="F136" s="131">
        <v>41.5</v>
      </c>
      <c r="G136" s="15"/>
      <c r="H136" s="20">
        <f>ROUND(+F136*G136,0)</f>
        <v>0</v>
      </c>
      <c r="J136" s="75" t="str">
        <f>+A136</f>
        <v>2.1.2.2</v>
      </c>
      <c r="K136" s="207" t="str">
        <f>B136</f>
        <v>Establecimiento de coberturas herbáceas</v>
      </c>
      <c r="L136" s="201"/>
      <c r="M136" s="201"/>
      <c r="N136" s="75" t="s">
        <v>205</v>
      </c>
      <c r="O136" s="21">
        <v>21</v>
      </c>
      <c r="P136" s="15"/>
      <c r="Q136" s="20">
        <f>ROUND(+O136*P136,0)</f>
        <v>0</v>
      </c>
    </row>
    <row r="137" spans="1:17" x14ac:dyDescent="0.2">
      <c r="A137" s="202" t="s">
        <v>211</v>
      </c>
      <c r="B137" s="203"/>
      <c r="C137" s="203"/>
      <c r="D137" s="203"/>
      <c r="E137" s="203"/>
      <c r="F137" s="203"/>
      <c r="G137" s="204"/>
      <c r="H137" s="69"/>
      <c r="J137" s="202" t="str">
        <f>A137</f>
        <v>2.1.3  Conectores agroecológicos</v>
      </c>
      <c r="K137" s="203"/>
      <c r="L137" s="203"/>
      <c r="M137" s="203"/>
      <c r="N137" s="203"/>
      <c r="O137" s="203"/>
      <c r="P137" s="204"/>
      <c r="Q137" s="69"/>
    </row>
    <row r="138" spans="1:17" x14ac:dyDescent="0.2">
      <c r="A138" s="75" t="s">
        <v>212</v>
      </c>
      <c r="B138" s="201" t="s">
        <v>213</v>
      </c>
      <c r="C138" s="201"/>
      <c r="D138" s="201"/>
      <c r="E138" s="75" t="s">
        <v>205</v>
      </c>
      <c r="F138" s="131">
        <v>20</v>
      </c>
      <c r="G138" s="15"/>
      <c r="H138" s="20">
        <f>ROUND(+F138*G138,0)</f>
        <v>0</v>
      </c>
      <c r="J138" s="75" t="s">
        <v>212</v>
      </c>
      <c r="K138" s="201" t="s">
        <v>213</v>
      </c>
      <c r="L138" s="201"/>
      <c r="M138" s="201"/>
      <c r="N138" s="75" t="s">
        <v>205</v>
      </c>
      <c r="O138" s="11"/>
      <c r="P138" s="15"/>
      <c r="Q138" s="20"/>
    </row>
    <row r="139" spans="1:17" x14ac:dyDescent="0.2">
      <c r="A139" s="202" t="s">
        <v>214</v>
      </c>
      <c r="B139" s="203"/>
      <c r="C139" s="203"/>
      <c r="D139" s="203"/>
      <c r="E139" s="203"/>
      <c r="F139" s="203"/>
      <c r="G139" s="204"/>
      <c r="H139" s="69"/>
      <c r="J139" s="202" t="str">
        <f>A139</f>
        <v>2.1.4  Aislamiento</v>
      </c>
      <c r="K139" s="203"/>
      <c r="L139" s="203"/>
      <c r="M139" s="203"/>
      <c r="N139" s="203"/>
      <c r="O139" s="203"/>
      <c r="P139" s="204"/>
      <c r="Q139" s="69"/>
    </row>
    <row r="140" spans="1:17" x14ac:dyDescent="0.2">
      <c r="A140" s="75" t="s">
        <v>215</v>
      </c>
      <c r="B140" s="201" t="s">
        <v>216</v>
      </c>
      <c r="C140" s="201"/>
      <c r="D140" s="201"/>
      <c r="E140" s="75" t="s">
        <v>217</v>
      </c>
      <c r="F140" s="48">
        <v>77</v>
      </c>
      <c r="G140" s="15"/>
      <c r="H140" s="20">
        <f>ROUND(+F140*G140,0)</f>
        <v>0</v>
      </c>
      <c r="J140" s="75" t="s">
        <v>215</v>
      </c>
      <c r="K140" s="201" t="str">
        <f>B140</f>
        <v xml:space="preserve">Aislamiento de postes y alambre de púas </v>
      </c>
      <c r="L140" s="201"/>
      <c r="M140" s="201"/>
      <c r="N140" s="75" t="s">
        <v>217</v>
      </c>
      <c r="O140" s="21">
        <v>26</v>
      </c>
      <c r="P140" s="15"/>
      <c r="Q140" s="20">
        <f>ROUND(+O140*P140,0)</f>
        <v>0</v>
      </c>
    </row>
    <row r="141" spans="1:17" x14ac:dyDescent="0.2">
      <c r="A141" s="202" t="s">
        <v>218</v>
      </c>
      <c r="B141" s="203"/>
      <c r="C141" s="203"/>
      <c r="D141" s="203"/>
      <c r="E141" s="203"/>
      <c r="F141" s="203"/>
      <c r="G141" s="204"/>
      <c r="H141" s="69"/>
      <c r="J141" s="202" t="s">
        <v>218</v>
      </c>
      <c r="K141" s="203"/>
      <c r="L141" s="203"/>
      <c r="M141" s="203"/>
      <c r="N141" s="203"/>
      <c r="O141" s="203"/>
      <c r="P141" s="204"/>
      <c r="Q141" s="69"/>
    </row>
    <row r="142" spans="1:17" x14ac:dyDescent="0.2">
      <c r="A142" s="75" t="s">
        <v>219</v>
      </c>
      <c r="B142" s="201" t="s">
        <v>220</v>
      </c>
      <c r="C142" s="201"/>
      <c r="D142" s="201"/>
      <c r="E142" s="75" t="s">
        <v>41</v>
      </c>
      <c r="F142" s="48">
        <v>454</v>
      </c>
      <c r="G142" s="15"/>
      <c r="H142" s="20">
        <f t="shared" ref="H142:H147" si="5">ROUND(+F142*G142,0)</f>
        <v>0</v>
      </c>
      <c r="J142" s="75" t="s">
        <v>219</v>
      </c>
      <c r="K142" s="201" t="str">
        <f>+B142</f>
        <v xml:space="preserve">Instalación de perchas artificiales </v>
      </c>
      <c r="L142" s="201"/>
      <c r="M142" s="201"/>
      <c r="N142" s="75" t="s">
        <v>41</v>
      </c>
      <c r="O142" s="21">
        <v>84</v>
      </c>
      <c r="P142" s="15"/>
      <c r="Q142" s="20">
        <f t="shared" ref="Q142:Q147" si="6">ROUND(+O142*P142,0)</f>
        <v>0</v>
      </c>
    </row>
    <row r="143" spans="1:17" x14ac:dyDescent="0.2">
      <c r="A143" s="75" t="s">
        <v>221</v>
      </c>
      <c r="B143" s="201" t="s">
        <v>222</v>
      </c>
      <c r="C143" s="201"/>
      <c r="D143" s="201"/>
      <c r="E143" s="75" t="s">
        <v>41</v>
      </c>
      <c r="F143" s="48">
        <v>166</v>
      </c>
      <c r="G143" s="15"/>
      <c r="H143" s="20">
        <f t="shared" si="5"/>
        <v>0</v>
      </c>
      <c r="J143" s="75" t="s">
        <v>221</v>
      </c>
      <c r="K143" s="201" t="str">
        <f t="shared" ref="K143:K147" si="7">+B143</f>
        <v>Instalación de cajas nido tipo 1</v>
      </c>
      <c r="L143" s="201"/>
      <c r="M143" s="201"/>
      <c r="N143" s="75" t="s">
        <v>41</v>
      </c>
      <c r="O143" s="21">
        <v>84</v>
      </c>
      <c r="P143" s="15"/>
      <c r="Q143" s="20">
        <f t="shared" si="6"/>
        <v>0</v>
      </c>
    </row>
    <row r="144" spans="1:17" x14ac:dyDescent="0.2">
      <c r="A144" s="75" t="s">
        <v>223</v>
      </c>
      <c r="B144" s="201" t="s">
        <v>224</v>
      </c>
      <c r="C144" s="201"/>
      <c r="D144" s="201"/>
      <c r="E144" s="75" t="s">
        <v>41</v>
      </c>
      <c r="F144" s="48">
        <v>166</v>
      </c>
      <c r="G144" s="15"/>
      <c r="H144" s="20">
        <f t="shared" si="5"/>
        <v>0</v>
      </c>
      <c r="J144" s="75" t="s">
        <v>223</v>
      </c>
      <c r="K144" s="201" t="str">
        <f t="shared" si="7"/>
        <v>Instalación de cajas nido tipo 2</v>
      </c>
      <c r="L144" s="201"/>
      <c r="M144" s="201"/>
      <c r="N144" s="75" t="s">
        <v>41</v>
      </c>
      <c r="O144" s="21">
        <v>84</v>
      </c>
      <c r="P144" s="15"/>
      <c r="Q144" s="20">
        <f t="shared" si="6"/>
        <v>0</v>
      </c>
    </row>
    <row r="145" spans="1:17" x14ac:dyDescent="0.2">
      <c r="A145" s="75" t="s">
        <v>225</v>
      </c>
      <c r="B145" s="201" t="s">
        <v>226</v>
      </c>
      <c r="C145" s="201"/>
      <c r="D145" s="201"/>
      <c r="E145" s="75" t="s">
        <v>41</v>
      </c>
      <c r="F145" s="48">
        <v>125</v>
      </c>
      <c r="G145" s="15"/>
      <c r="H145" s="20">
        <f t="shared" si="5"/>
        <v>0</v>
      </c>
      <c r="J145" s="75" t="s">
        <v>225</v>
      </c>
      <c r="K145" s="201" t="str">
        <f t="shared" si="7"/>
        <v>Refugios para reptiles, anfibios y/o pequeños mamíferos</v>
      </c>
      <c r="L145" s="201"/>
      <c r="M145" s="201"/>
      <c r="N145" s="75" t="s">
        <v>41</v>
      </c>
      <c r="O145" s="21">
        <v>63</v>
      </c>
      <c r="P145" s="15"/>
      <c r="Q145" s="20">
        <f t="shared" si="6"/>
        <v>0</v>
      </c>
    </row>
    <row r="146" spans="1:17" x14ac:dyDescent="0.2">
      <c r="A146" s="75" t="s">
        <v>227</v>
      </c>
      <c r="B146" s="201" t="s">
        <v>228</v>
      </c>
      <c r="C146" s="201"/>
      <c r="D146" s="201"/>
      <c r="E146" s="75" t="s">
        <v>41</v>
      </c>
      <c r="F146" s="48">
        <v>125</v>
      </c>
      <c r="G146" s="15"/>
      <c r="H146" s="20">
        <f t="shared" si="5"/>
        <v>0</v>
      </c>
      <c r="J146" s="75" t="s">
        <v>227</v>
      </c>
      <c r="K146" s="201" t="str">
        <f t="shared" si="7"/>
        <v xml:space="preserve">Refugios para Murciélagos </v>
      </c>
      <c r="L146" s="201"/>
      <c r="M146" s="201"/>
      <c r="N146" s="75" t="s">
        <v>41</v>
      </c>
      <c r="O146" s="21">
        <v>63</v>
      </c>
      <c r="P146" s="15"/>
      <c r="Q146" s="20">
        <f t="shared" si="6"/>
        <v>0</v>
      </c>
    </row>
    <row r="147" spans="1:17" x14ac:dyDescent="0.2">
      <c r="A147" s="75" t="s">
        <v>229</v>
      </c>
      <c r="B147" s="201" t="s">
        <v>230</v>
      </c>
      <c r="C147" s="201"/>
      <c r="D147" s="201"/>
      <c r="E147" s="75" t="s">
        <v>41</v>
      </c>
      <c r="F147" s="48">
        <v>80</v>
      </c>
      <c r="G147" s="15"/>
      <c r="H147" s="20">
        <f t="shared" si="5"/>
        <v>0</v>
      </c>
      <c r="J147" s="75" t="s">
        <v>229</v>
      </c>
      <c r="K147" s="201" t="str">
        <f t="shared" si="7"/>
        <v>Jardín amigable para los polinizadores</v>
      </c>
      <c r="L147" s="201"/>
      <c r="M147" s="201"/>
      <c r="N147" s="75" t="s">
        <v>41</v>
      </c>
      <c r="O147" s="21">
        <v>20</v>
      </c>
      <c r="P147" s="15"/>
      <c r="Q147" s="20">
        <f t="shared" si="6"/>
        <v>0</v>
      </c>
    </row>
    <row r="148" spans="1:17" x14ac:dyDescent="0.2">
      <c r="A148" s="202" t="s">
        <v>231</v>
      </c>
      <c r="B148" s="203"/>
      <c r="C148" s="203"/>
      <c r="D148" s="203"/>
      <c r="E148" s="203"/>
      <c r="F148" s="203"/>
      <c r="G148" s="204"/>
      <c r="H148" s="69"/>
      <c r="J148" s="202" t="s">
        <v>231</v>
      </c>
      <c r="K148" s="203"/>
      <c r="L148" s="203"/>
      <c r="M148" s="203"/>
      <c r="N148" s="203"/>
      <c r="O148" s="203"/>
      <c r="P148" s="204"/>
      <c r="Q148" s="69"/>
    </row>
    <row r="149" spans="1:17" x14ac:dyDescent="0.2">
      <c r="A149" s="75" t="s">
        <v>232</v>
      </c>
      <c r="B149" s="201" t="s">
        <v>233</v>
      </c>
      <c r="C149" s="201"/>
      <c r="D149" s="201"/>
      <c r="E149" s="75" t="s">
        <v>205</v>
      </c>
      <c r="F149" s="48">
        <v>19</v>
      </c>
      <c r="G149" s="15"/>
      <c r="H149" s="20">
        <f>ROUND(+F149*G149,0)</f>
        <v>0</v>
      </c>
      <c r="J149" s="75" t="s">
        <v>232</v>
      </c>
      <c r="K149" s="201" t="str">
        <f>+B149</f>
        <v>Mantenimiento Tipo 1</v>
      </c>
      <c r="L149" s="201"/>
      <c r="M149" s="201"/>
      <c r="N149" s="75" t="s">
        <v>205</v>
      </c>
      <c r="O149" s="21">
        <v>43.5</v>
      </c>
      <c r="P149" s="15"/>
      <c r="Q149" s="20">
        <f>ROUND(+O149*P149,0)</f>
        <v>0</v>
      </c>
    </row>
    <row r="150" spans="1:17" x14ac:dyDescent="0.2">
      <c r="A150" s="75" t="s">
        <v>234</v>
      </c>
      <c r="B150" s="201" t="s">
        <v>235</v>
      </c>
      <c r="C150" s="201"/>
      <c r="D150" s="201"/>
      <c r="E150" s="75" t="s">
        <v>205</v>
      </c>
      <c r="F150" s="47"/>
      <c r="G150" s="15"/>
      <c r="H150" s="20"/>
      <c r="J150" s="75" t="s">
        <v>234</v>
      </c>
      <c r="K150" s="201" t="str">
        <f t="shared" ref="K150:K155" si="8">+B150</f>
        <v>Mantenimiento Tipo 2</v>
      </c>
      <c r="L150" s="201"/>
      <c r="M150" s="201"/>
      <c r="N150" s="75" t="s">
        <v>205</v>
      </c>
      <c r="O150" s="21">
        <v>62.5</v>
      </c>
      <c r="P150" s="15"/>
      <c r="Q150" s="20">
        <f t="shared" ref="Q150:Q155" si="9">ROUND(+O150*P150,0)</f>
        <v>0</v>
      </c>
    </row>
    <row r="151" spans="1:17" x14ac:dyDescent="0.2">
      <c r="A151" s="75" t="s">
        <v>236</v>
      </c>
      <c r="B151" s="201" t="s">
        <v>237</v>
      </c>
      <c r="C151" s="201"/>
      <c r="D151" s="201"/>
      <c r="E151" s="75" t="s">
        <v>205</v>
      </c>
      <c r="F151" s="48"/>
      <c r="G151" s="15"/>
      <c r="H151" s="20"/>
      <c r="J151" s="75" t="s">
        <v>234</v>
      </c>
      <c r="K151" s="201" t="str">
        <f t="shared" si="8"/>
        <v>Mantenimiento Tipo 3</v>
      </c>
      <c r="L151" s="201"/>
      <c r="M151" s="201"/>
      <c r="N151" s="75" t="s">
        <v>205</v>
      </c>
      <c r="O151" s="21">
        <v>62.5</v>
      </c>
      <c r="P151" s="15"/>
      <c r="Q151" s="20">
        <f t="shared" si="9"/>
        <v>0</v>
      </c>
    </row>
    <row r="152" spans="1:17" x14ac:dyDescent="0.2">
      <c r="A152" s="75" t="s">
        <v>238</v>
      </c>
      <c r="B152" s="201" t="s">
        <v>239</v>
      </c>
      <c r="C152" s="201"/>
      <c r="D152" s="201"/>
      <c r="E152" s="75" t="s">
        <v>205</v>
      </c>
      <c r="F152" s="48">
        <v>9</v>
      </c>
      <c r="G152" s="15"/>
      <c r="H152" s="20">
        <f>ROUND(+F152*G152,0)</f>
        <v>0</v>
      </c>
      <c r="J152" s="75" t="s">
        <v>236</v>
      </c>
      <c r="K152" s="201" t="str">
        <f t="shared" si="8"/>
        <v>Mantenimiento tipo 1 Conectores - cercas vivas</v>
      </c>
      <c r="L152" s="201"/>
      <c r="M152" s="201"/>
      <c r="N152" s="75" t="s">
        <v>205</v>
      </c>
      <c r="O152" s="21">
        <v>11</v>
      </c>
      <c r="P152" s="15"/>
      <c r="Q152" s="20">
        <f t="shared" si="9"/>
        <v>0</v>
      </c>
    </row>
    <row r="153" spans="1:17" x14ac:dyDescent="0.2">
      <c r="A153" s="75" t="s">
        <v>240</v>
      </c>
      <c r="B153" s="201" t="s">
        <v>241</v>
      </c>
      <c r="C153" s="201"/>
      <c r="D153" s="201"/>
      <c r="E153" s="75" t="s">
        <v>205</v>
      </c>
      <c r="F153" s="48"/>
      <c r="G153" s="15"/>
      <c r="H153" s="20"/>
      <c r="J153" s="75" t="s">
        <v>238</v>
      </c>
      <c r="K153" s="201" t="str">
        <f t="shared" si="8"/>
        <v xml:space="preserve">Mantenimiento tipo 2 Conectores – cercas vivas </v>
      </c>
      <c r="L153" s="201"/>
      <c r="M153" s="201"/>
      <c r="N153" s="75" t="s">
        <v>205</v>
      </c>
      <c r="O153" s="21">
        <v>20</v>
      </c>
      <c r="P153" s="15"/>
      <c r="Q153" s="20">
        <f t="shared" si="9"/>
        <v>0</v>
      </c>
    </row>
    <row r="154" spans="1:17" x14ac:dyDescent="0.2">
      <c r="A154" s="75" t="s">
        <v>242</v>
      </c>
      <c r="B154" s="201" t="s">
        <v>243</v>
      </c>
      <c r="C154" s="201"/>
      <c r="D154" s="201"/>
      <c r="E154" s="75" t="s">
        <v>205</v>
      </c>
      <c r="F154" s="48"/>
      <c r="G154" s="15"/>
      <c r="H154" s="20"/>
      <c r="J154" s="75" t="s">
        <v>238</v>
      </c>
      <c r="K154" s="201" t="str">
        <f t="shared" si="8"/>
        <v xml:space="preserve">Mantenimiento tipo 3 Conectores – cercas vivas </v>
      </c>
      <c r="L154" s="201"/>
      <c r="M154" s="201"/>
      <c r="N154" s="75" t="s">
        <v>205</v>
      </c>
      <c r="O154" s="21">
        <v>20</v>
      </c>
      <c r="P154" s="15"/>
      <c r="Q154" s="20">
        <f t="shared" si="9"/>
        <v>0</v>
      </c>
    </row>
    <row r="155" spans="1:17" x14ac:dyDescent="0.2">
      <c r="A155" s="75" t="s">
        <v>244</v>
      </c>
      <c r="B155" s="201" t="s">
        <v>245</v>
      </c>
      <c r="C155" s="201"/>
      <c r="D155" s="201"/>
      <c r="E155" s="75" t="s">
        <v>41</v>
      </c>
      <c r="F155" s="48">
        <v>80</v>
      </c>
      <c r="G155" s="15"/>
      <c r="H155" s="20">
        <f>ROUND(+F155*G155,0)</f>
        <v>0</v>
      </c>
      <c r="J155" s="75" t="s">
        <v>240</v>
      </c>
      <c r="K155" s="201" t="str">
        <f t="shared" si="8"/>
        <v xml:space="preserve">Mantenimiento Jardínes Amigable con polinizadores </v>
      </c>
      <c r="L155" s="201"/>
      <c r="M155" s="201"/>
      <c r="N155" s="75" t="s">
        <v>205</v>
      </c>
      <c r="O155" s="21">
        <v>20</v>
      </c>
      <c r="P155" s="15"/>
      <c r="Q155" s="20">
        <f t="shared" si="9"/>
        <v>0</v>
      </c>
    </row>
    <row r="156" spans="1:17" x14ac:dyDescent="0.2">
      <c r="A156" s="202" t="s">
        <v>246</v>
      </c>
      <c r="B156" s="203"/>
      <c r="C156" s="203"/>
      <c r="D156" s="203"/>
      <c r="E156" s="203"/>
      <c r="F156" s="203"/>
      <c r="G156" s="204"/>
      <c r="H156" s="69"/>
      <c r="J156" s="202" t="s">
        <v>246</v>
      </c>
      <c r="K156" s="203"/>
      <c r="L156" s="203"/>
      <c r="M156" s="203"/>
      <c r="N156" s="203"/>
      <c r="O156" s="203"/>
      <c r="P156" s="204"/>
      <c r="Q156" s="69"/>
    </row>
    <row r="157" spans="1:17" x14ac:dyDescent="0.2">
      <c r="A157" s="54" t="s">
        <v>247</v>
      </c>
      <c r="B157" s="212" t="s">
        <v>248</v>
      </c>
      <c r="C157" s="212"/>
      <c r="D157" s="212"/>
      <c r="E157" s="54" t="s">
        <v>41</v>
      </c>
      <c r="F157" s="132">
        <v>10</v>
      </c>
      <c r="G157" s="49"/>
      <c r="H157" s="20">
        <f>ROUND(+F157*G157,0)</f>
        <v>0</v>
      </c>
      <c r="J157" s="11"/>
      <c r="K157" s="201"/>
      <c r="L157" s="201"/>
      <c r="M157" s="201"/>
      <c r="N157" s="11"/>
      <c r="O157" s="76"/>
      <c r="P157" s="15"/>
      <c r="Q157" s="20"/>
    </row>
    <row r="158" spans="1:17" ht="13.7" customHeight="1" x14ac:dyDescent="0.2">
      <c r="A158" s="213" t="str">
        <f>"Subtotal "&amp;A130</f>
        <v>Subtotal 2.1 Restauración ecológica</v>
      </c>
      <c r="B158" s="213"/>
      <c r="C158" s="213"/>
      <c r="D158" s="213"/>
      <c r="E158" s="213"/>
      <c r="F158" s="213"/>
      <c r="G158" s="213"/>
      <c r="H158" s="28">
        <f>ROUND(SUM(H133,H135:H136,H138,H140,H142:H147,H149:H157),0)</f>
        <v>0</v>
      </c>
      <c r="J158" s="213" t="str">
        <f>A158</f>
        <v>Subtotal 2.1 Restauración ecológica</v>
      </c>
      <c r="K158" s="213"/>
      <c r="L158" s="213"/>
      <c r="M158" s="213"/>
      <c r="N158" s="213"/>
      <c r="O158" s="213"/>
      <c r="P158" s="213"/>
      <c r="Q158" s="28">
        <f>ROUND(SUM(Q133,Q135:Q136,Q138,Q140,Q142:Q147,Q149:Q157),0)</f>
        <v>0</v>
      </c>
    </row>
    <row r="159" spans="1:17" x14ac:dyDescent="0.2">
      <c r="A159" s="202" t="s">
        <v>249</v>
      </c>
      <c r="B159" s="203"/>
      <c r="C159" s="203"/>
      <c r="D159" s="203"/>
      <c r="E159" s="203"/>
      <c r="F159" s="203"/>
      <c r="G159" s="203"/>
      <c r="H159" s="204"/>
      <c r="J159" s="202" t="str">
        <f>A159</f>
        <v>2.2 Implementación de acciones de agroecosistemas y rehabilitación de suelos</v>
      </c>
      <c r="K159" s="203"/>
      <c r="L159" s="203"/>
      <c r="M159" s="203"/>
      <c r="N159" s="203"/>
      <c r="O159" s="203"/>
      <c r="P159" s="203"/>
      <c r="Q159" s="204"/>
    </row>
    <row r="160" spans="1:17" ht="25.5" x14ac:dyDescent="0.2">
      <c r="A160" s="4" t="s">
        <v>3</v>
      </c>
      <c r="B160" s="214" t="s">
        <v>4</v>
      </c>
      <c r="C160" s="215"/>
      <c r="D160" s="216"/>
      <c r="E160" s="4" t="s">
        <v>56</v>
      </c>
      <c r="F160" s="125" t="s">
        <v>250</v>
      </c>
      <c r="G160" s="5" t="s">
        <v>201</v>
      </c>
      <c r="H160" s="41" t="s">
        <v>58</v>
      </c>
      <c r="J160" s="7" t="s">
        <v>3</v>
      </c>
      <c r="K160" s="217" t="s">
        <v>4</v>
      </c>
      <c r="L160" s="215"/>
      <c r="M160" s="216"/>
      <c r="N160" s="7" t="s">
        <v>56</v>
      </c>
      <c r="O160" s="42" t="s">
        <v>250</v>
      </c>
      <c r="P160" s="9" t="s">
        <v>201</v>
      </c>
      <c r="Q160" s="43" t="s">
        <v>58</v>
      </c>
    </row>
    <row r="161" spans="1:17" ht="14.1" customHeight="1" x14ac:dyDescent="0.2">
      <c r="A161" s="202" t="s">
        <v>251</v>
      </c>
      <c r="B161" s="203"/>
      <c r="C161" s="203"/>
      <c r="D161" s="203"/>
      <c r="E161" s="203"/>
      <c r="F161" s="203"/>
      <c r="G161" s="204"/>
      <c r="H161" s="69"/>
      <c r="J161" s="202" t="str">
        <f t="shared" ref="J161:K178" si="10">A161</f>
        <v>2.2.1 Establecimiento de mayor cobertura en praderas</v>
      </c>
      <c r="K161" s="203"/>
      <c r="L161" s="203"/>
      <c r="M161" s="203"/>
      <c r="N161" s="203"/>
      <c r="O161" s="203"/>
      <c r="P161" s="204"/>
      <c r="Q161" s="69"/>
    </row>
    <row r="162" spans="1:17" ht="15" customHeight="1" x14ac:dyDescent="0.2">
      <c r="A162" s="75" t="s">
        <v>252</v>
      </c>
      <c r="B162" s="201" t="s">
        <v>253</v>
      </c>
      <c r="C162" s="201"/>
      <c r="D162" s="201"/>
      <c r="E162" s="11" t="s">
        <v>205</v>
      </c>
      <c r="F162" s="47">
        <v>29</v>
      </c>
      <c r="G162" s="72"/>
      <c r="H162" s="20">
        <f>ROUND(+F162*G162,0)</f>
        <v>0</v>
      </c>
      <c r="J162" s="75" t="str">
        <f t="shared" si="10"/>
        <v>2.2.1.1</v>
      </c>
      <c r="K162" s="201" t="s">
        <v>253</v>
      </c>
      <c r="L162" s="201"/>
      <c r="M162" s="201"/>
      <c r="N162" s="11" t="s">
        <v>205</v>
      </c>
      <c r="O162" s="11"/>
      <c r="P162" s="72"/>
      <c r="Q162" s="20"/>
    </row>
    <row r="163" spans="1:17" x14ac:dyDescent="0.2">
      <c r="A163" s="202" t="s">
        <v>254</v>
      </c>
      <c r="B163" s="203"/>
      <c r="C163" s="203"/>
      <c r="D163" s="203"/>
      <c r="E163" s="203"/>
      <c r="F163" s="203"/>
      <c r="G163" s="204"/>
      <c r="H163" s="69"/>
      <c r="J163" s="202" t="str">
        <f t="shared" si="10"/>
        <v>2.2.2 Elaboración de abonos orgánicos</v>
      </c>
      <c r="K163" s="203"/>
      <c r="L163" s="203"/>
      <c r="M163" s="203"/>
      <c r="N163" s="203"/>
      <c r="O163" s="203"/>
      <c r="P163" s="204"/>
      <c r="Q163" s="69"/>
    </row>
    <row r="164" spans="1:17" x14ac:dyDescent="0.2">
      <c r="A164" s="77" t="s">
        <v>255</v>
      </c>
      <c r="B164" s="201" t="s">
        <v>256</v>
      </c>
      <c r="C164" s="201"/>
      <c r="D164" s="201"/>
      <c r="E164" s="11" t="s">
        <v>41</v>
      </c>
      <c r="F164" s="48">
        <v>144</v>
      </c>
      <c r="G164" s="72"/>
      <c r="H164" s="20">
        <f>ROUND(+F164*G164,0)</f>
        <v>0</v>
      </c>
      <c r="J164" s="75" t="str">
        <f t="shared" si="10"/>
        <v>2.2.2.1</v>
      </c>
      <c r="K164" s="201" t="s">
        <v>256</v>
      </c>
      <c r="L164" s="201"/>
      <c r="M164" s="201"/>
      <c r="N164" s="11" t="s">
        <v>41</v>
      </c>
      <c r="O164" s="21"/>
      <c r="P164" s="72"/>
      <c r="Q164" s="20"/>
    </row>
    <row r="165" spans="1:17" x14ac:dyDescent="0.2">
      <c r="A165" s="77" t="s">
        <v>257</v>
      </c>
      <c r="B165" s="201" t="s">
        <v>258</v>
      </c>
      <c r="C165" s="201"/>
      <c r="D165" s="201"/>
      <c r="E165" s="11" t="s">
        <v>41</v>
      </c>
      <c r="F165" s="48">
        <v>144</v>
      </c>
      <c r="G165" s="72"/>
      <c r="H165" s="20">
        <f>ROUND(+F165*G165,0)</f>
        <v>0</v>
      </c>
      <c r="J165" s="75" t="str">
        <f t="shared" si="10"/>
        <v>2.2.2.2</v>
      </c>
      <c r="K165" s="201" t="s">
        <v>258</v>
      </c>
      <c r="L165" s="201"/>
      <c r="M165" s="201"/>
      <c r="N165" s="11" t="s">
        <v>41</v>
      </c>
      <c r="O165" s="21"/>
      <c r="P165" s="72"/>
      <c r="Q165" s="20"/>
    </row>
    <row r="166" spans="1:17" x14ac:dyDescent="0.2">
      <c r="A166" s="77" t="s">
        <v>259</v>
      </c>
      <c r="B166" s="201" t="s">
        <v>260</v>
      </c>
      <c r="C166" s="201"/>
      <c r="D166" s="201"/>
      <c r="E166" s="11" t="s">
        <v>41</v>
      </c>
      <c r="F166" s="48">
        <v>144</v>
      </c>
      <c r="G166" s="72"/>
      <c r="H166" s="20">
        <f>ROUND(+F166*G166,0)</f>
        <v>0</v>
      </c>
      <c r="J166" s="75" t="str">
        <f t="shared" si="10"/>
        <v>2.2.2.3</v>
      </c>
      <c r="K166" s="201" t="s">
        <v>260</v>
      </c>
      <c r="L166" s="201"/>
      <c r="M166" s="201"/>
      <c r="N166" s="11" t="s">
        <v>41</v>
      </c>
      <c r="O166" s="21"/>
      <c r="P166" s="72"/>
      <c r="Q166" s="20"/>
    </row>
    <row r="167" spans="1:17" x14ac:dyDescent="0.2">
      <c r="A167" s="202" t="s">
        <v>261</v>
      </c>
      <c r="B167" s="203"/>
      <c r="C167" s="203"/>
      <c r="D167" s="203"/>
      <c r="E167" s="203"/>
      <c r="F167" s="203"/>
      <c r="G167" s="204"/>
      <c r="H167" s="69"/>
      <c r="J167" s="202" t="str">
        <f t="shared" si="10"/>
        <v>2.2.3 Sistema para el almacenamiento, distribución y uso adecuado del agua lluvia</v>
      </c>
      <c r="K167" s="203"/>
      <c r="L167" s="203"/>
      <c r="M167" s="203"/>
      <c r="N167" s="203"/>
      <c r="O167" s="203"/>
      <c r="P167" s="204"/>
      <c r="Q167" s="69"/>
    </row>
    <row r="168" spans="1:17" ht="16.5" customHeight="1" x14ac:dyDescent="0.2">
      <c r="A168" s="77" t="s">
        <v>262</v>
      </c>
      <c r="B168" s="201" t="s">
        <v>263</v>
      </c>
      <c r="C168" s="201"/>
      <c r="D168" s="201"/>
      <c r="E168" s="11" t="s">
        <v>41</v>
      </c>
      <c r="F168" s="47">
        <v>72</v>
      </c>
      <c r="G168" s="78"/>
      <c r="H168" s="20">
        <f>ROUND(+F168*G168,0)</f>
        <v>0</v>
      </c>
      <c r="J168" s="77" t="str">
        <f t="shared" si="10"/>
        <v>2.2.3.1</v>
      </c>
      <c r="K168" s="201" t="s">
        <v>263</v>
      </c>
      <c r="L168" s="201"/>
      <c r="M168" s="201"/>
      <c r="N168" s="11" t="s">
        <v>41</v>
      </c>
      <c r="O168" s="11">
        <v>72</v>
      </c>
      <c r="P168" s="72"/>
      <c r="Q168" s="20">
        <f>ROUND(+O168*P168,0)</f>
        <v>0</v>
      </c>
    </row>
    <row r="169" spans="1:17" x14ac:dyDescent="0.2">
      <c r="A169" s="202" t="s">
        <v>264</v>
      </c>
      <c r="B169" s="203"/>
      <c r="C169" s="203"/>
      <c r="D169" s="203"/>
      <c r="E169" s="203"/>
      <c r="F169" s="203"/>
      <c r="G169" s="204"/>
      <c r="H169" s="69"/>
      <c r="J169" s="202" t="str">
        <f t="shared" si="10"/>
        <v>2.2.4 Implementación de los Sistemas Agrosilvopastoriles</v>
      </c>
      <c r="K169" s="203"/>
      <c r="L169" s="203"/>
      <c r="M169" s="203"/>
      <c r="N169" s="203"/>
      <c r="O169" s="203"/>
      <c r="P169" s="204"/>
      <c r="Q169" s="69"/>
    </row>
    <row r="170" spans="1:17" ht="12" customHeight="1" x14ac:dyDescent="0.2">
      <c r="A170" s="77" t="s">
        <v>265</v>
      </c>
      <c r="B170" s="201" t="s">
        <v>266</v>
      </c>
      <c r="C170" s="201"/>
      <c r="D170" s="201"/>
      <c r="E170" s="11" t="s">
        <v>205</v>
      </c>
      <c r="F170" s="133">
        <v>72</v>
      </c>
      <c r="G170" s="72"/>
      <c r="H170" s="20">
        <f>ROUND(+F170*G170,0)</f>
        <v>0</v>
      </c>
      <c r="J170" s="75" t="str">
        <f t="shared" si="10"/>
        <v>2.2.4.1</v>
      </c>
      <c r="K170" s="201" t="str">
        <f t="shared" si="10"/>
        <v xml:space="preserve">Establecimiento del material vegetal arbóreo y arbustivo							</v>
      </c>
      <c r="L170" s="201"/>
      <c r="M170" s="201"/>
      <c r="N170" s="11" t="s">
        <v>205</v>
      </c>
      <c r="O170" s="11"/>
      <c r="P170" s="72"/>
      <c r="Q170" s="20"/>
    </row>
    <row r="171" spans="1:17" ht="12" customHeight="1" x14ac:dyDescent="0.2">
      <c r="A171" s="77" t="s">
        <v>267</v>
      </c>
      <c r="B171" s="201" t="s">
        <v>268</v>
      </c>
      <c r="C171" s="201"/>
      <c r="D171" s="201"/>
      <c r="E171" s="11" t="s">
        <v>205</v>
      </c>
      <c r="F171" s="47">
        <v>72</v>
      </c>
      <c r="G171" s="72"/>
      <c r="H171" s="20">
        <f>ROUND(+F171*G171,0)</f>
        <v>0</v>
      </c>
      <c r="J171" s="75" t="str">
        <f t="shared" si="10"/>
        <v>2.2.4.2</v>
      </c>
      <c r="K171" s="201" t="str">
        <f t="shared" si="10"/>
        <v>Mantenimiento tipo 1 de implementación de sistemas agrosilvopastoriles</v>
      </c>
      <c r="L171" s="201"/>
      <c r="M171" s="201"/>
      <c r="N171" s="11" t="s">
        <v>205</v>
      </c>
      <c r="O171" s="11"/>
      <c r="P171" s="72"/>
      <c r="Q171" s="20"/>
    </row>
    <row r="172" spans="1:17" ht="12" customHeight="1" x14ac:dyDescent="0.2">
      <c r="A172" s="77" t="s">
        <v>269</v>
      </c>
      <c r="B172" s="201" t="s">
        <v>270</v>
      </c>
      <c r="C172" s="201"/>
      <c r="D172" s="201"/>
      <c r="E172" s="11" t="s">
        <v>205</v>
      </c>
      <c r="F172" s="47"/>
      <c r="G172" s="72"/>
      <c r="H172" s="20"/>
      <c r="J172" s="75" t="str">
        <f t="shared" si="10"/>
        <v>2.2.4.3</v>
      </c>
      <c r="K172" s="201" t="str">
        <f t="shared" si="10"/>
        <v>Mantenimiento tipo 2 de implementación de sistemas agrosilvopastoriles</v>
      </c>
      <c r="L172" s="201"/>
      <c r="M172" s="201"/>
      <c r="N172" s="11" t="s">
        <v>205</v>
      </c>
      <c r="O172" s="11">
        <v>72</v>
      </c>
      <c r="P172" s="72"/>
      <c r="Q172" s="20">
        <f t="shared" ref="Q172:Q176" si="11">ROUND(+O172*P172,0)</f>
        <v>0</v>
      </c>
    </row>
    <row r="173" spans="1:17" ht="12" customHeight="1" x14ac:dyDescent="0.2">
      <c r="A173" s="77" t="s">
        <v>271</v>
      </c>
      <c r="B173" s="201" t="s">
        <v>272</v>
      </c>
      <c r="C173" s="201"/>
      <c r="D173" s="201"/>
      <c r="E173" s="11" t="s">
        <v>205</v>
      </c>
      <c r="F173" s="47"/>
      <c r="G173" s="72"/>
      <c r="H173" s="20"/>
      <c r="J173" s="77" t="str">
        <f>A173</f>
        <v>2.2.4.4</v>
      </c>
      <c r="K173" s="201" t="str">
        <f t="shared" si="10"/>
        <v>Mantenimiento tipo 3 de implementación de sistemas agrosilvopastoriles</v>
      </c>
      <c r="L173" s="201"/>
      <c r="M173" s="201"/>
      <c r="N173" s="11" t="s">
        <v>205</v>
      </c>
      <c r="O173" s="11">
        <v>72</v>
      </c>
      <c r="P173" s="72"/>
      <c r="Q173" s="20">
        <f t="shared" si="11"/>
        <v>0</v>
      </c>
    </row>
    <row r="174" spans="1:17" ht="12" customHeight="1" x14ac:dyDescent="0.2">
      <c r="A174" s="77" t="s">
        <v>273</v>
      </c>
      <c r="B174" s="201" t="s">
        <v>274</v>
      </c>
      <c r="C174" s="201"/>
      <c r="D174" s="201"/>
      <c r="E174" s="75" t="s">
        <v>217</v>
      </c>
      <c r="F174" s="48">
        <v>106.1</v>
      </c>
      <c r="G174" s="72"/>
      <c r="H174" s="20">
        <f>ROUND(+F174*G174,0)</f>
        <v>0</v>
      </c>
      <c r="J174" s="75" t="str">
        <f t="shared" si="10"/>
        <v>2.2.4.5</v>
      </c>
      <c r="K174" s="201" t="str">
        <f t="shared" si="10"/>
        <v>Aislamiento eléctrico para sistemas agrosilvopastoriles</v>
      </c>
      <c r="L174" s="201"/>
      <c r="M174" s="201"/>
      <c r="N174" s="75" t="s">
        <v>217</v>
      </c>
      <c r="O174" s="21"/>
      <c r="P174" s="72"/>
      <c r="Q174" s="20"/>
    </row>
    <row r="175" spans="1:17" ht="12" customHeight="1" x14ac:dyDescent="0.2">
      <c r="A175" s="77" t="s">
        <v>275</v>
      </c>
      <c r="B175" s="201" t="s">
        <v>276</v>
      </c>
      <c r="C175" s="201"/>
      <c r="D175" s="201"/>
      <c r="E175" s="11" t="s">
        <v>41</v>
      </c>
      <c r="F175" s="134">
        <v>144</v>
      </c>
      <c r="G175" s="72"/>
      <c r="H175" s="20">
        <f>ROUND(+F175*G175,0)</f>
        <v>0</v>
      </c>
      <c r="J175" s="75" t="str">
        <f t="shared" si="10"/>
        <v>2.2.4.6</v>
      </c>
      <c r="K175" s="201" t="str">
        <f t="shared" si="10"/>
        <v>Sistema fotovoltaico</v>
      </c>
      <c r="L175" s="201"/>
      <c r="M175" s="201"/>
      <c r="N175" s="11" t="s">
        <v>41</v>
      </c>
      <c r="O175" s="76"/>
      <c r="P175" s="72"/>
      <c r="Q175" s="20"/>
    </row>
    <row r="176" spans="1:17" ht="12" customHeight="1" x14ac:dyDescent="0.2">
      <c r="A176" s="75" t="s">
        <v>277</v>
      </c>
      <c r="B176" s="178" t="s">
        <v>278</v>
      </c>
      <c r="C176" s="179"/>
      <c r="D176" s="180"/>
      <c r="E176" s="11" t="s">
        <v>279</v>
      </c>
      <c r="F176" s="134"/>
      <c r="G176" s="72"/>
      <c r="H176" s="20"/>
      <c r="J176" s="77" t="s">
        <v>277</v>
      </c>
      <c r="K176" s="178" t="s">
        <v>278</v>
      </c>
      <c r="L176" s="179"/>
      <c r="M176" s="180"/>
      <c r="N176" s="11" t="s">
        <v>279</v>
      </c>
      <c r="O176" s="76">
        <v>26</v>
      </c>
      <c r="P176" s="72"/>
      <c r="Q176" s="20">
        <f t="shared" si="11"/>
        <v>0</v>
      </c>
    </row>
    <row r="177" spans="1:17" x14ac:dyDescent="0.2">
      <c r="A177" s="213" t="str">
        <f>"Subtotal "&amp;A159</f>
        <v>Subtotal 2.2 Implementación de acciones de agroecosistemas y rehabilitación de suelos</v>
      </c>
      <c r="B177" s="213"/>
      <c r="C177" s="213"/>
      <c r="D177" s="213"/>
      <c r="E177" s="213"/>
      <c r="F177" s="213"/>
      <c r="G177" s="213"/>
      <c r="H177" s="28">
        <f>ROUND(SUM(H162:H176),0)</f>
        <v>0</v>
      </c>
      <c r="J177" s="213" t="str">
        <f t="shared" si="10"/>
        <v>Subtotal 2.2 Implementación de acciones de agroecosistemas y rehabilitación de suelos</v>
      </c>
      <c r="K177" s="213"/>
      <c r="L177" s="213"/>
      <c r="M177" s="213"/>
      <c r="N177" s="213"/>
      <c r="O177" s="213"/>
      <c r="P177" s="213"/>
      <c r="Q177" s="28">
        <f>ROUND(SUM(Q162,Q164:Q166,Q168,Q170:Q176),0)</f>
        <v>0</v>
      </c>
    </row>
    <row r="178" spans="1:17" x14ac:dyDescent="0.2">
      <c r="A178" s="213" t="str">
        <f>"Subtotal "&amp;A130&amp;" y "&amp;A159&amp;" Antes de AIU"</f>
        <v>Subtotal 2.1 Restauración ecológica y 2.2 Implementación de acciones de agroecosistemas y rehabilitación de suelos Antes de AIU</v>
      </c>
      <c r="B178" s="213"/>
      <c r="C178" s="213"/>
      <c r="D178" s="213"/>
      <c r="E178" s="213"/>
      <c r="F178" s="213"/>
      <c r="G178" s="213"/>
      <c r="H178" s="28">
        <f>ROUND(H158+H177,0)</f>
        <v>0</v>
      </c>
      <c r="J178" s="213" t="str">
        <f t="shared" si="10"/>
        <v>Subtotal 2.1 Restauración ecológica y 2.2 Implementación de acciones de agroecosistemas y rehabilitación de suelos Antes de AIU</v>
      </c>
      <c r="K178" s="213"/>
      <c r="L178" s="213"/>
      <c r="M178" s="213"/>
      <c r="N178" s="213"/>
      <c r="O178" s="213"/>
      <c r="P178" s="213"/>
      <c r="Q178" s="28">
        <f>ROUND(Q158+Q177,0)</f>
        <v>0</v>
      </c>
    </row>
    <row r="179" spans="1:17" x14ac:dyDescent="0.2">
      <c r="A179" s="218" t="s">
        <v>280</v>
      </c>
      <c r="B179" s="218"/>
      <c r="C179" s="218"/>
      <c r="D179" s="218"/>
      <c r="E179" s="218"/>
      <c r="F179" s="218"/>
      <c r="G179" s="79"/>
      <c r="H179" s="30">
        <f>ROUND($H$178*G179,0)</f>
        <v>0</v>
      </c>
      <c r="J179" s="218" t="s">
        <v>280</v>
      </c>
      <c r="K179" s="218"/>
      <c r="L179" s="218"/>
      <c r="M179" s="218"/>
      <c r="N179" s="218"/>
      <c r="O179" s="218"/>
      <c r="P179" s="79">
        <f>$G$179</f>
        <v>0</v>
      </c>
      <c r="Q179" s="30">
        <f>ROUND($Q$178*P179,0)</f>
        <v>0</v>
      </c>
    </row>
    <row r="180" spans="1:17" x14ac:dyDescent="0.2">
      <c r="A180" s="218" t="s">
        <v>281</v>
      </c>
      <c r="B180" s="218"/>
      <c r="C180" s="218"/>
      <c r="D180" s="218"/>
      <c r="E180" s="218"/>
      <c r="F180" s="218"/>
      <c r="G180" s="79"/>
      <c r="H180" s="30">
        <f>ROUND($H$178*G180,0)</f>
        <v>0</v>
      </c>
      <c r="J180" s="218" t="s">
        <v>281</v>
      </c>
      <c r="K180" s="218"/>
      <c r="L180" s="218"/>
      <c r="M180" s="218"/>
      <c r="N180" s="218"/>
      <c r="O180" s="218"/>
      <c r="P180" s="79">
        <f>$G$180</f>
        <v>0</v>
      </c>
      <c r="Q180" s="30">
        <f>ROUND($Q$178*P180,0)</f>
        <v>0</v>
      </c>
    </row>
    <row r="181" spans="1:17" x14ac:dyDescent="0.2">
      <c r="A181" s="218" t="s">
        <v>282</v>
      </c>
      <c r="B181" s="218"/>
      <c r="C181" s="218"/>
      <c r="D181" s="218"/>
      <c r="E181" s="218"/>
      <c r="F181" s="218"/>
      <c r="G181" s="79"/>
      <c r="H181" s="30">
        <f>ROUND($H$178*G181,0)</f>
        <v>0</v>
      </c>
      <c r="J181" s="218" t="s">
        <v>282</v>
      </c>
      <c r="K181" s="218"/>
      <c r="L181" s="218"/>
      <c r="M181" s="218"/>
      <c r="N181" s="218"/>
      <c r="O181" s="218"/>
      <c r="P181" s="79">
        <f>$G$181</f>
        <v>0</v>
      </c>
      <c r="Q181" s="30">
        <f>ROUND($Q$178*P181,0)</f>
        <v>0</v>
      </c>
    </row>
    <row r="182" spans="1:17" x14ac:dyDescent="0.2">
      <c r="A182" s="219" t="s">
        <v>283</v>
      </c>
      <c r="B182" s="220"/>
      <c r="C182" s="220"/>
      <c r="D182" s="220"/>
      <c r="E182" s="220"/>
      <c r="F182" s="221"/>
      <c r="G182" s="79">
        <v>0.19</v>
      </c>
      <c r="H182" s="30">
        <f>ROUND(H181*G182,0)</f>
        <v>0</v>
      </c>
      <c r="J182" s="219" t="s">
        <v>283</v>
      </c>
      <c r="K182" s="220"/>
      <c r="L182" s="220"/>
      <c r="M182" s="220"/>
      <c r="N182" s="220"/>
      <c r="O182" s="221"/>
      <c r="P182" s="79">
        <v>0.19</v>
      </c>
      <c r="Q182" s="30">
        <f>ROUND(P182*Q181,0)</f>
        <v>0</v>
      </c>
    </row>
    <row r="183" spans="1:17" ht="21.6" customHeight="1" x14ac:dyDescent="0.2">
      <c r="A183" s="222" t="str">
        <f>"TOTAL " &amp;A130&amp;" y "&amp;A159&amp;" Después de AIU"</f>
        <v>TOTAL 2.1 Restauración ecológica y 2.2 Implementación de acciones de agroecosistemas y rehabilitación de suelos Después de AIU</v>
      </c>
      <c r="B183" s="222"/>
      <c r="C183" s="222"/>
      <c r="D183" s="222"/>
      <c r="E183" s="222"/>
      <c r="F183" s="222"/>
      <c r="G183" s="222"/>
      <c r="H183" s="80">
        <f>+SUM(H178:H182)</f>
        <v>0</v>
      </c>
      <c r="J183" s="222" t="str">
        <f>+A183</f>
        <v>TOTAL 2.1 Restauración ecológica y 2.2 Implementación de acciones de agroecosistemas y rehabilitación de suelos Después de AIU</v>
      </c>
      <c r="K183" s="222"/>
      <c r="L183" s="222"/>
      <c r="M183" s="222"/>
      <c r="N183" s="222"/>
      <c r="O183" s="222"/>
      <c r="P183" s="222"/>
      <c r="Q183" s="80">
        <f>+SUM(Q178:Q182)</f>
        <v>0</v>
      </c>
    </row>
    <row r="184" spans="1:17" x14ac:dyDescent="0.2">
      <c r="A184" s="224" t="s">
        <v>284</v>
      </c>
      <c r="B184" s="224"/>
      <c r="C184" s="224"/>
      <c r="D184" s="224"/>
      <c r="E184" s="224"/>
      <c r="F184" s="224"/>
      <c r="G184" s="224"/>
      <c r="H184" s="224"/>
      <c r="J184" s="224" t="str">
        <f>+A184</f>
        <v>2.3  Gestión de implementación de acciones</v>
      </c>
      <c r="K184" s="224"/>
      <c r="L184" s="224"/>
      <c r="M184" s="224"/>
      <c r="N184" s="224"/>
      <c r="O184" s="224"/>
      <c r="P184" s="224"/>
      <c r="Q184" s="224"/>
    </row>
    <row r="185" spans="1:17" x14ac:dyDescent="0.2">
      <c r="A185" s="225" t="s">
        <v>285</v>
      </c>
      <c r="B185" s="225"/>
      <c r="C185" s="225"/>
      <c r="D185" s="225"/>
      <c r="E185" s="225"/>
      <c r="F185" s="225"/>
      <c r="G185" s="225"/>
      <c r="H185" s="225"/>
      <c r="J185" s="225" t="str">
        <f>+A185</f>
        <v>2.3.1 Personal gestión de implementación de acciones</v>
      </c>
      <c r="K185" s="225"/>
      <c r="L185" s="225"/>
      <c r="M185" s="225"/>
      <c r="N185" s="225"/>
      <c r="O185" s="225"/>
      <c r="P185" s="225"/>
      <c r="Q185" s="225"/>
    </row>
    <row r="186" spans="1:17" x14ac:dyDescent="0.2">
      <c r="A186" s="163" t="s">
        <v>3</v>
      </c>
      <c r="B186" s="163" t="s">
        <v>4</v>
      </c>
      <c r="C186" s="163" t="s">
        <v>5</v>
      </c>
      <c r="D186" s="164"/>
      <c r="E186" s="164"/>
      <c r="F186" s="164"/>
      <c r="G186" s="164"/>
      <c r="H186" s="164"/>
      <c r="J186" s="165" t="s">
        <v>3</v>
      </c>
      <c r="K186" s="165" t="s">
        <v>4</v>
      </c>
      <c r="L186" s="165" t="s">
        <v>6</v>
      </c>
      <c r="M186" s="164"/>
      <c r="N186" s="164"/>
      <c r="O186" s="164"/>
      <c r="P186" s="164"/>
      <c r="Q186" s="164"/>
    </row>
    <row r="187" spans="1:17" ht="38.25" x14ac:dyDescent="0.2">
      <c r="A187" s="164"/>
      <c r="B187" s="164"/>
      <c r="C187" s="4" t="s">
        <v>7</v>
      </c>
      <c r="D187" s="4" t="s">
        <v>8</v>
      </c>
      <c r="E187" s="4" t="s">
        <v>9</v>
      </c>
      <c r="F187" s="122" t="s">
        <v>10</v>
      </c>
      <c r="G187" s="5" t="s">
        <v>11</v>
      </c>
      <c r="H187" s="6" t="s">
        <v>12</v>
      </c>
      <c r="J187" s="164"/>
      <c r="K187" s="164"/>
      <c r="L187" s="7" t="s">
        <v>7</v>
      </c>
      <c r="M187" s="7" t="s">
        <v>8</v>
      </c>
      <c r="N187" s="7" t="s">
        <v>9</v>
      </c>
      <c r="O187" s="8" t="s">
        <v>10</v>
      </c>
      <c r="P187" s="9" t="s">
        <v>11</v>
      </c>
      <c r="Q187" s="10" t="s">
        <v>12</v>
      </c>
    </row>
    <row r="188" spans="1:17" ht="12.75" customHeight="1" x14ac:dyDescent="0.2">
      <c r="A188" s="77" t="s">
        <v>286</v>
      </c>
      <c r="B188" s="25" t="s">
        <v>392</v>
      </c>
      <c r="C188" s="34">
        <v>3</v>
      </c>
      <c r="D188" s="81">
        <v>1</v>
      </c>
      <c r="E188" s="11">
        <v>3</v>
      </c>
      <c r="F188" s="123"/>
      <c r="G188" s="82">
        <v>2.16</v>
      </c>
      <c r="H188" s="20">
        <f>ROUND(+C188*D188*E188*F188*G188,0)</f>
        <v>0</v>
      </c>
      <c r="J188" s="77" t="s">
        <v>286</v>
      </c>
      <c r="K188" s="25" t="str">
        <f>+B188</f>
        <v>Profesional No. 4 Profesional en restauración ecológica</v>
      </c>
      <c r="L188" s="34">
        <v>3</v>
      </c>
      <c r="M188" s="81">
        <v>1</v>
      </c>
      <c r="N188" s="54">
        <v>9</v>
      </c>
      <c r="O188" s="15"/>
      <c r="P188" s="82">
        <v>2.16</v>
      </c>
      <c r="Q188" s="20">
        <f t="shared" ref="Q188:Q193" si="12">ROUND(+L188*M188*N188*O188*P188,0)</f>
        <v>0</v>
      </c>
    </row>
    <row r="189" spans="1:17" ht="12.75" customHeight="1" x14ac:dyDescent="0.2">
      <c r="A189" s="77" t="s">
        <v>287</v>
      </c>
      <c r="B189" s="25" t="s">
        <v>397</v>
      </c>
      <c r="C189" s="34">
        <v>3</v>
      </c>
      <c r="D189" s="81">
        <v>1</v>
      </c>
      <c r="E189" s="11">
        <v>3</v>
      </c>
      <c r="F189" s="123"/>
      <c r="G189" s="82">
        <v>2.16</v>
      </c>
      <c r="H189" s="20">
        <f t="shared" ref="H189:H193" si="13">ROUND(+C189*D189*E189*F189*G189,0)</f>
        <v>0</v>
      </c>
      <c r="I189" s="83"/>
      <c r="J189" s="77" t="s">
        <v>287</v>
      </c>
      <c r="K189" s="25" t="str">
        <f>+B189</f>
        <v>Profesional No. 9 Profesional para el uso sostenible en agroecosistemas</v>
      </c>
      <c r="L189" s="34">
        <v>3</v>
      </c>
      <c r="M189" s="81">
        <v>1</v>
      </c>
      <c r="N189" s="54">
        <v>9</v>
      </c>
      <c r="O189" s="15"/>
      <c r="P189" s="82">
        <v>2.16</v>
      </c>
      <c r="Q189" s="20">
        <f t="shared" si="12"/>
        <v>0</v>
      </c>
    </row>
    <row r="190" spans="1:17" ht="12.75" customHeight="1" x14ac:dyDescent="0.2">
      <c r="A190" s="77" t="s">
        <v>288</v>
      </c>
      <c r="B190" s="25" t="s">
        <v>404</v>
      </c>
      <c r="C190" s="34">
        <v>3</v>
      </c>
      <c r="D190" s="81">
        <v>1</v>
      </c>
      <c r="E190" s="11">
        <v>3</v>
      </c>
      <c r="F190" s="123"/>
      <c r="G190" s="82">
        <v>2.16</v>
      </c>
      <c r="H190" s="20">
        <f t="shared" si="13"/>
        <v>0</v>
      </c>
      <c r="J190" s="77" t="s">
        <v>288</v>
      </c>
      <c r="K190" s="25" t="str">
        <f t="shared" ref="K190:K193" si="14">+B190</f>
        <v>Profesional No. 12 Biólogo de fauna</v>
      </c>
      <c r="L190" s="34">
        <v>3</v>
      </c>
      <c r="M190" s="81">
        <v>1</v>
      </c>
      <c r="N190" s="54">
        <v>9</v>
      </c>
      <c r="O190" s="15"/>
      <c r="P190" s="82">
        <v>2.16</v>
      </c>
      <c r="Q190" s="20">
        <f t="shared" si="12"/>
        <v>0</v>
      </c>
    </row>
    <row r="191" spans="1:17" ht="12.75" customHeight="1" x14ac:dyDescent="0.2">
      <c r="A191" s="77" t="s">
        <v>289</v>
      </c>
      <c r="B191" s="25" t="s">
        <v>405</v>
      </c>
      <c r="C191" s="34">
        <v>1</v>
      </c>
      <c r="D191" s="84">
        <v>1</v>
      </c>
      <c r="E191" s="11">
        <v>3</v>
      </c>
      <c r="F191" s="123"/>
      <c r="G191" s="82">
        <v>2.16</v>
      </c>
      <c r="H191" s="20">
        <f t="shared" si="13"/>
        <v>0</v>
      </c>
      <c r="J191" s="77" t="s">
        <v>289</v>
      </c>
      <c r="K191" s="25" t="str">
        <f t="shared" si="14"/>
        <v xml:space="preserve">Técnico No. 2 Técnico electrico </v>
      </c>
      <c r="L191" s="34">
        <v>1</v>
      </c>
      <c r="M191" s="84">
        <v>1</v>
      </c>
      <c r="N191" s="54">
        <v>6</v>
      </c>
      <c r="O191" s="15"/>
      <c r="P191" s="82">
        <v>2.16</v>
      </c>
      <c r="Q191" s="20">
        <f t="shared" si="12"/>
        <v>0</v>
      </c>
    </row>
    <row r="192" spans="1:17" ht="12.75" customHeight="1" x14ac:dyDescent="0.2">
      <c r="A192" s="77" t="s">
        <v>290</v>
      </c>
      <c r="B192" s="25" t="s">
        <v>406</v>
      </c>
      <c r="C192" s="34">
        <v>3</v>
      </c>
      <c r="D192" s="84">
        <v>1</v>
      </c>
      <c r="E192" s="11">
        <v>3</v>
      </c>
      <c r="F192" s="123"/>
      <c r="G192" s="82">
        <v>2.16</v>
      </c>
      <c r="H192" s="20">
        <f t="shared" si="13"/>
        <v>0</v>
      </c>
      <c r="J192" s="77" t="s">
        <v>290</v>
      </c>
      <c r="K192" s="25" t="str">
        <f t="shared" si="14"/>
        <v>Tecnólogo No 1. Tecnólogo apoyo en restauración ecologica</v>
      </c>
      <c r="L192" s="34">
        <v>3</v>
      </c>
      <c r="M192" s="84">
        <v>1</v>
      </c>
      <c r="N192" s="54">
        <v>9</v>
      </c>
      <c r="O192" s="15"/>
      <c r="P192" s="82">
        <v>2.16</v>
      </c>
      <c r="Q192" s="20">
        <f t="shared" si="12"/>
        <v>0</v>
      </c>
    </row>
    <row r="193" spans="1:17" ht="12.75" customHeight="1" x14ac:dyDescent="0.2">
      <c r="A193" s="77" t="s">
        <v>291</v>
      </c>
      <c r="B193" s="25" t="s">
        <v>407</v>
      </c>
      <c r="C193" s="34">
        <v>3</v>
      </c>
      <c r="D193" s="84">
        <v>1</v>
      </c>
      <c r="E193" s="11">
        <v>3</v>
      </c>
      <c r="F193" s="123"/>
      <c r="G193" s="82">
        <v>2.16</v>
      </c>
      <c r="H193" s="20">
        <f t="shared" si="13"/>
        <v>0</v>
      </c>
      <c r="J193" s="77" t="s">
        <v>291</v>
      </c>
      <c r="K193" s="25" t="str">
        <f t="shared" si="14"/>
        <v>Tecnólogo No 2. Tecnólogo apoyo fauna</v>
      </c>
      <c r="L193" s="34">
        <v>3</v>
      </c>
      <c r="M193" s="84">
        <v>1</v>
      </c>
      <c r="N193" s="54">
        <v>9</v>
      </c>
      <c r="O193" s="15"/>
      <c r="P193" s="82">
        <v>2.16</v>
      </c>
      <c r="Q193" s="20">
        <f t="shared" si="12"/>
        <v>0</v>
      </c>
    </row>
    <row r="194" spans="1:17" x14ac:dyDescent="0.2">
      <c r="A194" s="153" t="str">
        <f>"Subtotal " &amp;A185</f>
        <v>Subtotal 2.3.1 Personal gestión de implementación de acciones</v>
      </c>
      <c r="B194" s="153"/>
      <c r="C194" s="153"/>
      <c r="D194" s="153"/>
      <c r="E194" s="153"/>
      <c r="F194" s="153"/>
      <c r="G194" s="153"/>
      <c r="H194" s="28">
        <f>SUM(H188:H193)</f>
        <v>0</v>
      </c>
      <c r="J194" s="153" t="str">
        <f>+A194</f>
        <v>Subtotal 2.3.1 Personal gestión de implementación de acciones</v>
      </c>
      <c r="K194" s="153"/>
      <c r="L194" s="153"/>
      <c r="M194" s="153"/>
      <c r="N194" s="153"/>
      <c r="O194" s="153"/>
      <c r="P194" s="153"/>
      <c r="Q194" s="28">
        <f>SUM(Q188:Q193)</f>
        <v>0</v>
      </c>
    </row>
    <row r="195" spans="1:17" x14ac:dyDescent="0.2">
      <c r="A195" s="200" t="s">
        <v>28</v>
      </c>
      <c r="B195" s="200"/>
      <c r="C195" s="200"/>
      <c r="D195" s="200"/>
      <c r="E195" s="200"/>
      <c r="F195" s="200"/>
      <c r="G195" s="68">
        <v>0.19</v>
      </c>
      <c r="H195" s="30">
        <f>ROUND((H194*G195),0)</f>
        <v>0</v>
      </c>
      <c r="J195" s="200" t="s">
        <v>28</v>
      </c>
      <c r="K195" s="200"/>
      <c r="L195" s="200"/>
      <c r="M195" s="200"/>
      <c r="N195" s="200"/>
      <c r="O195" s="200"/>
      <c r="P195" s="68">
        <v>0.19</v>
      </c>
      <c r="Q195" s="30">
        <f>ROUND((Q194*P195),0)</f>
        <v>0</v>
      </c>
    </row>
    <row r="196" spans="1:17" x14ac:dyDescent="0.2">
      <c r="A196" s="223" t="str">
        <f>"Subtotal "&amp;$A$185&amp;" con IVA"</f>
        <v>Subtotal 2.3.1 Personal gestión de implementación de acciones con IVA</v>
      </c>
      <c r="B196" s="223"/>
      <c r="C196" s="223"/>
      <c r="D196" s="223"/>
      <c r="E196" s="223"/>
      <c r="F196" s="223"/>
      <c r="G196" s="223"/>
      <c r="H196" s="85">
        <f>ROUND(H194+H195,0)</f>
        <v>0</v>
      </c>
      <c r="J196" s="223" t="str">
        <f>+A196</f>
        <v>Subtotal 2.3.1 Personal gestión de implementación de acciones con IVA</v>
      </c>
      <c r="K196" s="223"/>
      <c r="L196" s="223"/>
      <c r="M196" s="223"/>
      <c r="N196" s="223"/>
      <c r="O196" s="223"/>
      <c r="P196" s="223"/>
      <c r="Q196" s="85">
        <f>ROUND(Q194+Q195,0)</f>
        <v>0</v>
      </c>
    </row>
    <row r="197" spans="1:17" ht="14.1" customHeight="1" x14ac:dyDescent="0.2">
      <c r="A197" s="224" t="s">
        <v>292</v>
      </c>
      <c r="B197" s="224"/>
      <c r="C197" s="224"/>
      <c r="D197" s="224"/>
      <c r="E197" s="224"/>
      <c r="F197" s="224"/>
      <c r="G197" s="224"/>
      <c r="H197" s="224"/>
      <c r="J197" s="224" t="str">
        <f>+A197</f>
        <v xml:space="preserve">2.3.2  Actividades de monitoreo y evaluación </v>
      </c>
      <c r="K197" s="224"/>
      <c r="L197" s="224"/>
      <c r="M197" s="224"/>
      <c r="N197" s="224"/>
      <c r="O197" s="224"/>
      <c r="P197" s="224"/>
      <c r="Q197" s="224"/>
    </row>
    <row r="198" spans="1:17" ht="25.5" x14ac:dyDescent="0.2">
      <c r="A198" s="4" t="s">
        <v>200</v>
      </c>
      <c r="B198" s="170" t="s">
        <v>293</v>
      </c>
      <c r="C198" s="171"/>
      <c r="D198" s="172"/>
      <c r="E198" s="5" t="s">
        <v>41</v>
      </c>
      <c r="F198" s="135" t="s">
        <v>42</v>
      </c>
      <c r="G198" s="5" t="s">
        <v>294</v>
      </c>
      <c r="H198" s="41" t="s">
        <v>58</v>
      </c>
      <c r="J198" s="7" t="s">
        <v>200</v>
      </c>
      <c r="K198" s="173" t="s">
        <v>293</v>
      </c>
      <c r="L198" s="171"/>
      <c r="M198" s="172"/>
      <c r="N198" s="9" t="s">
        <v>41</v>
      </c>
      <c r="O198" s="9" t="s">
        <v>42</v>
      </c>
      <c r="P198" s="9" t="s">
        <v>294</v>
      </c>
      <c r="Q198" s="43" t="s">
        <v>58</v>
      </c>
    </row>
    <row r="199" spans="1:17" ht="14.1" customHeight="1" x14ac:dyDescent="0.2">
      <c r="A199" s="202" t="s">
        <v>295</v>
      </c>
      <c r="B199" s="203"/>
      <c r="C199" s="203"/>
      <c r="D199" s="203"/>
      <c r="E199" s="203"/>
      <c r="F199" s="203"/>
      <c r="G199" s="203"/>
      <c r="H199" s="204"/>
      <c r="J199" s="229" t="str">
        <f>+A199</f>
        <v>2.3.2.1 Seguimiento de coberturas vegetales con equipos aéreos no tripulados (UAV)</v>
      </c>
      <c r="K199" s="230"/>
      <c r="L199" s="230"/>
      <c r="M199" s="230"/>
      <c r="N199" s="230"/>
      <c r="O199" s="230"/>
      <c r="P199" s="230"/>
      <c r="Q199" s="231"/>
    </row>
    <row r="200" spans="1:17" x14ac:dyDescent="0.2">
      <c r="A200" s="11" t="s">
        <v>296</v>
      </c>
      <c r="B200" s="226" t="s">
        <v>61</v>
      </c>
      <c r="C200" s="227"/>
      <c r="D200" s="228"/>
      <c r="E200" s="87" t="s">
        <v>62</v>
      </c>
      <c r="F200" s="48">
        <v>13</v>
      </c>
      <c r="G200" s="72"/>
      <c r="H200" s="72">
        <f>ROUND(+F200*G200,0)</f>
        <v>0</v>
      </c>
      <c r="J200" s="11" t="str">
        <f>+A200</f>
        <v>2.3.2.1.1</v>
      </c>
      <c r="K200" s="201" t="str">
        <f>+B200</f>
        <v>Sobrevuelo Lidar en la Sabana de Bogotá</v>
      </c>
      <c r="L200" s="201"/>
      <c r="M200" s="201"/>
      <c r="N200" s="11" t="str">
        <f>+E200</f>
        <v>Día</v>
      </c>
      <c r="O200" s="71">
        <v>13</v>
      </c>
      <c r="P200" s="121"/>
      <c r="Q200" s="72">
        <f>ROUND(+O200*P200,0)</f>
        <v>0</v>
      </c>
    </row>
    <row r="201" spans="1:17" x14ac:dyDescent="0.2">
      <c r="A201" s="11" t="s">
        <v>297</v>
      </c>
      <c r="B201" s="226" t="s">
        <v>64</v>
      </c>
      <c r="C201" s="227"/>
      <c r="D201" s="228"/>
      <c r="E201" s="87" t="s">
        <v>65</v>
      </c>
      <c r="F201" s="48">
        <v>82.5</v>
      </c>
      <c r="G201" s="72"/>
      <c r="H201" s="72">
        <f t="shared" ref="H201:H204" si="15">ROUND(+F201*G201,0)</f>
        <v>0</v>
      </c>
      <c r="J201" s="11" t="str">
        <f t="shared" ref="J201:K204" si="16">+A201</f>
        <v>2.3.2.1.2</v>
      </c>
      <c r="K201" s="201" t="str">
        <f t="shared" si="16"/>
        <v>Procesamiento Lidar</v>
      </c>
      <c r="L201" s="201"/>
      <c r="M201" s="201"/>
      <c r="N201" s="11" t="str">
        <f t="shared" ref="N201:N204" si="17">+E201</f>
        <v>Ha</v>
      </c>
      <c r="O201" s="71">
        <v>83</v>
      </c>
      <c r="P201" s="121"/>
      <c r="Q201" s="72">
        <f t="shared" ref="Q201:Q204" si="18">ROUND(+O201*P201,0)</f>
        <v>0</v>
      </c>
    </row>
    <row r="202" spans="1:17" x14ac:dyDescent="0.2">
      <c r="A202" s="11" t="s">
        <v>298</v>
      </c>
      <c r="B202" s="226" t="s">
        <v>67</v>
      </c>
      <c r="C202" s="227"/>
      <c r="D202" s="228"/>
      <c r="E202" s="87" t="s">
        <v>68</v>
      </c>
      <c r="F202" s="48">
        <v>5</v>
      </c>
      <c r="G202" s="72"/>
      <c r="H202" s="72">
        <f t="shared" si="15"/>
        <v>0</v>
      </c>
      <c r="J202" s="11" t="str">
        <f t="shared" si="16"/>
        <v>2.3.2.1.3</v>
      </c>
      <c r="K202" s="201" t="str">
        <f t="shared" si="16"/>
        <v>Puntos de control</v>
      </c>
      <c r="L202" s="201"/>
      <c r="M202" s="201"/>
      <c r="N202" s="11" t="str">
        <f t="shared" si="17"/>
        <v xml:space="preserve">5 Puntos </v>
      </c>
      <c r="O202" s="71">
        <v>5</v>
      </c>
      <c r="P202" s="121"/>
      <c r="Q202" s="72">
        <f t="shared" si="18"/>
        <v>0</v>
      </c>
    </row>
    <row r="203" spans="1:17" x14ac:dyDescent="0.2">
      <c r="A203" s="11" t="s">
        <v>299</v>
      </c>
      <c r="B203" s="226" t="s">
        <v>70</v>
      </c>
      <c r="C203" s="227"/>
      <c r="D203" s="228"/>
      <c r="E203" s="87" t="s">
        <v>62</v>
      </c>
      <c r="F203" s="48">
        <v>13</v>
      </c>
      <c r="G203" s="72"/>
      <c r="H203" s="72">
        <f t="shared" si="15"/>
        <v>0</v>
      </c>
      <c r="J203" s="11" t="str">
        <f t="shared" si="16"/>
        <v>2.3.2.1.4</v>
      </c>
      <c r="K203" s="201" t="str">
        <f t="shared" si="16"/>
        <v>Fotogrametría en la Sabana de Bogotá</v>
      </c>
      <c r="L203" s="201"/>
      <c r="M203" s="201"/>
      <c r="N203" s="11" t="str">
        <f t="shared" si="17"/>
        <v>Día</v>
      </c>
      <c r="O203" s="71">
        <v>13</v>
      </c>
      <c r="P203" s="121"/>
      <c r="Q203" s="72">
        <f t="shared" si="18"/>
        <v>0</v>
      </c>
    </row>
    <row r="204" spans="1:17" x14ac:dyDescent="0.2">
      <c r="A204" s="11" t="s">
        <v>300</v>
      </c>
      <c r="B204" s="226" t="s">
        <v>72</v>
      </c>
      <c r="C204" s="227"/>
      <c r="D204" s="228"/>
      <c r="E204" s="87" t="s">
        <v>65</v>
      </c>
      <c r="F204" s="48">
        <v>82.5</v>
      </c>
      <c r="G204" s="72"/>
      <c r="H204" s="72">
        <f t="shared" si="15"/>
        <v>0</v>
      </c>
      <c r="J204" s="11" t="str">
        <f t="shared" si="16"/>
        <v>2.3.2.1.5</v>
      </c>
      <c r="K204" s="201" t="str">
        <f t="shared" si="16"/>
        <v>Procesamiento Pix4D con puntos de control</v>
      </c>
      <c r="L204" s="201"/>
      <c r="M204" s="201"/>
      <c r="N204" s="11" t="str">
        <f t="shared" si="17"/>
        <v>Ha</v>
      </c>
      <c r="O204" s="71">
        <v>83</v>
      </c>
      <c r="P204" s="121"/>
      <c r="Q204" s="72">
        <f t="shared" si="18"/>
        <v>0</v>
      </c>
    </row>
    <row r="205" spans="1:17" x14ac:dyDescent="0.2">
      <c r="A205" s="233" t="str">
        <f>"Subtotal "&amp;$A$199</f>
        <v>Subtotal 2.3.2.1 Seguimiento de coberturas vegetales con equipos aéreos no tripulados (UAV)</v>
      </c>
      <c r="B205" s="233"/>
      <c r="C205" s="233"/>
      <c r="D205" s="233"/>
      <c r="E205" s="233"/>
      <c r="F205" s="233"/>
      <c r="G205" s="233"/>
      <c r="H205" s="88">
        <f>SUM(H200:H204)</f>
        <v>0</v>
      </c>
      <c r="J205" s="233" t="str">
        <f>+A205</f>
        <v>Subtotal 2.3.2.1 Seguimiento de coberturas vegetales con equipos aéreos no tripulados (UAV)</v>
      </c>
      <c r="K205" s="233"/>
      <c r="L205" s="233"/>
      <c r="M205" s="233"/>
      <c r="N205" s="233"/>
      <c r="O205" s="233"/>
      <c r="P205" s="233"/>
      <c r="Q205" s="88">
        <f>SUM(Q200:Q204)</f>
        <v>0</v>
      </c>
    </row>
    <row r="206" spans="1:17" x14ac:dyDescent="0.2">
      <c r="A206" s="200" t="s">
        <v>301</v>
      </c>
      <c r="B206" s="200"/>
      <c r="C206" s="200"/>
      <c r="D206" s="200"/>
      <c r="E206" s="200"/>
      <c r="F206" s="200"/>
      <c r="G206" s="89">
        <v>0.19</v>
      </c>
      <c r="H206" s="90">
        <f>ROUND(+H205*G206,0)</f>
        <v>0</v>
      </c>
      <c r="J206" s="200" t="str">
        <f>A206</f>
        <v>IVA (item 2.3.2.1)</v>
      </c>
      <c r="K206" s="200"/>
      <c r="L206" s="200"/>
      <c r="M206" s="200"/>
      <c r="N206" s="200"/>
      <c r="O206" s="200"/>
      <c r="P206" s="91">
        <v>0.19</v>
      </c>
      <c r="Q206" s="90">
        <f>ROUND(+Q205*P206,0)</f>
        <v>0</v>
      </c>
    </row>
    <row r="207" spans="1:17" x14ac:dyDescent="0.2">
      <c r="A207" s="232" t="str">
        <f>"Subtotal "&amp;$A$199&amp;" con IVA"</f>
        <v>Subtotal 2.3.2.1 Seguimiento de coberturas vegetales con equipos aéreos no tripulados (UAV) con IVA</v>
      </c>
      <c r="B207" s="232"/>
      <c r="C207" s="232"/>
      <c r="D207" s="232"/>
      <c r="E207" s="232"/>
      <c r="F207" s="232"/>
      <c r="G207" s="232"/>
      <c r="H207" s="85">
        <f>ROUND(H205+H206,0)</f>
        <v>0</v>
      </c>
      <c r="I207" s="92"/>
      <c r="J207" s="232" t="str">
        <f>+A207</f>
        <v>Subtotal 2.3.2.1 Seguimiento de coberturas vegetales con equipos aéreos no tripulados (UAV) con IVA</v>
      </c>
      <c r="K207" s="232"/>
      <c r="L207" s="232"/>
      <c r="M207" s="232"/>
      <c r="N207" s="232"/>
      <c r="O207" s="232"/>
      <c r="P207" s="232"/>
      <c r="Q207" s="85">
        <f>ROUND(Q205+Q206,0)</f>
        <v>0</v>
      </c>
    </row>
    <row r="208" spans="1:17" ht="14.1" customHeight="1" x14ac:dyDescent="0.2">
      <c r="A208" s="202" t="s">
        <v>302</v>
      </c>
      <c r="B208" s="203"/>
      <c r="C208" s="203"/>
      <c r="D208" s="203"/>
      <c r="E208" s="203"/>
      <c r="F208" s="203"/>
      <c r="G208" s="203"/>
      <c r="H208" s="204"/>
      <c r="J208" s="229" t="str">
        <f>+A208</f>
        <v>2.3.2.2 Muestreo físico y químico de aguas superficiales</v>
      </c>
      <c r="K208" s="230"/>
      <c r="L208" s="230"/>
      <c r="M208" s="230"/>
      <c r="N208" s="230"/>
      <c r="O208" s="230"/>
      <c r="P208" s="230"/>
      <c r="Q208" s="231"/>
    </row>
    <row r="209" spans="1:17" ht="25.5" x14ac:dyDescent="0.2">
      <c r="A209" s="58" t="s">
        <v>3</v>
      </c>
      <c r="B209" s="214" t="s">
        <v>4</v>
      </c>
      <c r="C209" s="215"/>
      <c r="D209" s="216"/>
      <c r="E209" s="58" t="s">
        <v>56</v>
      </c>
      <c r="F209" s="127" t="s">
        <v>42</v>
      </c>
      <c r="G209" s="59" t="s">
        <v>57</v>
      </c>
      <c r="H209" s="60" t="s">
        <v>58</v>
      </c>
      <c r="J209" s="7" t="s">
        <v>3</v>
      </c>
      <c r="K209" s="173" t="s">
        <v>4</v>
      </c>
      <c r="L209" s="171"/>
      <c r="M209" s="172"/>
      <c r="N209" s="7" t="s">
        <v>56</v>
      </c>
      <c r="O209" s="42" t="s">
        <v>42</v>
      </c>
      <c r="P209" s="9" t="str">
        <f>+G209</f>
        <v>VALOR UNITARIO 
 (B)</v>
      </c>
      <c r="Q209" s="43" t="s">
        <v>58</v>
      </c>
    </row>
    <row r="210" spans="1:17" x14ac:dyDescent="0.2">
      <c r="A210" s="61" t="s">
        <v>303</v>
      </c>
      <c r="B210" s="194" t="s">
        <v>304</v>
      </c>
      <c r="C210" s="194"/>
      <c r="D210" s="194"/>
      <c r="E210" s="61" t="s">
        <v>62</v>
      </c>
      <c r="F210" s="128"/>
      <c r="G210" s="62"/>
      <c r="H210" s="63"/>
      <c r="J210" s="11" t="str">
        <f>A210</f>
        <v>2.3.2.2.1</v>
      </c>
      <c r="K210" s="234" t="str">
        <f>B210</f>
        <v>Muestreo Puntual incluye aforo por el método de vadeo</v>
      </c>
      <c r="L210" s="234"/>
      <c r="M210" s="234"/>
      <c r="N210" s="11" t="str">
        <f>E210</f>
        <v>Día</v>
      </c>
      <c r="O210" s="34">
        <v>5</v>
      </c>
      <c r="P210" s="15"/>
      <c r="Q210" s="17">
        <f>ROUND(+O210*P210,0)</f>
        <v>0</v>
      </c>
    </row>
    <row r="211" spans="1:17" ht="12.75" customHeight="1" x14ac:dyDescent="0.2">
      <c r="A211" s="156" t="s">
        <v>305</v>
      </c>
      <c r="B211" s="157"/>
      <c r="C211" s="157"/>
      <c r="D211" s="157"/>
      <c r="E211" s="157"/>
      <c r="F211" s="157"/>
      <c r="G211" s="157"/>
      <c r="H211" s="158"/>
      <c r="J211" s="235" t="str">
        <f t="shared" ref="J211:J258" si="19">A211</f>
        <v>2.3.2.3 Análisis físico y químico de aguas superficiales</v>
      </c>
      <c r="K211" s="235"/>
      <c r="L211" s="235"/>
      <c r="M211" s="235"/>
      <c r="N211" s="235"/>
      <c r="O211" s="235"/>
      <c r="P211" s="235"/>
      <c r="Q211" s="235"/>
    </row>
    <row r="212" spans="1:17" ht="12.75" customHeight="1" x14ac:dyDescent="0.2">
      <c r="A212" s="61" t="s">
        <v>306</v>
      </c>
      <c r="B212" s="194" t="s">
        <v>79</v>
      </c>
      <c r="C212" s="194"/>
      <c r="D212" s="194"/>
      <c r="E212" s="61" t="s">
        <v>80</v>
      </c>
      <c r="F212" s="128"/>
      <c r="G212" s="93"/>
      <c r="H212" s="94"/>
      <c r="J212" s="11" t="s">
        <v>306</v>
      </c>
      <c r="K212" s="234" t="s">
        <v>79</v>
      </c>
      <c r="L212" s="234"/>
      <c r="M212" s="234"/>
      <c r="N212" s="11" t="s">
        <v>80</v>
      </c>
      <c r="O212" s="34">
        <v>15</v>
      </c>
      <c r="P212" s="15"/>
      <c r="Q212" s="17">
        <f>ROUND(+O212*P212,0)</f>
        <v>0</v>
      </c>
    </row>
    <row r="213" spans="1:17" x14ac:dyDescent="0.2">
      <c r="A213" s="61" t="s">
        <v>307</v>
      </c>
      <c r="B213" s="194" t="s">
        <v>82</v>
      </c>
      <c r="C213" s="194"/>
      <c r="D213" s="194"/>
      <c r="E213" s="61" t="s">
        <v>80</v>
      </c>
      <c r="F213" s="128"/>
      <c r="G213" s="93"/>
      <c r="H213" s="94"/>
      <c r="J213" s="11" t="s">
        <v>307</v>
      </c>
      <c r="K213" s="234" t="s">
        <v>82</v>
      </c>
      <c r="L213" s="234"/>
      <c r="M213" s="234"/>
      <c r="N213" s="11" t="s">
        <v>80</v>
      </c>
      <c r="O213" s="34">
        <v>15</v>
      </c>
      <c r="P213" s="15"/>
      <c r="Q213" s="17">
        <f t="shared" ref="Q213:Q254" si="20">ROUND(+O213*P213,0)</f>
        <v>0</v>
      </c>
    </row>
    <row r="214" spans="1:17" x14ac:dyDescent="0.2">
      <c r="A214" s="61" t="s">
        <v>308</v>
      </c>
      <c r="B214" s="194" t="s">
        <v>84</v>
      </c>
      <c r="C214" s="194"/>
      <c r="D214" s="194"/>
      <c r="E214" s="61" t="s">
        <v>80</v>
      </c>
      <c r="F214" s="128"/>
      <c r="G214" s="93"/>
      <c r="H214" s="94"/>
      <c r="J214" s="11" t="s">
        <v>308</v>
      </c>
      <c r="K214" s="234" t="s">
        <v>84</v>
      </c>
      <c r="L214" s="234"/>
      <c r="M214" s="234"/>
      <c r="N214" s="11" t="s">
        <v>80</v>
      </c>
      <c r="O214" s="34">
        <v>15</v>
      </c>
      <c r="P214" s="15"/>
      <c r="Q214" s="17">
        <f t="shared" si="20"/>
        <v>0</v>
      </c>
    </row>
    <row r="215" spans="1:17" x14ac:dyDescent="0.2">
      <c r="A215" s="61" t="s">
        <v>309</v>
      </c>
      <c r="B215" s="194" t="s">
        <v>86</v>
      </c>
      <c r="C215" s="194"/>
      <c r="D215" s="194"/>
      <c r="E215" s="61" t="s">
        <v>80</v>
      </c>
      <c r="F215" s="128"/>
      <c r="G215" s="93"/>
      <c r="H215" s="94"/>
      <c r="J215" s="11" t="s">
        <v>309</v>
      </c>
      <c r="K215" s="234" t="s">
        <v>86</v>
      </c>
      <c r="L215" s="234"/>
      <c r="M215" s="234"/>
      <c r="N215" s="11" t="s">
        <v>80</v>
      </c>
      <c r="O215" s="34">
        <v>15</v>
      </c>
      <c r="P215" s="15"/>
      <c r="Q215" s="17">
        <f t="shared" si="20"/>
        <v>0</v>
      </c>
    </row>
    <row r="216" spans="1:17" x14ac:dyDescent="0.2">
      <c r="A216" s="61" t="s">
        <v>310</v>
      </c>
      <c r="B216" s="194" t="s">
        <v>88</v>
      </c>
      <c r="C216" s="194"/>
      <c r="D216" s="194"/>
      <c r="E216" s="61" t="s">
        <v>80</v>
      </c>
      <c r="F216" s="128"/>
      <c r="G216" s="93"/>
      <c r="H216" s="94"/>
      <c r="J216" s="11" t="s">
        <v>310</v>
      </c>
      <c r="K216" s="234" t="s">
        <v>88</v>
      </c>
      <c r="L216" s="234"/>
      <c r="M216" s="234"/>
      <c r="N216" s="11" t="s">
        <v>80</v>
      </c>
      <c r="O216" s="34">
        <v>15</v>
      </c>
      <c r="P216" s="15"/>
      <c r="Q216" s="17">
        <f t="shared" si="20"/>
        <v>0</v>
      </c>
    </row>
    <row r="217" spans="1:17" x14ac:dyDescent="0.2">
      <c r="A217" s="61" t="s">
        <v>311</v>
      </c>
      <c r="B217" s="194" t="s">
        <v>90</v>
      </c>
      <c r="C217" s="194"/>
      <c r="D217" s="194"/>
      <c r="E217" s="61" t="s">
        <v>80</v>
      </c>
      <c r="F217" s="128"/>
      <c r="G217" s="93"/>
      <c r="H217" s="94"/>
      <c r="J217" s="11" t="s">
        <v>311</v>
      </c>
      <c r="K217" s="234" t="s">
        <v>90</v>
      </c>
      <c r="L217" s="234"/>
      <c r="M217" s="234"/>
      <c r="N217" s="11" t="s">
        <v>80</v>
      </c>
      <c r="O217" s="34">
        <v>15</v>
      </c>
      <c r="P217" s="15"/>
      <c r="Q217" s="17">
        <f t="shared" si="20"/>
        <v>0</v>
      </c>
    </row>
    <row r="218" spans="1:17" x14ac:dyDescent="0.2">
      <c r="A218" s="61" t="s">
        <v>312</v>
      </c>
      <c r="B218" s="194" t="s">
        <v>92</v>
      </c>
      <c r="C218" s="194"/>
      <c r="D218" s="194"/>
      <c r="E218" s="61" t="s">
        <v>80</v>
      </c>
      <c r="F218" s="128"/>
      <c r="G218" s="93"/>
      <c r="H218" s="94"/>
      <c r="J218" s="11" t="s">
        <v>312</v>
      </c>
      <c r="K218" s="234" t="s">
        <v>92</v>
      </c>
      <c r="L218" s="234"/>
      <c r="M218" s="234"/>
      <c r="N218" s="11" t="s">
        <v>80</v>
      </c>
      <c r="O218" s="34">
        <v>15</v>
      </c>
      <c r="P218" s="15"/>
      <c r="Q218" s="17">
        <f t="shared" si="20"/>
        <v>0</v>
      </c>
    </row>
    <row r="219" spans="1:17" x14ac:dyDescent="0.2">
      <c r="A219" s="61" t="s">
        <v>313</v>
      </c>
      <c r="B219" s="194" t="s">
        <v>94</v>
      </c>
      <c r="C219" s="194"/>
      <c r="D219" s="194"/>
      <c r="E219" s="61" t="s">
        <v>80</v>
      </c>
      <c r="F219" s="128"/>
      <c r="G219" s="93"/>
      <c r="H219" s="94"/>
      <c r="J219" s="11" t="s">
        <v>313</v>
      </c>
      <c r="K219" s="234" t="s">
        <v>94</v>
      </c>
      <c r="L219" s="234"/>
      <c r="M219" s="234"/>
      <c r="N219" s="11" t="s">
        <v>80</v>
      </c>
      <c r="O219" s="34">
        <v>15</v>
      </c>
      <c r="P219" s="15"/>
      <c r="Q219" s="17">
        <f t="shared" si="20"/>
        <v>0</v>
      </c>
    </row>
    <row r="220" spans="1:17" x14ac:dyDescent="0.2">
      <c r="A220" s="61" t="s">
        <v>314</v>
      </c>
      <c r="B220" s="194" t="s">
        <v>96</v>
      </c>
      <c r="C220" s="194"/>
      <c r="D220" s="194"/>
      <c r="E220" s="61" t="s">
        <v>80</v>
      </c>
      <c r="F220" s="128"/>
      <c r="G220" s="93"/>
      <c r="H220" s="94"/>
      <c r="J220" s="11" t="s">
        <v>314</v>
      </c>
      <c r="K220" s="234" t="s">
        <v>96</v>
      </c>
      <c r="L220" s="234"/>
      <c r="M220" s="234"/>
      <c r="N220" s="11" t="s">
        <v>80</v>
      </c>
      <c r="O220" s="34">
        <v>15</v>
      </c>
      <c r="P220" s="15"/>
      <c r="Q220" s="17">
        <f t="shared" si="20"/>
        <v>0</v>
      </c>
    </row>
    <row r="221" spans="1:17" x14ac:dyDescent="0.2">
      <c r="A221" s="61" t="s">
        <v>315</v>
      </c>
      <c r="B221" s="194" t="s">
        <v>98</v>
      </c>
      <c r="C221" s="194"/>
      <c r="D221" s="194"/>
      <c r="E221" s="61" t="s">
        <v>80</v>
      </c>
      <c r="F221" s="128"/>
      <c r="G221" s="93"/>
      <c r="H221" s="94"/>
      <c r="J221" s="11" t="s">
        <v>315</v>
      </c>
      <c r="K221" s="234" t="s">
        <v>98</v>
      </c>
      <c r="L221" s="234"/>
      <c r="M221" s="234"/>
      <c r="N221" s="11" t="s">
        <v>80</v>
      </c>
      <c r="O221" s="34">
        <v>15</v>
      </c>
      <c r="P221" s="15"/>
      <c r="Q221" s="17">
        <f t="shared" si="20"/>
        <v>0</v>
      </c>
    </row>
    <row r="222" spans="1:17" x14ac:dyDescent="0.2">
      <c r="A222" s="61" t="s">
        <v>316</v>
      </c>
      <c r="B222" s="194" t="s">
        <v>100</v>
      </c>
      <c r="C222" s="194"/>
      <c r="D222" s="194"/>
      <c r="E222" s="61" t="s">
        <v>80</v>
      </c>
      <c r="F222" s="128"/>
      <c r="G222" s="93"/>
      <c r="H222" s="94"/>
      <c r="J222" s="11" t="s">
        <v>316</v>
      </c>
      <c r="K222" s="234" t="s">
        <v>100</v>
      </c>
      <c r="L222" s="234"/>
      <c r="M222" s="234"/>
      <c r="N222" s="11" t="s">
        <v>80</v>
      </c>
      <c r="O222" s="34">
        <v>15</v>
      </c>
      <c r="P222" s="15"/>
      <c r="Q222" s="17">
        <f t="shared" si="20"/>
        <v>0</v>
      </c>
    </row>
    <row r="223" spans="1:17" x14ac:dyDescent="0.2">
      <c r="A223" s="61" t="s">
        <v>317</v>
      </c>
      <c r="B223" s="194" t="s">
        <v>102</v>
      </c>
      <c r="C223" s="194"/>
      <c r="D223" s="194"/>
      <c r="E223" s="61" t="s">
        <v>80</v>
      </c>
      <c r="F223" s="128"/>
      <c r="G223" s="93"/>
      <c r="H223" s="94"/>
      <c r="J223" s="11" t="s">
        <v>317</v>
      </c>
      <c r="K223" s="234" t="s">
        <v>102</v>
      </c>
      <c r="L223" s="234"/>
      <c r="M223" s="234"/>
      <c r="N223" s="11" t="s">
        <v>80</v>
      </c>
      <c r="O223" s="34">
        <v>15</v>
      </c>
      <c r="P223" s="15"/>
      <c r="Q223" s="17">
        <f t="shared" si="20"/>
        <v>0</v>
      </c>
    </row>
    <row r="224" spans="1:17" x14ac:dyDescent="0.2">
      <c r="A224" s="61" t="s">
        <v>318</v>
      </c>
      <c r="B224" s="194" t="s">
        <v>104</v>
      </c>
      <c r="C224" s="194"/>
      <c r="D224" s="194"/>
      <c r="E224" s="61" t="s">
        <v>80</v>
      </c>
      <c r="F224" s="128"/>
      <c r="G224" s="93"/>
      <c r="H224" s="94"/>
      <c r="J224" s="11" t="s">
        <v>318</v>
      </c>
      <c r="K224" s="234" t="s">
        <v>104</v>
      </c>
      <c r="L224" s="234"/>
      <c r="M224" s="234"/>
      <c r="N224" s="11" t="s">
        <v>80</v>
      </c>
      <c r="O224" s="34">
        <v>15</v>
      </c>
      <c r="P224" s="15"/>
      <c r="Q224" s="17">
        <f t="shared" si="20"/>
        <v>0</v>
      </c>
    </row>
    <row r="225" spans="1:17" x14ac:dyDescent="0.2">
      <c r="A225" s="61" t="s">
        <v>319</v>
      </c>
      <c r="B225" s="194" t="s">
        <v>106</v>
      </c>
      <c r="C225" s="194"/>
      <c r="D225" s="194"/>
      <c r="E225" s="61" t="s">
        <v>80</v>
      </c>
      <c r="F225" s="128"/>
      <c r="G225" s="93"/>
      <c r="H225" s="94"/>
      <c r="J225" s="11" t="s">
        <v>319</v>
      </c>
      <c r="K225" s="234" t="s">
        <v>106</v>
      </c>
      <c r="L225" s="234"/>
      <c r="M225" s="234"/>
      <c r="N225" s="11" t="s">
        <v>80</v>
      </c>
      <c r="O225" s="34">
        <v>15</v>
      </c>
      <c r="P225" s="15"/>
      <c r="Q225" s="17">
        <f t="shared" si="20"/>
        <v>0</v>
      </c>
    </row>
    <row r="226" spans="1:17" x14ac:dyDescent="0.2">
      <c r="A226" s="61" t="s">
        <v>320</v>
      </c>
      <c r="B226" s="194" t="s">
        <v>108</v>
      </c>
      <c r="C226" s="194"/>
      <c r="D226" s="194"/>
      <c r="E226" s="61" t="s">
        <v>80</v>
      </c>
      <c r="F226" s="128"/>
      <c r="G226" s="93"/>
      <c r="H226" s="94"/>
      <c r="J226" s="11" t="s">
        <v>320</v>
      </c>
      <c r="K226" s="234" t="s">
        <v>108</v>
      </c>
      <c r="L226" s="234"/>
      <c r="M226" s="234"/>
      <c r="N226" s="11" t="s">
        <v>80</v>
      </c>
      <c r="O226" s="34">
        <v>15</v>
      </c>
      <c r="P226" s="15"/>
      <c r="Q226" s="17">
        <f t="shared" si="20"/>
        <v>0</v>
      </c>
    </row>
    <row r="227" spans="1:17" x14ac:dyDescent="0.2">
      <c r="A227" s="61" t="s">
        <v>321</v>
      </c>
      <c r="B227" s="194" t="s">
        <v>110</v>
      </c>
      <c r="C227" s="194"/>
      <c r="D227" s="194"/>
      <c r="E227" s="61" t="s">
        <v>80</v>
      </c>
      <c r="F227" s="128"/>
      <c r="G227" s="93"/>
      <c r="H227" s="94"/>
      <c r="J227" s="11" t="s">
        <v>321</v>
      </c>
      <c r="K227" s="234" t="s">
        <v>110</v>
      </c>
      <c r="L227" s="234"/>
      <c r="M227" s="234"/>
      <c r="N227" s="11" t="s">
        <v>80</v>
      </c>
      <c r="O227" s="34">
        <v>15</v>
      </c>
      <c r="P227" s="15"/>
      <c r="Q227" s="17">
        <f t="shared" si="20"/>
        <v>0</v>
      </c>
    </row>
    <row r="228" spans="1:17" x14ac:dyDescent="0.2">
      <c r="A228" s="61" t="s">
        <v>322</v>
      </c>
      <c r="B228" s="194" t="s">
        <v>112</v>
      </c>
      <c r="C228" s="194"/>
      <c r="D228" s="194"/>
      <c r="E228" s="61" t="s">
        <v>80</v>
      </c>
      <c r="F228" s="128"/>
      <c r="G228" s="93"/>
      <c r="H228" s="94"/>
      <c r="J228" s="11" t="s">
        <v>322</v>
      </c>
      <c r="K228" s="234" t="s">
        <v>112</v>
      </c>
      <c r="L228" s="234"/>
      <c r="M228" s="234"/>
      <c r="N228" s="11" t="s">
        <v>80</v>
      </c>
      <c r="O228" s="34">
        <v>15</v>
      </c>
      <c r="P228" s="15"/>
      <c r="Q228" s="17">
        <f t="shared" si="20"/>
        <v>0</v>
      </c>
    </row>
    <row r="229" spans="1:17" x14ac:dyDescent="0.2">
      <c r="A229" s="61" t="s">
        <v>323</v>
      </c>
      <c r="B229" s="194" t="s">
        <v>114</v>
      </c>
      <c r="C229" s="194"/>
      <c r="D229" s="194"/>
      <c r="E229" s="61" t="s">
        <v>80</v>
      </c>
      <c r="F229" s="128"/>
      <c r="G229" s="93"/>
      <c r="H229" s="94"/>
      <c r="J229" s="11" t="s">
        <v>323</v>
      </c>
      <c r="K229" s="234" t="s">
        <v>114</v>
      </c>
      <c r="L229" s="234"/>
      <c r="M229" s="234"/>
      <c r="N229" s="11" t="s">
        <v>80</v>
      </c>
      <c r="O229" s="34">
        <v>15</v>
      </c>
      <c r="P229" s="15"/>
      <c r="Q229" s="17">
        <f t="shared" si="20"/>
        <v>0</v>
      </c>
    </row>
    <row r="230" spans="1:17" x14ac:dyDescent="0.2">
      <c r="A230" s="61" t="s">
        <v>324</v>
      </c>
      <c r="B230" s="194" t="s">
        <v>116</v>
      </c>
      <c r="C230" s="194"/>
      <c r="D230" s="194"/>
      <c r="E230" s="61" t="s">
        <v>80</v>
      </c>
      <c r="F230" s="128"/>
      <c r="G230" s="93"/>
      <c r="H230" s="94"/>
      <c r="J230" s="11" t="s">
        <v>324</v>
      </c>
      <c r="K230" s="234" t="s">
        <v>116</v>
      </c>
      <c r="L230" s="234"/>
      <c r="M230" s="234"/>
      <c r="N230" s="11" t="s">
        <v>80</v>
      </c>
      <c r="O230" s="34">
        <v>15</v>
      </c>
      <c r="P230" s="15"/>
      <c r="Q230" s="17">
        <f t="shared" si="20"/>
        <v>0</v>
      </c>
    </row>
    <row r="231" spans="1:17" x14ac:dyDescent="0.2">
      <c r="A231" s="61" t="s">
        <v>325</v>
      </c>
      <c r="B231" s="194" t="s">
        <v>118</v>
      </c>
      <c r="C231" s="194"/>
      <c r="D231" s="194"/>
      <c r="E231" s="61" t="s">
        <v>80</v>
      </c>
      <c r="F231" s="128"/>
      <c r="G231" s="93"/>
      <c r="H231" s="94"/>
      <c r="J231" s="11" t="s">
        <v>325</v>
      </c>
      <c r="K231" s="234" t="s">
        <v>118</v>
      </c>
      <c r="L231" s="234"/>
      <c r="M231" s="234"/>
      <c r="N231" s="11" t="s">
        <v>80</v>
      </c>
      <c r="O231" s="34">
        <v>15</v>
      </c>
      <c r="P231" s="15"/>
      <c r="Q231" s="17">
        <f t="shared" si="20"/>
        <v>0</v>
      </c>
    </row>
    <row r="232" spans="1:17" x14ac:dyDescent="0.2">
      <c r="A232" s="61" t="s">
        <v>326</v>
      </c>
      <c r="B232" s="194" t="s">
        <v>120</v>
      </c>
      <c r="C232" s="194"/>
      <c r="D232" s="194"/>
      <c r="E232" s="61" t="s">
        <v>80</v>
      </c>
      <c r="F232" s="128"/>
      <c r="G232" s="93"/>
      <c r="H232" s="94"/>
      <c r="J232" s="11" t="s">
        <v>326</v>
      </c>
      <c r="K232" s="234" t="s">
        <v>120</v>
      </c>
      <c r="L232" s="234"/>
      <c r="M232" s="234"/>
      <c r="N232" s="11" t="s">
        <v>80</v>
      </c>
      <c r="O232" s="34">
        <v>15</v>
      </c>
      <c r="P232" s="15"/>
      <c r="Q232" s="17">
        <f t="shared" si="20"/>
        <v>0</v>
      </c>
    </row>
    <row r="233" spans="1:17" x14ac:dyDescent="0.2">
      <c r="A233" s="61" t="s">
        <v>327</v>
      </c>
      <c r="B233" s="194" t="s">
        <v>122</v>
      </c>
      <c r="C233" s="194"/>
      <c r="D233" s="194"/>
      <c r="E233" s="61" t="s">
        <v>80</v>
      </c>
      <c r="F233" s="128"/>
      <c r="G233" s="93"/>
      <c r="H233" s="94"/>
      <c r="J233" s="11" t="s">
        <v>327</v>
      </c>
      <c r="K233" s="234" t="s">
        <v>122</v>
      </c>
      <c r="L233" s="234"/>
      <c r="M233" s="234"/>
      <c r="N233" s="11" t="s">
        <v>80</v>
      </c>
      <c r="O233" s="34">
        <v>15</v>
      </c>
      <c r="P233" s="15"/>
      <c r="Q233" s="17">
        <f t="shared" si="20"/>
        <v>0</v>
      </c>
    </row>
    <row r="234" spans="1:17" x14ac:dyDescent="0.2">
      <c r="A234" s="61" t="s">
        <v>328</v>
      </c>
      <c r="B234" s="194" t="s">
        <v>124</v>
      </c>
      <c r="C234" s="194"/>
      <c r="D234" s="194"/>
      <c r="E234" s="61" t="s">
        <v>80</v>
      </c>
      <c r="F234" s="128"/>
      <c r="G234" s="93"/>
      <c r="H234" s="94"/>
      <c r="J234" s="11" t="s">
        <v>328</v>
      </c>
      <c r="K234" s="234" t="s">
        <v>124</v>
      </c>
      <c r="L234" s="234"/>
      <c r="M234" s="234"/>
      <c r="N234" s="11" t="s">
        <v>80</v>
      </c>
      <c r="O234" s="34">
        <v>15</v>
      </c>
      <c r="P234" s="15"/>
      <c r="Q234" s="17">
        <f t="shared" si="20"/>
        <v>0</v>
      </c>
    </row>
    <row r="235" spans="1:17" x14ac:dyDescent="0.2">
      <c r="A235" s="61" t="s">
        <v>329</v>
      </c>
      <c r="B235" s="194" t="s">
        <v>126</v>
      </c>
      <c r="C235" s="194"/>
      <c r="D235" s="194"/>
      <c r="E235" s="61" t="s">
        <v>80</v>
      </c>
      <c r="F235" s="128"/>
      <c r="G235" s="93"/>
      <c r="H235" s="94"/>
      <c r="J235" s="11" t="s">
        <v>329</v>
      </c>
      <c r="K235" s="234" t="s">
        <v>126</v>
      </c>
      <c r="L235" s="234"/>
      <c r="M235" s="234"/>
      <c r="N235" s="11" t="s">
        <v>80</v>
      </c>
      <c r="O235" s="34">
        <v>15</v>
      </c>
      <c r="P235" s="15"/>
      <c r="Q235" s="17">
        <f t="shared" si="20"/>
        <v>0</v>
      </c>
    </row>
    <row r="236" spans="1:17" x14ac:dyDescent="0.2">
      <c r="A236" s="61" t="s">
        <v>330</v>
      </c>
      <c r="B236" s="194" t="s">
        <v>128</v>
      </c>
      <c r="C236" s="194"/>
      <c r="D236" s="194"/>
      <c r="E236" s="61" t="s">
        <v>80</v>
      </c>
      <c r="F236" s="128"/>
      <c r="G236" s="93"/>
      <c r="H236" s="94"/>
      <c r="J236" s="11" t="s">
        <v>330</v>
      </c>
      <c r="K236" s="234" t="s">
        <v>128</v>
      </c>
      <c r="L236" s="234"/>
      <c r="M236" s="234"/>
      <c r="N236" s="11" t="s">
        <v>80</v>
      </c>
      <c r="O236" s="34">
        <v>15</v>
      </c>
      <c r="P236" s="15"/>
      <c r="Q236" s="17">
        <f t="shared" si="20"/>
        <v>0</v>
      </c>
    </row>
    <row r="237" spans="1:17" x14ac:dyDescent="0.2">
      <c r="A237" s="61" t="s">
        <v>331</v>
      </c>
      <c r="B237" s="194" t="s">
        <v>130</v>
      </c>
      <c r="C237" s="194"/>
      <c r="D237" s="194"/>
      <c r="E237" s="61" t="s">
        <v>80</v>
      </c>
      <c r="F237" s="128"/>
      <c r="G237" s="93"/>
      <c r="H237" s="94"/>
      <c r="J237" s="11" t="s">
        <v>331</v>
      </c>
      <c r="K237" s="234" t="s">
        <v>130</v>
      </c>
      <c r="L237" s="234"/>
      <c r="M237" s="234"/>
      <c r="N237" s="11" t="s">
        <v>80</v>
      </c>
      <c r="O237" s="34">
        <v>15</v>
      </c>
      <c r="P237" s="15"/>
      <c r="Q237" s="17">
        <f t="shared" si="20"/>
        <v>0</v>
      </c>
    </row>
    <row r="238" spans="1:17" x14ac:dyDescent="0.2">
      <c r="A238" s="61" t="s">
        <v>332</v>
      </c>
      <c r="B238" s="194" t="s">
        <v>132</v>
      </c>
      <c r="C238" s="194"/>
      <c r="D238" s="194"/>
      <c r="E238" s="61" t="s">
        <v>80</v>
      </c>
      <c r="F238" s="128"/>
      <c r="G238" s="93"/>
      <c r="H238" s="94"/>
      <c r="J238" s="11" t="s">
        <v>332</v>
      </c>
      <c r="K238" s="234" t="s">
        <v>132</v>
      </c>
      <c r="L238" s="234"/>
      <c r="M238" s="234"/>
      <c r="N238" s="11" t="s">
        <v>80</v>
      </c>
      <c r="O238" s="34">
        <v>15</v>
      </c>
      <c r="P238" s="15"/>
      <c r="Q238" s="17">
        <f t="shared" si="20"/>
        <v>0</v>
      </c>
    </row>
    <row r="239" spans="1:17" x14ac:dyDescent="0.2">
      <c r="A239" s="61" t="s">
        <v>333</v>
      </c>
      <c r="B239" s="194" t="s">
        <v>134</v>
      </c>
      <c r="C239" s="194"/>
      <c r="D239" s="194"/>
      <c r="E239" s="61" t="s">
        <v>80</v>
      </c>
      <c r="F239" s="128"/>
      <c r="G239" s="93"/>
      <c r="H239" s="94"/>
      <c r="J239" s="11" t="s">
        <v>333</v>
      </c>
      <c r="K239" s="234" t="s">
        <v>134</v>
      </c>
      <c r="L239" s="234"/>
      <c r="M239" s="234"/>
      <c r="N239" s="11" t="s">
        <v>80</v>
      </c>
      <c r="O239" s="34">
        <v>15</v>
      </c>
      <c r="P239" s="15"/>
      <c r="Q239" s="17">
        <f t="shared" si="20"/>
        <v>0</v>
      </c>
    </row>
    <row r="240" spans="1:17" x14ac:dyDescent="0.2">
      <c r="A240" s="61" t="s">
        <v>334</v>
      </c>
      <c r="B240" s="194" t="s">
        <v>136</v>
      </c>
      <c r="C240" s="194"/>
      <c r="D240" s="194"/>
      <c r="E240" s="61" t="s">
        <v>80</v>
      </c>
      <c r="F240" s="128"/>
      <c r="G240" s="93"/>
      <c r="H240" s="94"/>
      <c r="J240" s="11" t="s">
        <v>334</v>
      </c>
      <c r="K240" s="234" t="s">
        <v>136</v>
      </c>
      <c r="L240" s="234"/>
      <c r="M240" s="234"/>
      <c r="N240" s="11" t="s">
        <v>80</v>
      </c>
      <c r="O240" s="34">
        <v>15</v>
      </c>
      <c r="P240" s="15"/>
      <c r="Q240" s="17">
        <f t="shared" si="20"/>
        <v>0</v>
      </c>
    </row>
    <row r="241" spans="1:17" x14ac:dyDescent="0.2">
      <c r="A241" s="61" t="s">
        <v>335</v>
      </c>
      <c r="B241" s="194" t="s">
        <v>138</v>
      </c>
      <c r="C241" s="194"/>
      <c r="D241" s="194"/>
      <c r="E241" s="61" t="s">
        <v>80</v>
      </c>
      <c r="F241" s="128"/>
      <c r="G241" s="93"/>
      <c r="H241" s="94"/>
      <c r="J241" s="11" t="s">
        <v>335</v>
      </c>
      <c r="K241" s="234" t="s">
        <v>138</v>
      </c>
      <c r="L241" s="234"/>
      <c r="M241" s="234"/>
      <c r="N241" s="11" t="s">
        <v>80</v>
      </c>
      <c r="O241" s="34">
        <v>15</v>
      </c>
      <c r="P241" s="15"/>
      <c r="Q241" s="17">
        <f t="shared" si="20"/>
        <v>0</v>
      </c>
    </row>
    <row r="242" spans="1:17" x14ac:dyDescent="0.2">
      <c r="A242" s="61" t="s">
        <v>336</v>
      </c>
      <c r="B242" s="194" t="s">
        <v>140</v>
      </c>
      <c r="C242" s="194"/>
      <c r="D242" s="194"/>
      <c r="E242" s="61" t="s">
        <v>80</v>
      </c>
      <c r="F242" s="128"/>
      <c r="G242" s="93"/>
      <c r="H242" s="94"/>
      <c r="J242" s="11" t="s">
        <v>336</v>
      </c>
      <c r="K242" s="234" t="s">
        <v>140</v>
      </c>
      <c r="L242" s="234"/>
      <c r="M242" s="234"/>
      <c r="N242" s="11" t="s">
        <v>80</v>
      </c>
      <c r="O242" s="34">
        <v>15</v>
      </c>
      <c r="P242" s="15"/>
      <c r="Q242" s="17">
        <f t="shared" si="20"/>
        <v>0</v>
      </c>
    </row>
    <row r="243" spans="1:17" x14ac:dyDescent="0.2">
      <c r="A243" s="61" t="s">
        <v>337</v>
      </c>
      <c r="B243" s="194" t="s">
        <v>142</v>
      </c>
      <c r="C243" s="194"/>
      <c r="D243" s="194"/>
      <c r="E243" s="61" t="s">
        <v>80</v>
      </c>
      <c r="F243" s="128"/>
      <c r="G243" s="93"/>
      <c r="H243" s="94"/>
      <c r="J243" s="11" t="s">
        <v>337</v>
      </c>
      <c r="K243" s="234" t="s">
        <v>142</v>
      </c>
      <c r="L243" s="234"/>
      <c r="M243" s="234"/>
      <c r="N243" s="11" t="s">
        <v>80</v>
      </c>
      <c r="O243" s="34">
        <v>15</v>
      </c>
      <c r="P243" s="15"/>
      <c r="Q243" s="17">
        <f t="shared" si="20"/>
        <v>0</v>
      </c>
    </row>
    <row r="244" spans="1:17" x14ac:dyDescent="0.2">
      <c r="A244" s="61" t="s">
        <v>338</v>
      </c>
      <c r="B244" s="194" t="s">
        <v>144</v>
      </c>
      <c r="C244" s="194"/>
      <c r="D244" s="194"/>
      <c r="E244" s="61" t="s">
        <v>80</v>
      </c>
      <c r="F244" s="128"/>
      <c r="G244" s="93"/>
      <c r="H244" s="94"/>
      <c r="J244" s="11" t="s">
        <v>338</v>
      </c>
      <c r="K244" s="234" t="s">
        <v>144</v>
      </c>
      <c r="L244" s="234"/>
      <c r="M244" s="234"/>
      <c r="N244" s="11" t="s">
        <v>80</v>
      </c>
      <c r="O244" s="34">
        <v>15</v>
      </c>
      <c r="P244" s="15"/>
      <c r="Q244" s="17">
        <f t="shared" si="20"/>
        <v>0</v>
      </c>
    </row>
    <row r="245" spans="1:17" x14ac:dyDescent="0.2">
      <c r="A245" s="61" t="s">
        <v>339</v>
      </c>
      <c r="B245" s="194" t="s">
        <v>146</v>
      </c>
      <c r="C245" s="194"/>
      <c r="D245" s="194"/>
      <c r="E245" s="61" t="s">
        <v>80</v>
      </c>
      <c r="F245" s="128"/>
      <c r="G245" s="93"/>
      <c r="H245" s="94"/>
      <c r="J245" s="11" t="s">
        <v>339</v>
      </c>
      <c r="K245" s="234" t="s">
        <v>146</v>
      </c>
      <c r="L245" s="234"/>
      <c r="M245" s="234"/>
      <c r="N245" s="11" t="s">
        <v>80</v>
      </c>
      <c r="O245" s="34">
        <v>15</v>
      </c>
      <c r="P245" s="15"/>
      <c r="Q245" s="17">
        <f t="shared" si="20"/>
        <v>0</v>
      </c>
    </row>
    <row r="246" spans="1:17" x14ac:dyDescent="0.2">
      <c r="A246" s="61" t="s">
        <v>340</v>
      </c>
      <c r="B246" s="194" t="s">
        <v>148</v>
      </c>
      <c r="C246" s="194"/>
      <c r="D246" s="194"/>
      <c r="E246" s="61" t="s">
        <v>80</v>
      </c>
      <c r="F246" s="128"/>
      <c r="G246" s="93"/>
      <c r="H246" s="94"/>
      <c r="J246" s="11" t="s">
        <v>340</v>
      </c>
      <c r="K246" s="234" t="s">
        <v>148</v>
      </c>
      <c r="L246" s="234"/>
      <c r="M246" s="234"/>
      <c r="N246" s="11" t="s">
        <v>80</v>
      </c>
      <c r="O246" s="34">
        <v>15</v>
      </c>
      <c r="P246" s="15"/>
      <c r="Q246" s="17">
        <f t="shared" si="20"/>
        <v>0</v>
      </c>
    </row>
    <row r="247" spans="1:17" x14ac:dyDescent="0.2">
      <c r="A247" s="61" t="s">
        <v>341</v>
      </c>
      <c r="B247" s="194" t="s">
        <v>150</v>
      </c>
      <c r="C247" s="194"/>
      <c r="D247" s="194"/>
      <c r="E247" s="61" t="s">
        <v>80</v>
      </c>
      <c r="F247" s="128"/>
      <c r="G247" s="93"/>
      <c r="H247" s="94"/>
      <c r="J247" s="11" t="s">
        <v>341</v>
      </c>
      <c r="K247" s="234" t="s">
        <v>150</v>
      </c>
      <c r="L247" s="234"/>
      <c r="M247" s="234"/>
      <c r="N247" s="11" t="s">
        <v>80</v>
      </c>
      <c r="O247" s="34">
        <v>15</v>
      </c>
      <c r="P247" s="15"/>
      <c r="Q247" s="17">
        <f t="shared" si="20"/>
        <v>0</v>
      </c>
    </row>
    <row r="248" spans="1:17" x14ac:dyDescent="0.2">
      <c r="A248" s="61" t="s">
        <v>342</v>
      </c>
      <c r="B248" s="194" t="s">
        <v>152</v>
      </c>
      <c r="C248" s="194"/>
      <c r="D248" s="194"/>
      <c r="E248" s="61" t="s">
        <v>80</v>
      </c>
      <c r="F248" s="128"/>
      <c r="G248" s="93"/>
      <c r="H248" s="94"/>
      <c r="J248" s="11" t="s">
        <v>342</v>
      </c>
      <c r="K248" s="234" t="s">
        <v>152</v>
      </c>
      <c r="L248" s="234"/>
      <c r="M248" s="234"/>
      <c r="N248" s="11" t="s">
        <v>80</v>
      </c>
      <c r="O248" s="34">
        <v>15</v>
      </c>
      <c r="P248" s="15"/>
      <c r="Q248" s="17">
        <f t="shared" si="20"/>
        <v>0</v>
      </c>
    </row>
    <row r="249" spans="1:17" x14ac:dyDescent="0.2">
      <c r="A249" s="61" t="s">
        <v>343</v>
      </c>
      <c r="B249" s="194" t="s">
        <v>154</v>
      </c>
      <c r="C249" s="194"/>
      <c r="D249" s="194"/>
      <c r="E249" s="61" t="s">
        <v>80</v>
      </c>
      <c r="F249" s="128"/>
      <c r="G249" s="93"/>
      <c r="H249" s="94"/>
      <c r="J249" s="11" t="s">
        <v>343</v>
      </c>
      <c r="K249" s="234" t="s">
        <v>154</v>
      </c>
      <c r="L249" s="234"/>
      <c r="M249" s="234"/>
      <c r="N249" s="11" t="s">
        <v>80</v>
      </c>
      <c r="O249" s="34">
        <v>15</v>
      </c>
      <c r="P249" s="15"/>
      <c r="Q249" s="17">
        <f t="shared" si="20"/>
        <v>0</v>
      </c>
    </row>
    <row r="250" spans="1:17" x14ac:dyDescent="0.2">
      <c r="A250" s="61" t="s">
        <v>344</v>
      </c>
      <c r="B250" s="194" t="s">
        <v>156</v>
      </c>
      <c r="C250" s="194"/>
      <c r="D250" s="194"/>
      <c r="E250" s="61" t="s">
        <v>80</v>
      </c>
      <c r="F250" s="128"/>
      <c r="G250" s="93"/>
      <c r="H250" s="94"/>
      <c r="J250" s="11" t="s">
        <v>344</v>
      </c>
      <c r="K250" s="234" t="s">
        <v>156</v>
      </c>
      <c r="L250" s="234"/>
      <c r="M250" s="234"/>
      <c r="N250" s="11" t="s">
        <v>80</v>
      </c>
      <c r="O250" s="34">
        <v>15</v>
      </c>
      <c r="P250" s="15"/>
      <c r="Q250" s="17">
        <f t="shared" si="20"/>
        <v>0</v>
      </c>
    </row>
    <row r="251" spans="1:17" x14ac:dyDescent="0.2">
      <c r="A251" s="61" t="s">
        <v>345</v>
      </c>
      <c r="B251" s="194" t="s">
        <v>158</v>
      </c>
      <c r="C251" s="194"/>
      <c r="D251" s="194"/>
      <c r="E251" s="61" t="s">
        <v>80</v>
      </c>
      <c r="F251" s="128"/>
      <c r="G251" s="93"/>
      <c r="H251" s="94"/>
      <c r="J251" s="11" t="s">
        <v>345</v>
      </c>
      <c r="K251" s="234" t="s">
        <v>158</v>
      </c>
      <c r="L251" s="234"/>
      <c r="M251" s="234"/>
      <c r="N251" s="11" t="s">
        <v>80</v>
      </c>
      <c r="O251" s="34">
        <v>15</v>
      </c>
      <c r="P251" s="15"/>
      <c r="Q251" s="17">
        <f t="shared" si="20"/>
        <v>0</v>
      </c>
    </row>
    <row r="252" spans="1:17" x14ac:dyDescent="0.2">
      <c r="A252" s="61" t="s">
        <v>346</v>
      </c>
      <c r="B252" s="194" t="s">
        <v>160</v>
      </c>
      <c r="C252" s="194"/>
      <c r="D252" s="194"/>
      <c r="E252" s="61" t="s">
        <v>80</v>
      </c>
      <c r="F252" s="128"/>
      <c r="G252" s="93"/>
      <c r="H252" s="94"/>
      <c r="J252" s="11" t="s">
        <v>346</v>
      </c>
      <c r="K252" s="234" t="s">
        <v>160</v>
      </c>
      <c r="L252" s="234"/>
      <c r="M252" s="234"/>
      <c r="N252" s="11" t="s">
        <v>80</v>
      </c>
      <c r="O252" s="34">
        <v>15</v>
      </c>
      <c r="P252" s="15"/>
      <c r="Q252" s="17">
        <f t="shared" si="20"/>
        <v>0</v>
      </c>
    </row>
    <row r="253" spans="1:17" x14ac:dyDescent="0.2">
      <c r="A253" s="61" t="s">
        <v>347</v>
      </c>
      <c r="B253" s="194" t="s">
        <v>162</v>
      </c>
      <c r="C253" s="194"/>
      <c r="D253" s="194"/>
      <c r="E253" s="61" t="s">
        <v>80</v>
      </c>
      <c r="F253" s="128"/>
      <c r="G253" s="93"/>
      <c r="H253" s="94"/>
      <c r="J253" s="11" t="s">
        <v>347</v>
      </c>
      <c r="K253" s="234" t="s">
        <v>162</v>
      </c>
      <c r="L253" s="234"/>
      <c r="M253" s="234"/>
      <c r="N253" s="11" t="s">
        <v>80</v>
      </c>
      <c r="O253" s="34">
        <v>15</v>
      </c>
      <c r="P253" s="15"/>
      <c r="Q253" s="17">
        <f t="shared" si="20"/>
        <v>0</v>
      </c>
    </row>
    <row r="254" spans="1:17" x14ac:dyDescent="0.2">
      <c r="A254" s="61" t="s">
        <v>348</v>
      </c>
      <c r="B254" s="194" t="s">
        <v>164</v>
      </c>
      <c r="C254" s="194"/>
      <c r="D254" s="194"/>
      <c r="E254" s="61" t="s">
        <v>80</v>
      </c>
      <c r="F254" s="128"/>
      <c r="G254" s="93"/>
      <c r="H254" s="94"/>
      <c r="J254" s="11" t="s">
        <v>348</v>
      </c>
      <c r="K254" s="234" t="s">
        <v>164</v>
      </c>
      <c r="L254" s="234"/>
      <c r="M254" s="234"/>
      <c r="N254" s="11" t="s">
        <v>80</v>
      </c>
      <c r="O254" s="34">
        <v>15</v>
      </c>
      <c r="P254" s="15"/>
      <c r="Q254" s="17">
        <f t="shared" si="20"/>
        <v>0</v>
      </c>
    </row>
    <row r="255" spans="1:17" x14ac:dyDescent="0.2">
      <c r="A255" s="198" t="str">
        <f>"Subtotal "&amp;A208</f>
        <v>Subtotal 2.3.2.2 Muestreo físico y químico de aguas superficiales</v>
      </c>
      <c r="B255" s="198"/>
      <c r="C255" s="198"/>
      <c r="D255" s="198"/>
      <c r="E255" s="198"/>
      <c r="F255" s="198"/>
      <c r="G255" s="198"/>
      <c r="H255" s="65">
        <f>SUM(H210,H212:H254)</f>
        <v>0</v>
      </c>
      <c r="J255" s="206" t="str">
        <f t="shared" si="19"/>
        <v>Subtotal 2.3.2.2 Muestreo físico y químico de aguas superficiales</v>
      </c>
      <c r="K255" s="206"/>
      <c r="L255" s="206"/>
      <c r="M255" s="206"/>
      <c r="N255" s="206"/>
      <c r="O255" s="206"/>
      <c r="P255" s="206"/>
      <c r="Q255" s="95">
        <f>SUM(Q210,Q212:Q254)</f>
        <v>0</v>
      </c>
    </row>
    <row r="256" spans="1:17" x14ac:dyDescent="0.2">
      <c r="A256" s="199" t="s">
        <v>349</v>
      </c>
      <c r="B256" s="199"/>
      <c r="C256" s="199"/>
      <c r="D256" s="199"/>
      <c r="E256" s="199"/>
      <c r="F256" s="199"/>
      <c r="G256" s="66">
        <v>0.19</v>
      </c>
      <c r="H256" s="67">
        <f>ROUND((H255)*G256,0)</f>
        <v>0</v>
      </c>
      <c r="J256" s="200" t="str">
        <f t="shared" si="19"/>
        <v>IVA items 2.3.2.2 y 2.3.2.3</v>
      </c>
      <c r="K256" s="200"/>
      <c r="L256" s="200"/>
      <c r="M256" s="200"/>
      <c r="N256" s="200"/>
      <c r="O256" s="200"/>
      <c r="P256" s="68">
        <v>0.19</v>
      </c>
      <c r="Q256" s="67">
        <f>ROUND(Q255*P256,0)</f>
        <v>0</v>
      </c>
    </row>
    <row r="257" spans="1:17" x14ac:dyDescent="0.2">
      <c r="A257" s="198" t="str">
        <f>"Subtotal "&amp;$A$208&amp;" y "&amp;$A$211&amp;" con IVA"</f>
        <v>Subtotal 2.3.2.2 Muestreo físico y químico de aguas superficiales y 2.3.2.3 Análisis físico y químico de aguas superficiales con IVA</v>
      </c>
      <c r="B257" s="198"/>
      <c r="C257" s="198"/>
      <c r="D257" s="198"/>
      <c r="E257" s="198"/>
      <c r="F257" s="198"/>
      <c r="G257" s="198"/>
      <c r="H257" s="65">
        <f>SUM(H255:H256)</f>
        <v>0</v>
      </c>
      <c r="J257" s="153" t="str">
        <f t="shared" si="19"/>
        <v>Subtotal 2.3.2.2 Muestreo físico y químico de aguas superficiales y 2.3.2.3 Análisis físico y químico de aguas superficiales con IVA</v>
      </c>
      <c r="K257" s="153"/>
      <c r="L257" s="153"/>
      <c r="M257" s="153"/>
      <c r="N257" s="153"/>
      <c r="O257" s="153"/>
      <c r="P257" s="153"/>
      <c r="Q257" s="65">
        <f>SUM(Q255:Q256)</f>
        <v>0</v>
      </c>
    </row>
    <row r="258" spans="1:17" ht="27.75" customHeight="1" x14ac:dyDescent="0.2">
      <c r="A258" s="236" t="str">
        <f>"Subtotal "&amp;$A$197&amp;" con IVA"</f>
        <v>Subtotal 2.3.2  Actividades de monitoreo y evaluación  con IVA</v>
      </c>
      <c r="B258" s="236"/>
      <c r="C258" s="236"/>
      <c r="D258" s="236"/>
      <c r="E258" s="236"/>
      <c r="F258" s="236"/>
      <c r="G258" s="236"/>
      <c r="H258" s="65">
        <f>H207+H257</f>
        <v>0</v>
      </c>
      <c r="J258" s="153" t="str">
        <f t="shared" si="19"/>
        <v>Subtotal 2.3.2  Actividades de monitoreo y evaluación  con IVA</v>
      </c>
      <c r="K258" s="153"/>
      <c r="L258" s="153"/>
      <c r="M258" s="153"/>
      <c r="N258" s="153"/>
      <c r="O258" s="153"/>
      <c r="P258" s="153"/>
      <c r="Q258" s="65">
        <f>Q207+Q257</f>
        <v>0</v>
      </c>
    </row>
    <row r="259" spans="1:17" x14ac:dyDescent="0.2">
      <c r="A259" s="224" t="s">
        <v>350</v>
      </c>
      <c r="B259" s="224"/>
      <c r="C259" s="224"/>
      <c r="D259" s="224"/>
      <c r="E259" s="224"/>
      <c r="F259" s="224"/>
      <c r="G259" s="224"/>
      <c r="H259" s="224"/>
      <c r="J259" s="224" t="str">
        <f>+A259</f>
        <v>2.3.3 Implementos necesarios para uso sostenible (Suministro)</v>
      </c>
      <c r="K259" s="224"/>
      <c r="L259" s="224"/>
      <c r="M259" s="224"/>
      <c r="N259" s="224"/>
      <c r="O259" s="224"/>
      <c r="P259" s="224"/>
      <c r="Q259" s="224"/>
    </row>
    <row r="260" spans="1:17" ht="25.5" x14ac:dyDescent="0.2">
      <c r="A260" s="58" t="s">
        <v>3</v>
      </c>
      <c r="B260" s="214" t="s">
        <v>4</v>
      </c>
      <c r="C260" s="215"/>
      <c r="D260" s="216"/>
      <c r="E260" s="58" t="s">
        <v>56</v>
      </c>
      <c r="F260" s="127" t="s">
        <v>42</v>
      </c>
      <c r="G260" s="59" t="s">
        <v>57</v>
      </c>
      <c r="H260" s="60" t="s">
        <v>58</v>
      </c>
      <c r="J260" s="7" t="s">
        <v>3</v>
      </c>
      <c r="K260" s="173" t="s">
        <v>4</v>
      </c>
      <c r="L260" s="171"/>
      <c r="M260" s="172"/>
      <c r="N260" s="7" t="s">
        <v>56</v>
      </c>
      <c r="O260" s="42" t="s">
        <v>42</v>
      </c>
      <c r="P260" s="9" t="str">
        <f>+G260</f>
        <v>VALOR UNITARIO 
 (B)</v>
      </c>
      <c r="Q260" s="43" t="s">
        <v>58</v>
      </c>
    </row>
    <row r="261" spans="1:17" ht="55.5" customHeight="1" x14ac:dyDescent="0.2">
      <c r="A261" s="77" t="s">
        <v>351</v>
      </c>
      <c r="B261" s="212" t="s">
        <v>352</v>
      </c>
      <c r="C261" s="212"/>
      <c r="D261" s="212"/>
      <c r="E261" s="54" t="s">
        <v>41</v>
      </c>
      <c r="F261" s="133">
        <v>13</v>
      </c>
      <c r="G261" s="49"/>
      <c r="H261" s="20">
        <f>ROUND(+F261*G261,0)</f>
        <v>0</v>
      </c>
      <c r="J261" s="77" t="str">
        <f>+A261</f>
        <v>2.3.3.1</v>
      </c>
      <c r="K261" s="201" t="str">
        <f>+B261</f>
        <v>Compra de ensiladora mecánica, peso total aproximado 450 kilos, producción media por hora 1-2 ton / hora, número de operarios 2 a 4 personas, capacidad máxima de trabajo hasta 4 ton/hora, capacidad eje transporte 1000 kg, sistema de freno disco, material del sinfin acero estruct. 10 kn, llantas 2. 5.00 - 12, base para motor incluida, pata de nivelación incluida, caperuza superior incluida</v>
      </c>
      <c r="L261" s="201"/>
      <c r="M261" s="201"/>
      <c r="N261" s="54" t="s">
        <v>41</v>
      </c>
      <c r="O261" s="11"/>
      <c r="P261" s="15"/>
      <c r="Q261" s="20"/>
    </row>
    <row r="262" spans="1:17" ht="30" customHeight="1" x14ac:dyDescent="0.2">
      <c r="A262" s="77" t="s">
        <v>353</v>
      </c>
      <c r="B262" s="212" t="s">
        <v>354</v>
      </c>
      <c r="C262" s="212"/>
      <c r="D262" s="212"/>
      <c r="E262" s="54" t="s">
        <v>41</v>
      </c>
      <c r="F262" s="133">
        <v>13</v>
      </c>
      <c r="G262" s="49"/>
      <c r="H262" s="20">
        <f t="shared" ref="H262:H263" si="21">ROUND(+F262*G262,0)</f>
        <v>0</v>
      </c>
      <c r="J262" s="77" t="str">
        <f t="shared" ref="J262:J263" si="22">+A262</f>
        <v>2.3.3.2</v>
      </c>
      <c r="K262" s="201" t="str">
        <f>+B262</f>
        <v>Compra de Pica pasto, motor a gasolina de 9 hp, sistema de corte de dos cuchillas con rotor de 3.200-3.500 rpm, altura 90 cm, ancho 1,60 cm, largo 90 cm, peso 97 kg, cilindraje 420 tipo 4 tiempos+B125</v>
      </c>
      <c r="L262" s="201"/>
      <c r="M262" s="201"/>
      <c r="N262" s="54" t="s">
        <v>41</v>
      </c>
      <c r="O262" s="11"/>
      <c r="P262" s="15"/>
      <c r="Q262" s="20"/>
    </row>
    <row r="263" spans="1:17" x14ac:dyDescent="0.2">
      <c r="A263" s="77" t="s">
        <v>355</v>
      </c>
      <c r="B263" s="212" t="s">
        <v>356</v>
      </c>
      <c r="C263" s="212"/>
      <c r="D263" s="212"/>
      <c r="E263" s="54" t="s">
        <v>357</v>
      </c>
      <c r="F263" s="133">
        <v>13</v>
      </c>
      <c r="G263" s="49"/>
      <c r="H263" s="20">
        <f t="shared" si="21"/>
        <v>0</v>
      </c>
      <c r="J263" s="77" t="str">
        <f t="shared" si="22"/>
        <v>2.3.3.3</v>
      </c>
      <c r="K263" s="201" t="s">
        <v>358</v>
      </c>
      <c r="L263" s="201"/>
      <c r="M263" s="201"/>
      <c r="N263" s="54" t="s">
        <v>357</v>
      </c>
      <c r="O263" s="11"/>
      <c r="P263" s="15"/>
      <c r="Q263" s="20"/>
    </row>
    <row r="264" spans="1:17" x14ac:dyDescent="0.2">
      <c r="A264" s="153" t="str">
        <f>"Subtotal "&amp;$A$259</f>
        <v>Subtotal 2.3.3 Implementos necesarios para uso sostenible (Suministro)</v>
      </c>
      <c r="B264" s="153"/>
      <c r="C264" s="153"/>
      <c r="D264" s="153"/>
      <c r="E264" s="153"/>
      <c r="F264" s="153"/>
      <c r="G264" s="153"/>
      <c r="H264" s="88">
        <f>SUM(H261:H263)</f>
        <v>0</v>
      </c>
      <c r="J264" s="153" t="str">
        <f>+A264</f>
        <v>Subtotal 2.3.3 Implementos necesarios para uso sostenible (Suministro)</v>
      </c>
      <c r="K264" s="153"/>
      <c r="L264" s="153"/>
      <c r="M264" s="153"/>
      <c r="N264" s="153"/>
      <c r="O264" s="153"/>
      <c r="P264" s="153"/>
      <c r="Q264" s="88">
        <f>SUM(Q261:Q263)</f>
        <v>0</v>
      </c>
    </row>
    <row r="265" spans="1:17" x14ac:dyDescent="0.2">
      <c r="A265" s="200" t="s">
        <v>359</v>
      </c>
      <c r="B265" s="200"/>
      <c r="C265" s="200"/>
      <c r="D265" s="200"/>
      <c r="E265" s="200"/>
      <c r="F265" s="200"/>
      <c r="G265" s="89">
        <v>0.19</v>
      </c>
      <c r="H265" s="90">
        <f>ROUND(+$G$265*$H$263,0)</f>
        <v>0</v>
      </c>
      <c r="J265" s="200" t="s">
        <v>359</v>
      </c>
      <c r="K265" s="200"/>
      <c r="L265" s="200"/>
      <c r="M265" s="200"/>
      <c r="N265" s="200"/>
      <c r="O265" s="200"/>
      <c r="P265" s="91">
        <v>0.19</v>
      </c>
      <c r="Q265" s="90">
        <f>ROUND(+$P$265*$Q$263,0)</f>
        <v>0</v>
      </c>
    </row>
    <row r="266" spans="1:17" x14ac:dyDescent="0.2">
      <c r="A266" s="223" t="str">
        <f>+A264&amp;" + IVA"</f>
        <v>Subtotal 2.3.3 Implementos necesarios para uso sostenible (Suministro) + IVA</v>
      </c>
      <c r="B266" s="223"/>
      <c r="C266" s="223"/>
      <c r="D266" s="223"/>
      <c r="E266" s="223"/>
      <c r="F266" s="223"/>
      <c r="G266" s="223"/>
      <c r="H266" s="85">
        <f>ROUND(H264+H265,0)</f>
        <v>0</v>
      </c>
      <c r="I266" s="92"/>
      <c r="J266" s="223" t="str">
        <f>+A266</f>
        <v>Subtotal 2.3.3 Implementos necesarios para uso sostenible (Suministro) + IVA</v>
      </c>
      <c r="K266" s="223"/>
      <c r="L266" s="223"/>
      <c r="M266" s="223"/>
      <c r="N266" s="223"/>
      <c r="O266" s="223"/>
      <c r="P266" s="223"/>
      <c r="Q266" s="85">
        <f>ROUND(Q264+Q265,0)</f>
        <v>0</v>
      </c>
    </row>
    <row r="267" spans="1:17" x14ac:dyDescent="0.2">
      <c r="A267" s="224" t="s">
        <v>360</v>
      </c>
      <c r="B267" s="224"/>
      <c r="C267" s="224"/>
      <c r="D267" s="224"/>
      <c r="E267" s="224"/>
      <c r="F267" s="224"/>
      <c r="G267" s="224"/>
      <c r="H267" s="224"/>
      <c r="J267" s="224" t="str">
        <f>A267</f>
        <v>2.3.4  Transporte</v>
      </c>
      <c r="K267" s="224"/>
      <c r="L267" s="224"/>
      <c r="M267" s="224"/>
      <c r="N267" s="224"/>
      <c r="O267" s="224"/>
      <c r="P267" s="224"/>
      <c r="Q267" s="224"/>
    </row>
    <row r="268" spans="1:17" x14ac:dyDescent="0.2">
      <c r="A268" s="224" t="s">
        <v>361</v>
      </c>
      <c r="B268" s="224"/>
      <c r="C268" s="224"/>
      <c r="D268" s="224"/>
      <c r="E268" s="224"/>
      <c r="F268" s="224"/>
      <c r="G268" s="224"/>
      <c r="H268" s="224"/>
      <c r="J268" s="224" t="str">
        <f>A268</f>
        <v>2.3.4.1  Transporte para equipo gestor</v>
      </c>
      <c r="K268" s="224"/>
      <c r="L268" s="224"/>
      <c r="M268" s="224"/>
      <c r="N268" s="224"/>
      <c r="O268" s="224"/>
      <c r="P268" s="224"/>
      <c r="Q268" s="224"/>
    </row>
    <row r="269" spans="1:17" ht="25.5" x14ac:dyDescent="0.2">
      <c r="A269" s="4" t="s">
        <v>3</v>
      </c>
      <c r="B269" s="163" t="s">
        <v>4</v>
      </c>
      <c r="C269" s="164"/>
      <c r="D269" s="4" t="s">
        <v>32</v>
      </c>
      <c r="E269" s="4" t="s">
        <v>33</v>
      </c>
      <c r="F269" s="124" t="s">
        <v>9</v>
      </c>
      <c r="G269" s="32" t="s">
        <v>34</v>
      </c>
      <c r="H269" s="6" t="s">
        <v>35</v>
      </c>
      <c r="J269" s="7" t="s">
        <v>3</v>
      </c>
      <c r="K269" s="165" t="s">
        <v>4</v>
      </c>
      <c r="L269" s="164"/>
      <c r="M269" s="7" t="s">
        <v>32</v>
      </c>
      <c r="N269" s="7" t="s">
        <v>33</v>
      </c>
      <c r="O269" s="7" t="s">
        <v>9</v>
      </c>
      <c r="P269" s="33" t="s">
        <v>34</v>
      </c>
      <c r="Q269" s="10" t="s">
        <v>35</v>
      </c>
    </row>
    <row r="270" spans="1:17" ht="30.75" customHeight="1" x14ac:dyDescent="0.2">
      <c r="A270" s="11" t="s">
        <v>362</v>
      </c>
      <c r="B270" s="238" t="s">
        <v>37</v>
      </c>
      <c r="C270" s="238"/>
      <c r="D270" s="96">
        <v>1</v>
      </c>
      <c r="E270" s="34">
        <v>4</v>
      </c>
      <c r="F270" s="136">
        <v>3</v>
      </c>
      <c r="G270" s="15"/>
      <c r="H270" s="17">
        <f>ROUND(+D270*E270*F270*G270,0)</f>
        <v>0</v>
      </c>
      <c r="J270" s="11" t="str">
        <f>A270</f>
        <v>2.3.4.1.1</v>
      </c>
      <c r="K270" s="238" t="s">
        <v>37</v>
      </c>
      <c r="L270" s="238"/>
      <c r="M270" s="81">
        <v>1</v>
      </c>
      <c r="N270" s="34">
        <v>4</v>
      </c>
      <c r="O270" s="34">
        <v>9</v>
      </c>
      <c r="P270" s="15"/>
      <c r="Q270" s="17">
        <f>ROUND(+M270*N270*O270*P270,0)</f>
        <v>0</v>
      </c>
    </row>
    <row r="271" spans="1:17" x14ac:dyDescent="0.2">
      <c r="A271" s="153" t="str">
        <f>"Subtotal "&amp;$A$267</f>
        <v>Subtotal 2.3.4  Transporte</v>
      </c>
      <c r="B271" s="153"/>
      <c r="C271" s="153"/>
      <c r="D271" s="153"/>
      <c r="E271" s="153"/>
      <c r="F271" s="153"/>
      <c r="G271" s="153"/>
      <c r="H271" s="40">
        <f>SUM(H270)</f>
        <v>0</v>
      </c>
      <c r="J271" s="153" t="s">
        <v>363</v>
      </c>
      <c r="K271" s="153"/>
      <c r="L271" s="153"/>
      <c r="M271" s="153"/>
      <c r="N271" s="153"/>
      <c r="O271" s="153"/>
      <c r="P271" s="153"/>
      <c r="Q271" s="40">
        <f>SUM(Q270)</f>
        <v>0</v>
      </c>
    </row>
    <row r="272" spans="1:17" x14ac:dyDescent="0.2">
      <c r="A272" s="200" t="s">
        <v>28</v>
      </c>
      <c r="B272" s="200"/>
      <c r="C272" s="200"/>
      <c r="D272" s="200"/>
      <c r="E272" s="200"/>
      <c r="F272" s="200"/>
      <c r="G272" s="91">
        <v>0.19</v>
      </c>
      <c r="H272" s="97">
        <f>ROUND((H271*G272),0)</f>
        <v>0</v>
      </c>
      <c r="J272" s="200" t="s">
        <v>28</v>
      </c>
      <c r="K272" s="200"/>
      <c r="L272" s="200"/>
      <c r="M272" s="200"/>
      <c r="N272" s="200"/>
      <c r="O272" s="200"/>
      <c r="P272" s="89">
        <v>0.19</v>
      </c>
      <c r="Q272" s="97">
        <f>ROUND((P272*Q271),0)</f>
        <v>0</v>
      </c>
    </row>
    <row r="273" spans="1:17" x14ac:dyDescent="0.2">
      <c r="A273" s="223" t="str">
        <f>+A267&amp;" + IVA"</f>
        <v>2.3.4  Transporte + IVA</v>
      </c>
      <c r="B273" s="223"/>
      <c r="C273" s="223"/>
      <c r="D273" s="223"/>
      <c r="E273" s="223"/>
      <c r="F273" s="223"/>
      <c r="G273" s="223"/>
      <c r="H273" s="85">
        <f>ROUND(H271+H272,0)</f>
        <v>0</v>
      </c>
      <c r="I273" s="92"/>
      <c r="J273" s="223" t="str">
        <f>+A273</f>
        <v>2.3.4  Transporte + IVA</v>
      </c>
      <c r="K273" s="223"/>
      <c r="L273" s="223"/>
      <c r="M273" s="223"/>
      <c r="N273" s="223"/>
      <c r="O273" s="223"/>
      <c r="P273" s="223"/>
      <c r="Q273" s="85">
        <f>ROUND(Q271+Q272,0)</f>
        <v>0</v>
      </c>
    </row>
    <row r="274" spans="1:17" x14ac:dyDescent="0.2">
      <c r="A274" s="193" t="str">
        <f>"TOTAL "&amp;+A184</f>
        <v>TOTAL 2.3  Gestión de implementación de acciones</v>
      </c>
      <c r="B274" s="193"/>
      <c r="C274" s="193"/>
      <c r="D274" s="193"/>
      <c r="E274" s="193"/>
      <c r="F274" s="193"/>
      <c r="G274" s="193"/>
      <c r="H274" s="98">
        <f>H196+H258+H266+H273</f>
        <v>0</v>
      </c>
      <c r="J274" s="193" t="str">
        <f>+A274</f>
        <v>TOTAL 2.3  Gestión de implementación de acciones</v>
      </c>
      <c r="K274" s="193"/>
      <c r="L274" s="193"/>
      <c r="M274" s="193"/>
      <c r="N274" s="193"/>
      <c r="O274" s="193"/>
      <c r="P274" s="237"/>
      <c r="Q274" s="98">
        <f>Q196+Q258+Q266+Q273</f>
        <v>0</v>
      </c>
    </row>
    <row r="275" spans="1:17" x14ac:dyDescent="0.2">
      <c r="A275" s="239" t="s">
        <v>364</v>
      </c>
      <c r="B275" s="239"/>
      <c r="C275" s="239"/>
      <c r="D275" s="239"/>
      <c r="E275" s="239"/>
      <c r="F275" s="239"/>
      <c r="G275" s="239"/>
      <c r="H275" s="99">
        <f>+H274+H183</f>
        <v>0</v>
      </c>
      <c r="J275" s="240" t="s">
        <v>364</v>
      </c>
      <c r="K275" s="240"/>
      <c r="L275" s="240"/>
      <c r="M275" s="240"/>
      <c r="N275" s="240"/>
      <c r="O275" s="240"/>
      <c r="P275" s="240"/>
      <c r="Q275" s="99">
        <f>+Q274+Q183</f>
        <v>0</v>
      </c>
    </row>
    <row r="276" spans="1:17" x14ac:dyDescent="0.2">
      <c r="A276" s="241"/>
      <c r="B276" s="241"/>
      <c r="C276" s="241"/>
      <c r="D276" s="241"/>
      <c r="E276" s="241"/>
      <c r="F276" s="241"/>
      <c r="G276" s="241"/>
      <c r="H276" s="241"/>
      <c r="J276" s="241"/>
      <c r="K276" s="241"/>
      <c r="L276" s="241"/>
      <c r="M276" s="241"/>
      <c r="N276" s="241"/>
      <c r="O276" s="241"/>
      <c r="P276" s="241"/>
      <c r="Q276" s="241"/>
    </row>
    <row r="277" spans="1:17" ht="14.1" customHeight="1" x14ac:dyDescent="0.2">
      <c r="A277" s="208" t="s">
        <v>365</v>
      </c>
      <c r="B277" s="208"/>
      <c r="C277" s="208"/>
      <c r="D277" s="208"/>
      <c r="E277" s="208"/>
      <c r="F277" s="208"/>
      <c r="G277" s="208"/>
      <c r="H277" s="208"/>
      <c r="I277" s="208"/>
      <c r="J277" s="208"/>
      <c r="K277" s="208"/>
      <c r="L277" s="208"/>
      <c r="M277" s="208"/>
      <c r="N277" s="208"/>
      <c r="O277" s="208"/>
      <c r="P277" s="208"/>
      <c r="Q277" s="208"/>
    </row>
    <row r="278" spans="1:17" x14ac:dyDescent="0.2">
      <c r="A278" s="242" t="s">
        <v>366</v>
      </c>
      <c r="B278" s="242"/>
      <c r="C278" s="242"/>
      <c r="D278" s="242"/>
      <c r="E278" s="242"/>
      <c r="F278" s="242"/>
      <c r="G278" s="242"/>
      <c r="H278" s="242"/>
      <c r="J278" s="242" t="str">
        <f>+A278</f>
        <v>3.1 Personal</v>
      </c>
      <c r="K278" s="242"/>
      <c r="L278" s="242"/>
      <c r="M278" s="242"/>
      <c r="N278" s="242"/>
      <c r="O278" s="242"/>
      <c r="P278" s="242"/>
      <c r="Q278" s="242"/>
    </row>
    <row r="279" spans="1:17" x14ac:dyDescent="0.2">
      <c r="A279" s="224" t="s">
        <v>367</v>
      </c>
      <c r="B279" s="224"/>
      <c r="C279" s="224"/>
      <c r="D279" s="224"/>
      <c r="E279" s="224"/>
      <c r="F279" s="224"/>
      <c r="G279" s="224"/>
      <c r="H279" s="224"/>
      <c r="J279" s="224" t="s">
        <v>367</v>
      </c>
      <c r="K279" s="224"/>
      <c r="L279" s="224"/>
      <c r="M279" s="224"/>
      <c r="N279" s="224"/>
      <c r="O279" s="224"/>
      <c r="P279" s="224"/>
      <c r="Q279" s="224"/>
    </row>
    <row r="280" spans="1:17" ht="38.25" x14ac:dyDescent="0.2">
      <c r="A280" s="4" t="s">
        <v>3</v>
      </c>
      <c r="B280" s="4" t="s">
        <v>4</v>
      </c>
      <c r="C280" s="4" t="s">
        <v>7</v>
      </c>
      <c r="D280" s="4" t="s">
        <v>8</v>
      </c>
      <c r="E280" s="4" t="s">
        <v>9</v>
      </c>
      <c r="F280" s="122" t="s">
        <v>10</v>
      </c>
      <c r="G280" s="5" t="s">
        <v>11</v>
      </c>
      <c r="H280" s="6" t="s">
        <v>12</v>
      </c>
      <c r="J280" s="7" t="s">
        <v>3</v>
      </c>
      <c r="K280" s="7" t="s">
        <v>4</v>
      </c>
      <c r="L280" s="7" t="s">
        <v>7</v>
      </c>
      <c r="M280" s="7" t="s">
        <v>8</v>
      </c>
      <c r="N280" s="7" t="s">
        <v>9</v>
      </c>
      <c r="O280" s="8" t="s">
        <v>10</v>
      </c>
      <c r="P280" s="9" t="s">
        <v>11</v>
      </c>
      <c r="Q280" s="10" t="s">
        <v>12</v>
      </c>
    </row>
    <row r="281" spans="1:17" x14ac:dyDescent="0.2">
      <c r="A281" s="75" t="s">
        <v>368</v>
      </c>
      <c r="B281" s="25" t="s">
        <v>398</v>
      </c>
      <c r="C281" s="34">
        <v>3</v>
      </c>
      <c r="D281" s="100">
        <v>1</v>
      </c>
      <c r="E281" s="11">
        <v>3</v>
      </c>
      <c r="F281" s="123"/>
      <c r="G281" s="82">
        <v>2.16</v>
      </c>
      <c r="H281" s="20">
        <f>ROUND(+C281*D281*E281*F281*G281,)</f>
        <v>0</v>
      </c>
      <c r="J281" s="75" t="s">
        <v>368</v>
      </c>
      <c r="K281" s="101" t="str">
        <f>B281</f>
        <v>Profesional No. 10 Profesional social</v>
      </c>
      <c r="L281" s="21">
        <v>3</v>
      </c>
      <c r="M281" s="100">
        <v>1</v>
      </c>
      <c r="N281" s="11">
        <v>9</v>
      </c>
      <c r="O281" s="15"/>
      <c r="P281" s="82">
        <v>2.16</v>
      </c>
      <c r="Q281" s="20">
        <f>ROUND(+L281*M281*N281*O281*P281,)</f>
        <v>0</v>
      </c>
    </row>
    <row r="282" spans="1:17" x14ac:dyDescent="0.2">
      <c r="A282" s="75" t="s">
        <v>369</v>
      </c>
      <c r="B282" s="25" t="s">
        <v>399</v>
      </c>
      <c r="C282" s="34">
        <v>3</v>
      </c>
      <c r="D282" s="100">
        <v>1</v>
      </c>
      <c r="E282" s="11">
        <v>3</v>
      </c>
      <c r="F282" s="123"/>
      <c r="G282" s="82">
        <v>2.16</v>
      </c>
      <c r="H282" s="20">
        <f>ROUND(+C282*D282*E282*F282*G282,)</f>
        <v>0</v>
      </c>
      <c r="J282" s="75" t="s">
        <v>369</v>
      </c>
      <c r="K282" s="101" t="str">
        <f>B282</f>
        <v>Profesional No. 11 Comunicador social</v>
      </c>
      <c r="L282" s="21">
        <v>3</v>
      </c>
      <c r="M282" s="100">
        <v>1</v>
      </c>
      <c r="N282" s="11">
        <v>9</v>
      </c>
      <c r="O282" s="15"/>
      <c r="P282" s="82">
        <v>2.16</v>
      </c>
      <c r="Q282" s="20">
        <f t="shared" ref="Q282:Q283" si="23">ROUND(+L282*M282*N282*O282*P282,)</f>
        <v>0</v>
      </c>
    </row>
    <row r="283" spans="1:17" x14ac:dyDescent="0.2">
      <c r="A283" s="75" t="s">
        <v>370</v>
      </c>
      <c r="B283" s="25" t="s">
        <v>408</v>
      </c>
      <c r="C283" s="34">
        <v>3</v>
      </c>
      <c r="D283" s="100">
        <v>1</v>
      </c>
      <c r="E283" s="11">
        <v>3</v>
      </c>
      <c r="F283" s="123"/>
      <c r="G283" s="82">
        <v>2.16</v>
      </c>
      <c r="H283" s="20">
        <f>ROUND(+C283*D283*E283*F283*G283,)</f>
        <v>0</v>
      </c>
      <c r="J283" s="75" t="s">
        <v>370</v>
      </c>
      <c r="K283" s="101" t="str">
        <f>B283</f>
        <v>Auxiliar No. 2 Gestor socioambiental</v>
      </c>
      <c r="L283" s="21">
        <v>3</v>
      </c>
      <c r="M283" s="100">
        <v>1</v>
      </c>
      <c r="N283" s="11">
        <v>9</v>
      </c>
      <c r="O283" s="15"/>
      <c r="P283" s="82">
        <v>2.16</v>
      </c>
      <c r="Q283" s="20">
        <f t="shared" si="23"/>
        <v>0</v>
      </c>
    </row>
    <row r="284" spans="1:17" x14ac:dyDescent="0.2">
      <c r="A284" s="153" t="s">
        <v>363</v>
      </c>
      <c r="B284" s="153"/>
      <c r="C284" s="153"/>
      <c r="D284" s="153"/>
      <c r="E284" s="153"/>
      <c r="F284" s="153"/>
      <c r="G284" s="153"/>
      <c r="H284" s="28">
        <f>SUM(H281:H283)</f>
        <v>0</v>
      </c>
      <c r="J284" s="153" t="s">
        <v>363</v>
      </c>
      <c r="K284" s="153"/>
      <c r="L284" s="153"/>
      <c r="M284" s="153"/>
      <c r="N284" s="153"/>
      <c r="O284" s="153"/>
      <c r="P284" s="153"/>
      <c r="Q284" s="28">
        <f>SUM(Q281:Q283)</f>
        <v>0</v>
      </c>
    </row>
    <row r="285" spans="1:17" x14ac:dyDescent="0.2">
      <c r="A285" s="200" t="s">
        <v>28</v>
      </c>
      <c r="B285" s="200"/>
      <c r="C285" s="200"/>
      <c r="D285" s="200"/>
      <c r="E285" s="200"/>
      <c r="F285" s="200"/>
      <c r="G285" s="68">
        <v>0.19</v>
      </c>
      <c r="H285" s="30">
        <f>ROUND((H284*G285),0)</f>
        <v>0</v>
      </c>
      <c r="J285" s="200" t="s">
        <v>28</v>
      </c>
      <c r="K285" s="200"/>
      <c r="L285" s="200"/>
      <c r="M285" s="200"/>
      <c r="N285" s="200"/>
      <c r="O285" s="200"/>
      <c r="P285" s="68">
        <v>0.19</v>
      </c>
      <c r="Q285" s="30">
        <f>ROUND((Q284*P285),0)</f>
        <v>0</v>
      </c>
    </row>
    <row r="286" spans="1:17" x14ac:dyDescent="0.2">
      <c r="A286" s="193" t="str">
        <f>"TOTAL "&amp;+A278</f>
        <v>TOTAL 3.1 Personal</v>
      </c>
      <c r="B286" s="193"/>
      <c r="C286" s="193"/>
      <c r="D286" s="193"/>
      <c r="E286" s="193"/>
      <c r="F286" s="193"/>
      <c r="G286" s="193"/>
      <c r="H286" s="80">
        <f>+H284+H285</f>
        <v>0</v>
      </c>
      <c r="J286" s="193" t="str">
        <f>+A286</f>
        <v>TOTAL 3.1 Personal</v>
      </c>
      <c r="K286" s="193"/>
      <c r="L286" s="193"/>
      <c r="M286" s="193"/>
      <c r="N286" s="193"/>
      <c r="O286" s="193"/>
      <c r="P286" s="193"/>
      <c r="Q286" s="80">
        <f>+Q284+Q285</f>
        <v>0</v>
      </c>
    </row>
    <row r="287" spans="1:17" x14ac:dyDescent="0.2">
      <c r="A287" s="224" t="s">
        <v>371</v>
      </c>
      <c r="B287" s="224"/>
      <c r="C287" s="224"/>
      <c r="D287" s="224"/>
      <c r="E287" s="224"/>
      <c r="F287" s="224"/>
      <c r="G287" s="224"/>
      <c r="H287" s="224"/>
      <c r="J287" s="224" t="str">
        <f>+A287</f>
        <v>3.2  Transporte</v>
      </c>
      <c r="K287" s="224"/>
      <c r="L287" s="224"/>
      <c r="M287" s="224"/>
      <c r="N287" s="224"/>
      <c r="O287" s="224"/>
      <c r="P287" s="224"/>
      <c r="Q287" s="224"/>
    </row>
    <row r="288" spans="1:17" x14ac:dyDescent="0.2">
      <c r="A288" s="224" t="s">
        <v>372</v>
      </c>
      <c r="B288" s="224"/>
      <c r="C288" s="224"/>
      <c r="D288" s="224"/>
      <c r="E288" s="224"/>
      <c r="F288" s="224"/>
      <c r="G288" s="224"/>
      <c r="H288" s="224"/>
      <c r="J288" s="224" t="s">
        <v>372</v>
      </c>
      <c r="K288" s="224"/>
      <c r="L288" s="224"/>
      <c r="M288" s="224"/>
      <c r="N288" s="224"/>
      <c r="O288" s="224"/>
      <c r="P288" s="224"/>
      <c r="Q288" s="224"/>
    </row>
    <row r="289" spans="1:17" ht="25.5" x14ac:dyDescent="0.2">
      <c r="A289" s="4" t="s">
        <v>3</v>
      </c>
      <c r="B289" s="163" t="s">
        <v>4</v>
      </c>
      <c r="C289" s="164"/>
      <c r="D289" s="4" t="s">
        <v>32</v>
      </c>
      <c r="E289" s="4" t="s">
        <v>33</v>
      </c>
      <c r="F289" s="124" t="s">
        <v>9</v>
      </c>
      <c r="G289" s="32" t="s">
        <v>34</v>
      </c>
      <c r="H289" s="6" t="s">
        <v>35</v>
      </c>
      <c r="J289" s="7" t="s">
        <v>3</v>
      </c>
      <c r="K289" s="165" t="s">
        <v>4</v>
      </c>
      <c r="L289" s="164"/>
      <c r="M289" s="7" t="s">
        <v>32</v>
      </c>
      <c r="N289" s="7" t="s">
        <v>33</v>
      </c>
      <c r="O289" s="7" t="s">
        <v>9</v>
      </c>
      <c r="P289" s="33" t="s">
        <v>34</v>
      </c>
      <c r="Q289" s="10" t="s">
        <v>35</v>
      </c>
    </row>
    <row r="290" spans="1:17" ht="24.75" customHeight="1" x14ac:dyDescent="0.2">
      <c r="A290" s="11" t="s">
        <v>373</v>
      </c>
      <c r="B290" s="238" t="s">
        <v>37</v>
      </c>
      <c r="C290" s="238"/>
      <c r="D290" s="102">
        <v>1</v>
      </c>
      <c r="E290" s="21">
        <v>2</v>
      </c>
      <c r="F290" s="136">
        <v>3</v>
      </c>
      <c r="G290" s="15"/>
      <c r="H290" s="17">
        <f>ROUND(+D290*E290*F290*G290,0)</f>
        <v>0</v>
      </c>
      <c r="J290" s="11" t="s">
        <v>373</v>
      </c>
      <c r="K290" s="238" t="s">
        <v>37</v>
      </c>
      <c r="L290" s="238"/>
      <c r="M290" s="81">
        <v>1</v>
      </c>
      <c r="N290" s="34">
        <v>2</v>
      </c>
      <c r="O290" s="34">
        <v>9</v>
      </c>
      <c r="P290" s="119"/>
      <c r="Q290" s="17">
        <f>ROUND(+M290*N290*O290*P290,0)</f>
        <v>0</v>
      </c>
    </row>
    <row r="291" spans="1:17" x14ac:dyDescent="0.2">
      <c r="A291" s="153" t="s">
        <v>363</v>
      </c>
      <c r="B291" s="153"/>
      <c r="C291" s="153"/>
      <c r="D291" s="153"/>
      <c r="E291" s="153"/>
      <c r="F291" s="153"/>
      <c r="G291" s="153"/>
      <c r="H291" s="40">
        <f>SUM(H290)</f>
        <v>0</v>
      </c>
      <c r="J291" s="153" t="s">
        <v>363</v>
      </c>
      <c r="K291" s="153"/>
      <c r="L291" s="153"/>
      <c r="M291" s="153"/>
      <c r="N291" s="153"/>
      <c r="O291" s="153"/>
      <c r="P291" s="153"/>
      <c r="Q291" s="103">
        <f>SUM(Q290)</f>
        <v>0</v>
      </c>
    </row>
    <row r="292" spans="1:17" x14ac:dyDescent="0.2">
      <c r="A292" s="200" t="s">
        <v>28</v>
      </c>
      <c r="B292" s="200"/>
      <c r="C292" s="200"/>
      <c r="D292" s="200"/>
      <c r="E292" s="200"/>
      <c r="F292" s="200"/>
      <c r="G292" s="68">
        <v>0.19</v>
      </c>
      <c r="H292" s="97">
        <f>ROUND((H291*G292),0)</f>
        <v>0</v>
      </c>
      <c r="J292" s="200" t="s">
        <v>28</v>
      </c>
      <c r="K292" s="200"/>
      <c r="L292" s="200"/>
      <c r="M292" s="200"/>
      <c r="N292" s="200"/>
      <c r="O292" s="200"/>
      <c r="P292" s="104">
        <v>0.19</v>
      </c>
      <c r="Q292" s="105">
        <f>ROUND((Q291*P292),0)</f>
        <v>0</v>
      </c>
    </row>
    <row r="293" spans="1:17" x14ac:dyDescent="0.2">
      <c r="A293" s="193" t="str">
        <f>"TOTAL "&amp;+A287</f>
        <v>TOTAL 3.2  Transporte</v>
      </c>
      <c r="B293" s="193"/>
      <c r="C293" s="193"/>
      <c r="D293" s="193"/>
      <c r="E293" s="193"/>
      <c r="F293" s="193"/>
      <c r="G293" s="193"/>
      <c r="H293" s="98">
        <f>+H291+H292</f>
        <v>0</v>
      </c>
      <c r="J293" s="193" t="str">
        <f>+A293</f>
        <v>TOTAL 3.2  Transporte</v>
      </c>
      <c r="K293" s="193"/>
      <c r="L293" s="193"/>
      <c r="M293" s="193"/>
      <c r="N293" s="193"/>
      <c r="O293" s="193"/>
      <c r="P293" s="237"/>
      <c r="Q293" s="106">
        <f>+Q291+Q292</f>
        <v>0</v>
      </c>
    </row>
    <row r="294" spans="1:17" x14ac:dyDescent="0.2">
      <c r="A294" s="202" t="s">
        <v>374</v>
      </c>
      <c r="B294" s="203"/>
      <c r="C294" s="203"/>
      <c r="D294" s="203"/>
      <c r="E294" s="203"/>
      <c r="F294" s="203"/>
      <c r="G294" s="203"/>
      <c r="H294" s="204"/>
      <c r="J294" s="202" t="str">
        <f>+A294</f>
        <v>3.3 Componente social</v>
      </c>
      <c r="K294" s="203"/>
      <c r="L294" s="203"/>
      <c r="M294" s="203"/>
      <c r="N294" s="203"/>
      <c r="O294" s="203"/>
      <c r="P294" s="203"/>
      <c r="Q294" s="211"/>
    </row>
    <row r="295" spans="1:17" ht="64.349999999999994" customHeight="1" x14ac:dyDescent="0.2">
      <c r="A295" s="4" t="s">
        <v>3</v>
      </c>
      <c r="B295" s="170" t="s">
        <v>4</v>
      </c>
      <c r="C295" s="171"/>
      <c r="D295" s="172"/>
      <c r="E295" s="4" t="s">
        <v>41</v>
      </c>
      <c r="F295" s="125" t="s">
        <v>42</v>
      </c>
      <c r="G295" s="5" t="s">
        <v>43</v>
      </c>
      <c r="H295" s="41" t="s">
        <v>44</v>
      </c>
      <c r="J295" s="7" t="s">
        <v>3</v>
      </c>
      <c r="K295" s="173" t="s">
        <v>4</v>
      </c>
      <c r="L295" s="171"/>
      <c r="M295" s="172"/>
      <c r="N295" s="7" t="s">
        <v>41</v>
      </c>
      <c r="O295" s="42" t="s">
        <v>42</v>
      </c>
      <c r="P295" s="9" t="s">
        <v>45</v>
      </c>
      <c r="Q295" s="43" t="s">
        <v>44</v>
      </c>
    </row>
    <row r="296" spans="1:17" s="110" customFormat="1" x14ac:dyDescent="0.2">
      <c r="A296" s="75" t="s">
        <v>375</v>
      </c>
      <c r="B296" s="243" t="s">
        <v>376</v>
      </c>
      <c r="C296" s="244"/>
      <c r="D296" s="245"/>
      <c r="E296" s="75" t="s">
        <v>48</v>
      </c>
      <c r="F296" s="137">
        <v>13</v>
      </c>
      <c r="G296" s="108"/>
      <c r="H296" s="109">
        <f>ROUND(+F296*G296,0)</f>
        <v>0</v>
      </c>
      <c r="J296" s="75" t="str">
        <f>+A296</f>
        <v>3.3.1</v>
      </c>
      <c r="K296" s="243" t="str">
        <f>+B296</f>
        <v>Refugios para nuestra fauna Jornada tipo 1, Recorriendo nuestro territorio Jornada tipo 1</v>
      </c>
      <c r="L296" s="244"/>
      <c r="M296" s="245"/>
      <c r="N296" s="75" t="str">
        <f>+E296</f>
        <v>Jornada</v>
      </c>
      <c r="O296" s="107">
        <v>39</v>
      </c>
      <c r="P296" s="108"/>
      <c r="Q296" s="109">
        <f>ROUND(+O296*P296,0)</f>
        <v>0</v>
      </c>
    </row>
    <row r="297" spans="1:17" x14ac:dyDescent="0.2">
      <c r="A297" s="11" t="s">
        <v>377</v>
      </c>
      <c r="B297" s="243" t="s">
        <v>378</v>
      </c>
      <c r="C297" s="244"/>
      <c r="D297" s="245"/>
      <c r="E297" s="75" t="s">
        <v>48</v>
      </c>
      <c r="F297" s="138"/>
      <c r="G297" s="15"/>
      <c r="H297" s="109">
        <f t="shared" ref="H297:H301" si="24">ROUND(+F297*G297,0)</f>
        <v>0</v>
      </c>
      <c r="J297" s="11" t="str">
        <f t="shared" ref="J297:K300" si="25">+A297</f>
        <v>3.3.2</v>
      </c>
      <c r="K297" s="243" t="str">
        <f t="shared" si="25"/>
        <v>Ensilaje comunitario Jornada tipo 2</v>
      </c>
      <c r="L297" s="244"/>
      <c r="M297" s="245"/>
      <c r="N297" s="75" t="str">
        <f t="shared" ref="N297:N300" si="26">+E297</f>
        <v>Jornada</v>
      </c>
      <c r="O297" s="44">
        <v>26</v>
      </c>
      <c r="P297" s="108"/>
      <c r="Q297" s="109">
        <f t="shared" ref="Q297:Q300" si="27">ROUND(+O297*P297,0)</f>
        <v>0</v>
      </c>
    </row>
    <row r="298" spans="1:17" x14ac:dyDescent="0.2">
      <c r="A298" s="11" t="s">
        <v>379</v>
      </c>
      <c r="B298" s="243" t="s">
        <v>380</v>
      </c>
      <c r="C298" s="244"/>
      <c r="D298" s="245"/>
      <c r="E298" s="75" t="s">
        <v>48</v>
      </c>
      <c r="F298" s="138">
        <v>13</v>
      </c>
      <c r="G298" s="15"/>
      <c r="H298" s="109">
        <f t="shared" si="24"/>
        <v>0</v>
      </c>
      <c r="J298" s="11" t="str">
        <f t="shared" si="25"/>
        <v>3.3.3</v>
      </c>
      <c r="K298" s="243" t="str">
        <f t="shared" si="25"/>
        <v>Red de gestores Jornada tipo 4</v>
      </c>
      <c r="L298" s="244"/>
      <c r="M298" s="245"/>
      <c r="N298" s="75" t="str">
        <f t="shared" si="26"/>
        <v>Jornada</v>
      </c>
      <c r="O298" s="44">
        <v>13</v>
      </c>
      <c r="P298" s="108"/>
      <c r="Q298" s="109">
        <f t="shared" si="27"/>
        <v>0</v>
      </c>
    </row>
    <row r="299" spans="1:17" ht="42" customHeight="1" x14ac:dyDescent="0.2">
      <c r="A299" s="11" t="s">
        <v>381</v>
      </c>
      <c r="B299" s="243" t="s">
        <v>382</v>
      </c>
      <c r="C299" s="244"/>
      <c r="D299" s="245"/>
      <c r="E299" s="75" t="s">
        <v>48</v>
      </c>
      <c r="F299" s="138">
        <v>13</v>
      </c>
      <c r="G299" s="15"/>
      <c r="H299" s="109">
        <f t="shared" si="24"/>
        <v>0</v>
      </c>
      <c r="J299" s="11" t="str">
        <f t="shared" si="25"/>
        <v>3.3.4</v>
      </c>
      <c r="K299" s="243" t="str">
        <f t="shared" si="25"/>
        <v>Territorio vivo Jornada tipo 11, Lecturas comunitarias del territorio y sintesis de aprendizajes Jornada tipo 11, Recolección comunitaria de contenidos narrativos para la revista virtual Jornada tipo 11, Socialización y validación comunitaria de la revista virtual Jornada tipo 11, Implementacion de sistemas agrosilvopastoriles Jornada tipo 11</v>
      </c>
      <c r="L299" s="244"/>
      <c r="M299" s="245"/>
      <c r="N299" s="75" t="str">
        <f t="shared" si="26"/>
        <v>Jornada</v>
      </c>
      <c r="O299" s="44">
        <v>65</v>
      </c>
      <c r="P299" s="108"/>
      <c r="Q299" s="109">
        <f t="shared" si="27"/>
        <v>0</v>
      </c>
    </row>
    <row r="300" spans="1:17" ht="39.75" customHeight="1" x14ac:dyDescent="0.2">
      <c r="A300" s="11" t="s">
        <v>383</v>
      </c>
      <c r="B300" s="243" t="s">
        <v>384</v>
      </c>
      <c r="C300" s="244"/>
      <c r="D300" s="245"/>
      <c r="E300" s="75" t="s">
        <v>48</v>
      </c>
      <c r="F300" s="138"/>
      <c r="G300" s="15"/>
      <c r="H300" s="109">
        <f t="shared" si="24"/>
        <v>0</v>
      </c>
      <c r="J300" s="11" t="str">
        <f t="shared" si="25"/>
        <v>3.3.5</v>
      </c>
      <c r="K300" s="243" t="str">
        <f t="shared" si="25"/>
        <v>Jornada previa orientada a la activación de la memoria territorial y a la preparación del cierre municipal Jornada tipo12, Jornada de cierre municipal: Integrar, reflexionar y compartir Jornada tipo 12, Raices del futuro Jornada tipo 12, Manejo de matera orgánica Jornada tipo 12</v>
      </c>
      <c r="L300" s="244"/>
      <c r="M300" s="245"/>
      <c r="N300" s="75" t="str">
        <f t="shared" si="26"/>
        <v>Jornada</v>
      </c>
      <c r="O300" s="44">
        <v>52</v>
      </c>
      <c r="P300" s="108"/>
      <c r="Q300" s="109">
        <f t="shared" si="27"/>
        <v>0</v>
      </c>
    </row>
    <row r="301" spans="1:17" ht="81" customHeight="1" x14ac:dyDescent="0.2">
      <c r="A301" s="11" t="s">
        <v>385</v>
      </c>
      <c r="B301" s="178" t="s">
        <v>386</v>
      </c>
      <c r="C301" s="179"/>
      <c r="D301" s="180"/>
      <c r="E301" s="75" t="s">
        <v>41</v>
      </c>
      <c r="F301" s="138">
        <v>910</v>
      </c>
      <c r="G301" s="15"/>
      <c r="H301" s="109">
        <f t="shared" si="24"/>
        <v>0</v>
      </c>
      <c r="J301" s="11" t="str">
        <f>+A301</f>
        <v>3.3.6</v>
      </c>
      <c r="K301" s="243" t="str">
        <f>+B301</f>
        <v>Refrigerios
Jornada Tipo 1 (30 refrigerios por Jonada)
Jornada Tipo 2 (60 refrigerios por Jonada)
Jornada Tipo 4 (10 refrigerios por Jonada)
Jornada Tipo 11 (30 refrigerios por Jonada)
Jornada Tipo 12 (60 refrigerios por Jonada)</v>
      </c>
      <c r="L301" s="244"/>
      <c r="M301" s="245"/>
      <c r="N301" s="75" t="s">
        <v>41</v>
      </c>
      <c r="O301" s="44">
        <v>7930</v>
      </c>
      <c r="P301" s="108"/>
      <c r="Q301" s="109">
        <f>ROUND(+O301*P301,0)</f>
        <v>0</v>
      </c>
    </row>
    <row r="302" spans="1:17" ht="13.5" customHeight="1" x14ac:dyDescent="0.2">
      <c r="A302" s="153" t="str">
        <f>"Subtotal "&amp;A294</f>
        <v>Subtotal 3.3 Componente social</v>
      </c>
      <c r="B302" s="153"/>
      <c r="C302" s="153"/>
      <c r="D302" s="153"/>
      <c r="E302" s="153"/>
      <c r="F302" s="153"/>
      <c r="G302" s="153"/>
      <c r="H302" s="28">
        <f>SUM(H296:H301)</f>
        <v>0</v>
      </c>
      <c r="J302" s="153" t="str">
        <f>"Subtotal "&amp;J294</f>
        <v>Subtotal 3.3 Componente social</v>
      </c>
      <c r="K302" s="153"/>
      <c r="L302" s="153"/>
      <c r="M302" s="153"/>
      <c r="N302" s="153"/>
      <c r="O302" s="153"/>
      <c r="P302" s="153"/>
      <c r="Q302" s="28">
        <f>SUM(Q296:Q301)</f>
        <v>0</v>
      </c>
    </row>
    <row r="303" spans="1:17" x14ac:dyDescent="0.2">
      <c r="A303" s="200" t="str">
        <f>"IVA ítem 3.3.1 al 3.3.5"</f>
        <v>IVA ítem 3.3.1 al 3.3.5</v>
      </c>
      <c r="B303" s="200"/>
      <c r="C303" s="200"/>
      <c r="D303" s="200"/>
      <c r="E303" s="200"/>
      <c r="F303" s="200"/>
      <c r="G303" s="104">
        <v>0.19</v>
      </c>
      <c r="H303" s="38">
        <f>ROUND((G303*SUM(H296:H300)),0)</f>
        <v>0</v>
      </c>
      <c r="J303" s="200" t="str">
        <f>+A303</f>
        <v>IVA ítem 3.3.1 al 3.3.5</v>
      </c>
      <c r="K303" s="200"/>
      <c r="L303" s="200"/>
      <c r="M303" s="200"/>
      <c r="N303" s="200"/>
      <c r="O303" s="200"/>
      <c r="P303" s="104">
        <v>0.19</v>
      </c>
      <c r="Q303" s="38">
        <f>ROUND((P303*SUM(Q296:Q300)),0)</f>
        <v>0</v>
      </c>
    </row>
    <row r="304" spans="1:17" x14ac:dyDescent="0.2">
      <c r="A304" s="250" t="str">
        <f>"IMPOCONSUMO item "&amp;A301</f>
        <v>IMPOCONSUMO item 3.3.6</v>
      </c>
      <c r="B304" s="251"/>
      <c r="C304" s="251"/>
      <c r="D304" s="251"/>
      <c r="E304" s="251"/>
      <c r="F304" s="252"/>
      <c r="G304" s="104">
        <v>0.08</v>
      </c>
      <c r="H304" s="38">
        <f>ROUND((H301*G304),0)</f>
        <v>0</v>
      </c>
      <c r="J304" s="200" t="str">
        <f>+A304</f>
        <v>IMPOCONSUMO item 3.3.6</v>
      </c>
      <c r="K304" s="200"/>
      <c r="L304" s="200"/>
      <c r="M304" s="200"/>
      <c r="N304" s="200"/>
      <c r="O304" s="200"/>
      <c r="P304" s="104">
        <v>0.08</v>
      </c>
      <c r="Q304" s="38">
        <f>ROUND((P304*Q301),0)</f>
        <v>0</v>
      </c>
    </row>
    <row r="305" spans="1:17" x14ac:dyDescent="0.2">
      <c r="A305" s="253" t="str">
        <f>"TOTAL "&amp;A294</f>
        <v>TOTAL 3.3 Componente social</v>
      </c>
      <c r="B305" s="253"/>
      <c r="C305" s="253"/>
      <c r="D305" s="253"/>
      <c r="E305" s="253"/>
      <c r="F305" s="253"/>
      <c r="G305" s="253"/>
      <c r="H305" s="111">
        <f>SUM(H302:H304)</f>
        <v>0</v>
      </c>
      <c r="I305" s="112"/>
      <c r="J305" s="253" t="str">
        <f>+A305</f>
        <v>TOTAL 3.3 Componente social</v>
      </c>
      <c r="K305" s="253"/>
      <c r="L305" s="253"/>
      <c r="M305" s="253"/>
      <c r="N305" s="253"/>
      <c r="O305" s="253"/>
      <c r="P305" s="253"/>
      <c r="Q305" s="111">
        <f>SUM(Q302:Q304)</f>
        <v>0</v>
      </c>
    </row>
    <row r="306" spans="1:17" x14ac:dyDescent="0.2">
      <c r="A306" s="239" t="s">
        <v>387</v>
      </c>
      <c r="B306" s="239"/>
      <c r="C306" s="239"/>
      <c r="D306" s="239"/>
      <c r="E306" s="239"/>
      <c r="F306" s="239"/>
      <c r="G306" s="239"/>
      <c r="H306" s="113">
        <f>+H305+H293+H286</f>
        <v>0</v>
      </c>
      <c r="J306" s="239" t="s">
        <v>387</v>
      </c>
      <c r="K306" s="239"/>
      <c r="L306" s="239"/>
      <c r="M306" s="239"/>
      <c r="N306" s="239"/>
      <c r="O306" s="239"/>
      <c r="P306" s="239"/>
      <c r="Q306" s="113">
        <f>+Q305+Q293+Q286</f>
        <v>0</v>
      </c>
    </row>
    <row r="307" spans="1:17" ht="18.75" customHeight="1" x14ac:dyDescent="0.2">
      <c r="A307" s="247" t="s">
        <v>413</v>
      </c>
      <c r="B307" s="248"/>
      <c r="C307" s="248"/>
      <c r="D307" s="248"/>
      <c r="E307" s="248"/>
      <c r="F307" s="248"/>
      <c r="G307" s="248"/>
      <c r="H307" s="114">
        <f>+H306+H275+H128</f>
        <v>0</v>
      </c>
      <c r="J307" s="247" t="s">
        <v>415</v>
      </c>
      <c r="K307" s="248"/>
      <c r="L307" s="248"/>
      <c r="M307" s="248"/>
      <c r="N307" s="248"/>
      <c r="O307" s="248"/>
      <c r="P307" s="248"/>
      <c r="Q307" s="114">
        <f>+Q306+Q275+Q128</f>
        <v>0</v>
      </c>
    </row>
    <row r="308" spans="1:17" ht="26.45" customHeight="1" x14ac:dyDescent="0.2">
      <c r="A308" s="249" t="s">
        <v>414</v>
      </c>
      <c r="B308" s="249"/>
      <c r="C308" s="249"/>
      <c r="D308" s="249"/>
      <c r="E308" s="249"/>
      <c r="F308" s="249"/>
      <c r="G308" s="249"/>
      <c r="H308" s="249"/>
      <c r="I308" s="249"/>
      <c r="J308" s="249"/>
      <c r="K308" s="249"/>
      <c r="L308" s="249"/>
      <c r="M308" s="249"/>
      <c r="N308" s="249"/>
      <c r="O308" s="249"/>
      <c r="P308" s="249"/>
      <c r="Q308" s="115">
        <f>Q307+H307</f>
        <v>0</v>
      </c>
    </row>
    <row r="309" spans="1:17" ht="31.35" customHeight="1" x14ac:dyDescent="0.2">
      <c r="A309" s="201" t="s">
        <v>388</v>
      </c>
      <c r="B309" s="201"/>
      <c r="C309" s="201"/>
      <c r="D309" s="201"/>
      <c r="E309" s="201"/>
      <c r="F309" s="201"/>
      <c r="G309" s="201"/>
      <c r="H309" s="201"/>
      <c r="I309" s="201"/>
      <c r="J309" s="201"/>
      <c r="K309" s="201"/>
      <c r="L309" s="201"/>
      <c r="M309" s="201"/>
      <c r="N309" s="201"/>
      <c r="O309" s="201"/>
      <c r="P309" s="201"/>
      <c r="Q309" s="201"/>
    </row>
    <row r="310" spans="1:17" ht="12.75" customHeight="1" x14ac:dyDescent="0.2">
      <c r="A310" s="254" t="s">
        <v>416</v>
      </c>
      <c r="B310" s="255"/>
      <c r="C310" s="255"/>
      <c r="D310" s="255"/>
      <c r="E310" s="255"/>
      <c r="F310" s="255"/>
      <c r="G310" s="255"/>
      <c r="H310" s="255"/>
      <c r="I310" s="255"/>
      <c r="J310" s="255"/>
      <c r="K310" s="255"/>
      <c r="L310" s="255"/>
      <c r="M310" s="255"/>
      <c r="N310" s="255"/>
      <c r="O310" s="255"/>
      <c r="P310" s="255"/>
      <c r="Q310" s="255"/>
    </row>
    <row r="311" spans="1:17" ht="14.1" customHeight="1" x14ac:dyDescent="0.2">
      <c r="A311" s="254" t="s">
        <v>417</v>
      </c>
      <c r="B311" s="255"/>
      <c r="C311" s="255"/>
      <c r="D311" s="255"/>
      <c r="E311" s="255"/>
      <c r="F311" s="255"/>
      <c r="G311" s="255"/>
      <c r="H311" s="255"/>
      <c r="I311" s="255"/>
      <c r="J311" s="255"/>
      <c r="K311" s="255"/>
      <c r="L311" s="255"/>
      <c r="M311" s="255"/>
      <c r="N311" s="255"/>
      <c r="O311" s="255"/>
      <c r="P311" s="255"/>
      <c r="Q311" s="256"/>
    </row>
    <row r="312" spans="1:17" ht="37.5" customHeight="1" x14ac:dyDescent="0.2">
      <c r="A312" s="254" t="s">
        <v>418</v>
      </c>
      <c r="B312" s="255"/>
      <c r="C312" s="255"/>
      <c r="D312" s="255"/>
      <c r="E312" s="255"/>
      <c r="F312" s="255"/>
      <c r="G312" s="255"/>
      <c r="H312" s="255"/>
      <c r="I312" s="255"/>
      <c r="J312" s="255"/>
      <c r="K312" s="255"/>
      <c r="L312" s="255"/>
      <c r="M312" s="255"/>
      <c r="N312" s="255"/>
      <c r="O312" s="255"/>
      <c r="P312" s="255"/>
      <c r="Q312" s="256"/>
    </row>
    <row r="313" spans="1:17" ht="26.25" customHeight="1" x14ac:dyDescent="0.2">
      <c r="A313" s="254" t="s">
        <v>419</v>
      </c>
      <c r="B313" s="255"/>
      <c r="C313" s="255"/>
      <c r="D313" s="255"/>
      <c r="E313" s="255"/>
      <c r="F313" s="255"/>
      <c r="G313" s="255"/>
      <c r="H313" s="255"/>
      <c r="I313" s="255"/>
      <c r="J313" s="255"/>
      <c r="K313" s="255"/>
      <c r="L313" s="255"/>
      <c r="M313" s="255"/>
      <c r="N313" s="255"/>
      <c r="O313" s="255"/>
      <c r="P313" s="255"/>
      <c r="Q313" s="255"/>
    </row>
    <row r="314" spans="1:17" ht="14.25" customHeight="1" x14ac:dyDescent="0.2">
      <c r="A314" s="254" t="s">
        <v>420</v>
      </c>
      <c r="B314" s="255"/>
      <c r="C314" s="255"/>
      <c r="D314" s="255"/>
      <c r="E314" s="255"/>
      <c r="F314" s="255"/>
      <c r="G314" s="255"/>
      <c r="H314" s="255"/>
      <c r="I314" s="255"/>
      <c r="J314" s="255"/>
      <c r="K314" s="255"/>
      <c r="L314" s="255"/>
      <c r="M314" s="255"/>
      <c r="N314" s="255"/>
      <c r="O314" s="255"/>
      <c r="P314" s="255"/>
      <c r="Q314" s="255"/>
    </row>
    <row r="315" spans="1:17" ht="48" customHeight="1" x14ac:dyDescent="0.2">
      <c r="A315" s="254" t="s">
        <v>421</v>
      </c>
      <c r="B315" s="255"/>
      <c r="C315" s="255"/>
      <c r="D315" s="255"/>
      <c r="E315" s="255"/>
      <c r="F315" s="255"/>
      <c r="G315" s="255"/>
      <c r="H315" s="255"/>
      <c r="I315" s="255"/>
      <c r="J315" s="255"/>
      <c r="K315" s="255"/>
      <c r="L315" s="255"/>
      <c r="M315" s="255"/>
      <c r="N315" s="255"/>
      <c r="O315" s="255"/>
      <c r="P315" s="255"/>
      <c r="Q315" s="255"/>
    </row>
    <row r="316" spans="1:17" x14ac:dyDescent="0.2">
      <c r="A316" s="257" t="s">
        <v>422</v>
      </c>
      <c r="B316" s="257"/>
      <c r="C316" s="257"/>
      <c r="D316" s="257"/>
      <c r="E316" s="257"/>
      <c r="F316" s="257"/>
      <c r="G316" s="257"/>
      <c r="H316" s="257"/>
      <c r="I316" s="257"/>
      <c r="J316" s="257"/>
      <c r="K316" s="257"/>
      <c r="L316" s="257"/>
      <c r="M316" s="257"/>
      <c r="N316" s="257"/>
      <c r="O316" s="257"/>
      <c r="P316" s="257"/>
      <c r="Q316" s="257"/>
    </row>
    <row r="317" spans="1:17" ht="16.5" x14ac:dyDescent="0.3">
      <c r="A317" s="141"/>
      <c r="B317" s="142"/>
      <c r="C317" s="142"/>
      <c r="D317" s="142"/>
      <c r="E317" s="142"/>
      <c r="F317" s="141"/>
      <c r="G317" s="142"/>
      <c r="H317" s="142"/>
      <c r="I317" s="143"/>
      <c r="J317" s="144"/>
      <c r="K317" s="142"/>
      <c r="L317" s="142"/>
      <c r="M317" s="142"/>
      <c r="N317" s="142"/>
      <c r="O317" s="142"/>
      <c r="P317" s="142"/>
      <c r="Q317" s="142"/>
    </row>
    <row r="318" spans="1:17" ht="16.5" x14ac:dyDescent="0.3">
      <c r="A318" s="145" t="s">
        <v>411</v>
      </c>
      <c r="B318" s="142"/>
      <c r="C318" s="146"/>
      <c r="D318" s="146"/>
      <c r="E318" s="142"/>
      <c r="F318" s="141"/>
      <c r="G318" s="142"/>
      <c r="H318" s="142"/>
      <c r="I318" s="143"/>
      <c r="J318" s="144"/>
      <c r="K318" s="142"/>
      <c r="L318" s="142"/>
      <c r="M318" s="142"/>
      <c r="N318" s="142"/>
      <c r="O318" s="142"/>
      <c r="P318" s="142"/>
      <c r="Q318" s="142"/>
    </row>
    <row r="319" spans="1:17" ht="13.5" customHeight="1" x14ac:dyDescent="0.3">
      <c r="A319" s="145" t="s">
        <v>412</v>
      </c>
      <c r="B319" s="142"/>
      <c r="C319" s="147"/>
      <c r="D319" s="147"/>
      <c r="E319" s="142"/>
      <c r="F319" s="141"/>
      <c r="G319" s="142"/>
      <c r="H319" s="142"/>
      <c r="I319" s="143"/>
      <c r="J319" s="144"/>
      <c r="K319" s="142"/>
      <c r="L319" s="142"/>
      <c r="M319" s="142"/>
      <c r="N319" s="142"/>
      <c r="O319" s="142"/>
      <c r="P319" s="142"/>
      <c r="Q319" s="142"/>
    </row>
    <row r="320" spans="1:17" ht="13.5" x14ac:dyDescent="0.2">
      <c r="A320" s="120"/>
      <c r="B320" s="120"/>
      <c r="C320" s="120"/>
      <c r="D320" s="120"/>
      <c r="E320" s="120"/>
      <c r="F320" s="139"/>
    </row>
    <row r="321" spans="1:6" ht="13.5" x14ac:dyDescent="0.2">
      <c r="A321" s="152" t="s">
        <v>412</v>
      </c>
      <c r="B321" s="152"/>
      <c r="C321" s="152"/>
      <c r="D321" s="152"/>
      <c r="E321" s="152"/>
      <c r="F321" s="139"/>
    </row>
  </sheetData>
  <mergeCells count="571">
    <mergeCell ref="A1:Q1"/>
    <mergeCell ref="A2:Q2"/>
    <mergeCell ref="A307:G307"/>
    <mergeCell ref="J307:P307"/>
    <mergeCell ref="A308:P308"/>
    <mergeCell ref="A309:Q309"/>
    <mergeCell ref="A311:Q311"/>
    <mergeCell ref="A304:F304"/>
    <mergeCell ref="J304:O304"/>
    <mergeCell ref="A305:G305"/>
    <mergeCell ref="J305:P305"/>
    <mergeCell ref="A306:G306"/>
    <mergeCell ref="J306:P306"/>
    <mergeCell ref="B301:D301"/>
    <mergeCell ref="K301:M301"/>
    <mergeCell ref="A302:G302"/>
    <mergeCell ref="A310:Q310"/>
    <mergeCell ref="J302:P302"/>
    <mergeCell ref="A303:F303"/>
    <mergeCell ref="J303:O303"/>
    <mergeCell ref="B298:D298"/>
    <mergeCell ref="K298:M298"/>
    <mergeCell ref="B299:D299"/>
    <mergeCell ref="K299:M299"/>
    <mergeCell ref="B300:D300"/>
    <mergeCell ref="K300:M300"/>
    <mergeCell ref="B295:D295"/>
    <mergeCell ref="K295:M295"/>
    <mergeCell ref="B296:D296"/>
    <mergeCell ref="K296:M296"/>
    <mergeCell ref="B297:D297"/>
    <mergeCell ref="K297:M297"/>
    <mergeCell ref="A292:F292"/>
    <mergeCell ref="J292:O292"/>
    <mergeCell ref="A293:G293"/>
    <mergeCell ref="J293:P293"/>
    <mergeCell ref="A294:H294"/>
    <mergeCell ref="J294:Q294"/>
    <mergeCell ref="B289:C289"/>
    <mergeCell ref="K289:L289"/>
    <mergeCell ref="B290:C290"/>
    <mergeCell ref="K290:L290"/>
    <mergeCell ref="A291:G291"/>
    <mergeCell ref="J291:P291"/>
    <mergeCell ref="A286:G286"/>
    <mergeCell ref="J286:P286"/>
    <mergeCell ref="A287:H287"/>
    <mergeCell ref="J287:Q287"/>
    <mergeCell ref="A288:H288"/>
    <mergeCell ref="J288:Q288"/>
    <mergeCell ref="A279:H279"/>
    <mergeCell ref="J279:Q279"/>
    <mergeCell ref="A284:G284"/>
    <mergeCell ref="J284:P284"/>
    <mergeCell ref="A285:F285"/>
    <mergeCell ref="J285:O285"/>
    <mergeCell ref="A275:G275"/>
    <mergeCell ref="J275:P275"/>
    <mergeCell ref="A276:H276"/>
    <mergeCell ref="J276:Q276"/>
    <mergeCell ref="A277:Q277"/>
    <mergeCell ref="A278:H278"/>
    <mergeCell ref="J278:Q278"/>
    <mergeCell ref="A272:F272"/>
    <mergeCell ref="J272:O272"/>
    <mergeCell ref="A273:G273"/>
    <mergeCell ref="J273:P273"/>
    <mergeCell ref="A274:G274"/>
    <mergeCell ref="J274:P274"/>
    <mergeCell ref="B269:C269"/>
    <mergeCell ref="K269:L269"/>
    <mergeCell ref="B270:C270"/>
    <mergeCell ref="K270:L270"/>
    <mergeCell ref="A271:G271"/>
    <mergeCell ref="J271:P271"/>
    <mergeCell ref="A266:G266"/>
    <mergeCell ref="J266:P266"/>
    <mergeCell ref="A267:H267"/>
    <mergeCell ref="J267:Q267"/>
    <mergeCell ref="A268:H268"/>
    <mergeCell ref="J268:Q268"/>
    <mergeCell ref="B263:D263"/>
    <mergeCell ref="K263:M263"/>
    <mergeCell ref="A264:G264"/>
    <mergeCell ref="J264:P264"/>
    <mergeCell ref="A265:F265"/>
    <mergeCell ref="J265:O265"/>
    <mergeCell ref="B260:D260"/>
    <mergeCell ref="K260:M260"/>
    <mergeCell ref="B261:D261"/>
    <mergeCell ref="K261:M261"/>
    <mergeCell ref="B262:D262"/>
    <mergeCell ref="K262:M262"/>
    <mergeCell ref="A257:G257"/>
    <mergeCell ref="J257:P257"/>
    <mergeCell ref="A258:G258"/>
    <mergeCell ref="J258:P258"/>
    <mergeCell ref="A259:H259"/>
    <mergeCell ref="J259:Q259"/>
    <mergeCell ref="B254:D254"/>
    <mergeCell ref="K254:M254"/>
    <mergeCell ref="A255:G255"/>
    <mergeCell ref="J255:P255"/>
    <mergeCell ref="A256:F256"/>
    <mergeCell ref="J256:O256"/>
    <mergeCell ref="B251:D251"/>
    <mergeCell ref="K251:M251"/>
    <mergeCell ref="B252:D252"/>
    <mergeCell ref="K252:M252"/>
    <mergeCell ref="B253:D253"/>
    <mergeCell ref="K253:M253"/>
    <mergeCell ref="B248:D248"/>
    <mergeCell ref="K248:M248"/>
    <mergeCell ref="B249:D249"/>
    <mergeCell ref="K249:M249"/>
    <mergeCell ref="B250:D250"/>
    <mergeCell ref="K250:M250"/>
    <mergeCell ref="B245:D245"/>
    <mergeCell ref="K245:M245"/>
    <mergeCell ref="B246:D246"/>
    <mergeCell ref="K246:M246"/>
    <mergeCell ref="B247:D247"/>
    <mergeCell ref="K247:M247"/>
    <mergeCell ref="B242:D242"/>
    <mergeCell ref="K242:M242"/>
    <mergeCell ref="B243:D243"/>
    <mergeCell ref="K243:M243"/>
    <mergeCell ref="B244:D244"/>
    <mergeCell ref="K244:M244"/>
    <mergeCell ref="B239:D239"/>
    <mergeCell ref="K239:M239"/>
    <mergeCell ref="B240:D240"/>
    <mergeCell ref="K240:M240"/>
    <mergeCell ref="B241:D241"/>
    <mergeCell ref="K241:M241"/>
    <mergeCell ref="B236:D236"/>
    <mergeCell ref="K236:M236"/>
    <mergeCell ref="B237:D237"/>
    <mergeCell ref="K237:M237"/>
    <mergeCell ref="B238:D238"/>
    <mergeCell ref="K238:M238"/>
    <mergeCell ref="B233:D233"/>
    <mergeCell ref="K233:M233"/>
    <mergeCell ref="B234:D234"/>
    <mergeCell ref="K234:M234"/>
    <mergeCell ref="B235:D235"/>
    <mergeCell ref="K235:M235"/>
    <mergeCell ref="B230:D230"/>
    <mergeCell ref="K230:M230"/>
    <mergeCell ref="B231:D231"/>
    <mergeCell ref="K231:M231"/>
    <mergeCell ref="B232:D232"/>
    <mergeCell ref="K232:M232"/>
    <mergeCell ref="B227:D227"/>
    <mergeCell ref="K227:M227"/>
    <mergeCell ref="B228:D228"/>
    <mergeCell ref="K228:M228"/>
    <mergeCell ref="B229:D229"/>
    <mergeCell ref="K229:M229"/>
    <mergeCell ref="B224:D224"/>
    <mergeCell ref="K224:M224"/>
    <mergeCell ref="B225:D225"/>
    <mergeCell ref="K225:M225"/>
    <mergeCell ref="B226:D226"/>
    <mergeCell ref="K226:M226"/>
    <mergeCell ref="B221:D221"/>
    <mergeCell ref="K221:M221"/>
    <mergeCell ref="B222:D222"/>
    <mergeCell ref="K222:M222"/>
    <mergeCell ref="B223:D223"/>
    <mergeCell ref="K223:M223"/>
    <mergeCell ref="B218:D218"/>
    <mergeCell ref="K218:M218"/>
    <mergeCell ref="B219:D219"/>
    <mergeCell ref="K219:M219"/>
    <mergeCell ref="B220:D220"/>
    <mergeCell ref="K220:M220"/>
    <mergeCell ref="B215:D215"/>
    <mergeCell ref="K215:M215"/>
    <mergeCell ref="B216:D216"/>
    <mergeCell ref="K216:M216"/>
    <mergeCell ref="B217:D217"/>
    <mergeCell ref="K217:M217"/>
    <mergeCell ref="B212:D212"/>
    <mergeCell ref="K212:M212"/>
    <mergeCell ref="B213:D213"/>
    <mergeCell ref="K213:M213"/>
    <mergeCell ref="B214:D214"/>
    <mergeCell ref="K214:M214"/>
    <mergeCell ref="B209:D209"/>
    <mergeCell ref="K209:M209"/>
    <mergeCell ref="B210:D210"/>
    <mergeCell ref="K210:M210"/>
    <mergeCell ref="A211:H211"/>
    <mergeCell ref="J211:Q211"/>
    <mergeCell ref="A206:F206"/>
    <mergeCell ref="J206:O206"/>
    <mergeCell ref="A207:G207"/>
    <mergeCell ref="J207:P207"/>
    <mergeCell ref="A208:H208"/>
    <mergeCell ref="J208:Q208"/>
    <mergeCell ref="B203:D203"/>
    <mergeCell ref="K203:M203"/>
    <mergeCell ref="B204:D204"/>
    <mergeCell ref="K204:M204"/>
    <mergeCell ref="A205:G205"/>
    <mergeCell ref="J205:P205"/>
    <mergeCell ref="B200:D200"/>
    <mergeCell ref="K200:M200"/>
    <mergeCell ref="B201:D201"/>
    <mergeCell ref="K201:M201"/>
    <mergeCell ref="B202:D202"/>
    <mergeCell ref="K202:M202"/>
    <mergeCell ref="A197:H197"/>
    <mergeCell ref="J197:Q197"/>
    <mergeCell ref="B198:D198"/>
    <mergeCell ref="K198:M198"/>
    <mergeCell ref="A199:H199"/>
    <mergeCell ref="J199:Q199"/>
    <mergeCell ref="A194:G194"/>
    <mergeCell ref="J194:P194"/>
    <mergeCell ref="A195:F195"/>
    <mergeCell ref="J195:O195"/>
    <mergeCell ref="A196:G196"/>
    <mergeCell ref="J196:P196"/>
    <mergeCell ref="A184:H184"/>
    <mergeCell ref="J184:Q184"/>
    <mergeCell ref="A185:H185"/>
    <mergeCell ref="J185:Q185"/>
    <mergeCell ref="A186:A187"/>
    <mergeCell ref="B186:B187"/>
    <mergeCell ref="C186:H186"/>
    <mergeCell ref="J186:J187"/>
    <mergeCell ref="K186:K187"/>
    <mergeCell ref="L186:Q186"/>
    <mergeCell ref="A181:F181"/>
    <mergeCell ref="J181:O181"/>
    <mergeCell ref="A182:F182"/>
    <mergeCell ref="J182:O182"/>
    <mergeCell ref="A183:G183"/>
    <mergeCell ref="J183:P183"/>
    <mergeCell ref="A178:G178"/>
    <mergeCell ref="J178:P178"/>
    <mergeCell ref="A179:F179"/>
    <mergeCell ref="J179:O179"/>
    <mergeCell ref="A180:F180"/>
    <mergeCell ref="J180:O180"/>
    <mergeCell ref="B175:D175"/>
    <mergeCell ref="K175:M175"/>
    <mergeCell ref="B176:D176"/>
    <mergeCell ref="K176:M176"/>
    <mergeCell ref="A177:G177"/>
    <mergeCell ref="J177:P177"/>
    <mergeCell ref="B172:D172"/>
    <mergeCell ref="K172:M172"/>
    <mergeCell ref="B173:D173"/>
    <mergeCell ref="K173:M173"/>
    <mergeCell ref="B174:D174"/>
    <mergeCell ref="K174:M174"/>
    <mergeCell ref="A169:G169"/>
    <mergeCell ref="J169:P169"/>
    <mergeCell ref="B170:D170"/>
    <mergeCell ref="K170:M170"/>
    <mergeCell ref="B171:D171"/>
    <mergeCell ref="K171:M171"/>
    <mergeCell ref="B166:D166"/>
    <mergeCell ref="K166:M166"/>
    <mergeCell ref="A167:G167"/>
    <mergeCell ref="J167:P167"/>
    <mergeCell ref="B168:D168"/>
    <mergeCell ref="K168:M168"/>
    <mergeCell ref="A163:G163"/>
    <mergeCell ref="J163:P163"/>
    <mergeCell ref="B164:D164"/>
    <mergeCell ref="K164:M164"/>
    <mergeCell ref="B165:D165"/>
    <mergeCell ref="K165:M165"/>
    <mergeCell ref="B160:D160"/>
    <mergeCell ref="K160:M160"/>
    <mergeCell ref="A161:G161"/>
    <mergeCell ref="J161:P161"/>
    <mergeCell ref="B162:D162"/>
    <mergeCell ref="K162:M162"/>
    <mergeCell ref="B157:D157"/>
    <mergeCell ref="K157:M157"/>
    <mergeCell ref="A158:G158"/>
    <mergeCell ref="J158:P158"/>
    <mergeCell ref="A159:H159"/>
    <mergeCell ref="J159:Q159"/>
    <mergeCell ref="B154:D154"/>
    <mergeCell ref="K154:M154"/>
    <mergeCell ref="B155:D155"/>
    <mergeCell ref="K155:M155"/>
    <mergeCell ref="A156:G156"/>
    <mergeCell ref="J156:P156"/>
    <mergeCell ref="B151:D151"/>
    <mergeCell ref="K151:M151"/>
    <mergeCell ref="B152:D152"/>
    <mergeCell ref="K152:M152"/>
    <mergeCell ref="B153:D153"/>
    <mergeCell ref="K153:M153"/>
    <mergeCell ref="A148:G148"/>
    <mergeCell ref="J148:P148"/>
    <mergeCell ref="B149:D149"/>
    <mergeCell ref="K149:M149"/>
    <mergeCell ref="B150:D150"/>
    <mergeCell ref="K150:M150"/>
    <mergeCell ref="B145:D145"/>
    <mergeCell ref="K145:M145"/>
    <mergeCell ref="B146:D146"/>
    <mergeCell ref="K146:M146"/>
    <mergeCell ref="B147:D147"/>
    <mergeCell ref="K147:M147"/>
    <mergeCell ref="B142:D142"/>
    <mergeCell ref="K142:M142"/>
    <mergeCell ref="B143:D143"/>
    <mergeCell ref="K143:M143"/>
    <mergeCell ref="B144:D144"/>
    <mergeCell ref="K144:M144"/>
    <mergeCell ref="A139:G139"/>
    <mergeCell ref="J139:P139"/>
    <mergeCell ref="B140:D140"/>
    <mergeCell ref="K140:M140"/>
    <mergeCell ref="A141:G141"/>
    <mergeCell ref="J141:P141"/>
    <mergeCell ref="B136:D136"/>
    <mergeCell ref="K136:M136"/>
    <mergeCell ref="A137:G137"/>
    <mergeCell ref="J137:P137"/>
    <mergeCell ref="B138:D138"/>
    <mergeCell ref="K138:M138"/>
    <mergeCell ref="B133:D133"/>
    <mergeCell ref="K133:M133"/>
    <mergeCell ref="A134:G134"/>
    <mergeCell ref="J134:P134"/>
    <mergeCell ref="B135:D135"/>
    <mergeCell ref="K135:M135"/>
    <mergeCell ref="A129:Q129"/>
    <mergeCell ref="A130:G130"/>
    <mergeCell ref="J130:P130"/>
    <mergeCell ref="B131:D131"/>
    <mergeCell ref="K131:M131"/>
    <mergeCell ref="A132:G132"/>
    <mergeCell ref="J132:P132"/>
    <mergeCell ref="A126:G126"/>
    <mergeCell ref="J126:P126"/>
    <mergeCell ref="A127:G127"/>
    <mergeCell ref="J127:P127"/>
    <mergeCell ref="A128:G128"/>
    <mergeCell ref="J128:P128"/>
    <mergeCell ref="B123:D123"/>
    <mergeCell ref="K123:M123"/>
    <mergeCell ref="A124:G124"/>
    <mergeCell ref="J124:P124"/>
    <mergeCell ref="A125:F125"/>
    <mergeCell ref="J125:O125"/>
    <mergeCell ref="B120:D120"/>
    <mergeCell ref="K120:M120"/>
    <mergeCell ref="B121:D121"/>
    <mergeCell ref="K121:M121"/>
    <mergeCell ref="B122:D122"/>
    <mergeCell ref="K122:M122"/>
    <mergeCell ref="B117:D117"/>
    <mergeCell ref="K117:M117"/>
    <mergeCell ref="B118:D118"/>
    <mergeCell ref="K118:M118"/>
    <mergeCell ref="B119:D119"/>
    <mergeCell ref="K119:M119"/>
    <mergeCell ref="B114:D114"/>
    <mergeCell ref="K114:M114"/>
    <mergeCell ref="B115:D115"/>
    <mergeCell ref="K115:M115"/>
    <mergeCell ref="B116:D116"/>
    <mergeCell ref="K116:M116"/>
    <mergeCell ref="B111:D111"/>
    <mergeCell ref="K111:M111"/>
    <mergeCell ref="B112:D112"/>
    <mergeCell ref="K112:M112"/>
    <mergeCell ref="B113:D113"/>
    <mergeCell ref="K113:M113"/>
    <mergeCell ref="B108:D108"/>
    <mergeCell ref="K108:M108"/>
    <mergeCell ref="A109:H109"/>
    <mergeCell ref="J109:Q109"/>
    <mergeCell ref="B110:D110"/>
    <mergeCell ref="K110:M110"/>
    <mergeCell ref="A105:G105"/>
    <mergeCell ref="J105:P105"/>
    <mergeCell ref="A106:H106"/>
    <mergeCell ref="J106:P106"/>
    <mergeCell ref="B107:D107"/>
    <mergeCell ref="K107:M107"/>
    <mergeCell ref="A102:G102"/>
    <mergeCell ref="J102:P102"/>
    <mergeCell ref="A103:F103"/>
    <mergeCell ref="J103:O103"/>
    <mergeCell ref="A104:G104"/>
    <mergeCell ref="J104:P104"/>
    <mergeCell ref="B99:D99"/>
    <mergeCell ref="K99:M99"/>
    <mergeCell ref="B100:D100"/>
    <mergeCell ref="K100:M100"/>
    <mergeCell ref="B101:D101"/>
    <mergeCell ref="K101:M101"/>
    <mergeCell ref="B96:D96"/>
    <mergeCell ref="K96:M96"/>
    <mergeCell ref="B97:D97"/>
    <mergeCell ref="K97:M97"/>
    <mergeCell ref="B98:D98"/>
    <mergeCell ref="K98:M98"/>
    <mergeCell ref="B93:D93"/>
    <mergeCell ref="K93:M93"/>
    <mergeCell ref="B94:D94"/>
    <mergeCell ref="K94:M94"/>
    <mergeCell ref="B95:D95"/>
    <mergeCell ref="K95:M95"/>
    <mergeCell ref="B90:D90"/>
    <mergeCell ref="K90:M90"/>
    <mergeCell ref="B91:D91"/>
    <mergeCell ref="K91:M91"/>
    <mergeCell ref="B92:D92"/>
    <mergeCell ref="K92:M92"/>
    <mergeCell ref="B87:D87"/>
    <mergeCell ref="K87:M87"/>
    <mergeCell ref="B88:D88"/>
    <mergeCell ref="K88:M88"/>
    <mergeCell ref="B89:D89"/>
    <mergeCell ref="K89:M89"/>
    <mergeCell ref="B84:D84"/>
    <mergeCell ref="K84:M84"/>
    <mergeCell ref="B85:D85"/>
    <mergeCell ref="K85:M85"/>
    <mergeCell ref="B86:D86"/>
    <mergeCell ref="K86:M86"/>
    <mergeCell ref="B81:D81"/>
    <mergeCell ref="K81:M81"/>
    <mergeCell ref="B82:D82"/>
    <mergeCell ref="K82:M82"/>
    <mergeCell ref="B83:D83"/>
    <mergeCell ref="K83:M83"/>
    <mergeCell ref="B78:D78"/>
    <mergeCell ref="K78:M78"/>
    <mergeCell ref="B79:D79"/>
    <mergeCell ref="K79:M79"/>
    <mergeCell ref="B80:D80"/>
    <mergeCell ref="K80:M80"/>
    <mergeCell ref="B75:D75"/>
    <mergeCell ref="K75:M75"/>
    <mergeCell ref="B76:D76"/>
    <mergeCell ref="K76:M76"/>
    <mergeCell ref="B77:D77"/>
    <mergeCell ref="K77:M77"/>
    <mergeCell ref="B72:D72"/>
    <mergeCell ref="K72:M72"/>
    <mergeCell ref="B73:D73"/>
    <mergeCell ref="K73:M73"/>
    <mergeCell ref="B74:D74"/>
    <mergeCell ref="K74:M74"/>
    <mergeCell ref="B69:D69"/>
    <mergeCell ref="K69:M69"/>
    <mergeCell ref="B70:D70"/>
    <mergeCell ref="K70:M70"/>
    <mergeCell ref="B71:D71"/>
    <mergeCell ref="K71:M71"/>
    <mergeCell ref="B66:D66"/>
    <mergeCell ref="K66:M66"/>
    <mergeCell ref="B67:D67"/>
    <mergeCell ref="K67:M67"/>
    <mergeCell ref="B68:D68"/>
    <mergeCell ref="K68:M68"/>
    <mergeCell ref="B63:D63"/>
    <mergeCell ref="K63:M63"/>
    <mergeCell ref="B64:D64"/>
    <mergeCell ref="K64:M64"/>
    <mergeCell ref="B65:D65"/>
    <mergeCell ref="K65:M65"/>
    <mergeCell ref="B60:D60"/>
    <mergeCell ref="K60:M60"/>
    <mergeCell ref="B61:D61"/>
    <mergeCell ref="K61:M61"/>
    <mergeCell ref="B62:D62"/>
    <mergeCell ref="K62:M62"/>
    <mergeCell ref="B57:D57"/>
    <mergeCell ref="K57:M57"/>
    <mergeCell ref="A58:H58"/>
    <mergeCell ref="J58:Q58"/>
    <mergeCell ref="B59:D59"/>
    <mergeCell ref="K59:M59"/>
    <mergeCell ref="A54:G54"/>
    <mergeCell ref="J54:P54"/>
    <mergeCell ref="A55:H55"/>
    <mergeCell ref="J55:Q55"/>
    <mergeCell ref="B56:D56"/>
    <mergeCell ref="K56:M56"/>
    <mergeCell ref="A51:F51"/>
    <mergeCell ref="J51:O51"/>
    <mergeCell ref="A52:G52"/>
    <mergeCell ref="J52:P52"/>
    <mergeCell ref="A53:G53"/>
    <mergeCell ref="J53:P53"/>
    <mergeCell ref="B46:D46"/>
    <mergeCell ref="B47:D47"/>
    <mergeCell ref="B48:D48"/>
    <mergeCell ref="B49:D49"/>
    <mergeCell ref="A50:G50"/>
    <mergeCell ref="J50:P50"/>
    <mergeCell ref="B43:D43"/>
    <mergeCell ref="K43:M43"/>
    <mergeCell ref="A44:H44"/>
    <mergeCell ref="J44:Q44"/>
    <mergeCell ref="B45:D45"/>
    <mergeCell ref="K45:M45"/>
    <mergeCell ref="A40:F40"/>
    <mergeCell ref="J40:O40"/>
    <mergeCell ref="A41:G41"/>
    <mergeCell ref="J41:P41"/>
    <mergeCell ref="A42:G42"/>
    <mergeCell ref="J42:P42"/>
    <mergeCell ref="B37:D37"/>
    <mergeCell ref="K37:M37"/>
    <mergeCell ref="A38:G38"/>
    <mergeCell ref="J38:P38"/>
    <mergeCell ref="A39:F39"/>
    <mergeCell ref="J39:O39"/>
    <mergeCell ref="B34:D34"/>
    <mergeCell ref="K34:M34"/>
    <mergeCell ref="B35:D35"/>
    <mergeCell ref="K35:M35"/>
    <mergeCell ref="B36:D36"/>
    <mergeCell ref="K36:M36"/>
    <mergeCell ref="A31:G31"/>
    <mergeCell ref="J31:P31"/>
    <mergeCell ref="A32:H32"/>
    <mergeCell ref="J32:P32"/>
    <mergeCell ref="B33:D33"/>
    <mergeCell ref="K33:M33"/>
    <mergeCell ref="K28:L28"/>
    <mergeCell ref="A29:G29"/>
    <mergeCell ref="J29:P29"/>
    <mergeCell ref="A30:F30"/>
    <mergeCell ref="J30:O30"/>
    <mergeCell ref="A25:H25"/>
    <mergeCell ref="J25:Q25"/>
    <mergeCell ref="A26:H26"/>
    <mergeCell ref="J26:Q26"/>
    <mergeCell ref="B27:C27"/>
    <mergeCell ref="K27:L27"/>
    <mergeCell ref="A315:Q315"/>
    <mergeCell ref="A316:Q316"/>
    <mergeCell ref="A314:Q314"/>
    <mergeCell ref="A3:Q3"/>
    <mergeCell ref="A4:H4"/>
    <mergeCell ref="J4:Q4"/>
    <mergeCell ref="A321:E321"/>
    <mergeCell ref="A312:Q312"/>
    <mergeCell ref="A313:Q313"/>
    <mergeCell ref="A22:G22"/>
    <mergeCell ref="J22:P22"/>
    <mergeCell ref="A23:F23"/>
    <mergeCell ref="J23:O23"/>
    <mergeCell ref="A24:G24"/>
    <mergeCell ref="J24:P24"/>
    <mergeCell ref="A5:H5"/>
    <mergeCell ref="J5:Q5"/>
    <mergeCell ref="A6:A7"/>
    <mergeCell ref="B6:B7"/>
    <mergeCell ref="C6:H6"/>
    <mergeCell ref="J6:J7"/>
    <mergeCell ref="K6:K7"/>
    <mergeCell ref="L6:Q6"/>
    <mergeCell ref="B28:C28"/>
  </mergeCells>
  <printOptions horizontalCentered="1"/>
  <pageMargins left="0.23622047244094491" right="0.23622047244094491" top="0.74803149606299213" bottom="0.74803149606299213" header="0.31496062992125984" footer="0.31496062992125984"/>
  <pageSetup paperSize="5" scale="3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vt:lpstr>
      <vt:lpstr>'PROPUESTA ECONOMICA'!Área_de_impresión</vt:lpstr>
      <vt:lpstr>objeto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Paola Castiblanco Rodriguez</dc:creator>
  <cp:lastModifiedBy>Angela Paola Castiblanco Rodriguez</cp:lastModifiedBy>
  <dcterms:created xsi:type="dcterms:W3CDTF">2026-07-01T16:22:12Z</dcterms:created>
  <dcterms:modified xsi:type="dcterms:W3CDTF">2026-07-03T02:23:59Z</dcterms:modified>
</cp:coreProperties>
</file>