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RABAJO ALCALDÍA DE VALLEDUPAR\TRABAJO VALLEDUPAR 2026\PROCESOS DE MENOR CUANTÍA\IMPLEMENTACIÓN SISTEMA INTEGRAL ARCHIVO MUNICIPAL\APERTURA\"/>
    </mc:Choice>
  </mc:AlternateContent>
  <bookViews>
    <workbookView xWindow="0" yWindow="0" windowWidth="28800" windowHeight="12330" activeTab="1"/>
  </bookViews>
  <sheets>
    <sheet name="NA" sheetId="1" r:id="rId1"/>
    <sheet name="PRESUPUESTO DEFINITIVO" sheetId="12" r:id="rId2"/>
    <sheet name="ITEM 01" sheetId="5" r:id="rId3"/>
    <sheet name="Hoja3" sheetId="13" r:id="rId4"/>
    <sheet name="ITEM 02" sheetId="6" r:id="rId5"/>
    <sheet name="ITEM 03" sheetId="7" r:id="rId6"/>
    <sheet name="ITEM 04" sheetId="8" r:id="rId7"/>
    <sheet name="ITEM 05" sheetId="9" r:id="rId8"/>
    <sheet name="ITEM 06" sheetId="10" r:id="rId9"/>
    <sheet name="Hoja1" sheetId="11" state="hidden" r:id="rId10"/>
    <sheet name="INTERVENTORIA" sheetId="3" state="hidden" r:id="rId11"/>
    <sheet name="ADMINISTRACION AIU" sheetId="4" state="hidden" r:id="rId12"/>
  </sheets>
  <definedNames>
    <definedName name="_Hlk132119883" localSheetId="0">NA!#REF!</definedName>
    <definedName name="_Hlk132119897" localSheetId="0">NA!#REF!</definedName>
    <definedName name="_Hlk132119909" localSheetId="0">NA!#REF!</definedName>
    <definedName name="_Hlk132119924" localSheetId="0">NA!#REF!</definedName>
    <definedName name="_Hlk132119943" localSheetId="0">NA!#REF!</definedName>
    <definedName name="_Hlk132119963" localSheetId="0">NA!#REF!</definedName>
    <definedName name="_Hlk132119998" localSheetId="0">NA!#REF!</definedName>
    <definedName name="_Hlk132120025" localSheetId="0">NA!#REF!</definedName>
    <definedName name="_Hlk132120052" localSheetId="0">NA!#REF!</definedName>
    <definedName name="_Hlk132120086" localSheetId="0">NA!#REF!</definedName>
    <definedName name="_Hlk132120139" localSheetId="0">NA!#REF!</definedName>
    <definedName name="_Hlk132120164" localSheetId="0">NA!#REF!</definedName>
    <definedName name="_Hlk132618214" localSheetId="0">NA!$A$7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0" i="12" l="1"/>
  <c r="H134" i="12"/>
  <c r="H140" i="12"/>
  <c r="H138" i="12" l="1"/>
  <c r="H130" i="12"/>
  <c r="H142" i="12"/>
  <c r="H144" i="12"/>
  <c r="H146" i="12"/>
  <c r="H125" i="12"/>
  <c r="H121" i="12"/>
  <c r="H116" i="12"/>
  <c r="H111" i="12"/>
  <c r="H106" i="12"/>
  <c r="H102" i="12"/>
  <c r="H129" i="12" s="1"/>
  <c r="H97" i="12"/>
  <c r="H93" i="12"/>
  <c r="H88" i="12"/>
  <c r="H84" i="12"/>
  <c r="H79" i="12"/>
  <c r="H75" i="12"/>
  <c r="H101" i="12" s="1"/>
  <c r="H66" i="12"/>
  <c r="H62" i="12"/>
  <c r="H58" i="12"/>
  <c r="H53" i="12"/>
  <c r="H49" i="12"/>
  <c r="H74" i="12" s="1"/>
  <c r="H45" i="12"/>
  <c r="H41" i="12"/>
  <c r="H38" i="12"/>
  <c r="H35" i="12"/>
  <c r="H33" i="12"/>
  <c r="H30" i="12"/>
  <c r="H48" i="12" s="1"/>
  <c r="H25" i="12"/>
  <c r="H6" i="12"/>
  <c r="H9" i="12"/>
  <c r="H13" i="12"/>
  <c r="H17" i="12"/>
  <c r="D140" i="5"/>
  <c r="H12" i="1"/>
  <c r="I12" i="1"/>
  <c r="J12" i="1"/>
  <c r="H13" i="1"/>
  <c r="I13" i="1"/>
  <c r="J13" i="1"/>
  <c r="H14" i="1"/>
  <c r="I14" i="1"/>
  <c r="J14" i="1"/>
  <c r="H15" i="1"/>
  <c r="I15" i="1"/>
  <c r="J15" i="1"/>
  <c r="H16" i="1"/>
  <c r="I16" i="1"/>
  <c r="J16" i="1"/>
  <c r="J17" i="1"/>
  <c r="H9" i="1"/>
  <c r="I9" i="1" s="1"/>
  <c r="J9" i="1" s="1"/>
  <c r="J10" i="1" s="1"/>
  <c r="J18" i="1" s="1"/>
  <c r="D159" i="5"/>
  <c r="D109" i="5"/>
  <c r="D80" i="5"/>
  <c r="D52" i="5"/>
  <c r="C26" i="6"/>
  <c r="F19" i="10"/>
  <c r="C19" i="10"/>
  <c r="G19" i="10" s="1"/>
  <c r="I19" i="10" s="1"/>
  <c r="C30" i="9"/>
  <c r="C29" i="8"/>
  <c r="D26" i="5"/>
  <c r="C19" i="11"/>
  <c r="C28" i="7"/>
  <c r="D13" i="4"/>
  <c r="E13" i="4" s="1"/>
  <c r="E12" i="4"/>
  <c r="E11" i="4"/>
  <c r="E10" i="4"/>
  <c r="F30" i="3"/>
  <c r="F29" i="3"/>
  <c r="F28" i="3"/>
  <c r="F27" i="3"/>
  <c r="F26" i="3"/>
  <c r="G14" i="3"/>
  <c r="J14" i="3"/>
  <c r="G13" i="3"/>
  <c r="J13" i="3"/>
  <c r="G12" i="3"/>
  <c r="J12" i="3" s="1"/>
  <c r="J15" i="3" s="1"/>
  <c r="I20" i="3" s="1"/>
  <c r="I22" i="3" s="1"/>
  <c r="H21" i="12"/>
  <c r="H29" i="12"/>
  <c r="H148" i="12" l="1"/>
</calcChain>
</file>

<file path=xl/sharedStrings.xml><?xml version="1.0" encoding="utf-8"?>
<sst xmlns="http://schemas.openxmlformats.org/spreadsheetml/2006/main" count="864" uniqueCount="343">
  <si>
    <t>ITEM</t>
  </si>
  <si>
    <t>CANT</t>
  </si>
  <si>
    <t>DESCRIPCION</t>
  </si>
  <si>
    <t>SUMATORIA</t>
  </si>
  <si>
    <t xml:space="preserve">ALCALDIA MUNICIPAL VALLEDUPAR </t>
  </si>
  <si>
    <t xml:space="preserve">ARCHIVO MUNICIPAL </t>
  </si>
  <si>
    <t xml:space="preserve">Realización del Diagnostico Integral de Archivo - DIA </t>
  </si>
  <si>
    <t>DATALINK GROUP SAS N. 900756723-6</t>
  </si>
  <si>
    <t>LOTEC SAS. LOGISTICA Y TECNOLOGIA EMPRESARIAL. N. 900410902 - 2</t>
  </si>
  <si>
    <t>VR PROMEDIO POR UNIDAD</t>
  </si>
  <si>
    <t>VALOR PARCIAL POR CANTIDADES</t>
  </si>
  <si>
    <t>UNIDAD DE MEDIDA</t>
  </si>
  <si>
    <t xml:space="preserve">Unidad </t>
  </si>
  <si>
    <t>CANTIDAD</t>
  </si>
  <si>
    <t>PRESUPUESTO GENERAL DETALLADO</t>
  </si>
  <si>
    <t>VALOR</t>
  </si>
  <si>
    <t xml:space="preserve">PRESUPUESTO GENERAL DETALLADO INTERVENTORIA  </t>
  </si>
  <si>
    <t>CONCEPTO</t>
  </si>
  <si>
    <t xml:space="preserve">COSTO MES </t>
  </si>
  <si>
    <t>FACTOR MULTIPLICADOR</t>
  </si>
  <si>
    <t>CTO TOTAL MENSUAL</t>
  </si>
  <si>
    <t>DEDICACION</t>
  </si>
  <si>
    <t>VALOR TOTAL</t>
  </si>
  <si>
    <t>%</t>
  </si>
  <si>
    <t>TOTAL MES</t>
  </si>
  <si>
    <t>SECCION 1</t>
  </si>
  <si>
    <t>COSTO DE PERSONAL</t>
  </si>
  <si>
    <t>I</t>
  </si>
  <si>
    <t xml:space="preserve">PERSONAL DEL PROYECTO </t>
  </si>
  <si>
    <t>I.I</t>
  </si>
  <si>
    <t>Coordinador   Gerente de interventoria, con experiencia certificada minimo cuatro años relacionado con gestion documental e instrumentos archivisticos</t>
  </si>
  <si>
    <t>I.2</t>
  </si>
  <si>
    <t>Interventor tecnico (Experiencia minimo dos años de experiencia), relacionado con gestion documental, instrumnetos y programas</t>
  </si>
  <si>
    <t>I.3</t>
  </si>
  <si>
    <t>Interventor profesional (Experiencia minima tres años) relacionado con procesos de gestion documnetal y programasm y elaboracion de instrumentos</t>
  </si>
  <si>
    <t>SUBTOTAL COSTOS DEL PERSONAL</t>
  </si>
  <si>
    <t xml:space="preserve">COSTOS DIRECTOS </t>
  </si>
  <si>
    <t xml:space="preserve">DESCRIPCION </t>
  </si>
  <si>
    <t>MES</t>
  </si>
  <si>
    <t>PRECIO UNITARIO</t>
  </si>
  <si>
    <t xml:space="preserve">TOTAL COSTOS DIRECTOS </t>
  </si>
  <si>
    <t xml:space="preserve">COSTO TOTAL </t>
  </si>
  <si>
    <t xml:space="preserve">TOTAL </t>
  </si>
  <si>
    <t xml:space="preserve">IMPUESTOS MUNICIPALES </t>
  </si>
  <si>
    <t xml:space="preserve">BASE GRAVABLE </t>
  </si>
  <si>
    <t xml:space="preserve">VALOR </t>
  </si>
  <si>
    <t>Pro Adulto Mayor</t>
  </si>
  <si>
    <t>Pro Cultura</t>
  </si>
  <si>
    <t xml:space="preserve">Pro Unicesar </t>
  </si>
  <si>
    <t>0,5%</t>
  </si>
  <si>
    <t>Pro Desarrollo Fronterizo</t>
  </si>
  <si>
    <t>1,5%</t>
  </si>
  <si>
    <t xml:space="preserve">Tasa Deportiva Nivel Municipal </t>
  </si>
  <si>
    <t>1,0%</t>
  </si>
  <si>
    <t>COSTOS DIRECTOS</t>
  </si>
  <si>
    <t>ADMINISTRACION</t>
  </si>
  <si>
    <t>COSTOS INDIRECTOS:</t>
  </si>
  <si>
    <t>BENEFICIOS DE EQUIPO PROFESIONAL(INGENIERO,CONTADOR,ADMINISTRADOR GERENTE DE PROYECTOS,SECRETARIA)</t>
  </si>
  <si>
    <t>EQUIPOS DE OFICINA, RODAMIENTO PARA EQUIPO TECNICO</t>
  </si>
  <si>
    <t>OTROS GASTOS ADMINISTRATIVOS</t>
  </si>
  <si>
    <t>TOTAL ADMINISTRACION</t>
  </si>
  <si>
    <t>GUIDO ANDRES CASTILLA GONZALEZ</t>
  </si>
  <si>
    <t xml:space="preserve">Secretario General Municipal de Valledupar </t>
  </si>
  <si>
    <t>Contratista SG</t>
  </si>
  <si>
    <t>ADMINISTRACION AIU</t>
  </si>
  <si>
    <t>ESTAMPILLAS LOCALES  APROXIMADO DE (9.00809487%)</t>
  </si>
  <si>
    <t>Proyectó. Nolasco de Jesus | Economista especialista</t>
  </si>
  <si>
    <t>Proyectó. Alfonso Ospino Lara | Arquitecto especialista</t>
  </si>
  <si>
    <t>PRESUPUESTO</t>
  </si>
  <si>
    <t xml:space="preserve">ACTIVIDADES Y ASPECTOS TECNICOS </t>
  </si>
  <si>
    <t xml:space="preserve">SUBTORAL </t>
  </si>
  <si>
    <t xml:space="preserve">DESARROLLAR DIAGNOSTICO INTEGRAL DEL ESTADO DEL ARCHIVO DEL MUNICIPIO </t>
  </si>
  <si>
    <t>ETAPA</t>
  </si>
  <si>
    <t>SUBACTIVIDAD</t>
  </si>
  <si>
    <t>VALOR ASIGNADO</t>
  </si>
  <si>
    <t>1. Preparación y Diseño Metodológico (Peso: 12%)</t>
  </si>
  <si>
    <t>1.1 Revisión normativa y contextual</t>
  </si>
  <si>
    <t>1.2 Diseño de instrumentos de captura</t>
  </si>
  <si>
    <t>1.3 Plan de muestreo estadístico</t>
  </si>
  <si>
    <t>2. Trabajo de Campo – Inventario Físico (Peso: 28%)</t>
  </si>
  <si>
    <t>2.1 Recorrido y mapeo de depósitos</t>
  </si>
  <si>
    <t>2.2 Conteo y verificación de unidades</t>
  </si>
  <si>
    <t>2.3 Toma de datos ambientales</t>
  </si>
  <si>
    <t>2.4 Identificación de series primarias</t>
  </si>
  <si>
    <t>3. Análisis Histórico y Archivístico (Peso: 22%)</t>
  </si>
  <si>
    <t>3.1 Estudio orgánico-funcional</t>
  </si>
  <si>
    <t>3.2 Evaluación de ciclos vitales</t>
  </si>
  <si>
    <t>3.3 Análisis de tipologías documentales</t>
  </si>
  <si>
    <t>3.4 Cruce con TRD existentes</t>
  </si>
  <si>
    <t>4.1 Inspección de mobiliario y empaques</t>
  </si>
  <si>
    <t>4.2 Identificación de factores de deterioro</t>
  </si>
  <si>
    <t>4.3 Levantamiento de riesgos físicos</t>
  </si>
  <si>
    <t>5. Procesamiento de Datos (Peso: 14%)</t>
  </si>
  <si>
    <t>5.2 Matriz DOFA documental</t>
  </si>
  <si>
    <t>5.3 Cálculo de indicadores de gestión</t>
  </si>
  <si>
    <t>5.4 Validación de hallazgos</t>
  </si>
  <si>
    <t>6. Informe Final y Plan de Acción (Peso: 8%)</t>
  </si>
  <si>
    <t>6.1 Redacción del informe ejecutivo</t>
  </si>
  <si>
    <t>6.2 Propuesta de Plan de Acción priorizado</t>
  </si>
  <si>
    <t>6.3 Socialización interna formal</t>
  </si>
  <si>
    <t>4. Diagnóstico del estado de Conservación (Peso: 16%)</t>
  </si>
  <si>
    <t>4.4 Toma de fotografías y datos de temperatura y humedades</t>
  </si>
  <si>
    <t>5.1 Sistematización de datos de campo (cantidades de unidades documentales y sus conversiones según estimados de normativa nacional e icontec)</t>
  </si>
  <si>
    <t>TOTAL IVA INCLUIDO</t>
  </si>
  <si>
    <t>1.2 Caracterización de la entidad</t>
  </si>
  <si>
    <t>**TOTALES POR ETAPA**</t>
  </si>
  <si>
    <t>1. Diagnóstico Previo para el Manual (Peso: 10%)</t>
  </si>
  <si>
    <t>1.1 Revisión de la normatividad aplicable</t>
  </si>
  <si>
    <t>1.3 Identificación de necesidades y expectativas</t>
  </si>
  <si>
    <t>2. Redacción de Políticas de Gestión Documental (Peso: 18%)</t>
  </si>
  <si>
    <t>2.1 Políticas de producción y trámite</t>
  </si>
  <si>
    <t>2.2 Políticas de acceso y consulta</t>
  </si>
  <si>
    <t>2.3 Políticas de preservación y seguridad</t>
  </si>
  <si>
    <t>2.4 Políticas de transferencia y disposición final</t>
  </si>
  <si>
    <t>3. Diseño de Procedimientos Técnicos (Peso: 22%)</t>
  </si>
  <si>
    <t>3.1 Procedimiento para la clasificación documental</t>
  </si>
  <si>
    <t>3.2 Procedimiento para la ordenación documental</t>
  </si>
  <si>
    <t>3.3 Procedimiento para la descripción documental</t>
  </si>
  <si>
    <t>3.4 Procedimiento para la digitalización</t>
  </si>
  <si>
    <t>4. Diseño de Formatos e Instrumentos (Peso: 18%)</t>
  </si>
  <si>
    <t>5. Diagramación de Flujogramas (Peso: 14%)</t>
  </si>
  <si>
    <t>5.1 Flujograma de producción y trámite</t>
  </si>
  <si>
    <t>5.2 Flujograma de consulta y préstamo</t>
  </si>
  <si>
    <t>5.3 Flujograma de transferencias</t>
  </si>
  <si>
    <t>5.4 Flujograma de disposición final</t>
  </si>
  <si>
    <t>6. Redacción Final, Validación y Socialización (Peso: 18%)</t>
  </si>
  <si>
    <t>6.1 Redacción y consolidación del Manual</t>
  </si>
  <si>
    <t>6.2 Revisión y aprobación jurídica</t>
  </si>
  <si>
    <t>6.3 Taller de socialización del Manual</t>
  </si>
  <si>
    <t>TOTAL PRESUPUESTO MANUAL DE GESTIÓN DOCUMENTAL (IVA INCLUIDO)**</t>
  </si>
  <si>
    <t>4.1 Propuesta de Diseño de formatos de ingreso documental</t>
  </si>
  <si>
    <t>4.2 Propuesta de Diseño de formatos de préstamo y consulta</t>
  </si>
  <si>
    <t>4.3 Propuesta de Diseño de formatos de transferencia</t>
  </si>
  <si>
    <t>4.4 Propuesta de Diseño de formatos de eliminación</t>
  </si>
  <si>
    <t>1. Análisis y Sistematización del Contexto (Peso: 12%)</t>
  </si>
  <si>
    <t>1.2 Análisis de la normatividad vigente</t>
  </si>
  <si>
    <t>1.3 Identificación de brechas y necesidades</t>
  </si>
  <si>
    <t>1.4 Análisis de recursos disponibles</t>
  </si>
  <si>
    <t>2. Formulación Estratégica del PINAR (Peso: 22%)</t>
  </si>
  <si>
    <t>2.1 Definición de objetivos estratégicos</t>
  </si>
  <si>
    <t>2.3 Definición de proyectos y acciones</t>
  </si>
  <si>
    <t>2.4 Asignación de responsables y recursos</t>
  </si>
  <si>
    <t>2.5 Diseño de cronograma de implementación</t>
  </si>
  <si>
    <t>3. Diseño de Indicadores y Seguimiento (Peso: 18%)</t>
  </si>
  <si>
    <t>3.1 Definición de indicadores de gestión</t>
  </si>
  <si>
    <t>3.2 Definición de indicadores de resultado</t>
  </si>
  <si>
    <t>3.3 Diseño de herramientas de seguimiento</t>
  </si>
  <si>
    <t>3.4 Definición de frecuencia de evaluación</t>
  </si>
  <si>
    <t>4. Gestión de Riesgos y Contingencias (Peso: 14%)</t>
  </si>
  <si>
    <t>4.1 Identificación de riesgos</t>
  </si>
  <si>
    <t>4.3 Definición de planes de contingencia</t>
  </si>
  <si>
    <t>4.4 Definición de responsables de gestión de riesgos</t>
  </si>
  <si>
    <t>5. Articulación y Alineación Institucional (Peso: 16%)</t>
  </si>
  <si>
    <t>5.1 Alineación con el Plan Estratégico Institucional</t>
  </si>
  <si>
    <t>5.2 Articulación con el Manual de Gestión Documental</t>
  </si>
  <si>
    <t>5.3 Articulación con otras políticas institucionales</t>
  </si>
  <si>
    <t>5.4 Validación con áreas de la entidad</t>
  </si>
  <si>
    <t>6. Redacción Final, Aprobación y Socialización (Peso: 18%)</t>
  </si>
  <si>
    <t>6.1 Redacción del documento final</t>
  </si>
  <si>
    <t>6.2 Revisión y ajustes jurídicos</t>
  </si>
  <si>
    <t>6.3 Socialización del PINAR</t>
  </si>
  <si>
    <t>TOTAL PRESUPUESTO PINAR (IVA INCLUIDO</t>
  </si>
  <si>
    <t xml:space="preserve">2.2 Establecimiento de metas </t>
  </si>
  <si>
    <t>1.1 Revisión y síntesis del Diagnostico integral de archivo</t>
  </si>
  <si>
    <t>4.2 Evaluación y priorización de riesgos (matriz DOFA)</t>
  </si>
  <si>
    <t>1. Diagnóstico de Necesidades de Capacitación (Peso: 10%)</t>
  </si>
  <si>
    <t>1.1 Identificación de perfiles y roles</t>
  </si>
  <si>
    <t>1.2 Evaluación de competencias actuales</t>
  </si>
  <si>
    <t>1.3 Definición de temáticas prioritarias</t>
  </si>
  <si>
    <t>1.4 Segmentación de grupos objetivo</t>
  </si>
  <si>
    <t>2. Diseño Curricular y Pedagógico (Peso: 18%)</t>
  </si>
  <si>
    <t>2.1 Definición de objetivos de aprendizaje</t>
  </si>
  <si>
    <t>2.2 Estructuración de contenidos temáticos</t>
  </si>
  <si>
    <t>2.3 Diseño de metodologías pedagógicas</t>
  </si>
  <si>
    <t>2.4 Elaboración de material didáctico</t>
  </si>
  <si>
    <t>2.5 Diseño de evaluaciones de aprendizaje</t>
  </si>
  <si>
    <t>3. Planeación y Logística (Peso: 12%)</t>
  </si>
  <si>
    <t>3.1 Diseño del cronograma general de capacitaciones</t>
  </si>
  <si>
    <t>3.2 Gestión de espacios y recursos físicos</t>
  </si>
  <si>
    <t>3.3 Gestión de inscripciones y convocatorias</t>
  </si>
  <si>
    <t>3.4 Preparación de materiales logísticos</t>
  </si>
  <si>
    <t>4. Ejecución de las 25 Sesiones de Capacitación (Peso: 32%)</t>
  </si>
  <si>
    <t>4.1 Sesiones 1 a 5 (Fundamentos de Gestión Documental)</t>
  </si>
  <si>
    <t>4.2 Sesiones 6 a 10 (Clasificación, Ordenación y Descripción)</t>
  </si>
  <si>
    <t>4.3 Sesiones 11 a 15 (Tablas de Retención y Valoración Documental)</t>
  </si>
  <si>
    <t>4.4 Sesiones 16 a 20 (Digitalización y Gestión Electrónica)</t>
  </si>
  <si>
    <t>4.5 Sesiones 21 a 25 (Conservación, Seguridad y Buenas Prácticas)</t>
  </si>
  <si>
    <t>5. Evaluación y Monitoreo (Peso: 14%)</t>
  </si>
  <si>
    <t>5.1 Aplicación de evaluaciones de entrada y salida</t>
  </si>
  <si>
    <t>5.4 Análisis de resultados y ajustes</t>
  </si>
  <si>
    <t>6. Informe Final y Cierre (Peso: 14%)</t>
  </si>
  <si>
    <t>6.1 Sistematización de resultados</t>
  </si>
  <si>
    <t>6.2 Elaboración del informe final de capacitación</t>
  </si>
  <si>
    <t>6.3 Certificación de participantes</t>
  </si>
  <si>
    <t>**TOTAL PRESUPUESTO PROGRAMA DE CAPACITACIONES (25 SESIONES - IVA INCLUIDO)**</t>
  </si>
  <si>
    <t>5.2 Encuestas de satisfacción por sesión (análisis de oportunidades de mejora)</t>
  </si>
  <si>
    <t>5.3 Seguimiento de asistencia y participación (relacionada en informe)</t>
  </si>
  <si>
    <t>1. Preparación y Análisis Preliminar (Peso: 12%)</t>
  </si>
  <si>
    <t>1.1 Revisión de TRD existentes (si aplica)</t>
  </si>
  <si>
    <t>1.2 Actualización del Cuadro de Clasificación Documental - CCD</t>
  </si>
  <si>
    <t>1.3 Identificación de nuevas series y subseries</t>
  </si>
  <si>
    <t>1.4 Análisis normativo sectorial</t>
  </si>
  <si>
    <t>2. Análisis y Evaluación de Series Documentales (Peso: 22%)</t>
  </si>
  <si>
    <t>2.1 Caracterización de cada serie documental</t>
  </si>
  <si>
    <t>2.2 Evaluación de valores primarios</t>
  </si>
  <si>
    <t>2.3 Evaluación de valores secundarios</t>
  </si>
  <si>
    <t>2.4 Identificación de series de conservación total</t>
  </si>
  <si>
    <t>2.5 Identificación de series de eliminación</t>
  </si>
  <si>
    <t>3. Definición de Tiempos de Retención y Disposición Final (Peso: 22%)</t>
  </si>
  <si>
    <t>3.1 Definición de tiempos de retención en archivo de gestión</t>
  </si>
  <si>
    <t>3.2 Definición de tiempos de retención en archivo central</t>
  </si>
  <si>
    <t>3.3 Definición de tiempos de retención en archivo histórico</t>
  </si>
  <si>
    <t>3.4 Determinación de disposición final</t>
  </si>
  <si>
    <t>3.5 Elaboración de justificaciones técnicas y científicas</t>
  </si>
  <si>
    <t>4. Elaboración de Matrices TRD (Peso: 16%)</t>
  </si>
  <si>
    <t>4.1 Diseño de la matriz TRD en formato estándar</t>
  </si>
  <si>
    <t>4.2 Inclusión de notas y observaciones técnicas</t>
  </si>
  <si>
    <t>4.3 Elaboración de la Tabla de Valoración Documental (TVD) complementaria</t>
  </si>
  <si>
    <t>4.4 Cruce de consistencia de la información</t>
  </si>
  <si>
    <t>4.5 Ajustes y depuración final</t>
  </si>
  <si>
    <t>5. Validación y Socialización (Peso: 14%)</t>
  </si>
  <si>
    <t>5.2 Recepción y análisis de observaciones</t>
  </si>
  <si>
    <t>5.3 Ajustes post-validación</t>
  </si>
  <si>
    <t>5.4 Revisión y ajustes jurídicos finales</t>
  </si>
  <si>
    <t>6. Aprobación, Formalización y Cierre (Peso: 14%)</t>
  </si>
  <si>
    <t>6.1 Elaboración de la Resolución de adopción</t>
  </si>
  <si>
    <t>6.2 Trámite de aprobación ante el AGN (si aplica)</t>
  </si>
  <si>
    <t>6.3 Redacción del informe técnico final</t>
  </si>
  <si>
    <t>TOTAL PRESUPUESTO TRD (IVA INCLUIDO)</t>
  </si>
  <si>
    <t>6.4 Consolidación y Entrega de productos finales</t>
  </si>
  <si>
    <t>6.4  Consolidación y Entrega de productos finales</t>
  </si>
  <si>
    <t>5.1 Taller de validación con áreas productoras</t>
  </si>
  <si>
    <t>VALOR ASIGNADO (iva incluido)</t>
  </si>
  <si>
    <t>1.3 Capacitación del equipo de campo</t>
  </si>
  <si>
    <t>1.4 Dotación de materiales y equipos</t>
  </si>
  <si>
    <t>2. Trabajo de Campo - Inventario por Metros Lineales (Peso: 38%)</t>
  </si>
  <si>
    <t>2.1 Recorrido y segmentación de depósitos</t>
  </si>
  <si>
    <t>2.3 Identificación y registro de series y subseries</t>
  </si>
  <si>
    <t>3. Evaluación del Estado de Conservación (Peso: 16%)</t>
  </si>
  <si>
    <t>3.1 Inspección visual de condiciones físicas</t>
  </si>
  <si>
    <t>4. Sistematización y Procesamiento de Datos (Peso: 16%)</t>
  </si>
  <si>
    <t>5. Análisis y Valoración para TVD (Peso: 12%)</t>
  </si>
  <si>
    <t>6. Informe Final y Productos Entregables (Peso: 10%)</t>
  </si>
  <si>
    <t>VALOR POR ML</t>
  </si>
  <si>
    <t>1. Planeación y Preparación (Peso: 8%)</t>
  </si>
  <si>
    <t>1.1 Planeación y preparación general</t>
  </si>
  <si>
    <t>2.4 Toma de fechas extremas y tipologías</t>
  </si>
  <si>
    <t>3.2 Registro de factores de deterioro</t>
  </si>
  <si>
    <t>4.1 Sistematización y control de calidad</t>
  </si>
  <si>
    <t>4.2 Vinculación de fotografías a la base de datos</t>
  </si>
  <si>
    <t>5.1 Identificación de valor histórico (para TVD)</t>
  </si>
  <si>
    <t>5.2 Elaboración de justificaciones históricas preliminares</t>
  </si>
  <si>
    <t>6.1 Registro fotográfico de muestras</t>
  </si>
  <si>
    <t>6.2 Redacción del informe ejecutivo y recomendaciones</t>
  </si>
  <si>
    <t>TOTAL PRESUPUESTO LEVANTAMIENTO INVENTARIO PARA TVD (POR METRO LINEAL)</t>
  </si>
  <si>
    <t>2.2 Registro de unidades de instalación (DEPOSITOS Y FONDOS DOCUMENTALES)</t>
  </si>
  <si>
    <t>Valor unitario</t>
  </si>
  <si>
    <t>cantidad</t>
  </si>
  <si>
    <t>total</t>
  </si>
  <si>
    <t>valor total en el presupuesto</t>
  </si>
  <si>
    <t xml:space="preserve">SUBTOTAL </t>
  </si>
  <si>
    <t xml:space="preserve">SISTEMA INTEGRADO DE CONSERVACION IMPLEMENTADO </t>
  </si>
  <si>
    <t xml:space="preserve">Diseño de Manual de Gestión Documental </t>
  </si>
  <si>
    <t>Diseño y/o Actualización Plan Institucional de Archivo (PINAR), segunda version</t>
  </si>
  <si>
    <t>COMPONENTES TÉCNICOS OBLIGATORIOS SEGÚN ACUERDO 001 DE 2024:
1.	Contexto estratégico: misión, visión, objetivos institucionales y planes vigentes de la Alcaldía, articulados con el plan de desarrollo territorial.
2.	Diagnóstico integral de la función archivística: análisis de la situación actual de los archivos, identificando aspectos críticos y oportunidades de mejora, el cual debe servir como punto de referencia para la formulación del PINAR .
3.	Identificación de aspectos críticos: problemáticas referentes a la función archivística que presenta la entidad como resultado de la evaluación de la situación actual .
4.	Ejes articuladores: desarrollo de los componentes establecidos en el Acuerdo 001 de 2024 para la función archivística.
5.	Plan de acción: proyectos, actividades, metas, indicadores de gestión, responsables, recursos requeridos y cronograma por vigencia fiscal, con asignación de recursos humanos, tecnológicos, normativos, presupuestales y de infraestructura .
6.	Seguimiento y evaluación: periodicidad de medición, responsables del seguimiento y mecanismos de ajuste continuo, incluyendo un cronograma detallado y un sistema de seguimiento que garantice la correcta implementación .
Relación con otros productos: Este plan debe integrar y dar continuidad al Manual de Gestión Documental, al Programa General de Capacitaciones en Gestión Documental, a las Tablas de Retención Documental (TRD) y al proyecto de levantamiento de inventarios documentales. El PINAR no es un documento aislado, sino el articulador estratégico de todos los instrumentos archivísticos y debe ser aprobado por el Comité Interno de Archivo de la entidad .
Especificaciones técnicas del entregable: Documento técnico en formato digital (.docx) y en formato PDF/A.. La estructura debe seguir la metodología establecida por el Archivo General de la Nación en el Acuerdo 001 de 2024, incluyendo: introducción, justificación, marco normativo, diagnóstico detallado (derivado del diagnóstico integral de archivo), objetivos generales y específicos, desarrollo de los ejes articuladores, plan de acción con sus componentes, y mecanismos de seguimiento y evaluación.</t>
  </si>
  <si>
    <t>Diseño del y ejecución Programa General de Capacitaciones (y 25 sesiones de capacitación)</t>
  </si>
  <si>
    <t>Unidad</t>
  </si>
  <si>
    <t>Actividades clave para su elaboración e implementación:
1.	Diagnóstico de necesidades de capacitación en gestión documental mediante encuestas y entrevistas a los responsables de archivo de las dependencias.
2.	Diseño del plan de capacitación: definición de objetivos de aprendizaje, población objetivo por dependencia, metodologías, intensidad horaria, cronograma y canales de impartición.
3.	Desarrollo de contenidos temáticos estructurados en módulos: introducción a la gestión documental; marco normativo archivístico con énfasis en el Acuerdo 001 de 2024; ciclo vital de los documentos; elaboración y uso de instrumentos archivísticos (TRD, CCD, manual); gestión de documentos electrónicos; seguridad y confidencialidad de la información; transparencia y acceso a la información; procedimientos específicos de la Alcaldía.
4.	Elaboración de materiales didácticos: guías de estudio, presentaciones interactivas, estudios de caso, ejercicios prácticos, infografías y recursos en línea accesibles para todos los empleados.
5.	Implementación de talleres presenciales y sesiones virtuales sincrónicas y asincrónicas, adaptadas a las particularidades de cada dependencia.
6.	Realización de ejercicios prácticos sobre casos reales de la Alcaldía de Valledupar, incluyendo manejo de formatos, clasificación documental y aplicación de TRD.
7.	Evaluación del aprendizaje mediante pruebas teórico-prácticas, ejercicios de aplicación y evaluación de satisfacción.
8.	Emisión de certificados de participación y aprobación por módulo.
9.	Establecimiento de un sistema de soporte continuo: atención de consultas, asistencia post-capacitación y refuerzos periódicos.
10.	Evaluación del impacto de la capacitación mediante indicadores de desempeño archivístico antes y después del programa.
11.	Documentación del programa y sistematización de lecciones aprendidas.
Contenidos temáticos del programa:
Módulo 1: Fundamentos de la gestión documental (importancia, principios básicos, terminología archivística según el Acuerdo 001 de 2024).
Módulo 2: Marco legal y normativo (Ley 594 de 2000, Decreto 1080 de 2015, Acuerdo 001 de 2024 del AGN, Ley 1712 de 2014).
Módulo 3: Ciclo vital de los documentos (producción, recepción, distribución, trámite, organización, consulta, conservación y disposición final).
Módulo 4: Instrumentos archivísticos (cuadros de clasificación documental, tablas de retención documental, manual de gestión documental, PINAR).
Módulo 5: Herramientas tecnológicas en gestión documental (sistemas de gestión documental electrónica, digitalización, firma electrónica, cero papel).
Módulo 6: Seguridad, confidencialidad y protección de datos (clasificación de información, acceso restringido, Ley 1581 de 2012).
Módulo 7: Transparencia y acceso a la información (Ley 1712 de 2014, respuestas a solicitudes de información, derecho de petición).
Módulo 8: Procedimientos específicos de la Alcaldía de Valledupar (casos prácticos, flujos documentales, responsabilidades por dependencia).
Módulo 9: Evaluación y mejora continua (auditorías internas, indicadores de gestión, acciones correctivas).
Metodología de capacitación: Modalidad mixta que combina talleres presenciales interactivos con sesiones virtuales (videoconferencias) Cada módulo incluye exposición teórica, demostraciones prácticas, ejercicios aplicados, estudios de caso basados en la realidad de la Alcaldía, discusión grupal y evaluación de conocimiento.</t>
  </si>
  <si>
    <t xml:space="preserve">Actualización y/o diseño de Tablas de Retención Documental - TRD </t>
  </si>
  <si>
    <t xml:space="preserve">Levantamiento del Inventario documental en estado natural para TVD </t>
  </si>
  <si>
    <t>Actividades clave para su ejecución:
1.	Planificación del levantamiento: definición de objetivos específicos, alcance por dependencias, metodología de trabajo, instrumentos de registro, cronograma detallado y asignación de responsabilidades.
2.	Capacitación del equipo responsable en la metodología de inventario y en el uso de instrumentos de captura de información, con énfasis en el Acuerdo 001 de 2024.
3.	Sensibilización y coordinación con los jefes y responsables de archivo de cada dependencia para facilitar el acceso físico y logístico a las unidades documentales.
4.	Identificación preliminar de unidades administrativas productoras y reconocimiento de sus funciones mediante análisis de actos administrativos, manuales de funciones y organigramas.
5.	Levantamiento de inventario físico in situ por cada dependencia: recorrido, observación directa, apertura de unidades de conservación (cajas, carpetas, legajos) y registro sistemático.
6.	Registro de información por cada agrupación documental: dependencia productora, serie documental, subserie, fechas extremas, volumen (medida en metros lineales para documentos en papel, y en cantidad de archivos o capacidad en gigas para documentos electrónicos), tipo de soporte, condiciones físicas de conservación y organización, existencia de instrumentos descriptivos previos.
7.	Identificación y registro de series y subseries documentales según las funciones de cada dependencia, con base en el cuadro de clasificación documental de la entidad si existe, o construyendo una aproximación preliminar.
8.	Registro de observaciones sobre estado de conservación: presencia de hongos, insectos, humedad, roturas, manchas, oxidación (para metales y soportes magnéticos), degradación digital, etc.
9.	Registro de condiciones ambientales y de almacenamiento: temperatura, humedad relativa, sistemas de iluminación, ventilación, tipo de mobiliario, sistemas de organización y rotulación.
10.	Elaboración de actas de inventario por dependencia, con constancia del estado de los documentos al momento del levantamiento.
11.	Digitalización selectiva de instrumentos descriptivos existentes y de muestras representativas por serie (opcional, según recursos disponibles).
12.	Consolidación de la información en una base de datos central que integre todos los registros por dependencia.
13.	Análisis de la información recolectada: identificación de duplicidades, vacíos informativos, series incompletas y anomalías documentales.
14.	Validación de la información con los responsables de cada dependencia productora.
15.	Elaboración del informe final de inventarios, con recomendaciones para la valoración documental.
Instrumentos técnicos a utilizar:
Formato único de inventario documental conforme a lo establecido en el Acuerdo 001 de 2024 y en la normatividad archivística complementaria, que incluya los siguientes campos: dependencia productora, código de la dependencia, serie documental, subserie documental, tipo documental, fechas extremas, volumen físico o digital, soporte, ubicación topográfica (estante, bandeja, caja, carpeta), estado de conservación, existencias de tablas de retención aplicadas previamente, observaciones generales, fecha del levantamiento y responsable. Adicionalmente, se utiliza una matriz de valoración preliminar para la identificación de valores primarios y secundarios.</t>
  </si>
  <si>
    <t xml:space="preserve">ACTIVIDADES CLAVE PARA SU ELABORACIÓN:
1. Planificación y diseño del diagnóstico: definición de objetivos específicos, alcance, metodología, instrumentos de recolección de información y cronograma de trabajo.
2. Revisión documental inicial: análisis de la normatividad archivística vigente aplicable a la entidad, instrumentos archivísticos existentes, planes de mejoramiento, hallazgos de órganos de control y auditorías previas .
3. Recolección de información primaria: aplicación de encuestas, entrevistas y listas de verificación a los funcionarios y contratistas de cada dependencia, incluyendo a los responsables de archivo de gestión y al personal administrativo.
4. Inspección física y digital: verificación in situ de las condiciones de almacenamiento, organización, señalización, equipamiento, infraestructura física y tecnológica de los archivos de gestión y central.
5. Evaluación por componentes del Acuerdo 001 de 2024: análisis del estado de cumplimiento de cada uno de los criterios técnicos y jurídicos establecidos en el Acuerdo Único de la Función Archivística.
6. Identificación de aspectos críticos: percepción de problemáticas referentes a la función archivística que presenta la entidad como resultado de la evaluación de la situación actual .
7. Análisis DOFA para la función archivística: debilidades, oportunidades, fortalezas y amenazas identificadas en la gestión documental y administración de archivos.
8. Priorización de hallazgos y recomendaciones: clasificación de los problemas encontrados por niveles de criticidad y urgencia, con propuesta de acciones de mejora.
9. Elaboración del informe consolidado: documento técnico que presenta los resultados del diagnóstico, análisis de brechas frente al Acuerdo 001 de 2024 y recomendaciones para la formulación del PINAR .
10. Socialización de resultados: presentación de hallazgos al Comité de Archivo y a los líderes de procesos de la entidad.
COMPONENTES TÉCNICOS DEL DIAGNÓSTICO:
1. Análisis normativo y de política archivística: nivel de conocimiento y aplicación del Acuerdo 001 de 2024 y demás normatividad archivística vigente.
2. Evaluación del talento humano: formación, competencias, asignación de responsabilidades y percepción del personal sobre la gestión documental.
3. Evaluación de procesos y procedimientos: existencia, aplicación y actualización de instrumentos archivísticos (cuadros de clasificación documental, TRD, programas de gestión documental, etc.).
4. Evaluación de infraestructura física: condiciones de almacenamiento, equipamiento, medidas de seguridad y conservación preventiva.
5. Evaluación de infraestructura tecnológica: sistemas de información, software de gestión documental, digitalización, gobierno digital y cumplimiento de la política de cero papel.
6. Evaluación de producción documental: volúmenes, tipologías documentales, formatos y soportes.
7. Evaluación de riesgos archivísticos: identificación de riesgos de pérdida, deterioro, acceso no autorizado o indisponibilidad de la información.
8. Evaluación de transparencia y acceso: cumplimiento de la Ley 1712 de 2014 en materia de disposición de documentos y atención de solicitudes de información.
</t>
  </si>
  <si>
    <t>ACTIVIDADES CLAVE PARA SU ELABORACIÓN:
1. Conformación de un equipo técnico interdisciplinario con el apoyo del Comité de Archivo de la entidad.
2. Análisis del contexto institucional: misión, visión, funciones, estructura orgánica, procesos y procedimientos de la Alcaldía de Valledupar.
3. Identificación y caracterización de los procesos de la gestión documental según lo establecido en el Acuerdo 001 de 2024: producción, recepción, distribución, trámite, organización, consulta, conservación y disposición final de documentos.
4. Definición de políticas institucionales en materia de gestión documental, alineadas con el Sistema Nacional de Archivos.
5. Establecimiento de procedimientos específicos para cada etapa del ciclo vital de los documentos, incluyendo la identificación de responsables, tiempos, formatos y flujos de trabajo.
6. Determinación de lineamientos para la gestión de documentos electrónicos y digitalización, conforme al Acuerdo 001 de 2024 y al Decreto 2573 de 2014.
7. Diseño de los formatos, formularios y registros necesarios para el desarrollo de los procedimientos.
8. Definición de criterios para el manejo de información clasificada, reservada y datos personales, en concordancia con la Ley 1712 de 2014 y la Ley 1581 de 2012.
9. Elaboración del glosario de términos archivísticos basado en la terminología del Acuerdo 001 de 2024.
10. Socialización y validación del manual con los líderes de procesos y dependencias.
11. Revisión y aprobación por parte del Comité de Archivo de la entidad.
12. Expedición del acto administrativo de adopción y publicación en medios institucionales.
Especificaciones técnicas del entregable: Documento en formato digital editable (.docx) y en formato PDF/A para conservación a largo plazo. El contenido debe estructurarse en: introducción, objetivos (general y específicos), marco normativo, alcance, definiciones y siglas, contexto institucional, políticas de gestión documental, procedimientos por cada etapa del ciclo vital, responsables y roles, anexos (formatos y formularios), y glosario. Todo el contenido debe estar plenamente armonizado con lo dispuesto en el Acuerdo 001 de 2024.</t>
  </si>
  <si>
    <t>Actividades clave para su elaboración:
1.	Análisis de la información recolectada en el proyecto de levantamiento de inventarios documentales en estado natural.
2.	Identificación de las series y subseries documentales por cada dependencia y por tipo de proceso: misional, de apoyo y de control.
3.	Aplicación de la metodología de valoración primaria (valores administrativos, legales, fiscales, contables) y secundaria (valores históricos, informativos, testimoniales).
4.	Determinación de los tiempos de retención en archivo de gestión y archivo central.
5.	Definición de la disposición final: eliminación, selección para conservación total, selección para conservación parcial o conservación total.
6.	Elaboración del formato oficial de TRD según lo dispuesto en el Acuerdo 001 de 2024 del AGN.
7.	Socialización y validación técnica con los jefes de cada oficina productora de documentos.
8.	Revisión y aprobación por parte del Comité de Archivo de la entidad, dejando constancia en acta de las acciones efectuadas en cumplimiento de las funciones establecidas en el artículo 2.8.2.1.16 del Decreto 1080 de 2015 .
9.	Presentación al Consejo Departamental de Archivos del Cesar o al Archivo General de la Nación para su concepto previo, según corresponda.
10.	Expedición del acto administrativo de adopción por parte del representante legal de la Alcaldía de Valledupar.
Especificaciones técnicas del entregable: Documento en formato digital editable (.docx) y en formato PDF/A para conservación a largo plazo. Una carpeta digital estructurada por dependencias. El contenido debe incluir: portada, introducción, marco normativo (con énfasis en el Acuerdo 001 de 2024), metodología aplicada, glosario de términos, las tablas por dependencia con las columnas: serie, subserie, tiempo de retención en archivo de gestión, tiempo de retención en archivo central, disposición final y soporte, así como los anexos de validación de cada área.</t>
  </si>
  <si>
    <t xml:space="preserve">CANTIDAD </t>
  </si>
  <si>
    <t>VALOR UNITARIO</t>
  </si>
  <si>
    <t xml:space="preserve">VALOR TOTAL </t>
  </si>
  <si>
    <t xml:space="preserve">UNIDAD </t>
  </si>
  <si>
    <t xml:space="preserve">Preparación y Diseño Metodológico </t>
  </si>
  <si>
    <t xml:space="preserve">ANALISIS UNITARIOS POR ACTIVIDAD / COMPONENTE </t>
  </si>
  <si>
    <t xml:space="preserve">U.M. </t>
  </si>
  <si>
    <t xml:space="preserve"> Trabajo de Campo – Inventario Físico</t>
  </si>
  <si>
    <t>ACTIVIDAD PRINCIPAL</t>
  </si>
  <si>
    <t xml:space="preserve">Análisis Histórico y Archivístico </t>
  </si>
  <si>
    <t xml:space="preserve">ACTIVIDAD / CADENA DE VALOR </t>
  </si>
  <si>
    <t xml:space="preserve"> Diagnóstico del estado de Conservación </t>
  </si>
  <si>
    <t xml:space="preserve"> Procesamiento de Datos </t>
  </si>
  <si>
    <t xml:space="preserve">6. Informe Final y Plan de Acción </t>
  </si>
  <si>
    <t>TOTAL ACTIVIDAD No 1</t>
  </si>
  <si>
    <t>NOMBRE DEL PROYECTO CON LOGOTIPO DE LA SECTORIAL CORRESPONDIENTE</t>
  </si>
  <si>
    <t>TOTAL ACTIVIDAD 2</t>
  </si>
  <si>
    <t>TOTAL ACTIVIDAD 3</t>
  </si>
  <si>
    <t>TOTAL ACTIVIDAD 4</t>
  </si>
  <si>
    <t>TOTAL ACTIVIDAD 5</t>
  </si>
  <si>
    <t>TOTAL ACTIVIDAD 6</t>
  </si>
  <si>
    <t xml:space="preserve">Diseño Y creación de Manual de Gestión Documental </t>
  </si>
  <si>
    <t>2.1 Políticas de preservación y seguridad</t>
  </si>
  <si>
    <t>2.2 Políticas de transferencia y disposición final</t>
  </si>
  <si>
    <t>3.3 Procedimiento para la digitalización</t>
  </si>
  <si>
    <t>2. Redacción de politicas de gestión documental</t>
  </si>
  <si>
    <t xml:space="preserve">1. Diagnóstico Previo para el Manual </t>
  </si>
  <si>
    <t>3. Diseño de Procedimientos Técnicos</t>
  </si>
  <si>
    <t>4. Diseño de Formatos e Instrumentos</t>
  </si>
  <si>
    <t xml:space="preserve">5. Diagramación de Flujogramas </t>
  </si>
  <si>
    <t xml:space="preserve">6. Redacción Final, Validación y Socialización </t>
  </si>
  <si>
    <t xml:space="preserve">1. Análisis y Sistematización del Contexto </t>
  </si>
  <si>
    <t>2. Formulación Estratégica del PINAR</t>
  </si>
  <si>
    <t xml:space="preserve">3. Diseño de Indicadores y Seguimiento </t>
  </si>
  <si>
    <t xml:space="preserve">4. Gestión de Riesgos y Contingencias </t>
  </si>
  <si>
    <t>5. Articulación y Alineación Institucional</t>
  </si>
  <si>
    <t xml:space="preserve">6. Redacción Final, Aprobación y Socialización </t>
  </si>
  <si>
    <t xml:space="preserve">1. Diagnóstico de Necesidades de Capacitación </t>
  </si>
  <si>
    <t xml:space="preserve">2. Diseño Curricular y Pedagógico </t>
  </si>
  <si>
    <t xml:space="preserve">3. Planeación y Logística </t>
  </si>
  <si>
    <t xml:space="preserve">4. Ejecución de las 25 Sesiones de Capacitación </t>
  </si>
  <si>
    <t>5. Evaluación y Monitoreo</t>
  </si>
  <si>
    <t>6. Informe Final y Cierre</t>
  </si>
  <si>
    <t xml:space="preserve">1. Preparación y Análisis Preliminar </t>
  </si>
  <si>
    <t>2. Análisis y Evaluación de Series Documentales</t>
  </si>
  <si>
    <t>3. Definición de Tiempos de Retención y Disposición Final</t>
  </si>
  <si>
    <t xml:space="preserve">4. Elaboración de Matrices TRD </t>
  </si>
  <si>
    <t xml:space="preserve">5. Validación y Socialización </t>
  </si>
  <si>
    <t xml:space="preserve">6. Aprobación, Formalización y Cierre </t>
  </si>
  <si>
    <t>1. Planeación y Preparación</t>
  </si>
  <si>
    <t xml:space="preserve">2. Trabajo de Campo - Inventario por Metros Lineales </t>
  </si>
  <si>
    <t xml:space="preserve">3. Evaluación del Estado de Conservación </t>
  </si>
  <si>
    <t>4. Sistematización y Procesamiento de Datos</t>
  </si>
  <si>
    <t xml:space="preserve">5. Análisis y Valoración para TVD </t>
  </si>
  <si>
    <t xml:space="preserve">6. Informe Final y Productos Entregables </t>
  </si>
  <si>
    <t>VAOR TOTAL DEL PROYECTO GENERAL</t>
  </si>
  <si>
    <t>METRO LINEAL</t>
  </si>
  <si>
    <t>1.3 identificación de unidades de almacenamiento</t>
  </si>
  <si>
    <t>6.1 Registro documental del estado final de unidades documentales inventariadas en el FUID</t>
  </si>
  <si>
    <t>1.4 Análisis de depósitos documentales por unidades de almacenamiento</t>
  </si>
  <si>
    <t>2.1  Segmentación de depósitos</t>
  </si>
  <si>
    <t>4.2 Vinculación  a la base de datos</t>
  </si>
  <si>
    <t xml:space="preserve">6.2 Trámite de aprobación ante el AGN </t>
  </si>
  <si>
    <t>Secretario General Municipal de Valledupar</t>
  </si>
  <si>
    <t>Proyectó. Nolasco de Jesus | Profesional economista especialista
Contratista SG</t>
  </si>
  <si>
    <t>Revisó. Alfonso Ospino Lara | Profesional especialista de apoyo
Contratista SG</t>
  </si>
  <si>
    <t>CANTID</t>
  </si>
  <si>
    <t xml:space="preserve">IMPLEMENTACIÓN DEL SISTEMA INTEGRAL PARA LA GESTIÓN DOCUMENTAL DEL ARCHIVO CENTRAL DEL MUNICIPIO DE VALLEDUPAR </t>
  </si>
  <si>
    <t>4.3 Elaboración de la Tabla de Retencion Documental (TRD) complementaria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</si>
</sst>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6" formatCode="&quot;$&quot;\ #,##0;[Red]\-&quot;$&quot;\ #,##0"/>
    <numFmt numFmtId="8" formatCode="&quot;$&quot;\ #,##0.00;[Red]\-&quot;$&quot;\ #,##0.00"/>
    <numFmt numFmtId="41" formatCode="_-* #,##0_-;\-* #,##0_-;_-* &quot;-&quot;_-;_-@_-"/>
    <numFmt numFmtId="44" formatCode="_-&quot;$&quot;\ * #,##0.00_-;\-&quot;$&quot;\ * #,##0.00_-;_-&quot;$&quot;\ * &quot;-&quot;??_-;_-@_-"/>
    <numFmt numFmtId="43" formatCode="_-* #,##0.00_-;\-* #,##0.00_-;_-* &quot;-&quot;??_-;_-@_-"/>
    <numFmt numFmtId="164" formatCode="_-&quot;XDR&quot;* #,##0_-;\-&quot;XDR&quot;* #,##0_-;_-&quot;XDR&quot;* &quot;-&quot;_-;_-@_-"/>
    <numFmt numFmtId="165" formatCode="_-&quot;XDR&quot;* #,##0.00_-;\-&quot;XDR&quot;* #,##0.00_-;_-&quot;XDR&quot;* &quot;-&quot;??_-;_-@_-"/>
    <numFmt numFmtId="166" formatCode="_(&quot;$&quot;\ * #,##0.00_);_(&quot;$&quot;\ * \(#,##0.00\);_(&quot;$&quot;\ * &quot;-&quot;??_);_(@_)"/>
    <numFmt numFmtId="167" formatCode="_-* #,##0\ _€_-;\-* #,##0\ _€_-;_-* &quot;-&quot;\ _€_-;_-@_-"/>
    <numFmt numFmtId="168" formatCode="_-[$$-2C0A]\ * #,##0.00_-;\-[$$-2C0A]\ * #,##0.00_-;_-[$$-2C0A]\ * &quot;-&quot;??_-;_-@_-"/>
    <numFmt numFmtId="169" formatCode="#,##0_ ;\-#,##0\ "/>
    <numFmt numFmtId="170" formatCode="_-* #,##0\ _P_t_s_-;\-* #,##0\ _P_t_s_-;_-* &quot;-&quot;\ _P_t_s_-;_-@_-"/>
    <numFmt numFmtId="171" formatCode="#,##0.00_ ;\-#,##0.00\ "/>
    <numFmt numFmtId="172" formatCode="_-&quot;$&quot;* #,##0_-;\-&quot;$&quot;* #,##0_-;_-&quot;$&quot;* &quot;-&quot;??_-;_-@_-"/>
    <numFmt numFmtId="173" formatCode="_-&quot;$&quot;* #,##0_-;\-&quot;$&quot;* #,##0_-;_-&quot;$&quot;* &quot;-&quot;_-;_-@_-"/>
    <numFmt numFmtId="174" formatCode="_-* #,##0_-;\-* #,##0_-;_-* &quot;-&quot;??_-;_-@_-"/>
    <numFmt numFmtId="175" formatCode="&quot;$&quot;\ #,##0"/>
    <numFmt numFmtId="176" formatCode="_-[$$-240A]\ * #,##0.00_-;\-[$$-240A]\ * #,##0.00_-;_-[$$-240A]\ * &quot;-&quot;??_-;_-@_-"/>
    <numFmt numFmtId="177" formatCode="_-[$$-240A]\ * #,##0_-;\-[$$-240A]\ * #,##0_-;_-[$$-240A]\ * &quot;-&quot;??_-;_-@_-"/>
    <numFmt numFmtId="178" formatCode="_-[$$-240A]\ * #,##0.0_-;\-[$$-240A]\ * #,##0.0_-;_-[$$-240A]\ * &quot;-&quot;??_-;_-@_-"/>
    <numFmt numFmtId="179" formatCode="&quot;$&quot;\ #,##0.0;[Red]\-&quot;$&quot;\ #,##0.0"/>
    <numFmt numFmtId="180" formatCode="_-* #,##0.000_-;\-* #,##0.000_-;_-* &quot;-&quot;_-;_-@_-"/>
    <numFmt numFmtId="181" formatCode="[$$-240A]\ #,##0"/>
    <numFmt numFmtId="182" formatCode="&quot;$&quot;\ #,##0.00"/>
  </numFmts>
  <fonts count="28" x14ac:knownFonts="1">
    <font>
      <sz val="11"/>
      <color theme="1"/>
      <name val="Calibri"/>
      <family val="2"/>
      <scheme val="minor"/>
    </font>
    <font>
      <sz val="11"/>
      <color theme="1"/>
      <name val="Calibri"/>
      <family val="2"/>
      <scheme val="minor"/>
    </font>
    <font>
      <sz val="9"/>
      <name val="Arial"/>
      <family val="2"/>
    </font>
    <font>
      <b/>
      <sz val="9"/>
      <color theme="1"/>
      <name val="Arial"/>
      <family val="2"/>
    </font>
    <font>
      <sz val="9"/>
      <color theme="1"/>
      <name val="Arial"/>
      <family val="2"/>
    </font>
    <font>
      <b/>
      <sz val="9"/>
      <name val="Arial"/>
      <family val="2"/>
    </font>
    <font>
      <b/>
      <sz val="8"/>
      <name val="Arial"/>
      <family val="2"/>
    </font>
    <font>
      <sz val="8"/>
      <name val="Arial"/>
      <family val="2"/>
    </font>
    <font>
      <b/>
      <sz val="10"/>
      <name val="Arial"/>
      <family val="2"/>
    </font>
    <font>
      <sz val="10"/>
      <name val="Arial"/>
      <family val="2"/>
    </font>
    <font>
      <b/>
      <sz val="10"/>
      <color theme="1"/>
      <name val="Arial"/>
      <family val="2"/>
    </font>
    <font>
      <b/>
      <sz val="10"/>
      <color rgb="FF000000"/>
      <name val="Arial"/>
      <family val="2"/>
    </font>
    <font>
      <sz val="10"/>
      <color rgb="FF000000"/>
      <name val="Arial"/>
      <family val="2"/>
    </font>
    <font>
      <sz val="8"/>
      <color theme="1"/>
      <name val="Arial"/>
      <family val="2"/>
    </font>
    <font>
      <sz val="8"/>
      <color theme="1"/>
      <name val="Calibri"/>
      <family val="2"/>
      <scheme val="minor"/>
    </font>
    <font>
      <b/>
      <sz val="11"/>
      <color theme="1"/>
      <name val="Calibri"/>
      <family val="2"/>
      <scheme val="minor"/>
    </font>
    <font>
      <b/>
      <sz val="8"/>
      <color theme="1"/>
      <name val="Arial"/>
      <family val="2"/>
    </font>
    <font>
      <b/>
      <sz val="8"/>
      <color rgb="FFFF0000"/>
      <name val="Arial"/>
      <family val="2"/>
    </font>
    <font>
      <sz val="8"/>
      <color rgb="FFFF0000"/>
      <name val="Arial"/>
      <family val="2"/>
    </font>
    <font>
      <sz val="9"/>
      <color rgb="FFFF0000"/>
      <name val="Arial"/>
      <family val="2"/>
    </font>
    <font>
      <sz val="11"/>
      <color rgb="FF000000"/>
      <name val="Calibri"/>
      <family val="2"/>
      <scheme val="minor"/>
    </font>
    <font>
      <sz val="11"/>
      <color theme="1"/>
      <name val="Arial"/>
      <family val="2"/>
    </font>
    <font>
      <b/>
      <sz val="11"/>
      <color theme="1"/>
      <name val="Arial"/>
      <family val="2"/>
    </font>
    <font>
      <b/>
      <sz val="12"/>
      <color theme="1"/>
      <name val="Arial"/>
      <family val="2"/>
    </font>
    <font>
      <sz val="11"/>
      <color rgb="FF000000"/>
      <name val="Arial"/>
      <family val="2"/>
    </font>
    <font>
      <u/>
      <sz val="11"/>
      <color theme="1"/>
      <name val="Arial"/>
      <family val="2"/>
    </font>
    <font>
      <sz val="11"/>
      <name val="Arial"/>
      <family val="2"/>
    </font>
    <font>
      <b/>
      <sz val="11"/>
      <name val="Arial"/>
      <family val="2"/>
    </font>
  </fonts>
  <fills count="6">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theme="0"/>
        <bgColor indexed="26"/>
      </patternFill>
    </fill>
    <fill>
      <patternFill patternType="solid">
        <fgColor theme="2"/>
        <bgColor indexed="64"/>
      </patternFill>
    </fill>
  </fills>
  <borders count="42">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indexed="64"/>
      </bottom>
      <diagonal/>
    </border>
    <border>
      <left style="thin">
        <color rgb="FF505050"/>
      </left>
      <right style="thin">
        <color rgb="FF505050"/>
      </right>
      <top style="thin">
        <color rgb="FF505050"/>
      </top>
      <bottom style="thin">
        <color rgb="FF505050"/>
      </bottom>
      <diagonal/>
    </border>
    <border>
      <left style="thin">
        <color rgb="FF505050"/>
      </left>
      <right style="thin">
        <color rgb="FF505050"/>
      </right>
      <top/>
      <bottom style="thin">
        <color rgb="FF505050"/>
      </bottom>
      <diagonal/>
    </border>
    <border>
      <left style="thin">
        <color auto="1"/>
      </left>
      <right style="medium">
        <color indexed="64"/>
      </right>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medium">
        <color indexed="64"/>
      </right>
      <top style="thin">
        <color auto="1"/>
      </top>
      <bottom/>
      <diagonal/>
    </border>
    <border>
      <left style="thin">
        <color indexed="64"/>
      </left>
      <right style="medium">
        <color indexed="64"/>
      </right>
      <top/>
      <bottom/>
      <diagonal/>
    </border>
    <border>
      <left style="thin">
        <color rgb="FF505050"/>
      </left>
      <right/>
      <top style="thin">
        <color rgb="FF505050"/>
      </top>
      <bottom style="thin">
        <color rgb="FF505050"/>
      </bottom>
      <diagonal/>
    </border>
    <border>
      <left style="thin">
        <color rgb="FF505050"/>
      </left>
      <right style="thin">
        <color rgb="FF505050"/>
      </right>
      <top style="thin">
        <color rgb="FF50505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auto="1"/>
      </top>
      <bottom/>
      <diagonal/>
    </border>
    <border>
      <left/>
      <right style="medium">
        <color indexed="64"/>
      </right>
      <top/>
      <bottom/>
      <diagonal/>
    </border>
    <border>
      <left/>
      <right style="medium">
        <color indexed="64"/>
      </right>
      <top/>
      <bottom style="thin">
        <color auto="1"/>
      </bottom>
      <diagonal/>
    </border>
    <border>
      <left/>
      <right/>
      <top style="thin">
        <color rgb="FF505050"/>
      </top>
      <bottom style="thin">
        <color rgb="FF505050"/>
      </bottom>
      <diagonal/>
    </border>
    <border>
      <left style="medium">
        <color indexed="64"/>
      </left>
      <right style="medium">
        <color indexed="64"/>
      </right>
      <top style="medium">
        <color indexed="64"/>
      </top>
      <bottom style="medium">
        <color indexed="64"/>
      </bottom>
      <diagonal/>
    </border>
    <border>
      <left style="thin">
        <color rgb="FF505050"/>
      </left>
      <right/>
      <top style="thin">
        <color rgb="FF505050"/>
      </top>
      <bottom/>
      <diagonal/>
    </border>
    <border>
      <left/>
      <right style="medium">
        <color indexed="64"/>
      </right>
      <top style="medium">
        <color indexed="64"/>
      </top>
      <bottom style="medium">
        <color indexed="64"/>
      </bottom>
      <diagonal/>
    </border>
    <border>
      <left style="thin">
        <color rgb="FF505050"/>
      </left>
      <right/>
      <top/>
      <bottom style="thin">
        <color rgb="FF505050"/>
      </bottom>
      <diagonal/>
    </border>
    <border>
      <left style="thin">
        <color auto="1"/>
      </left>
      <right/>
      <top style="thin">
        <color auto="1"/>
      </top>
      <bottom/>
      <diagonal/>
    </border>
    <border>
      <left style="thin">
        <color indexed="64"/>
      </left>
      <right/>
      <top/>
      <bottom/>
      <diagonal/>
    </border>
    <border>
      <left/>
      <right/>
      <top style="thin">
        <color indexed="64"/>
      </top>
      <bottom/>
      <diagonal/>
    </border>
    <border>
      <left/>
      <right style="thin">
        <color auto="1"/>
      </right>
      <top style="thin">
        <color auto="1"/>
      </top>
      <bottom/>
      <diagonal/>
    </border>
    <border>
      <left/>
      <right style="thin">
        <color indexed="64"/>
      </right>
      <top style="medium">
        <color indexed="64"/>
      </top>
      <bottom style="thin">
        <color indexed="64"/>
      </bottom>
      <diagonal/>
    </border>
    <border>
      <left/>
      <right style="thin">
        <color indexed="64"/>
      </right>
      <top/>
      <bottom/>
      <diagonal/>
    </border>
    <border>
      <left/>
      <right style="thin">
        <color auto="1"/>
      </right>
      <top/>
      <bottom style="thin">
        <color auto="1"/>
      </bottom>
      <diagonal/>
    </border>
    <border>
      <left/>
      <right style="thin">
        <color rgb="FF505050"/>
      </right>
      <top style="thin">
        <color rgb="FF505050"/>
      </top>
      <bottom style="thin">
        <color rgb="FF505050"/>
      </bottom>
      <diagonal/>
    </border>
    <border>
      <left/>
      <right style="thin">
        <color rgb="FF505050"/>
      </right>
      <top style="thin">
        <color rgb="FF505050"/>
      </top>
      <bottom/>
      <diagonal/>
    </border>
    <border>
      <left/>
      <right style="thin">
        <color rgb="FF505050"/>
      </right>
      <top/>
      <bottom style="thin">
        <color rgb="FF505050"/>
      </bottom>
      <diagonal/>
    </border>
    <border>
      <left/>
      <right style="thin">
        <color rgb="FF505050"/>
      </right>
      <top/>
      <bottom/>
      <diagonal/>
    </border>
    <border>
      <left/>
      <right style="thin">
        <color indexed="64"/>
      </right>
      <top style="medium">
        <color indexed="64"/>
      </top>
      <bottom style="medium">
        <color indexed="64"/>
      </bottom>
      <diagonal/>
    </border>
  </borders>
  <cellStyleXfs count="10">
    <xf numFmtId="0" fontId="0" fillId="0" borderId="0"/>
    <xf numFmtId="165" fontId="1" fillId="0" borderId="0" applyFont="0" applyFill="0" applyBorder="0" applyAlignment="0" applyProtection="0"/>
    <xf numFmtId="0" fontId="1" fillId="0" borderId="0"/>
    <xf numFmtId="166" fontId="1" fillId="0" borderId="0" applyFont="0" applyFill="0" applyBorder="0" applyAlignment="0" applyProtection="0"/>
    <xf numFmtId="44" fontId="1" fillId="0" borderId="0" applyFont="0" applyFill="0" applyBorder="0" applyAlignment="0" applyProtection="0"/>
    <xf numFmtId="167"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9" fillId="0" borderId="0">
      <alignment vertical="center"/>
    </xf>
    <xf numFmtId="41" fontId="1" fillId="0" borderId="0" applyFont="0" applyFill="0" applyBorder="0" applyAlignment="0" applyProtection="0"/>
  </cellStyleXfs>
  <cellXfs count="316">
    <xf numFmtId="0" fontId="0" fillId="0" borderId="0" xfId="0"/>
    <xf numFmtId="0" fontId="5" fillId="3" borderId="2" xfId="0" applyFont="1" applyFill="1" applyBorder="1" applyAlignment="1">
      <alignment horizontal="center" vertical="center" wrapText="1"/>
    </xf>
    <xf numFmtId="4" fontId="5" fillId="3" borderId="2" xfId="0"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vertical="center"/>
    </xf>
    <xf numFmtId="0" fontId="2" fillId="2" borderId="2" xfId="0" applyFont="1" applyFill="1" applyBorder="1" applyAlignment="1">
      <alignment horizontal="left" vertical="center" wrapText="1"/>
    </xf>
    <xf numFmtId="0" fontId="2" fillId="2" borderId="2" xfId="0" applyFont="1" applyFill="1" applyBorder="1" applyAlignment="1">
      <alignment horizontal="center" vertical="center"/>
    </xf>
    <xf numFmtId="164" fontId="2" fillId="2" borderId="2" xfId="6" applyFont="1" applyFill="1" applyBorder="1" applyAlignment="1">
      <alignment horizontal="right" vertical="center"/>
    </xf>
    <xf numFmtId="171" fontId="2" fillId="2" borderId="2" xfId="6" applyNumberFormat="1" applyFont="1" applyFill="1" applyBorder="1" applyAlignment="1">
      <alignment horizontal="center" vertical="center"/>
    </xf>
    <xf numFmtId="172" fontId="2" fillId="2" borderId="2" xfId="1" applyNumberFormat="1" applyFont="1" applyFill="1" applyBorder="1" applyAlignment="1">
      <alignment horizontal="center" vertical="center"/>
    </xf>
    <xf numFmtId="9" fontId="2" fillId="2" borderId="2" xfId="7" applyFont="1" applyFill="1" applyBorder="1" applyAlignment="1">
      <alignment horizontal="center" vertical="center"/>
    </xf>
    <xf numFmtId="4" fontId="4" fillId="2" borderId="2" xfId="6" applyNumberFormat="1" applyFont="1" applyFill="1" applyBorder="1" applyAlignment="1">
      <alignment horizontal="center" vertical="center"/>
    </xf>
    <xf numFmtId="169" fontId="2" fillId="2" borderId="2" xfId="6" applyNumberFormat="1" applyFont="1" applyFill="1" applyBorder="1" applyAlignment="1">
      <alignment horizontal="center" vertical="center"/>
    </xf>
    <xf numFmtId="4" fontId="5" fillId="2" borderId="2" xfId="0" applyNumberFormat="1" applyFont="1" applyFill="1" applyBorder="1" applyAlignment="1">
      <alignment vertical="center"/>
    </xf>
    <xf numFmtId="4" fontId="5" fillId="2" borderId="5" xfId="0" applyNumberFormat="1" applyFont="1" applyFill="1" applyBorder="1" applyAlignment="1">
      <alignment vertical="center"/>
    </xf>
    <xf numFmtId="3" fontId="5" fillId="2" borderId="2" xfId="0" applyNumberFormat="1" applyFont="1" applyFill="1" applyBorder="1" applyAlignment="1">
      <alignment horizontal="center" vertical="center"/>
    </xf>
    <xf numFmtId="169" fontId="5" fillId="2" borderId="2" xfId="6" applyNumberFormat="1" applyFont="1" applyFill="1" applyBorder="1" applyAlignment="1">
      <alignment vertical="center"/>
    </xf>
    <xf numFmtId="0" fontId="5" fillId="2" borderId="2"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2" xfId="0" applyFont="1" applyFill="1" applyBorder="1" applyAlignment="1">
      <alignment horizontal="justify" vertical="center" wrapText="1"/>
    </xf>
    <xf numFmtId="0" fontId="9" fillId="2" borderId="2" xfId="0" applyFont="1" applyFill="1" applyBorder="1" applyAlignment="1">
      <alignment horizontal="center" vertical="center"/>
    </xf>
    <xf numFmtId="164" fontId="9" fillId="2" borderId="2" xfId="6" applyFont="1" applyFill="1" applyBorder="1" applyAlignment="1">
      <alignment horizontal="center" vertical="center"/>
    </xf>
    <xf numFmtId="2" fontId="9" fillId="2" borderId="2" xfId="0" applyNumberFormat="1" applyFont="1" applyFill="1" applyBorder="1" applyAlignment="1">
      <alignment horizontal="center" vertical="center"/>
    </xf>
    <xf numFmtId="173" fontId="9" fillId="2" borderId="2" xfId="0" applyNumberFormat="1" applyFont="1" applyFill="1" applyBorder="1" applyAlignment="1">
      <alignment horizontal="center" vertical="center"/>
    </xf>
    <xf numFmtId="169" fontId="9" fillId="2" borderId="2" xfId="0" applyNumberFormat="1" applyFont="1" applyFill="1" applyBorder="1" applyAlignment="1">
      <alignment horizontal="right" vertical="center"/>
    </xf>
    <xf numFmtId="0" fontId="8" fillId="2" borderId="4" xfId="0" applyFont="1" applyFill="1" applyBorder="1" applyAlignment="1">
      <alignment vertical="center"/>
    </xf>
    <xf numFmtId="0" fontId="8" fillId="2" borderId="2" xfId="0" applyFont="1" applyFill="1" applyBorder="1" applyAlignment="1">
      <alignment vertical="center"/>
    </xf>
    <xf numFmtId="0" fontId="8" fillId="2" borderId="1" xfId="0" applyFont="1" applyFill="1" applyBorder="1" applyAlignment="1">
      <alignment vertical="center"/>
    </xf>
    <xf numFmtId="0" fontId="8" fillId="2" borderId="5" xfId="0" applyFont="1" applyFill="1" applyBorder="1" applyAlignment="1">
      <alignment vertical="center"/>
    </xf>
    <xf numFmtId="0" fontId="8" fillId="2" borderId="1" xfId="0" applyFont="1" applyFill="1" applyBorder="1" applyAlignment="1">
      <alignment horizontal="left" vertical="center"/>
    </xf>
    <xf numFmtId="0" fontId="8" fillId="2" borderId="5" xfId="0" applyFont="1" applyFill="1" applyBorder="1" applyAlignment="1">
      <alignment horizontal="left" vertical="center"/>
    </xf>
    <xf numFmtId="0" fontId="8" fillId="0" borderId="0" xfId="0" applyFont="1"/>
    <xf numFmtId="0" fontId="5" fillId="0" borderId="2" xfId="0" applyFont="1" applyBorder="1" applyAlignment="1">
      <alignment horizontal="center"/>
    </xf>
    <xf numFmtId="0" fontId="5" fillId="0" borderId="2" xfId="0" applyFont="1" applyBorder="1" applyAlignment="1">
      <alignment horizontal="right"/>
    </xf>
    <xf numFmtId="3" fontId="0" fillId="0" borderId="0" xfId="0" applyNumberFormat="1"/>
    <xf numFmtId="3" fontId="2" fillId="0" borderId="2" xfId="0" applyNumberFormat="1" applyFont="1" applyBorder="1" applyAlignment="1">
      <alignment horizontal="right"/>
    </xf>
    <xf numFmtId="0" fontId="2" fillId="0" borderId="2" xfId="0" applyFont="1" applyBorder="1" applyAlignment="1">
      <alignment horizontal="center"/>
    </xf>
    <xf numFmtId="9" fontId="5" fillId="0" borderId="2" xfId="0" applyNumberFormat="1" applyFont="1" applyBorder="1" applyAlignment="1">
      <alignment horizontal="center"/>
    </xf>
    <xf numFmtId="3" fontId="5" fillId="0" borderId="2" xfId="0" applyNumberFormat="1" applyFont="1" applyBorder="1"/>
    <xf numFmtId="0" fontId="8" fillId="3" borderId="2" xfId="0" applyFont="1" applyFill="1" applyBorder="1" applyAlignment="1">
      <alignment vertical="center"/>
    </xf>
    <xf numFmtId="0" fontId="8" fillId="3" borderId="5" xfId="0" applyFont="1" applyFill="1" applyBorder="1" applyAlignment="1">
      <alignment vertical="center"/>
    </xf>
    <xf numFmtId="0" fontId="8" fillId="4" borderId="2" xfId="8" applyFont="1" applyFill="1" applyBorder="1" applyProtection="1">
      <alignment vertical="center"/>
      <protection locked="0"/>
    </xf>
    <xf numFmtId="0" fontId="8" fillId="4" borderId="2" xfId="8" applyFont="1" applyFill="1" applyBorder="1" applyAlignment="1" applyProtection="1">
      <alignment horizontal="left" vertical="center"/>
      <protection locked="0"/>
    </xf>
    <xf numFmtId="0" fontId="8" fillId="4" borderId="2" xfId="8" applyFont="1" applyFill="1" applyBorder="1" applyAlignment="1" applyProtection="1">
      <alignment horizontal="center" vertical="center"/>
      <protection locked="0"/>
    </xf>
    <xf numFmtId="0" fontId="8" fillId="2" borderId="2" xfId="0" applyFont="1" applyFill="1" applyBorder="1" applyAlignment="1">
      <alignment horizontal="center" vertical="center" wrapText="1"/>
    </xf>
    <xf numFmtId="0" fontId="12" fillId="2" borderId="2" xfId="0" applyFont="1" applyFill="1" applyBorder="1" applyAlignment="1">
      <alignment horizontal="left" vertical="center" wrapText="1"/>
    </xf>
    <xf numFmtId="9" fontId="12" fillId="2" borderId="2" xfId="0" applyNumberFormat="1" applyFont="1" applyFill="1" applyBorder="1" applyAlignment="1">
      <alignment horizontal="center" vertical="center" wrapText="1"/>
    </xf>
    <xf numFmtId="175" fontId="12" fillId="2" borderId="2" xfId="0" applyNumberFormat="1" applyFont="1" applyFill="1" applyBorder="1" applyAlignment="1">
      <alignment horizontal="center" vertical="center" wrapText="1"/>
    </xf>
    <xf numFmtId="0" fontId="12" fillId="2" borderId="2" xfId="0" applyFont="1" applyFill="1" applyBorder="1" applyAlignment="1">
      <alignment horizontal="justify" vertical="center" wrapText="1"/>
    </xf>
    <xf numFmtId="0" fontId="3" fillId="0" borderId="0" xfId="0" applyFont="1"/>
    <xf numFmtId="0" fontId="4" fillId="0" borderId="0" xfId="0" applyFont="1"/>
    <xf numFmtId="0" fontId="13" fillId="0" borderId="0" xfId="0" applyFont="1"/>
    <xf numFmtId="0" fontId="14" fillId="0" borderId="0" xfId="0" applyFont="1"/>
    <xf numFmtId="0" fontId="2" fillId="2" borderId="0" xfId="0" applyFont="1" applyFill="1"/>
    <xf numFmtId="0" fontId="11" fillId="2" borderId="2" xfId="0" applyFont="1" applyFill="1" applyBorder="1" applyAlignment="1">
      <alignment vertical="center" wrapText="1"/>
    </xf>
    <xf numFmtId="175" fontId="8" fillId="2" borderId="2" xfId="0" applyNumberFormat="1" applyFont="1" applyFill="1" applyBorder="1" applyAlignment="1">
      <alignment vertical="center" wrapText="1"/>
    </xf>
    <xf numFmtId="0" fontId="11" fillId="2" borderId="2" xfId="0" applyFont="1" applyFill="1" applyBorder="1" applyAlignment="1">
      <alignment horizontal="left" vertical="center" wrapText="1"/>
    </xf>
    <xf numFmtId="9" fontId="11" fillId="2" borderId="2" xfId="0" applyNumberFormat="1" applyFont="1" applyFill="1" applyBorder="1" applyAlignment="1">
      <alignment horizontal="center" vertical="center" wrapText="1"/>
    </xf>
    <xf numFmtId="175" fontId="11" fillId="2" borderId="2" xfId="0" applyNumberFormat="1" applyFont="1" applyFill="1" applyBorder="1" applyAlignment="1">
      <alignment horizontal="center" vertical="center" wrapText="1"/>
    </xf>
    <xf numFmtId="0" fontId="8" fillId="2" borderId="6" xfId="0" applyFont="1" applyFill="1" applyBorder="1" applyAlignment="1">
      <alignment horizontal="center" vertical="center" wrapText="1"/>
    </xf>
    <xf numFmtId="0" fontId="12" fillId="2" borderId="6" xfId="0" applyFont="1" applyFill="1" applyBorder="1" applyAlignment="1">
      <alignment horizontal="justify" vertical="center" wrapText="1"/>
    </xf>
    <xf numFmtId="9" fontId="12" fillId="2" borderId="6" xfId="0" applyNumberFormat="1" applyFont="1" applyFill="1" applyBorder="1" applyAlignment="1">
      <alignment horizontal="center" vertical="center" wrapText="1"/>
    </xf>
    <xf numFmtId="175" fontId="12" fillId="2" borderId="6" xfId="0" applyNumberFormat="1" applyFont="1" applyFill="1" applyBorder="1" applyAlignment="1">
      <alignment horizontal="center" vertical="center" wrapText="1"/>
    </xf>
    <xf numFmtId="0" fontId="5" fillId="2" borderId="0" xfId="0" applyFont="1" applyFill="1"/>
    <xf numFmtId="0" fontId="7" fillId="2" borderId="0" xfId="0" applyFont="1" applyFill="1"/>
    <xf numFmtId="0" fontId="7" fillId="2" borderId="0" xfId="0" applyFont="1" applyFill="1" applyAlignment="1">
      <alignment horizontal="center" vertical="center"/>
    </xf>
    <xf numFmtId="0" fontId="6" fillId="2" borderId="0" xfId="0" applyFont="1" applyFill="1" applyAlignment="1">
      <alignment horizontal="center" vertical="top"/>
    </xf>
    <xf numFmtId="168" fontId="7" fillId="2" borderId="0" xfId="0" applyNumberFormat="1" applyFont="1" applyFill="1"/>
    <xf numFmtId="0" fontId="7" fillId="2" borderId="0" xfId="0" applyFont="1" applyFill="1" applyAlignment="1">
      <alignment wrapText="1"/>
    </xf>
    <xf numFmtId="0" fontId="7" fillId="2" borderId="0" xfId="0" applyFont="1" applyFill="1" applyAlignment="1">
      <alignment horizontal="center" wrapText="1"/>
    </xf>
    <xf numFmtId="174" fontId="0" fillId="0" borderId="0" xfId="0" applyNumberFormat="1"/>
    <xf numFmtId="9" fontId="4" fillId="0" borderId="2" xfId="0" applyNumberFormat="1" applyFont="1" applyBorder="1" applyAlignment="1">
      <alignment horizontal="center"/>
    </xf>
    <xf numFmtId="3" fontId="4" fillId="0" borderId="2" xfId="0" applyNumberFormat="1" applyFont="1" applyBorder="1"/>
    <xf numFmtId="0" fontId="4" fillId="0" borderId="2" xfId="0" applyFont="1" applyBorder="1"/>
    <xf numFmtId="3" fontId="15" fillId="0" borderId="2" xfId="0" applyNumberFormat="1" applyFont="1" applyBorder="1"/>
    <xf numFmtId="0" fontId="16" fillId="0" borderId="0" xfId="0" applyFont="1"/>
    <xf numFmtId="0" fontId="6" fillId="2" borderId="2" xfId="0" applyFont="1" applyFill="1" applyBorder="1" applyAlignment="1">
      <alignment horizontal="center" vertical="center"/>
    </xf>
    <xf numFmtId="0" fontId="6"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3" fontId="7" fillId="2" borderId="2" xfId="1" applyNumberFormat="1" applyFont="1" applyFill="1" applyBorder="1" applyAlignment="1">
      <alignment vertical="center"/>
    </xf>
    <xf numFmtId="3" fontId="7" fillId="2" borderId="2" xfId="4" applyNumberFormat="1" applyFont="1" applyFill="1" applyBorder="1" applyAlignment="1">
      <alignment horizontal="right" vertical="center"/>
    </xf>
    <xf numFmtId="41" fontId="7" fillId="2" borderId="2" xfId="0" applyNumberFormat="1" applyFont="1" applyFill="1" applyBorder="1" applyAlignment="1">
      <alignment vertical="center"/>
    </xf>
    <xf numFmtId="43" fontId="7" fillId="2" borderId="2" xfId="0" applyNumberFormat="1" applyFont="1" applyFill="1" applyBorder="1" applyAlignment="1">
      <alignment vertical="center"/>
    </xf>
    <xf numFmtId="3" fontId="7" fillId="2" borderId="2" xfId="5" applyNumberFormat="1" applyFont="1" applyFill="1" applyBorder="1" applyAlignment="1">
      <alignment horizontal="right" vertical="center" wrapText="1"/>
    </xf>
    <xf numFmtId="0" fontId="2" fillId="2" borderId="2" xfId="0" applyFont="1" applyFill="1" applyBorder="1"/>
    <xf numFmtId="0" fontId="2" fillId="2" borderId="2" xfId="0" applyFont="1" applyFill="1" applyBorder="1" applyAlignment="1">
      <alignment vertical="center" wrapText="1"/>
    </xf>
    <xf numFmtId="0" fontId="7" fillId="2" borderId="2" xfId="0" applyFont="1" applyFill="1" applyBorder="1" applyAlignment="1">
      <alignment horizontal="justify" vertical="center" wrapText="1"/>
    </xf>
    <xf numFmtId="0" fontId="6" fillId="2" borderId="2" xfId="0" applyFont="1" applyFill="1" applyBorder="1" applyAlignment="1">
      <alignment horizontal="justify" vertical="center" wrapText="1"/>
    </xf>
    <xf numFmtId="0" fontId="17" fillId="2" borderId="2" xfId="0" applyFont="1" applyFill="1" applyBorder="1" applyAlignment="1">
      <alignment horizontal="center" vertical="center" wrapText="1"/>
    </xf>
    <xf numFmtId="0" fontId="18" fillId="2" borderId="2" xfId="0" applyFont="1" applyFill="1" applyBorder="1"/>
    <xf numFmtId="168" fontId="18" fillId="2" borderId="2" xfId="0" applyNumberFormat="1" applyFont="1" applyFill="1" applyBorder="1" applyAlignment="1">
      <alignment vertical="center"/>
    </xf>
    <xf numFmtId="169" fontId="17" fillId="2" borderId="2" xfId="0" applyNumberFormat="1" applyFont="1" applyFill="1" applyBorder="1" applyAlignment="1">
      <alignment vertical="center"/>
    </xf>
    <xf numFmtId="169" fontId="17" fillId="2" borderId="2" xfId="0" applyNumberFormat="1" applyFont="1" applyFill="1" applyBorder="1"/>
    <xf numFmtId="168" fontId="18" fillId="2" borderId="0" xfId="0" applyNumberFormat="1" applyFont="1" applyFill="1"/>
    <xf numFmtId="0" fontId="19" fillId="2" borderId="0" xfId="0" applyFont="1" applyFill="1"/>
    <xf numFmtId="0" fontId="0" fillId="0" borderId="0" xfId="0" applyAlignment="1">
      <alignment wrapText="1"/>
    </xf>
    <xf numFmtId="6" fontId="0" fillId="0" borderId="0" xfId="0" applyNumberFormat="1"/>
    <xf numFmtId="8" fontId="0" fillId="0" borderId="0" xfId="0" applyNumberFormat="1"/>
    <xf numFmtId="164" fontId="0" fillId="0" borderId="0" xfId="6" applyFont="1"/>
    <xf numFmtId="176" fontId="0" fillId="0" borderId="0" xfId="6" applyNumberFormat="1" applyFont="1"/>
    <xf numFmtId="177" fontId="0" fillId="0" borderId="0" xfId="6" applyNumberFormat="1" applyFont="1"/>
    <xf numFmtId="177" fontId="0" fillId="0" borderId="0" xfId="0" applyNumberFormat="1"/>
    <xf numFmtId="0" fontId="20" fillId="0" borderId="0" xfId="0" applyFont="1"/>
    <xf numFmtId="176" fontId="0" fillId="0" borderId="0" xfId="0" applyNumberFormat="1"/>
    <xf numFmtId="0" fontId="0" fillId="0" borderId="0" xfId="0" applyAlignment="1">
      <alignment horizontal="center"/>
    </xf>
    <xf numFmtId="178" fontId="0" fillId="0" borderId="0" xfId="6" applyNumberFormat="1" applyFont="1"/>
    <xf numFmtId="179" fontId="0" fillId="0" borderId="0" xfId="0" applyNumberFormat="1"/>
    <xf numFmtId="180" fontId="0" fillId="0" borderId="0" xfId="9" applyNumberFormat="1" applyFont="1"/>
    <xf numFmtId="0" fontId="0" fillId="0" borderId="0" xfId="0" applyAlignment="1">
      <alignment horizontal="left" wrapText="1"/>
    </xf>
    <xf numFmtId="3" fontId="6" fillId="2" borderId="2" xfId="1" applyNumberFormat="1" applyFont="1" applyFill="1" applyBorder="1" applyAlignment="1">
      <alignment vertical="center"/>
    </xf>
    <xf numFmtId="3" fontId="6" fillId="2" borderId="2" xfId="4" applyNumberFormat="1" applyFont="1" applyFill="1" applyBorder="1" applyAlignment="1">
      <alignment horizontal="right" vertical="center"/>
    </xf>
    <xf numFmtId="41" fontId="6" fillId="2" borderId="2" xfId="0" applyNumberFormat="1" applyFont="1" applyFill="1" applyBorder="1" applyAlignment="1">
      <alignment vertical="center"/>
    </xf>
    <xf numFmtId="43" fontId="6" fillId="2" borderId="2" xfId="0" applyNumberFormat="1" applyFont="1" applyFill="1" applyBorder="1" applyAlignment="1">
      <alignment vertical="center"/>
    </xf>
    <xf numFmtId="168" fontId="17" fillId="2" borderId="2" xfId="0" applyNumberFormat="1" applyFont="1" applyFill="1" applyBorder="1" applyAlignment="1">
      <alignment vertical="center"/>
    </xf>
    <xf numFmtId="0" fontId="7" fillId="2" borderId="2" xfId="0" applyFont="1" applyFill="1" applyBorder="1" applyAlignment="1">
      <alignment horizontal="center" vertical="top" wrapText="1"/>
    </xf>
    <xf numFmtId="3" fontId="7" fillId="2" borderId="2" xfId="5" applyNumberFormat="1" applyFont="1" applyFill="1" applyBorder="1" applyAlignment="1">
      <alignment horizontal="right" vertical="center"/>
    </xf>
    <xf numFmtId="0" fontId="2" fillId="2" borderId="2" xfId="0" applyFont="1" applyFill="1" applyBorder="1" applyAlignment="1">
      <alignment wrapText="1"/>
    </xf>
    <xf numFmtId="1" fontId="7" fillId="2" borderId="2" xfId="0" applyNumberFormat="1" applyFont="1" applyFill="1" applyBorder="1" applyAlignment="1">
      <alignment horizontal="center" vertical="center"/>
    </xf>
    <xf numFmtId="0" fontId="0" fillId="0" borderId="0" xfId="0" applyAlignment="1">
      <alignment vertical="center" wrapText="1"/>
    </xf>
    <xf numFmtId="0" fontId="6" fillId="2" borderId="8" xfId="0" applyFont="1" applyFill="1" applyBorder="1" applyAlignment="1">
      <alignment horizontal="center" vertical="center" wrapText="1"/>
    </xf>
    <xf numFmtId="0" fontId="0" fillId="0" borderId="8" xfId="0" applyBorder="1" applyAlignment="1">
      <alignment horizontal="left" wrapText="1"/>
    </xf>
    <xf numFmtId="0" fontId="0" fillId="0" borderId="8" xfId="0" applyBorder="1" applyAlignment="1">
      <alignment horizontal="center"/>
    </xf>
    <xf numFmtId="0" fontId="0" fillId="0" borderId="8" xfId="0" applyBorder="1"/>
    <xf numFmtId="0" fontId="5" fillId="2" borderId="8" xfId="0" applyFont="1" applyFill="1" applyBorder="1" applyAlignment="1">
      <alignment horizontal="center" vertical="center" wrapText="1"/>
    </xf>
    <xf numFmtId="0" fontId="2" fillId="2" borderId="8" xfId="0" applyFont="1" applyFill="1" applyBorder="1" applyAlignment="1">
      <alignment horizontal="left" wrapText="1"/>
    </xf>
    <xf numFmtId="0" fontId="6" fillId="2" borderId="8" xfId="0" applyFont="1" applyFill="1" applyBorder="1" applyAlignment="1">
      <alignment horizontal="left" vertical="center" wrapText="1"/>
    </xf>
    <xf numFmtId="181" fontId="7" fillId="2" borderId="8" xfId="0" applyNumberFormat="1" applyFont="1" applyFill="1" applyBorder="1" applyAlignment="1">
      <alignment horizontal="center" vertical="center" wrapText="1"/>
    </xf>
    <xf numFmtId="0" fontId="0" fillId="0" borderId="8" xfId="0" applyBorder="1" applyAlignment="1">
      <alignment wrapText="1"/>
    </xf>
    <xf numFmtId="6" fontId="15" fillId="0" borderId="8" xfId="0" applyNumberFormat="1" applyFont="1" applyBorder="1" applyAlignment="1">
      <alignment horizontal="center"/>
    </xf>
    <xf numFmtId="41" fontId="0" fillId="0" borderId="8" xfId="9" applyFont="1" applyBorder="1"/>
    <xf numFmtId="0" fontId="0" fillId="0" borderId="8" xfId="0" applyBorder="1" applyAlignment="1">
      <alignment vertical="center" wrapText="1"/>
    </xf>
    <xf numFmtId="6" fontId="0" fillId="0" borderId="8" xfId="0" applyNumberFormat="1" applyBorder="1" applyAlignment="1">
      <alignment horizontal="center"/>
    </xf>
    <xf numFmtId="0" fontId="20" fillId="0" borderId="8" xfId="0" applyFont="1" applyBorder="1" applyAlignment="1">
      <alignment horizontal="left" wrapText="1"/>
    </xf>
    <xf numFmtId="0" fontId="0" fillId="0" borderId="8" xfId="0" applyBorder="1" applyAlignment="1">
      <alignment horizontal="left"/>
    </xf>
    <xf numFmtId="0" fontId="21" fillId="0" borderId="0" xfId="0" applyFont="1"/>
    <xf numFmtId="0" fontId="21" fillId="0" borderId="11" xfId="0" applyFont="1" applyBorder="1" applyAlignment="1">
      <alignment horizontal="center"/>
    </xf>
    <xf numFmtId="0" fontId="21" fillId="0" borderId="11" xfId="0" applyFont="1" applyBorder="1" applyAlignment="1">
      <alignment horizontal="center" vertical="center"/>
    </xf>
    <xf numFmtId="182" fontId="21" fillId="0" borderId="11" xfId="0" applyNumberFormat="1" applyFont="1" applyBorder="1" applyAlignment="1">
      <alignment horizontal="center"/>
    </xf>
    <xf numFmtId="0" fontId="21" fillId="0" borderId="2" xfId="0" applyFont="1" applyBorder="1" applyAlignment="1">
      <alignment horizontal="center"/>
    </xf>
    <xf numFmtId="0" fontId="21" fillId="0" borderId="2" xfId="0" applyFont="1" applyBorder="1" applyAlignment="1">
      <alignment horizontal="center" vertical="center"/>
    </xf>
    <xf numFmtId="182" fontId="21" fillId="0" borderId="2" xfId="0" applyNumberFormat="1" applyFont="1" applyBorder="1" applyAlignment="1">
      <alignment horizontal="center"/>
    </xf>
    <xf numFmtId="182" fontId="21" fillId="0" borderId="0" xfId="0" applyNumberFormat="1" applyFont="1"/>
    <xf numFmtId="0" fontId="21" fillId="0" borderId="3" xfId="0" applyFont="1" applyBorder="1" applyAlignment="1">
      <alignment horizontal="center"/>
    </xf>
    <xf numFmtId="0" fontId="21" fillId="0" borderId="3" xfId="0" applyFont="1" applyBorder="1" applyAlignment="1">
      <alignment horizontal="center" vertical="center"/>
    </xf>
    <xf numFmtId="182" fontId="21" fillId="0" borderId="3" xfId="0" applyNumberFormat="1" applyFont="1" applyBorder="1" applyAlignment="1">
      <alignment horizontal="center"/>
    </xf>
    <xf numFmtId="6" fontId="21" fillId="0" borderId="16" xfId="0" applyNumberFormat="1" applyFont="1" applyBorder="1" applyAlignment="1">
      <alignment horizontal="center"/>
    </xf>
    <xf numFmtId="6" fontId="21" fillId="0" borderId="27" xfId="0" applyNumberFormat="1" applyFont="1" applyBorder="1" applyAlignment="1">
      <alignment horizontal="center"/>
    </xf>
    <xf numFmtId="8" fontId="21" fillId="0" borderId="0" xfId="0" applyNumberFormat="1" applyFont="1"/>
    <xf numFmtId="176" fontId="21" fillId="0" borderId="0" xfId="1" applyNumberFormat="1" applyFont="1"/>
    <xf numFmtId="6" fontId="21" fillId="0" borderId="2" xfId="0" applyNumberFormat="1" applyFont="1" applyBorder="1" applyAlignment="1">
      <alignment horizontal="center"/>
    </xf>
    <xf numFmtId="6" fontId="21" fillId="0" borderId="0" xfId="0" applyNumberFormat="1" applyFont="1"/>
    <xf numFmtId="6" fontId="21" fillId="0" borderId="3" xfId="0" applyNumberFormat="1" applyFont="1" applyBorder="1" applyAlignment="1">
      <alignment horizontal="center"/>
    </xf>
    <xf numFmtId="0" fontId="21" fillId="0" borderId="6" xfId="0" applyFont="1" applyBorder="1" applyAlignment="1">
      <alignment horizontal="center"/>
    </xf>
    <xf numFmtId="0" fontId="21" fillId="0" borderId="6" xfId="0" applyFont="1" applyBorder="1" applyAlignment="1">
      <alignment horizontal="center" vertical="center"/>
    </xf>
    <xf numFmtId="6" fontId="21" fillId="0" borderId="29" xfId="0" applyNumberFormat="1" applyFont="1" applyBorder="1" applyAlignment="1">
      <alignment horizontal="center"/>
    </xf>
    <xf numFmtId="176" fontId="21" fillId="0" borderId="0" xfId="0" applyNumberFormat="1" applyFont="1"/>
    <xf numFmtId="6" fontId="21" fillId="0" borderId="9" xfId="0" applyNumberFormat="1" applyFont="1" applyBorder="1" applyAlignment="1">
      <alignment horizontal="center"/>
    </xf>
    <xf numFmtId="3" fontId="21" fillId="0" borderId="9" xfId="0" applyNumberFormat="1" applyFont="1" applyBorder="1" applyAlignment="1">
      <alignment horizontal="center"/>
    </xf>
    <xf numFmtId="6" fontId="21" fillId="0" borderId="8" xfId="0" applyNumberFormat="1" applyFont="1" applyBorder="1" applyAlignment="1">
      <alignment horizontal="center"/>
    </xf>
    <xf numFmtId="3" fontId="21" fillId="0" borderId="8" xfId="0" applyNumberFormat="1" applyFont="1" applyBorder="1" applyAlignment="1">
      <alignment horizontal="center"/>
    </xf>
    <xf numFmtId="181" fontId="21" fillId="0" borderId="0" xfId="0" applyNumberFormat="1" applyFont="1"/>
    <xf numFmtId="6" fontId="21" fillId="0" borderId="25" xfId="0" applyNumberFormat="1" applyFont="1" applyBorder="1" applyAlignment="1">
      <alignment horizontal="center"/>
    </xf>
    <xf numFmtId="0" fontId="25" fillId="0" borderId="0" xfId="0" applyFont="1"/>
    <xf numFmtId="6" fontId="21" fillId="0" borderId="17" xfId="0" applyNumberFormat="1" applyFont="1" applyBorder="1" applyAlignment="1">
      <alignment horizontal="center"/>
    </xf>
    <xf numFmtId="3" fontId="21" fillId="0" borderId="17" xfId="0" applyNumberFormat="1" applyFont="1" applyBorder="1" applyAlignment="1">
      <alignment horizontal="center"/>
    </xf>
    <xf numFmtId="0" fontId="21" fillId="0" borderId="0" xfId="0" applyFont="1" applyAlignment="1">
      <alignment horizontal="center" vertical="center"/>
    </xf>
    <xf numFmtId="177" fontId="22" fillId="0" borderId="20" xfId="0" applyNumberFormat="1" applyFont="1" applyBorder="1" applyAlignment="1">
      <alignment horizontal="center" vertical="center"/>
    </xf>
    <xf numFmtId="177" fontId="21" fillId="0" borderId="0" xfId="0" applyNumberFormat="1" applyFont="1" applyAlignment="1">
      <alignment horizontal="center" vertical="center"/>
    </xf>
    <xf numFmtId="177" fontId="21" fillId="0" borderId="0" xfId="0" applyNumberFormat="1" applyFont="1"/>
    <xf numFmtId="0" fontId="21" fillId="0" borderId="8" xfId="0" applyFont="1" applyBorder="1" applyAlignment="1">
      <alignment horizontal="left" wrapText="1"/>
    </xf>
    <xf numFmtId="0" fontId="24" fillId="0" borderId="17" xfId="0" applyFont="1" applyBorder="1" applyAlignment="1">
      <alignment horizontal="center" vertical="center" wrapText="1"/>
    </xf>
    <xf numFmtId="0" fontId="21" fillId="0" borderId="11" xfId="0" applyFont="1" applyBorder="1" applyAlignment="1">
      <alignment horizontal="left" vertical="center" wrapText="1"/>
    </xf>
    <xf numFmtId="0" fontId="21" fillId="0" borderId="2" xfId="0" applyFont="1" applyBorder="1" applyAlignment="1">
      <alignment horizontal="left" vertical="center" wrapText="1"/>
    </xf>
    <xf numFmtId="0" fontId="24" fillId="0" borderId="3" xfId="0" applyFont="1" applyBorder="1" applyAlignment="1">
      <alignment horizontal="left" vertical="center" wrapText="1"/>
    </xf>
    <xf numFmtId="0" fontId="21" fillId="0" borderId="9" xfId="0" applyFont="1" applyBorder="1" applyAlignment="1">
      <alignment horizontal="left" wrapText="1"/>
    </xf>
    <xf numFmtId="0" fontId="24" fillId="0" borderId="17" xfId="0" applyFont="1" applyBorder="1" applyAlignment="1">
      <alignment horizontal="left" wrapText="1"/>
    </xf>
    <xf numFmtId="0" fontId="21" fillId="0" borderId="9" xfId="0" applyFont="1" applyBorder="1" applyAlignment="1">
      <alignment horizontal="left" vertical="center" wrapText="1"/>
    </xf>
    <xf numFmtId="0" fontId="21" fillId="0" borderId="8" xfId="0" applyFont="1" applyBorder="1" applyAlignment="1">
      <alignment horizontal="left" vertical="center" wrapText="1"/>
    </xf>
    <xf numFmtId="0" fontId="21" fillId="0" borderId="17" xfId="0" applyFont="1" applyBorder="1" applyAlignment="1">
      <alignment horizontal="left" vertical="center" wrapText="1"/>
    </xf>
    <xf numFmtId="6" fontId="21" fillId="0" borderId="9" xfId="0" applyNumberFormat="1" applyFont="1" applyBorder="1" applyAlignment="1">
      <alignment horizontal="left" vertical="center" wrapText="1"/>
    </xf>
    <xf numFmtId="6" fontId="21" fillId="0" borderId="8" xfId="0" applyNumberFormat="1" applyFont="1" applyBorder="1" applyAlignment="1">
      <alignment horizontal="left" vertical="center" wrapText="1"/>
    </xf>
    <xf numFmtId="6" fontId="21" fillId="0" borderId="17" xfId="0" applyNumberFormat="1" applyFont="1" applyBorder="1" applyAlignment="1">
      <alignment horizontal="left" vertical="center" wrapText="1"/>
    </xf>
    <xf numFmtId="0" fontId="22" fillId="5" borderId="26" xfId="0" applyFont="1" applyFill="1" applyBorder="1" applyAlignment="1">
      <alignment horizontal="center" vertical="center"/>
    </xf>
    <xf numFmtId="0" fontId="26" fillId="2" borderId="11"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26" fillId="2" borderId="8" xfId="0" applyFont="1" applyFill="1" applyBorder="1" applyAlignment="1">
      <alignment horizontal="left" vertical="center" wrapText="1"/>
    </xf>
    <xf numFmtId="0" fontId="26" fillId="2" borderId="17" xfId="0" applyFont="1" applyFill="1" applyBorder="1" applyAlignment="1">
      <alignment horizontal="left" vertical="center" wrapText="1"/>
    </xf>
    <xf numFmtId="6" fontId="21" fillId="0" borderId="6" xfId="0" applyNumberFormat="1" applyFont="1" applyBorder="1" applyAlignment="1">
      <alignment horizontal="center"/>
    </xf>
    <xf numFmtId="179" fontId="15" fillId="0" borderId="8" xfId="0" applyNumberFormat="1" applyFont="1" applyBorder="1" applyAlignment="1">
      <alignment horizontal="center" vertical="center"/>
    </xf>
    <xf numFmtId="6" fontId="15" fillId="0" borderId="8" xfId="0" applyNumberFormat="1" applyFont="1" applyBorder="1" applyAlignment="1">
      <alignment horizontal="center" vertical="center"/>
    </xf>
    <xf numFmtId="0" fontId="0" fillId="0" borderId="0" xfId="0" applyAlignment="1">
      <alignment horizontal="left"/>
    </xf>
    <xf numFmtId="0" fontId="15" fillId="0" borderId="8" xfId="0" applyFont="1" applyBorder="1" applyAlignment="1">
      <alignment horizontal="left" vertical="center" wrapText="1"/>
    </xf>
    <xf numFmtId="0" fontId="15" fillId="0" borderId="8" xfId="0" applyFont="1" applyBorder="1" applyAlignment="1">
      <alignment horizontal="center"/>
    </xf>
    <xf numFmtId="0" fontId="2" fillId="2" borderId="7" xfId="0" applyFont="1" applyFill="1" applyBorder="1" applyAlignment="1">
      <alignment horizontal="center"/>
    </xf>
    <xf numFmtId="0" fontId="7" fillId="2" borderId="7" xfId="0" applyFont="1" applyFill="1" applyBorder="1" applyAlignment="1">
      <alignment horizontal="left"/>
    </xf>
    <xf numFmtId="0" fontId="6" fillId="2" borderId="4" xfId="0" applyFont="1" applyFill="1" applyBorder="1" applyAlignment="1">
      <alignment horizontal="center"/>
    </xf>
    <xf numFmtId="0" fontId="6" fillId="2" borderId="1" xfId="0" applyFont="1" applyFill="1" applyBorder="1" applyAlignment="1">
      <alignment horizontal="center"/>
    </xf>
    <xf numFmtId="0" fontId="6" fillId="2" borderId="5" xfId="0" applyFont="1" applyFill="1" applyBorder="1" applyAlignment="1">
      <alignment horizontal="center"/>
    </xf>
    <xf numFmtId="2" fontId="6" fillId="2" borderId="4" xfId="0" applyNumberFormat="1" applyFont="1" applyFill="1" applyBorder="1" applyAlignment="1">
      <alignment horizontal="center" vertical="center" wrapText="1"/>
    </xf>
    <xf numFmtId="2" fontId="6" fillId="2" borderId="1" xfId="0" applyNumberFormat="1" applyFont="1" applyFill="1" applyBorder="1" applyAlignment="1">
      <alignment horizontal="center" vertical="center" wrapText="1"/>
    </xf>
    <xf numFmtId="2" fontId="6" fillId="2" borderId="5" xfId="0" applyNumberFormat="1" applyFont="1" applyFill="1" applyBorder="1" applyAlignment="1">
      <alignment horizontal="center" vertical="center" wrapText="1"/>
    </xf>
    <xf numFmtId="0" fontId="6" fillId="2" borderId="2" xfId="0" applyFont="1" applyFill="1" applyBorder="1" applyAlignment="1">
      <alignment horizontal="left"/>
    </xf>
    <xf numFmtId="0" fontId="6" fillId="2" borderId="2" xfId="0" applyFont="1" applyFill="1" applyBorder="1" applyAlignment="1">
      <alignment horizontal="left" vertical="center"/>
    </xf>
    <xf numFmtId="0" fontId="5" fillId="2" borderId="0" xfId="0" applyFont="1" applyFill="1" applyAlignment="1">
      <alignment horizontal="center"/>
    </xf>
    <xf numFmtId="0" fontId="23" fillId="0" borderId="2" xfId="0" applyFont="1" applyBorder="1" applyAlignment="1">
      <alignment horizontal="center" vertical="center"/>
    </xf>
    <xf numFmtId="0" fontId="22" fillId="0" borderId="2" xfId="0" applyFont="1" applyBorder="1" applyAlignment="1">
      <alignment horizontal="center" vertical="center" textRotation="90" wrapText="1"/>
    </xf>
    <xf numFmtId="182" fontId="21" fillId="0" borderId="14" xfId="0" applyNumberFormat="1" applyFont="1" applyBorder="1" applyAlignment="1">
      <alignment horizontal="center" vertical="center"/>
    </xf>
    <xf numFmtId="0" fontId="21" fillId="0" borderId="15" xfId="0" applyFont="1" applyBorder="1" applyAlignment="1">
      <alignment horizontal="center" vertical="center"/>
    </xf>
    <xf numFmtId="0" fontId="21" fillId="0" borderId="10" xfId="0" applyFont="1" applyBorder="1" applyAlignment="1">
      <alignment horizontal="center" vertical="center"/>
    </xf>
    <xf numFmtId="0" fontId="22" fillId="0" borderId="33" xfId="0" applyFont="1" applyBorder="1" applyAlignment="1">
      <alignment horizontal="left" vertical="center"/>
    </xf>
    <xf numFmtId="0" fontId="22" fillId="0" borderId="35" xfId="0" applyFont="1" applyBorder="1" applyAlignment="1">
      <alignment horizontal="left" vertical="center"/>
    </xf>
    <xf numFmtId="0" fontId="22" fillId="0" borderId="36" xfId="0" applyFont="1" applyBorder="1" applyAlignment="1">
      <alignment horizontal="left" vertical="center"/>
    </xf>
    <xf numFmtId="0" fontId="22" fillId="5" borderId="26" xfId="0" applyFont="1" applyFill="1" applyBorder="1" applyAlignment="1">
      <alignment horizontal="center" vertical="center"/>
    </xf>
    <xf numFmtId="0" fontId="22" fillId="0" borderId="2" xfId="0" applyFont="1" applyBorder="1" applyAlignment="1">
      <alignment horizontal="center"/>
    </xf>
    <xf numFmtId="0" fontId="22" fillId="0" borderId="4" xfId="0" applyFont="1" applyBorder="1" applyAlignment="1">
      <alignment horizontal="center" vertical="center"/>
    </xf>
    <xf numFmtId="0" fontId="22" fillId="0" borderId="32" xfId="0" applyFont="1" applyBorder="1" applyAlignment="1">
      <alignment horizontal="center" vertical="center"/>
    </xf>
    <xf numFmtId="0" fontId="22" fillId="0" borderId="33" xfId="0" applyFont="1" applyBorder="1" applyAlignment="1">
      <alignment horizontal="center" vertical="center"/>
    </xf>
    <xf numFmtId="0" fontId="22" fillId="0" borderId="28" xfId="0" applyFont="1" applyBorder="1" applyAlignment="1">
      <alignment horizontal="center" wrapText="1"/>
    </xf>
    <xf numFmtId="0" fontId="21" fillId="0" borderId="26" xfId="0" applyFont="1" applyBorder="1" applyAlignment="1">
      <alignment horizontal="center" wrapText="1"/>
    </xf>
    <xf numFmtId="0" fontId="22" fillId="0" borderId="37" xfId="0" applyFont="1" applyBorder="1" applyAlignment="1">
      <alignment horizontal="left" vertical="center" wrapText="1"/>
    </xf>
    <xf numFmtId="0" fontId="22" fillId="0" borderId="38" xfId="0" applyFont="1" applyBorder="1" applyAlignment="1">
      <alignment horizontal="left" vertical="center" wrapText="1"/>
    </xf>
    <xf numFmtId="6" fontId="21" fillId="0" borderId="12" xfId="0" applyNumberFormat="1" applyFont="1" applyBorder="1" applyAlignment="1">
      <alignment horizontal="center" vertical="center" wrapText="1"/>
    </xf>
    <xf numFmtId="0" fontId="21" fillId="0" borderId="13" xfId="0" applyFont="1" applyBorder="1" applyAlignment="1">
      <alignment horizontal="center" vertical="center" wrapText="1"/>
    </xf>
    <xf numFmtId="6" fontId="21" fillId="0" borderId="13" xfId="0" applyNumberFormat="1" applyFont="1" applyBorder="1" applyAlignment="1">
      <alignment horizontal="center" vertical="center"/>
    </xf>
    <xf numFmtId="0" fontId="21" fillId="0" borderId="13" xfId="0" applyFont="1" applyBorder="1" applyAlignment="1">
      <alignment horizontal="center" vertical="center"/>
    </xf>
    <xf numFmtId="0" fontId="21" fillId="0" borderId="14" xfId="0" applyFont="1" applyBorder="1" applyAlignment="1">
      <alignment horizontal="center" vertical="center"/>
    </xf>
    <xf numFmtId="0" fontId="22" fillId="0" borderId="39" xfId="0" applyFont="1" applyBorder="1" applyAlignment="1">
      <alignment horizontal="left" vertical="center" wrapText="1"/>
    </xf>
    <xf numFmtId="0" fontId="22" fillId="0" borderId="2" xfId="0" applyFont="1" applyBorder="1" applyAlignment="1">
      <alignment horizontal="center" vertical="center"/>
    </xf>
    <xf numFmtId="0" fontId="22" fillId="0" borderId="34" xfId="0" applyFont="1" applyBorder="1" applyAlignment="1">
      <alignment horizontal="left" vertical="center"/>
    </xf>
    <xf numFmtId="0" fontId="22" fillId="0" borderId="5" xfId="0" applyFont="1" applyBorder="1" applyAlignment="1">
      <alignment horizontal="left" vertical="center"/>
    </xf>
    <xf numFmtId="182" fontId="21" fillId="0" borderId="12" xfId="0" applyNumberFormat="1" applyFont="1" applyBorder="1" applyAlignment="1">
      <alignment horizontal="center" vertical="center"/>
    </xf>
    <xf numFmtId="0" fontId="22" fillId="5" borderId="30" xfId="0" applyFont="1" applyFill="1" applyBorder="1" applyAlignment="1">
      <alignment horizontal="center" vertical="center" wrapText="1"/>
    </xf>
    <xf numFmtId="0" fontId="22" fillId="5" borderId="31" xfId="0" applyFont="1" applyFill="1" applyBorder="1" applyAlignment="1">
      <alignment horizontal="center" vertical="center" wrapText="1"/>
    </xf>
    <xf numFmtId="6" fontId="21" fillId="0" borderId="12" xfId="0" applyNumberFormat="1" applyFont="1" applyBorder="1" applyAlignment="1">
      <alignment horizontal="center" vertical="center"/>
    </xf>
    <xf numFmtId="6" fontId="21" fillId="0" borderId="14" xfId="0" applyNumberFormat="1" applyFont="1" applyBorder="1" applyAlignment="1">
      <alignment horizontal="center" vertical="center"/>
    </xf>
    <xf numFmtId="6" fontId="21" fillId="0" borderId="15" xfId="0" applyNumberFormat="1" applyFont="1" applyBorder="1" applyAlignment="1">
      <alignment horizontal="center" vertical="center"/>
    </xf>
    <xf numFmtId="6" fontId="21" fillId="0" borderId="10" xfId="0" applyNumberFormat="1" applyFont="1" applyBorder="1" applyAlignment="1">
      <alignment horizontal="center" vertical="center"/>
    </xf>
    <xf numFmtId="0" fontId="22" fillId="0" borderId="34" xfId="0" applyFont="1" applyBorder="1" applyAlignment="1">
      <alignment horizontal="left" vertical="center" wrapText="1"/>
    </xf>
    <xf numFmtId="0" fontId="22" fillId="0" borderId="5" xfId="0" applyFont="1" applyBorder="1" applyAlignment="1">
      <alignment horizontal="left" vertical="center" wrapText="1"/>
    </xf>
    <xf numFmtId="0" fontId="22" fillId="0" borderId="33" xfId="0" applyFont="1" applyBorder="1" applyAlignment="1">
      <alignment horizontal="left" vertical="center" wrapText="1"/>
    </xf>
    <xf numFmtId="0" fontId="22" fillId="0" borderId="35" xfId="0" applyFont="1" applyBorder="1" applyAlignment="1">
      <alignment horizontal="left" vertical="center" wrapText="1"/>
    </xf>
    <xf numFmtId="0" fontId="22" fillId="0" borderId="2" xfId="0" applyFont="1" applyBorder="1" applyAlignment="1">
      <alignment horizontal="center" wrapText="1"/>
    </xf>
    <xf numFmtId="0" fontId="21" fillId="0" borderId="2" xfId="0" applyFont="1" applyBorder="1" applyAlignment="1">
      <alignment horizontal="center" wrapText="1"/>
    </xf>
    <xf numFmtId="0" fontId="22" fillId="0" borderId="41" xfId="0" applyFont="1" applyBorder="1" applyAlignment="1">
      <alignment horizontal="center" wrapText="1"/>
    </xf>
    <xf numFmtId="0" fontId="21" fillId="0" borderId="19" xfId="0" applyFont="1" applyBorder="1" applyAlignment="1">
      <alignment horizontal="center" wrapText="1"/>
    </xf>
    <xf numFmtId="0" fontId="22" fillId="0" borderId="40" xfId="0" applyFont="1" applyBorder="1" applyAlignment="1">
      <alignment horizontal="left" vertical="center" wrapText="1"/>
    </xf>
    <xf numFmtId="0" fontId="22" fillId="0" borderId="41" xfId="0" applyFont="1" applyBorder="1" applyAlignment="1">
      <alignment horizontal="center" vertical="center" wrapText="1"/>
    </xf>
    <xf numFmtId="0" fontId="21" fillId="0" borderId="19" xfId="0" applyFont="1" applyBorder="1" applyAlignment="1">
      <alignment horizontal="center" vertical="center" wrapText="1"/>
    </xf>
    <xf numFmtId="0" fontId="21" fillId="0" borderId="20" xfId="0" applyFont="1" applyBorder="1" applyAlignment="1">
      <alignment horizontal="center" vertical="center" wrapText="1"/>
    </xf>
    <xf numFmtId="0" fontId="22" fillId="0" borderId="1" xfId="0" applyFont="1" applyBorder="1" applyAlignment="1">
      <alignment horizontal="left" vertical="center" wrapText="1"/>
    </xf>
    <xf numFmtId="0" fontId="22" fillId="0" borderId="32" xfId="0" applyFont="1" applyBorder="1" applyAlignment="1">
      <alignment horizontal="left" vertical="center" wrapText="1"/>
    </xf>
    <xf numFmtId="0" fontId="22" fillId="0" borderId="7" xfId="0" applyFont="1" applyBorder="1" applyAlignment="1">
      <alignment horizontal="left" vertical="center" wrapText="1"/>
    </xf>
    <xf numFmtId="6" fontId="21" fillId="0" borderId="24" xfId="0" applyNumberFormat="1" applyFont="1" applyBorder="1" applyAlignment="1">
      <alignment horizontal="center" vertical="center"/>
    </xf>
    <xf numFmtId="0" fontId="21" fillId="0" borderId="21" xfId="0" applyFont="1" applyBorder="1" applyAlignment="1">
      <alignment horizontal="center" vertical="center"/>
    </xf>
    <xf numFmtId="6" fontId="21" fillId="0" borderId="22" xfId="0" applyNumberFormat="1" applyFont="1" applyBorder="1" applyAlignment="1">
      <alignment horizontal="center" vertical="center"/>
    </xf>
    <xf numFmtId="6" fontId="21" fillId="0" borderId="23" xfId="0" applyNumberFormat="1" applyFont="1" applyBorder="1" applyAlignment="1">
      <alignment horizontal="center" vertical="center"/>
    </xf>
    <xf numFmtId="6" fontId="21" fillId="0" borderId="21" xfId="0" applyNumberFormat="1" applyFont="1" applyBorder="1" applyAlignment="1">
      <alignment horizontal="center" vertical="center"/>
    </xf>
    <xf numFmtId="0" fontId="21" fillId="0" borderId="22" xfId="0" applyFont="1" applyBorder="1" applyAlignment="1">
      <alignment horizontal="center" vertical="center"/>
    </xf>
    <xf numFmtId="181" fontId="21" fillId="0" borderId="22" xfId="0" applyNumberFormat="1" applyFont="1" applyBorder="1" applyAlignment="1">
      <alignment horizontal="center" vertical="center"/>
    </xf>
    <xf numFmtId="181" fontId="21" fillId="0" borderId="24" xfId="0" applyNumberFormat="1" applyFont="1" applyBorder="1" applyAlignment="1">
      <alignment horizontal="center" vertical="center"/>
    </xf>
    <xf numFmtId="0" fontId="22" fillId="0" borderId="0" xfId="0" applyFont="1" applyAlignment="1">
      <alignment horizontal="center"/>
    </xf>
    <xf numFmtId="0" fontId="21" fillId="0" borderId="0" xfId="0" applyFont="1" applyAlignment="1">
      <alignment horizontal="center"/>
    </xf>
    <xf numFmtId="0" fontId="4" fillId="0" borderId="0" xfId="0" applyFont="1" applyAlignment="1">
      <alignment horizontal="left" wrapText="1"/>
    </xf>
    <xf numFmtId="0" fontId="4" fillId="0" borderId="0" xfId="0" applyFont="1" applyAlignment="1">
      <alignment horizontal="left"/>
    </xf>
    <xf numFmtId="0" fontId="22" fillId="0" borderId="18" xfId="0" applyFont="1" applyBorder="1" applyAlignment="1">
      <alignment horizontal="center" wrapText="1"/>
    </xf>
    <xf numFmtId="0" fontId="22" fillId="0" borderId="19" xfId="0" applyFont="1" applyBorder="1" applyAlignment="1">
      <alignment horizontal="center" wrapText="1"/>
    </xf>
    <xf numFmtId="0" fontId="0" fillId="0" borderId="8" xfId="0" applyBorder="1" applyAlignment="1">
      <alignment horizontal="center"/>
    </xf>
    <xf numFmtId="0" fontId="0" fillId="0" borderId="8" xfId="0" applyBorder="1" applyAlignment="1">
      <alignment horizontal="left" wrapText="1"/>
    </xf>
    <xf numFmtId="0" fontId="0" fillId="0" borderId="8" xfId="0" applyBorder="1" applyAlignment="1">
      <alignment horizontal="center" vertical="center" wrapText="1"/>
    </xf>
    <xf numFmtId="0" fontId="0" fillId="0" borderId="8" xfId="0" applyBorder="1" applyAlignment="1">
      <alignment horizontal="center" vertical="center"/>
    </xf>
    <xf numFmtId="0" fontId="0" fillId="0" borderId="8" xfId="0" applyBorder="1" applyAlignment="1">
      <alignment horizontal="center" wrapText="1"/>
    </xf>
    <xf numFmtId="0" fontId="0" fillId="0" borderId="8" xfId="0" applyBorder="1" applyAlignment="1">
      <alignment horizontal="left"/>
    </xf>
    <xf numFmtId="0" fontId="0" fillId="0" borderId="0" xfId="0" applyAlignment="1">
      <alignment horizontal="center"/>
    </xf>
    <xf numFmtId="0" fontId="0" fillId="0" borderId="0" xfId="0" applyAlignment="1">
      <alignment horizontal="left"/>
    </xf>
    <xf numFmtId="0" fontId="3" fillId="0" borderId="0" xfId="0" applyFont="1" applyAlignment="1">
      <alignment horizontal="center"/>
    </xf>
    <xf numFmtId="0" fontId="4" fillId="0" borderId="0" xfId="0" applyFont="1" applyAlignment="1">
      <alignment horizontal="center"/>
    </xf>
    <xf numFmtId="0" fontId="5" fillId="0" borderId="4" xfId="0" applyFont="1" applyBorder="1" applyAlignment="1">
      <alignment horizontal="left"/>
    </xf>
    <xf numFmtId="0" fontId="5" fillId="0" borderId="5" xfId="0" applyFont="1" applyBorder="1" applyAlignment="1">
      <alignment horizontal="left"/>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173" fontId="8" fillId="2" borderId="4" xfId="6" applyNumberFormat="1" applyFont="1" applyFill="1" applyBorder="1" applyAlignment="1">
      <alignment horizontal="center" vertical="center"/>
    </xf>
    <xf numFmtId="173" fontId="8" fillId="2" borderId="5" xfId="6" applyNumberFormat="1" applyFont="1" applyFill="1" applyBorder="1" applyAlignment="1">
      <alignment horizontal="center" vertical="center"/>
    </xf>
    <xf numFmtId="174" fontId="9" fillId="2" borderId="4" xfId="6" applyNumberFormat="1" applyFont="1" applyFill="1" applyBorder="1" applyAlignment="1">
      <alignment horizontal="center" vertical="center"/>
    </xf>
    <xf numFmtId="174" fontId="9" fillId="2" borderId="5" xfId="6" applyNumberFormat="1" applyFont="1" applyFill="1" applyBorder="1" applyAlignment="1">
      <alignment horizontal="center" vertical="center"/>
    </xf>
    <xf numFmtId="169" fontId="10" fillId="3" borderId="4" xfId="6" applyNumberFormat="1" applyFont="1" applyFill="1" applyBorder="1" applyAlignment="1">
      <alignment horizontal="right" vertical="center"/>
    </xf>
    <xf numFmtId="169" fontId="10" fillId="3" borderId="5" xfId="6" applyNumberFormat="1" applyFont="1" applyFill="1" applyBorder="1" applyAlignment="1">
      <alignment horizontal="right" vertical="center"/>
    </xf>
    <xf numFmtId="0" fontId="5" fillId="0" borderId="4" xfId="0" applyFont="1" applyBorder="1" applyAlignment="1">
      <alignment horizontal="center"/>
    </xf>
    <xf numFmtId="0" fontId="5" fillId="0" borderId="5" xfId="0" applyFont="1" applyBorder="1" applyAlignment="1">
      <alignment horizontal="center"/>
    </xf>
    <xf numFmtId="0" fontId="2" fillId="0" borderId="1" xfId="0" applyFont="1" applyBorder="1" applyAlignment="1">
      <alignment horizontal="left"/>
    </xf>
    <xf numFmtId="0" fontId="4" fillId="0" borderId="1" xfId="0" applyFont="1" applyBorder="1" applyAlignment="1">
      <alignment horizontal="left"/>
    </xf>
    <xf numFmtId="0" fontId="2" fillId="0" borderId="4" xfId="0" applyFont="1" applyBorder="1" applyAlignment="1">
      <alignment horizontal="left"/>
    </xf>
    <xf numFmtId="0" fontId="4" fillId="0" borderId="5" xfId="0" applyFont="1" applyBorder="1" applyAlignment="1">
      <alignment horizontal="left"/>
    </xf>
    <xf numFmtId="0" fontId="8" fillId="2" borderId="4" xfId="0" applyFont="1" applyFill="1" applyBorder="1" applyAlignment="1">
      <alignment horizontal="left" vertical="center"/>
    </xf>
    <xf numFmtId="0" fontId="8" fillId="2" borderId="1" xfId="0" applyFont="1" applyFill="1" applyBorder="1" applyAlignment="1">
      <alignment horizontal="left" vertical="center"/>
    </xf>
    <xf numFmtId="0" fontId="4" fillId="0" borderId="2" xfId="0" applyFont="1" applyBorder="1" applyAlignment="1">
      <alignment horizontal="center"/>
    </xf>
    <xf numFmtId="0" fontId="5" fillId="2" borderId="2" xfId="0" applyFont="1" applyFill="1" applyBorder="1" applyAlignment="1">
      <alignment horizontal="center"/>
    </xf>
    <xf numFmtId="0" fontId="5" fillId="3" borderId="2" xfId="0" applyFont="1" applyFill="1" applyBorder="1" applyAlignment="1">
      <alignment horizontal="center" vertical="center" wrapText="1"/>
    </xf>
    <xf numFmtId="4" fontId="5" fillId="3" borderId="2" xfId="0" applyNumberFormat="1" applyFont="1" applyFill="1" applyBorder="1" applyAlignment="1">
      <alignment horizontal="center" vertical="center" wrapText="1"/>
    </xf>
    <xf numFmtId="4" fontId="5" fillId="3" borderId="3" xfId="0" applyNumberFormat="1" applyFont="1" applyFill="1" applyBorder="1" applyAlignment="1">
      <alignment horizontal="center" vertical="center" wrapText="1"/>
    </xf>
    <xf numFmtId="4" fontId="5" fillId="3" borderId="6" xfId="0" applyNumberFormat="1"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170" fontId="5" fillId="3" borderId="3" xfId="0" applyNumberFormat="1" applyFont="1" applyFill="1" applyBorder="1" applyAlignment="1">
      <alignment horizontal="center" vertical="center" wrapText="1"/>
    </xf>
    <xf numFmtId="170" fontId="5" fillId="3" borderId="6" xfId="0" applyNumberFormat="1" applyFont="1" applyFill="1" applyBorder="1" applyAlignment="1">
      <alignment horizontal="center" vertical="center" wrapText="1"/>
    </xf>
    <xf numFmtId="0" fontId="11" fillId="2" borderId="2" xfId="0" applyFont="1" applyFill="1" applyBorder="1" applyAlignment="1">
      <alignment horizontal="left" vertical="center"/>
    </xf>
    <xf numFmtId="0" fontId="15" fillId="0" borderId="2" xfId="0" applyFont="1" applyBorder="1" applyAlignment="1">
      <alignment horizontal="center"/>
    </xf>
    <xf numFmtId="0" fontId="21" fillId="0" borderId="8" xfId="0" applyFont="1" applyFill="1" applyBorder="1" applyAlignment="1">
      <alignment horizontal="left" vertical="center" wrapText="1"/>
    </xf>
    <xf numFmtId="177" fontId="27" fillId="0" borderId="26" xfId="1" applyNumberFormat="1" applyFont="1" applyBorder="1" applyAlignment="1">
      <alignment horizontal="center" vertical="center"/>
    </xf>
    <xf numFmtId="177" fontId="27" fillId="0" borderId="28" xfId="1" applyNumberFormat="1" applyFont="1" applyBorder="1" applyAlignment="1">
      <alignment horizontal="center" vertical="center"/>
    </xf>
    <xf numFmtId="177" fontId="27" fillId="0" borderId="26" xfId="1" applyNumberFormat="1" applyFont="1" applyBorder="1" applyAlignment="1">
      <alignment vertical="center"/>
    </xf>
    <xf numFmtId="6" fontId="27" fillId="0" borderId="28" xfId="0" applyNumberFormat="1" applyFont="1" applyBorder="1" applyAlignment="1">
      <alignment horizontal="center" vertical="center"/>
    </xf>
    <xf numFmtId="6" fontId="27" fillId="0" borderId="26" xfId="0" applyNumberFormat="1" applyFont="1" applyBorder="1" applyAlignment="1">
      <alignment horizontal="center" vertical="center"/>
    </xf>
    <xf numFmtId="182" fontId="27" fillId="0" borderId="28" xfId="0" applyNumberFormat="1" applyFont="1" applyBorder="1" applyAlignment="1">
      <alignment horizontal="center" vertical="center"/>
    </xf>
  </cellXfs>
  <cellStyles count="10">
    <cellStyle name="Millares [0]" xfId="9" builtinId="6"/>
    <cellStyle name="Millares [0] 3" xfId="5"/>
    <cellStyle name="Moneda" xfId="1" builtinId="4"/>
    <cellStyle name="Moneda [0]" xfId="6" builtinId="7"/>
    <cellStyle name="Moneda 3" xfId="3"/>
    <cellStyle name="Moneda 5" xfId="4"/>
    <cellStyle name="Normal" xfId="0" builtinId="0"/>
    <cellStyle name="Normal 2" xfId="2"/>
    <cellStyle name="Normal_cantidades" xfId="8"/>
    <cellStyle name="Porcentaje"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9</xdr:col>
      <xdr:colOff>5768340</xdr:colOff>
      <xdr:row>0</xdr:row>
      <xdr:rowOff>0</xdr:rowOff>
    </xdr:from>
    <xdr:to>
      <xdr:col>10</xdr:col>
      <xdr:colOff>1305560</xdr:colOff>
      <xdr:row>2</xdr:row>
      <xdr:rowOff>121920</xdr:rowOff>
    </xdr:to>
    <xdr:pic>
      <xdr:nvPicPr>
        <xdr:cNvPr id="2" name="Imagen 1">
          <a:extLst>
            <a:ext uri="{FF2B5EF4-FFF2-40B4-BE49-F238E27FC236}">
              <a16:creationId xmlns:a16="http://schemas.microsoft.com/office/drawing/2014/main" id="{1F3E5E58-C283-46BE-AB99-3482F2D9D8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273780" y="0"/>
          <a:ext cx="1303020" cy="426720"/>
        </a:xfrm>
        <a:prstGeom prst="rect">
          <a:avLst/>
        </a:prstGeom>
        <a:noFill/>
      </xdr:spPr>
    </xdr:pic>
    <xdr:clientData/>
  </xdr:twoCellAnchor>
  <xdr:oneCellAnchor>
    <xdr:from>
      <xdr:col>10</xdr:col>
      <xdr:colOff>5768340</xdr:colOff>
      <xdr:row>0</xdr:row>
      <xdr:rowOff>0</xdr:rowOff>
    </xdr:from>
    <xdr:ext cx="1303020" cy="452120"/>
    <xdr:pic>
      <xdr:nvPicPr>
        <xdr:cNvPr id="3" name="Imagen 2">
          <a:extLst>
            <a:ext uri="{FF2B5EF4-FFF2-40B4-BE49-F238E27FC236}">
              <a16:creationId xmlns:a16="http://schemas.microsoft.com/office/drawing/2014/main" id="{A1E907F1-172C-6647-B7D1-7FB7DD8ED15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775940" y="0"/>
          <a:ext cx="1303020" cy="452120"/>
        </a:xfrm>
        <a:prstGeom prst="rect">
          <a:avLst/>
        </a:prstGeom>
        <a:noFill/>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739140</xdr:colOff>
      <xdr:row>0</xdr:row>
      <xdr:rowOff>83820</xdr:rowOff>
    </xdr:from>
    <xdr:to>
      <xdr:col>7</xdr:col>
      <xdr:colOff>518423</xdr:colOff>
      <xdr:row>0</xdr:row>
      <xdr:rowOff>624840</xdr:rowOff>
    </xdr:to>
    <xdr:pic>
      <xdr:nvPicPr>
        <xdr:cNvPr id="2" name="Imagen 1">
          <a:extLst>
            <a:ext uri="{FF2B5EF4-FFF2-40B4-BE49-F238E27FC236}">
              <a16:creationId xmlns:a16="http://schemas.microsoft.com/office/drawing/2014/main" id="{B663D0AE-0AFD-C179-86C3-305DF74D28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00" y="83820"/>
          <a:ext cx="1744980" cy="54102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182880</xdr:colOff>
      <xdr:row>1</xdr:row>
      <xdr:rowOff>68580</xdr:rowOff>
    </xdr:from>
    <xdr:to>
      <xdr:col>9</xdr:col>
      <xdr:colOff>693420</xdr:colOff>
      <xdr:row>3</xdr:row>
      <xdr:rowOff>129540</xdr:rowOff>
    </xdr:to>
    <xdr:pic>
      <xdr:nvPicPr>
        <xdr:cNvPr id="2" name="Imagen 1">
          <a:extLst>
            <a:ext uri="{FF2B5EF4-FFF2-40B4-BE49-F238E27FC236}">
              <a16:creationId xmlns:a16="http://schemas.microsoft.com/office/drawing/2014/main" id="{155EE0C4-8B36-43DA-939E-6835010AB0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39200" y="251460"/>
          <a:ext cx="1303020" cy="42672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152400</xdr:colOff>
      <xdr:row>1</xdr:row>
      <xdr:rowOff>121920</xdr:rowOff>
    </xdr:from>
    <xdr:to>
      <xdr:col>4</xdr:col>
      <xdr:colOff>662940</xdr:colOff>
      <xdr:row>4</xdr:row>
      <xdr:rowOff>114300</xdr:rowOff>
    </xdr:to>
    <xdr:pic>
      <xdr:nvPicPr>
        <xdr:cNvPr id="2" name="Imagen 1">
          <a:extLst>
            <a:ext uri="{FF2B5EF4-FFF2-40B4-BE49-F238E27FC236}">
              <a16:creationId xmlns:a16="http://schemas.microsoft.com/office/drawing/2014/main" id="{5DCE6CCB-4342-41C7-A612-1AA30327EE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49340" y="304800"/>
          <a:ext cx="1303020" cy="541020"/>
        </a:xfrm>
        <a:prstGeom prst="rect">
          <a:avLst/>
        </a:prstGeom>
        <a:noFill/>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K29"/>
  <sheetViews>
    <sheetView topLeftCell="D16" zoomScale="75" zoomScaleNormal="75" workbookViewId="0">
      <selection activeCell="J14" sqref="J14"/>
    </sheetView>
  </sheetViews>
  <sheetFormatPr baseColWidth="10" defaultColWidth="11.42578125" defaultRowHeight="12" x14ac:dyDescent="0.2"/>
  <cols>
    <col min="1" max="1" width="11.42578125" style="54"/>
    <col min="2" max="2" width="7.85546875" style="64" customWidth="1"/>
    <col min="3" max="3" width="48.140625" style="54" customWidth="1"/>
    <col min="4" max="4" width="10.28515625" style="54" customWidth="1"/>
    <col min="5" max="5" width="11.42578125" style="54"/>
    <col min="6" max="6" width="14.5703125" style="54" hidden="1" customWidth="1"/>
    <col min="7" max="7" width="20.42578125" style="54" hidden="1" customWidth="1"/>
    <col min="8" max="8" width="19.7109375" style="54" customWidth="1"/>
    <col min="9" max="9" width="14.140625" style="54" customWidth="1"/>
    <col min="10" max="10" width="17.85546875" style="96" bestFit="1" customWidth="1"/>
    <col min="11" max="11" width="109.42578125" style="54" bestFit="1" customWidth="1"/>
    <col min="12" max="12" width="12.7109375" style="54" customWidth="1"/>
    <col min="13" max="16384" width="11.42578125" style="54"/>
  </cols>
  <sheetData>
    <row r="4" spans="2:11" x14ac:dyDescent="0.2">
      <c r="B4" s="197" t="s">
        <v>4</v>
      </c>
      <c r="C4" s="198"/>
      <c r="D4" s="198"/>
      <c r="E4" s="198"/>
      <c r="F4" s="198"/>
      <c r="G4" s="198"/>
      <c r="H4" s="198"/>
      <c r="I4" s="198"/>
      <c r="J4" s="198"/>
      <c r="K4" s="199"/>
    </row>
    <row r="5" spans="2:11" ht="16.350000000000001" customHeight="1" x14ac:dyDescent="0.2">
      <c r="B5" s="200" t="s">
        <v>14</v>
      </c>
      <c r="C5" s="201"/>
      <c r="D5" s="201"/>
      <c r="E5" s="201"/>
      <c r="F5" s="201"/>
      <c r="G5" s="201"/>
      <c r="H5" s="201"/>
      <c r="I5" s="201"/>
      <c r="J5" s="201"/>
      <c r="K5" s="202"/>
    </row>
    <row r="6" spans="2:11" x14ac:dyDescent="0.2">
      <c r="B6" s="203" t="s">
        <v>5</v>
      </c>
      <c r="C6" s="203"/>
      <c r="D6" s="203"/>
      <c r="E6" s="203"/>
      <c r="F6" s="203"/>
      <c r="G6" s="203"/>
      <c r="H6" s="203"/>
      <c r="I6" s="203"/>
      <c r="J6" s="91"/>
      <c r="K6" s="86"/>
    </row>
    <row r="7" spans="2:11" ht="51" customHeight="1" x14ac:dyDescent="0.2">
      <c r="B7" s="77" t="s">
        <v>0</v>
      </c>
      <c r="C7" s="78" t="s">
        <v>2</v>
      </c>
      <c r="D7" s="78" t="s">
        <v>11</v>
      </c>
      <c r="E7" s="77" t="s">
        <v>1</v>
      </c>
      <c r="F7" s="78" t="s">
        <v>7</v>
      </c>
      <c r="G7" s="78" t="s">
        <v>8</v>
      </c>
      <c r="H7" s="78" t="s">
        <v>3</v>
      </c>
      <c r="I7" s="78" t="s">
        <v>9</v>
      </c>
      <c r="J7" s="90" t="s">
        <v>10</v>
      </c>
      <c r="K7" s="18" t="s">
        <v>69</v>
      </c>
    </row>
    <row r="8" spans="2:11" ht="24" customHeight="1" x14ac:dyDescent="0.2">
      <c r="B8" s="77"/>
      <c r="C8" s="90" t="s">
        <v>71</v>
      </c>
      <c r="D8" s="78"/>
      <c r="E8" s="77"/>
      <c r="F8" s="78"/>
      <c r="G8" s="78"/>
      <c r="H8" s="78"/>
      <c r="I8" s="78"/>
      <c r="J8" s="90"/>
      <c r="K8" s="18"/>
    </row>
    <row r="9" spans="2:11" ht="385.7" customHeight="1" x14ac:dyDescent="0.2">
      <c r="B9" s="77">
        <v>1</v>
      </c>
      <c r="C9" s="88" t="s">
        <v>6</v>
      </c>
      <c r="D9" s="79" t="s">
        <v>12</v>
      </c>
      <c r="E9" s="80">
        <v>1</v>
      </c>
      <c r="F9" s="81">
        <v>30000000</v>
      </c>
      <c r="G9" s="82">
        <v>79135000</v>
      </c>
      <c r="H9" s="83">
        <f t="shared" ref="H9:H15" si="0">G9+F9</f>
        <v>109135000</v>
      </c>
      <c r="I9" s="84">
        <f t="shared" ref="I9:I15" si="1">H9/2</f>
        <v>54567500</v>
      </c>
      <c r="J9" s="92">
        <f t="shared" ref="J9:J15" si="2">I9*E9</f>
        <v>54567500</v>
      </c>
      <c r="K9" s="87" t="s">
        <v>0</v>
      </c>
    </row>
    <row r="10" spans="2:11" x14ac:dyDescent="0.2">
      <c r="B10" s="77"/>
      <c r="C10" s="89" t="s">
        <v>260</v>
      </c>
      <c r="D10" s="78"/>
      <c r="E10" s="77"/>
      <c r="F10" s="111"/>
      <c r="G10" s="112"/>
      <c r="H10" s="113"/>
      <c r="I10" s="114"/>
      <c r="J10" s="115">
        <f>J9</f>
        <v>54567500</v>
      </c>
      <c r="K10" s="87"/>
    </row>
    <row r="11" spans="2:11" ht="40.15" customHeight="1" x14ac:dyDescent="0.2">
      <c r="B11" s="77"/>
      <c r="C11" s="89" t="s">
        <v>261</v>
      </c>
      <c r="D11" s="79"/>
      <c r="E11" s="80"/>
      <c r="F11" s="81"/>
      <c r="G11" s="82"/>
      <c r="H11" s="83"/>
      <c r="I11" s="84"/>
      <c r="J11" s="92"/>
      <c r="K11" s="87"/>
    </row>
    <row r="12" spans="2:11" x14ac:dyDescent="0.2">
      <c r="B12" s="77">
        <v>2</v>
      </c>
      <c r="C12" s="88" t="s">
        <v>262</v>
      </c>
      <c r="D12" s="116" t="s">
        <v>12</v>
      </c>
      <c r="E12" s="80">
        <v>1</v>
      </c>
      <c r="F12" s="81">
        <v>12500000</v>
      </c>
      <c r="G12" s="117">
        <v>79135000</v>
      </c>
      <c r="H12" s="83">
        <f t="shared" si="0"/>
        <v>91635000</v>
      </c>
      <c r="I12" s="84">
        <f t="shared" si="1"/>
        <v>45817500</v>
      </c>
      <c r="J12" s="92">
        <f t="shared" si="2"/>
        <v>45817500</v>
      </c>
      <c r="K12" s="87" t="s">
        <v>0</v>
      </c>
    </row>
    <row r="13" spans="2:11" ht="240" x14ac:dyDescent="0.2">
      <c r="B13" s="77">
        <v>3</v>
      </c>
      <c r="C13" s="88" t="s">
        <v>263</v>
      </c>
      <c r="D13" s="79" t="s">
        <v>12</v>
      </c>
      <c r="E13" s="80">
        <v>1</v>
      </c>
      <c r="F13" s="81">
        <v>30000000</v>
      </c>
      <c r="G13" s="117">
        <v>79135000</v>
      </c>
      <c r="H13" s="83">
        <f t="shared" si="0"/>
        <v>109135000</v>
      </c>
      <c r="I13" s="84">
        <f t="shared" si="1"/>
        <v>54567500</v>
      </c>
      <c r="J13" s="92">
        <f t="shared" si="2"/>
        <v>54567500</v>
      </c>
      <c r="K13" s="118" t="s">
        <v>264</v>
      </c>
    </row>
    <row r="14" spans="2:11" ht="409.5" x14ac:dyDescent="0.2">
      <c r="B14" s="77">
        <v>4</v>
      </c>
      <c r="C14" s="88" t="s">
        <v>265</v>
      </c>
      <c r="D14" s="79" t="s">
        <v>266</v>
      </c>
      <c r="E14" s="80">
        <v>25</v>
      </c>
      <c r="F14" s="81">
        <v>1500000</v>
      </c>
      <c r="G14" s="85">
        <v>2284800</v>
      </c>
      <c r="H14" s="83">
        <f>G14+F14</f>
        <v>3784800</v>
      </c>
      <c r="I14" s="84">
        <f t="shared" si="1"/>
        <v>1892400</v>
      </c>
      <c r="J14" s="92">
        <f t="shared" si="2"/>
        <v>47310000</v>
      </c>
      <c r="K14" s="87" t="s">
        <v>267</v>
      </c>
    </row>
    <row r="15" spans="2:11" x14ac:dyDescent="0.2">
      <c r="B15" s="77">
        <v>5</v>
      </c>
      <c r="C15" s="88" t="s">
        <v>268</v>
      </c>
      <c r="D15" s="79" t="s">
        <v>266</v>
      </c>
      <c r="E15" s="80">
        <v>1</v>
      </c>
      <c r="F15" s="81">
        <v>100000000</v>
      </c>
      <c r="G15" s="85">
        <v>118405000</v>
      </c>
      <c r="H15" s="83">
        <f t="shared" si="0"/>
        <v>218405000</v>
      </c>
      <c r="I15" s="84">
        <f t="shared" si="1"/>
        <v>109202500</v>
      </c>
      <c r="J15" s="92">
        <f t="shared" si="2"/>
        <v>109202500</v>
      </c>
      <c r="K15" s="118" t="s">
        <v>0</v>
      </c>
    </row>
    <row r="16" spans="2:11" ht="409.5" x14ac:dyDescent="0.2">
      <c r="B16" s="77">
        <v>6</v>
      </c>
      <c r="C16" s="88" t="s">
        <v>269</v>
      </c>
      <c r="D16" s="79" t="s">
        <v>266</v>
      </c>
      <c r="E16" s="119">
        <v>3737.5149999999999</v>
      </c>
      <c r="F16" s="81">
        <v>160000</v>
      </c>
      <c r="G16" s="85">
        <v>208445</v>
      </c>
      <c r="H16" s="83">
        <f>G16+F16</f>
        <v>368445</v>
      </c>
      <c r="I16" s="84">
        <f>H16/2</f>
        <v>184222.5</v>
      </c>
      <c r="J16" s="92">
        <f>I16*E16</f>
        <v>688534357.08749998</v>
      </c>
      <c r="K16" s="87" t="s">
        <v>270</v>
      </c>
    </row>
    <row r="17" spans="2:11" x14ac:dyDescent="0.2">
      <c r="B17" s="77"/>
      <c r="C17" s="89" t="s">
        <v>70</v>
      </c>
      <c r="D17" s="79"/>
      <c r="E17" s="80"/>
      <c r="F17" s="81"/>
      <c r="G17" s="85"/>
      <c r="H17" s="83"/>
      <c r="I17" s="84"/>
      <c r="J17" s="93">
        <f>SUM(J12:J16)</f>
        <v>945431857.08749998</v>
      </c>
      <c r="K17" s="87"/>
    </row>
    <row r="18" spans="2:11" x14ac:dyDescent="0.2">
      <c r="B18" s="204" t="s">
        <v>68</v>
      </c>
      <c r="C18" s="204"/>
      <c r="D18" s="204"/>
      <c r="E18" s="204"/>
      <c r="F18" s="204"/>
      <c r="G18" s="204"/>
      <c r="H18" s="204"/>
      <c r="I18" s="204"/>
      <c r="J18" s="94">
        <f>J17+J10</f>
        <v>999999357.08749998</v>
      </c>
      <c r="K18" s="86"/>
    </row>
    <row r="19" spans="2:11" x14ac:dyDescent="0.2">
      <c r="B19" s="67"/>
      <c r="C19" s="69"/>
      <c r="D19" s="70"/>
      <c r="E19" s="66"/>
      <c r="F19" s="65"/>
      <c r="G19" s="65"/>
      <c r="H19" s="65"/>
      <c r="I19" s="68"/>
      <c r="J19" s="95"/>
    </row>
    <row r="21" spans="2:11" x14ac:dyDescent="0.2">
      <c r="B21" s="205" t="s">
        <v>61</v>
      </c>
      <c r="C21" s="205"/>
      <c r="D21" s="205"/>
      <c r="E21" s="205"/>
      <c r="F21" s="205"/>
      <c r="G21" s="205"/>
      <c r="H21" s="205"/>
      <c r="I21" s="205"/>
      <c r="J21" s="205"/>
      <c r="K21" s="205"/>
    </row>
    <row r="22" spans="2:11" x14ac:dyDescent="0.2">
      <c r="B22" s="195" t="s">
        <v>62</v>
      </c>
      <c r="C22" s="195"/>
      <c r="D22" s="195"/>
      <c r="E22" s="195"/>
      <c r="F22" s="195"/>
      <c r="G22" s="195"/>
      <c r="H22" s="195"/>
      <c r="I22" s="195"/>
      <c r="J22" s="195"/>
      <c r="K22" s="195"/>
    </row>
    <row r="26" spans="2:11" x14ac:dyDescent="0.2">
      <c r="B26" s="196" t="s">
        <v>66</v>
      </c>
      <c r="C26" s="196"/>
    </row>
    <row r="27" spans="2:11" x14ac:dyDescent="0.2">
      <c r="B27" s="65" t="s">
        <v>63</v>
      </c>
    </row>
    <row r="28" spans="2:11" x14ac:dyDescent="0.2">
      <c r="B28" s="196" t="s">
        <v>67</v>
      </c>
      <c r="C28" s="196"/>
    </row>
    <row r="29" spans="2:11" x14ac:dyDescent="0.2">
      <c r="B29" s="65" t="s">
        <v>63</v>
      </c>
    </row>
  </sheetData>
  <mergeCells count="8">
    <mergeCell ref="B22:K22"/>
    <mergeCell ref="B26:C26"/>
    <mergeCell ref="B28:C28"/>
    <mergeCell ref="B4:K4"/>
    <mergeCell ref="B5:K5"/>
    <mergeCell ref="B6:I6"/>
    <mergeCell ref="B18:I18"/>
    <mergeCell ref="B21:K21"/>
  </mergeCells>
  <pageMargins left="1.1811023622047245" right="0.78740157480314965" top="0.78740157480314965" bottom="0.78740157480314965" header="0.31496062992125984" footer="0.31496062992125984"/>
  <pageSetup paperSize="5"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59"/>
  <sheetViews>
    <sheetView tabSelected="1" topLeftCell="B1" zoomScale="58" zoomScaleNormal="58" workbookViewId="0">
      <selection activeCell="H29" sqref="H29"/>
    </sheetView>
  </sheetViews>
  <sheetFormatPr baseColWidth="10" defaultColWidth="10.7109375" defaultRowHeight="14.25" x14ac:dyDescent="0.2"/>
  <cols>
    <col min="1" max="1" width="10.7109375" style="136"/>
    <col min="2" max="2" width="25" style="136" customWidth="1"/>
    <col min="3" max="3" width="51.140625" style="136" customWidth="1"/>
    <col min="4" max="4" width="44.5703125" style="136" customWidth="1"/>
    <col min="5" max="5" width="16.140625" style="136" bestFit="1" customWidth="1"/>
    <col min="6" max="6" width="17.28515625" style="167" customWidth="1"/>
    <col min="7" max="7" width="28.85546875" style="136" customWidth="1"/>
    <col min="8" max="8" width="31" style="167" customWidth="1"/>
    <col min="9" max="9" width="17.85546875" style="136" bestFit="1" customWidth="1"/>
    <col min="10" max="10" width="62.7109375" style="136" bestFit="1" customWidth="1"/>
    <col min="11" max="16384" width="10.7109375" style="136"/>
  </cols>
  <sheetData>
    <row r="1" spans="2:9" ht="61.15" customHeight="1" x14ac:dyDescent="0.2">
      <c r="B1" s="206" t="s">
        <v>289</v>
      </c>
      <c r="C1" s="206"/>
      <c r="D1" s="206"/>
      <c r="E1" s="206"/>
      <c r="F1" s="206"/>
      <c r="G1" s="206"/>
      <c r="H1" s="206"/>
    </row>
    <row r="2" spans="2:9" ht="25.15" customHeight="1" x14ac:dyDescent="0.2">
      <c r="B2" s="229" t="s">
        <v>68</v>
      </c>
      <c r="C2" s="229"/>
      <c r="D2" s="229"/>
      <c r="E2" s="229"/>
      <c r="F2" s="229"/>
      <c r="G2" s="229"/>
      <c r="H2" s="229"/>
    </row>
    <row r="3" spans="2:9" ht="15.75" thickBot="1" x14ac:dyDescent="0.25">
      <c r="B3" s="216" t="s">
        <v>341</v>
      </c>
      <c r="C3" s="217"/>
      <c r="D3" s="217"/>
      <c r="E3" s="217"/>
      <c r="F3" s="217"/>
      <c r="G3" s="217"/>
      <c r="H3" s="218"/>
    </row>
    <row r="4" spans="2:9" ht="23.45" customHeight="1" thickBot="1" x14ac:dyDescent="0.25">
      <c r="B4" s="233" t="s">
        <v>284</v>
      </c>
      <c r="C4" s="214" t="s">
        <v>2</v>
      </c>
      <c r="D4" s="214"/>
      <c r="E4" s="214" t="s">
        <v>280</v>
      </c>
      <c r="F4" s="214" t="s">
        <v>274</v>
      </c>
      <c r="G4" s="214" t="s">
        <v>275</v>
      </c>
      <c r="H4" s="214" t="s">
        <v>276</v>
      </c>
    </row>
    <row r="5" spans="2:9" ht="39" customHeight="1" thickBot="1" x14ac:dyDescent="0.25">
      <c r="B5" s="234"/>
      <c r="C5" s="184" t="s">
        <v>282</v>
      </c>
      <c r="D5" s="184" t="s">
        <v>73</v>
      </c>
      <c r="E5" s="214"/>
      <c r="F5" s="214"/>
      <c r="G5" s="214"/>
      <c r="H5" s="214"/>
    </row>
    <row r="6" spans="2:9" ht="14.45" customHeight="1" x14ac:dyDescent="0.2">
      <c r="B6" s="207" t="s">
        <v>71</v>
      </c>
      <c r="C6" s="230" t="s">
        <v>278</v>
      </c>
      <c r="D6" s="185" t="s">
        <v>76</v>
      </c>
      <c r="E6" s="137" t="s">
        <v>277</v>
      </c>
      <c r="F6" s="138">
        <v>1</v>
      </c>
      <c r="G6" s="139">
        <v>1200000</v>
      </c>
      <c r="H6" s="232">
        <f>G6+G7+G8</f>
        <v>4200000</v>
      </c>
    </row>
    <row r="7" spans="2:9" x14ac:dyDescent="0.2">
      <c r="B7" s="207"/>
      <c r="C7" s="231"/>
      <c r="D7" s="186" t="s">
        <v>77</v>
      </c>
      <c r="E7" s="140" t="s">
        <v>277</v>
      </c>
      <c r="F7" s="141">
        <v>1</v>
      </c>
      <c r="G7" s="142">
        <v>1500000</v>
      </c>
      <c r="H7" s="226"/>
    </row>
    <row r="8" spans="2:9" x14ac:dyDescent="0.2">
      <c r="B8" s="207"/>
      <c r="C8" s="231"/>
      <c r="D8" s="186" t="s">
        <v>78</v>
      </c>
      <c r="E8" s="140" t="s">
        <v>277</v>
      </c>
      <c r="F8" s="141">
        <v>1</v>
      </c>
      <c r="G8" s="142">
        <v>1500000</v>
      </c>
      <c r="H8" s="226"/>
    </row>
    <row r="9" spans="2:9" x14ac:dyDescent="0.2">
      <c r="B9" s="207"/>
      <c r="C9" s="211" t="s">
        <v>281</v>
      </c>
      <c r="D9" s="187" t="s">
        <v>80</v>
      </c>
      <c r="E9" s="140" t="s">
        <v>277</v>
      </c>
      <c r="F9" s="141">
        <v>1</v>
      </c>
      <c r="G9" s="142">
        <v>3000000</v>
      </c>
      <c r="H9" s="208">
        <f>G9+G10+G11+G12</f>
        <v>9500000</v>
      </c>
    </row>
    <row r="10" spans="2:9" x14ac:dyDescent="0.2">
      <c r="B10" s="207"/>
      <c r="C10" s="212"/>
      <c r="D10" s="187" t="s">
        <v>81</v>
      </c>
      <c r="E10" s="140" t="s">
        <v>277</v>
      </c>
      <c r="F10" s="141">
        <v>1</v>
      </c>
      <c r="G10" s="142">
        <v>2500000</v>
      </c>
      <c r="H10" s="209"/>
    </row>
    <row r="11" spans="2:9" x14ac:dyDescent="0.2">
      <c r="B11" s="207"/>
      <c r="C11" s="212"/>
      <c r="D11" s="187" t="s">
        <v>82</v>
      </c>
      <c r="E11" s="140" t="s">
        <v>277</v>
      </c>
      <c r="F11" s="141">
        <v>1</v>
      </c>
      <c r="G11" s="142">
        <v>1500000</v>
      </c>
      <c r="H11" s="209"/>
    </row>
    <row r="12" spans="2:9" x14ac:dyDescent="0.2">
      <c r="B12" s="207"/>
      <c r="C12" s="213"/>
      <c r="D12" s="187" t="s">
        <v>83</v>
      </c>
      <c r="E12" s="140" t="s">
        <v>277</v>
      </c>
      <c r="F12" s="141">
        <v>1</v>
      </c>
      <c r="G12" s="142">
        <v>2500000</v>
      </c>
      <c r="H12" s="210"/>
    </row>
    <row r="13" spans="2:9" x14ac:dyDescent="0.2">
      <c r="B13" s="207"/>
      <c r="C13" s="211" t="s">
        <v>283</v>
      </c>
      <c r="D13" s="187" t="s">
        <v>85</v>
      </c>
      <c r="E13" s="140" t="s">
        <v>277</v>
      </c>
      <c r="F13" s="141">
        <v>1</v>
      </c>
      <c r="G13" s="142">
        <v>1500000</v>
      </c>
      <c r="H13" s="208">
        <f>G13+G14+G15+G16</f>
        <v>6500000</v>
      </c>
    </row>
    <row r="14" spans="2:9" x14ac:dyDescent="0.2">
      <c r="B14" s="207"/>
      <c r="C14" s="212"/>
      <c r="D14" s="187" t="s">
        <v>86</v>
      </c>
      <c r="E14" s="140" t="s">
        <v>277</v>
      </c>
      <c r="F14" s="141">
        <v>1</v>
      </c>
      <c r="G14" s="142">
        <v>2000000</v>
      </c>
      <c r="H14" s="209"/>
      <c r="I14" s="143"/>
    </row>
    <row r="15" spans="2:9" x14ac:dyDescent="0.2">
      <c r="B15" s="207"/>
      <c r="C15" s="212"/>
      <c r="D15" s="187" t="s">
        <v>87</v>
      </c>
      <c r="E15" s="140" t="s">
        <v>277</v>
      </c>
      <c r="F15" s="141">
        <v>1</v>
      </c>
      <c r="G15" s="142">
        <v>1500000</v>
      </c>
      <c r="H15" s="209"/>
    </row>
    <row r="16" spans="2:9" x14ac:dyDescent="0.2">
      <c r="B16" s="207"/>
      <c r="C16" s="213"/>
      <c r="D16" s="187" t="s">
        <v>88</v>
      </c>
      <c r="E16" s="140" t="s">
        <v>277</v>
      </c>
      <c r="F16" s="141">
        <v>1</v>
      </c>
      <c r="G16" s="142">
        <v>1500000</v>
      </c>
      <c r="H16" s="210"/>
    </row>
    <row r="17" spans="2:8" x14ac:dyDescent="0.2">
      <c r="B17" s="207"/>
      <c r="C17" s="211" t="s">
        <v>285</v>
      </c>
      <c r="D17" s="187" t="s">
        <v>89</v>
      </c>
      <c r="E17" s="140" t="s">
        <v>277</v>
      </c>
      <c r="F17" s="141">
        <v>1</v>
      </c>
      <c r="G17" s="142">
        <v>1835000</v>
      </c>
      <c r="H17" s="208">
        <f>G17+G18+G19+G20</f>
        <v>6035000</v>
      </c>
    </row>
    <row r="18" spans="2:8" x14ac:dyDescent="0.2">
      <c r="B18" s="207"/>
      <c r="C18" s="212"/>
      <c r="D18" s="187" t="s">
        <v>90</v>
      </c>
      <c r="E18" s="140" t="s">
        <v>277</v>
      </c>
      <c r="F18" s="141">
        <v>1</v>
      </c>
      <c r="G18" s="142">
        <v>1800000</v>
      </c>
      <c r="H18" s="209"/>
    </row>
    <row r="19" spans="2:8" x14ac:dyDescent="0.2">
      <c r="B19" s="207"/>
      <c r="C19" s="212"/>
      <c r="D19" s="187" t="s">
        <v>91</v>
      </c>
      <c r="E19" s="140" t="s">
        <v>277</v>
      </c>
      <c r="F19" s="141">
        <v>1</v>
      </c>
      <c r="G19" s="142">
        <v>1200000</v>
      </c>
      <c r="H19" s="209"/>
    </row>
    <row r="20" spans="2:8" ht="28.5" x14ac:dyDescent="0.2">
      <c r="B20" s="207"/>
      <c r="C20" s="213"/>
      <c r="D20" s="187" t="s">
        <v>101</v>
      </c>
      <c r="E20" s="140" t="s">
        <v>277</v>
      </c>
      <c r="F20" s="141">
        <v>1</v>
      </c>
      <c r="G20" s="142">
        <v>1200000</v>
      </c>
      <c r="H20" s="210"/>
    </row>
    <row r="21" spans="2:8" ht="57" x14ac:dyDescent="0.2">
      <c r="B21" s="207"/>
      <c r="C21" s="211" t="s">
        <v>286</v>
      </c>
      <c r="D21" s="187" t="s">
        <v>102</v>
      </c>
      <c r="E21" s="140" t="s">
        <v>277</v>
      </c>
      <c r="F21" s="141">
        <v>1</v>
      </c>
      <c r="G21" s="142">
        <v>1500000</v>
      </c>
      <c r="H21" s="208">
        <f>G21+G22+G23+G24</f>
        <v>5500000</v>
      </c>
    </row>
    <row r="22" spans="2:8" x14ac:dyDescent="0.2">
      <c r="B22" s="207"/>
      <c r="C22" s="212"/>
      <c r="D22" s="187" t="s">
        <v>93</v>
      </c>
      <c r="E22" s="140" t="s">
        <v>277</v>
      </c>
      <c r="F22" s="141">
        <v>1</v>
      </c>
      <c r="G22" s="142">
        <v>1500000</v>
      </c>
      <c r="H22" s="209"/>
    </row>
    <row r="23" spans="2:8" x14ac:dyDescent="0.2">
      <c r="B23" s="207"/>
      <c r="C23" s="212"/>
      <c r="D23" s="187" t="s">
        <v>94</v>
      </c>
      <c r="E23" s="140" t="s">
        <v>277</v>
      </c>
      <c r="F23" s="141">
        <v>1</v>
      </c>
      <c r="G23" s="142">
        <v>1500000</v>
      </c>
      <c r="H23" s="209"/>
    </row>
    <row r="24" spans="2:8" x14ac:dyDescent="0.2">
      <c r="B24" s="207"/>
      <c r="C24" s="213"/>
      <c r="D24" s="187" t="s">
        <v>95</v>
      </c>
      <c r="E24" s="140" t="s">
        <v>277</v>
      </c>
      <c r="F24" s="141">
        <v>1</v>
      </c>
      <c r="G24" s="142">
        <v>1000000</v>
      </c>
      <c r="H24" s="210"/>
    </row>
    <row r="25" spans="2:8" x14ac:dyDescent="0.2">
      <c r="B25" s="207"/>
      <c r="C25" s="211" t="s">
        <v>287</v>
      </c>
      <c r="D25" s="187" t="s">
        <v>97</v>
      </c>
      <c r="E25" s="140" t="s">
        <v>277</v>
      </c>
      <c r="F25" s="141">
        <v>1</v>
      </c>
      <c r="G25" s="142">
        <v>1200000</v>
      </c>
      <c r="H25" s="208">
        <f>G25+G26+G27+G28</f>
        <v>3765000</v>
      </c>
    </row>
    <row r="26" spans="2:8" x14ac:dyDescent="0.2">
      <c r="B26" s="207"/>
      <c r="C26" s="212"/>
      <c r="D26" s="187" t="s">
        <v>98</v>
      </c>
      <c r="E26" s="140" t="s">
        <v>277</v>
      </c>
      <c r="F26" s="141">
        <v>1</v>
      </c>
      <c r="G26" s="142">
        <v>1200000</v>
      </c>
      <c r="H26" s="209"/>
    </row>
    <row r="27" spans="2:8" x14ac:dyDescent="0.2">
      <c r="B27" s="207"/>
      <c r="C27" s="212"/>
      <c r="D27" s="187" t="s">
        <v>99</v>
      </c>
      <c r="E27" s="140" t="s">
        <v>277</v>
      </c>
      <c r="F27" s="141">
        <v>1</v>
      </c>
      <c r="G27" s="142">
        <v>1000000</v>
      </c>
      <c r="H27" s="209"/>
    </row>
    <row r="28" spans="2:8" ht="29.25" thickBot="1" x14ac:dyDescent="0.25">
      <c r="B28" s="207"/>
      <c r="C28" s="212"/>
      <c r="D28" s="188" t="s">
        <v>230</v>
      </c>
      <c r="E28" s="144" t="s">
        <v>277</v>
      </c>
      <c r="F28" s="145">
        <v>1</v>
      </c>
      <c r="G28" s="146">
        <v>365000</v>
      </c>
      <c r="H28" s="209"/>
    </row>
    <row r="29" spans="2:8" ht="15.75" thickBot="1" x14ac:dyDescent="0.3">
      <c r="B29" s="207"/>
      <c r="C29" s="215" t="s">
        <v>288</v>
      </c>
      <c r="D29" s="215"/>
      <c r="E29" s="215"/>
      <c r="F29" s="215"/>
      <c r="G29" s="215"/>
      <c r="H29" s="315">
        <f>SUM(H6:H28)</f>
        <v>35500000</v>
      </c>
    </row>
    <row r="30" spans="2:8" ht="15" customHeight="1" x14ac:dyDescent="0.2">
      <c r="B30" s="207" t="s">
        <v>295</v>
      </c>
      <c r="C30" s="228" t="s">
        <v>300</v>
      </c>
      <c r="D30" s="176" t="s">
        <v>107</v>
      </c>
      <c r="E30" s="154" t="s">
        <v>277</v>
      </c>
      <c r="F30" s="155">
        <v>1</v>
      </c>
      <c r="G30" s="189">
        <v>1500000</v>
      </c>
      <c r="H30" s="223">
        <f>G30+G31+G32</f>
        <v>3575000</v>
      </c>
    </row>
    <row r="31" spans="2:8" x14ac:dyDescent="0.2">
      <c r="B31" s="207"/>
      <c r="C31" s="221"/>
      <c r="D31" s="171" t="s">
        <v>104</v>
      </c>
      <c r="E31" s="140" t="s">
        <v>277</v>
      </c>
      <c r="F31" s="141">
        <v>1</v>
      </c>
      <c r="G31" s="151">
        <v>1225000</v>
      </c>
      <c r="H31" s="224"/>
    </row>
    <row r="32" spans="2:8" ht="28.5" x14ac:dyDescent="0.2">
      <c r="B32" s="207"/>
      <c r="C32" s="221"/>
      <c r="D32" s="171" t="s">
        <v>108</v>
      </c>
      <c r="E32" s="140" t="s">
        <v>277</v>
      </c>
      <c r="F32" s="141">
        <v>1</v>
      </c>
      <c r="G32" s="151">
        <v>850000</v>
      </c>
      <c r="H32" s="224"/>
    </row>
    <row r="33" spans="2:9" x14ac:dyDescent="0.2">
      <c r="B33" s="207"/>
      <c r="C33" s="221" t="s">
        <v>299</v>
      </c>
      <c r="D33" s="171" t="s">
        <v>296</v>
      </c>
      <c r="E33" s="140" t="s">
        <v>277</v>
      </c>
      <c r="F33" s="141">
        <v>1</v>
      </c>
      <c r="G33" s="151">
        <v>1200000</v>
      </c>
      <c r="H33" s="225">
        <f>G33+G34</f>
        <v>1700000</v>
      </c>
    </row>
    <row r="34" spans="2:9" ht="28.5" x14ac:dyDescent="0.2">
      <c r="B34" s="207"/>
      <c r="C34" s="221"/>
      <c r="D34" s="171" t="s">
        <v>297</v>
      </c>
      <c r="E34" s="140" t="s">
        <v>277</v>
      </c>
      <c r="F34" s="141">
        <v>1</v>
      </c>
      <c r="G34" s="151">
        <v>500000</v>
      </c>
      <c r="H34" s="226"/>
    </row>
    <row r="35" spans="2:9" ht="28.5" x14ac:dyDescent="0.2">
      <c r="B35" s="207"/>
      <c r="C35" s="221" t="s">
        <v>301</v>
      </c>
      <c r="D35" s="171" t="s">
        <v>115</v>
      </c>
      <c r="E35" s="140" t="s">
        <v>277</v>
      </c>
      <c r="F35" s="141">
        <v>1</v>
      </c>
      <c r="G35" s="151">
        <v>900000</v>
      </c>
      <c r="H35" s="225">
        <f>G35+G36+G37</f>
        <v>2000000</v>
      </c>
    </row>
    <row r="36" spans="2:9" ht="28.5" x14ac:dyDescent="0.2">
      <c r="B36" s="207"/>
      <c r="C36" s="221"/>
      <c r="D36" s="171" t="s">
        <v>116</v>
      </c>
      <c r="E36" s="140" t="s">
        <v>277</v>
      </c>
      <c r="F36" s="141">
        <v>1</v>
      </c>
      <c r="G36" s="151">
        <v>550000</v>
      </c>
      <c r="H36" s="226"/>
    </row>
    <row r="37" spans="2:9" x14ac:dyDescent="0.2">
      <c r="B37" s="207"/>
      <c r="C37" s="221"/>
      <c r="D37" s="171" t="s">
        <v>298</v>
      </c>
      <c r="E37" s="140" t="s">
        <v>277</v>
      </c>
      <c r="F37" s="141">
        <v>1</v>
      </c>
      <c r="G37" s="151">
        <v>550000</v>
      </c>
      <c r="H37" s="226"/>
    </row>
    <row r="38" spans="2:9" ht="28.5" x14ac:dyDescent="0.2">
      <c r="B38" s="207"/>
      <c r="C38" s="221" t="s">
        <v>302</v>
      </c>
      <c r="D38" s="171" t="s">
        <v>130</v>
      </c>
      <c r="E38" s="140" t="s">
        <v>277</v>
      </c>
      <c r="F38" s="141">
        <v>1</v>
      </c>
      <c r="G38" s="151">
        <v>550000</v>
      </c>
      <c r="H38" s="225">
        <f>G38+G39+G40</f>
        <v>2350000</v>
      </c>
    </row>
    <row r="39" spans="2:9" ht="28.5" x14ac:dyDescent="0.2">
      <c r="B39" s="207"/>
      <c r="C39" s="221"/>
      <c r="D39" s="171" t="s">
        <v>131</v>
      </c>
      <c r="E39" s="140" t="s">
        <v>277</v>
      </c>
      <c r="F39" s="141">
        <v>1</v>
      </c>
      <c r="G39" s="151">
        <v>550000</v>
      </c>
      <c r="H39" s="226"/>
    </row>
    <row r="40" spans="2:9" ht="28.5" x14ac:dyDescent="0.2">
      <c r="B40" s="207"/>
      <c r="C40" s="221"/>
      <c r="D40" s="171" t="s">
        <v>132</v>
      </c>
      <c r="E40" s="140" t="s">
        <v>277</v>
      </c>
      <c r="F40" s="141">
        <v>1</v>
      </c>
      <c r="G40" s="151">
        <v>1250000</v>
      </c>
      <c r="H40" s="226"/>
    </row>
    <row r="41" spans="2:9" x14ac:dyDescent="0.2">
      <c r="B41" s="207"/>
      <c r="C41" s="221" t="s">
        <v>303</v>
      </c>
      <c r="D41" s="171" t="s">
        <v>121</v>
      </c>
      <c r="E41" s="140" t="s">
        <v>277</v>
      </c>
      <c r="F41" s="141">
        <v>1</v>
      </c>
      <c r="G41" s="151">
        <v>550000</v>
      </c>
      <c r="H41" s="225">
        <f>G41+G42+G43+G44</f>
        <v>2650000</v>
      </c>
    </row>
    <row r="42" spans="2:9" x14ac:dyDescent="0.2">
      <c r="B42" s="207"/>
      <c r="C42" s="221"/>
      <c r="D42" s="171" t="s">
        <v>122</v>
      </c>
      <c r="E42" s="140" t="s">
        <v>277</v>
      </c>
      <c r="F42" s="141">
        <v>1</v>
      </c>
      <c r="G42" s="151">
        <v>550000</v>
      </c>
      <c r="H42" s="226"/>
    </row>
    <row r="43" spans="2:9" x14ac:dyDescent="0.2">
      <c r="B43" s="207"/>
      <c r="C43" s="221"/>
      <c r="D43" s="171" t="s">
        <v>123</v>
      </c>
      <c r="E43" s="140" t="s">
        <v>277</v>
      </c>
      <c r="F43" s="141">
        <v>1</v>
      </c>
      <c r="G43" s="151">
        <v>1000000</v>
      </c>
      <c r="H43" s="226"/>
    </row>
    <row r="44" spans="2:9" x14ac:dyDescent="0.2">
      <c r="B44" s="207"/>
      <c r="C44" s="221"/>
      <c r="D44" s="171" t="s">
        <v>124</v>
      </c>
      <c r="E44" s="140" t="s">
        <v>277</v>
      </c>
      <c r="F44" s="141">
        <v>1</v>
      </c>
      <c r="G44" s="151">
        <v>550000</v>
      </c>
      <c r="H44" s="226"/>
    </row>
    <row r="45" spans="2:9" x14ac:dyDescent="0.2">
      <c r="B45" s="207"/>
      <c r="C45" s="221" t="s">
        <v>304</v>
      </c>
      <c r="D45" s="171" t="s">
        <v>126</v>
      </c>
      <c r="E45" s="140" t="s">
        <v>277</v>
      </c>
      <c r="F45" s="141">
        <v>1</v>
      </c>
      <c r="G45" s="156">
        <v>1500000</v>
      </c>
      <c r="H45" s="225">
        <f>G45+G46+G47</f>
        <v>2600000</v>
      </c>
    </row>
    <row r="46" spans="2:9" x14ac:dyDescent="0.2">
      <c r="B46" s="207"/>
      <c r="C46" s="221"/>
      <c r="D46" s="171" t="s">
        <v>127</v>
      </c>
      <c r="E46" s="140" t="s">
        <v>277</v>
      </c>
      <c r="F46" s="141">
        <v>1</v>
      </c>
      <c r="G46" s="147">
        <v>550000</v>
      </c>
      <c r="H46" s="226"/>
    </row>
    <row r="47" spans="2:9" ht="29.25" thickBot="1" x14ac:dyDescent="0.25">
      <c r="B47" s="207"/>
      <c r="C47" s="222"/>
      <c r="D47" s="172" t="s">
        <v>229</v>
      </c>
      <c r="E47" s="144" t="s">
        <v>277</v>
      </c>
      <c r="F47" s="145">
        <v>1</v>
      </c>
      <c r="G47" s="148">
        <v>550000</v>
      </c>
      <c r="H47" s="227"/>
      <c r="I47" s="149"/>
    </row>
    <row r="48" spans="2:9" ht="15.75" thickBot="1" x14ac:dyDescent="0.3">
      <c r="B48" s="207"/>
      <c r="C48" s="219" t="s">
        <v>290</v>
      </c>
      <c r="D48" s="220"/>
      <c r="E48" s="220"/>
      <c r="F48" s="220"/>
      <c r="G48" s="220"/>
      <c r="H48" s="314">
        <f>SUM(H30:H45)</f>
        <v>14875000</v>
      </c>
      <c r="I48" s="150"/>
    </row>
    <row r="49" spans="2:9" ht="30" customHeight="1" x14ac:dyDescent="0.2">
      <c r="B49" s="207" t="s">
        <v>263</v>
      </c>
      <c r="C49" s="239" t="s">
        <v>305</v>
      </c>
      <c r="D49" s="173" t="s">
        <v>163</v>
      </c>
      <c r="E49" s="137" t="s">
        <v>277</v>
      </c>
      <c r="F49" s="138">
        <v>1</v>
      </c>
      <c r="G49" s="151">
        <v>1200000</v>
      </c>
      <c r="H49" s="235">
        <f>G49+G50+G51+G52</f>
        <v>5660600</v>
      </c>
    </row>
    <row r="50" spans="2:9" x14ac:dyDescent="0.2">
      <c r="B50" s="207"/>
      <c r="C50" s="240"/>
      <c r="D50" s="174" t="s">
        <v>135</v>
      </c>
      <c r="E50" s="140" t="s">
        <v>277</v>
      </c>
      <c r="F50" s="141">
        <v>1</v>
      </c>
      <c r="G50" s="151">
        <v>1712500</v>
      </c>
      <c r="H50" s="226"/>
    </row>
    <row r="51" spans="2:9" x14ac:dyDescent="0.2">
      <c r="B51" s="207"/>
      <c r="C51" s="240"/>
      <c r="D51" s="174" t="s">
        <v>136</v>
      </c>
      <c r="E51" s="140" t="s">
        <v>277</v>
      </c>
      <c r="F51" s="141">
        <v>1</v>
      </c>
      <c r="G51" s="151">
        <v>1500000</v>
      </c>
      <c r="H51" s="226"/>
    </row>
    <row r="52" spans="2:9" x14ac:dyDescent="0.2">
      <c r="B52" s="207"/>
      <c r="C52" s="240"/>
      <c r="D52" s="174" t="s">
        <v>137</v>
      </c>
      <c r="E52" s="140" t="s">
        <v>277</v>
      </c>
      <c r="F52" s="141">
        <v>1</v>
      </c>
      <c r="G52" s="151">
        <v>1248100</v>
      </c>
      <c r="H52" s="226"/>
    </row>
    <row r="53" spans="2:9" x14ac:dyDescent="0.2">
      <c r="B53" s="207"/>
      <c r="C53" s="240" t="s">
        <v>306</v>
      </c>
      <c r="D53" s="174" t="s">
        <v>139</v>
      </c>
      <c r="E53" s="140" t="s">
        <v>277</v>
      </c>
      <c r="F53" s="141">
        <v>1</v>
      </c>
      <c r="G53" s="151">
        <v>1500000</v>
      </c>
      <c r="H53" s="236">
        <f>G53+G54+G55+G56+G57</f>
        <v>6700000</v>
      </c>
    </row>
    <row r="54" spans="2:9" x14ac:dyDescent="0.2">
      <c r="B54" s="207"/>
      <c r="C54" s="240"/>
      <c r="D54" s="174" t="s">
        <v>162</v>
      </c>
      <c r="E54" s="140" t="s">
        <v>277</v>
      </c>
      <c r="F54" s="141">
        <v>1</v>
      </c>
      <c r="G54" s="151">
        <v>1200000</v>
      </c>
      <c r="H54" s="237"/>
      <c r="I54" s="152"/>
    </row>
    <row r="55" spans="2:9" x14ac:dyDescent="0.2">
      <c r="B55" s="207"/>
      <c r="C55" s="240"/>
      <c r="D55" s="174" t="s">
        <v>140</v>
      </c>
      <c r="E55" s="140" t="s">
        <v>277</v>
      </c>
      <c r="F55" s="141">
        <v>1</v>
      </c>
      <c r="G55" s="151">
        <v>1500000</v>
      </c>
      <c r="H55" s="237"/>
    </row>
    <row r="56" spans="2:9" x14ac:dyDescent="0.2">
      <c r="B56" s="207"/>
      <c r="C56" s="240"/>
      <c r="D56" s="174" t="s">
        <v>141</v>
      </c>
      <c r="E56" s="140" t="s">
        <v>277</v>
      </c>
      <c r="F56" s="141">
        <v>1</v>
      </c>
      <c r="G56" s="151">
        <v>1500000</v>
      </c>
      <c r="H56" s="237"/>
    </row>
    <row r="57" spans="2:9" ht="28.5" x14ac:dyDescent="0.2">
      <c r="B57" s="207"/>
      <c r="C57" s="240"/>
      <c r="D57" s="174" t="s">
        <v>142</v>
      </c>
      <c r="E57" s="140" t="s">
        <v>277</v>
      </c>
      <c r="F57" s="141">
        <v>1</v>
      </c>
      <c r="G57" s="151">
        <v>1000000</v>
      </c>
      <c r="H57" s="238"/>
    </row>
    <row r="58" spans="2:9" x14ac:dyDescent="0.2">
      <c r="B58" s="207"/>
      <c r="C58" s="240" t="s">
        <v>307</v>
      </c>
      <c r="D58" s="174" t="s">
        <v>144</v>
      </c>
      <c r="E58" s="140" t="s">
        <v>277</v>
      </c>
      <c r="F58" s="141">
        <v>1</v>
      </c>
      <c r="G58" s="151">
        <v>1200000</v>
      </c>
      <c r="H58" s="225">
        <f>G58+G59+G60+G61</f>
        <v>6400000</v>
      </c>
    </row>
    <row r="59" spans="2:9" x14ac:dyDescent="0.2">
      <c r="B59" s="207"/>
      <c r="C59" s="240"/>
      <c r="D59" s="174" t="s">
        <v>145</v>
      </c>
      <c r="E59" s="140" t="s">
        <v>277</v>
      </c>
      <c r="F59" s="141">
        <v>1</v>
      </c>
      <c r="G59" s="151">
        <v>2500000</v>
      </c>
      <c r="H59" s="226"/>
    </row>
    <row r="60" spans="2:9" x14ac:dyDescent="0.2">
      <c r="B60" s="207"/>
      <c r="C60" s="240"/>
      <c r="D60" s="174" t="s">
        <v>146</v>
      </c>
      <c r="E60" s="140" t="s">
        <v>277</v>
      </c>
      <c r="F60" s="141">
        <v>1</v>
      </c>
      <c r="G60" s="151">
        <v>1500000</v>
      </c>
      <c r="H60" s="226"/>
    </row>
    <row r="61" spans="2:9" x14ac:dyDescent="0.2">
      <c r="B61" s="207"/>
      <c r="C61" s="240"/>
      <c r="D61" s="174" t="s">
        <v>147</v>
      </c>
      <c r="E61" s="140" t="s">
        <v>277</v>
      </c>
      <c r="F61" s="141">
        <v>1</v>
      </c>
      <c r="G61" s="151">
        <v>1200000</v>
      </c>
      <c r="H61" s="226"/>
    </row>
    <row r="62" spans="2:9" x14ac:dyDescent="0.2">
      <c r="B62" s="207"/>
      <c r="C62" s="240" t="s">
        <v>308</v>
      </c>
      <c r="D62" s="174" t="s">
        <v>149</v>
      </c>
      <c r="E62" s="140" t="s">
        <v>277</v>
      </c>
      <c r="F62" s="141">
        <v>1</v>
      </c>
      <c r="G62" s="151">
        <v>1200000</v>
      </c>
      <c r="H62" s="225">
        <f>G62+G63+G64+G65</f>
        <v>5639400</v>
      </c>
      <c r="I62" s="149"/>
    </row>
    <row r="63" spans="2:9" ht="28.5" x14ac:dyDescent="0.2">
      <c r="B63" s="207"/>
      <c r="C63" s="240"/>
      <c r="D63" s="174" t="s">
        <v>164</v>
      </c>
      <c r="E63" s="140" t="s">
        <v>277</v>
      </c>
      <c r="F63" s="141">
        <v>1</v>
      </c>
      <c r="G63" s="151">
        <v>1500000</v>
      </c>
      <c r="H63" s="226"/>
    </row>
    <row r="64" spans="2:9" x14ac:dyDescent="0.2">
      <c r="B64" s="207"/>
      <c r="C64" s="240"/>
      <c r="D64" s="174" t="s">
        <v>150</v>
      </c>
      <c r="E64" s="140" t="s">
        <v>277</v>
      </c>
      <c r="F64" s="141">
        <v>1</v>
      </c>
      <c r="G64" s="151">
        <v>1800000</v>
      </c>
      <c r="H64" s="226"/>
    </row>
    <row r="65" spans="2:9" ht="28.5" x14ac:dyDescent="0.2">
      <c r="B65" s="207"/>
      <c r="C65" s="240"/>
      <c r="D65" s="174" t="s">
        <v>151</v>
      </c>
      <c r="E65" s="140" t="s">
        <v>277</v>
      </c>
      <c r="F65" s="141">
        <v>1</v>
      </c>
      <c r="G65" s="151">
        <v>1139400</v>
      </c>
      <c r="H65" s="226"/>
    </row>
    <row r="66" spans="2:9" ht="28.5" x14ac:dyDescent="0.2">
      <c r="B66" s="207"/>
      <c r="C66" s="240" t="s">
        <v>309</v>
      </c>
      <c r="D66" s="174" t="s">
        <v>153</v>
      </c>
      <c r="E66" s="140" t="s">
        <v>277</v>
      </c>
      <c r="F66" s="141">
        <v>1</v>
      </c>
      <c r="G66" s="151">
        <v>1200000</v>
      </c>
      <c r="H66" s="225">
        <f>G66+G67+G68+G69</f>
        <v>5400000</v>
      </c>
    </row>
    <row r="67" spans="2:9" ht="28.5" x14ac:dyDescent="0.2">
      <c r="B67" s="207"/>
      <c r="C67" s="240"/>
      <c r="D67" s="174" t="s">
        <v>154</v>
      </c>
      <c r="E67" s="140" t="s">
        <v>277</v>
      </c>
      <c r="F67" s="141">
        <v>1</v>
      </c>
      <c r="G67" s="151">
        <v>1200000</v>
      </c>
      <c r="H67" s="226"/>
    </row>
    <row r="68" spans="2:9" ht="28.5" x14ac:dyDescent="0.2">
      <c r="B68" s="207"/>
      <c r="C68" s="240"/>
      <c r="D68" s="174" t="s">
        <v>155</v>
      </c>
      <c r="E68" s="140" t="s">
        <v>277</v>
      </c>
      <c r="F68" s="141">
        <v>1</v>
      </c>
      <c r="G68" s="151">
        <v>1500000</v>
      </c>
      <c r="H68" s="226"/>
    </row>
    <row r="69" spans="2:9" x14ac:dyDescent="0.2">
      <c r="B69" s="207"/>
      <c r="C69" s="240"/>
      <c r="D69" s="174" t="s">
        <v>156</v>
      </c>
      <c r="E69" s="140" t="s">
        <v>277</v>
      </c>
      <c r="F69" s="141">
        <v>1</v>
      </c>
      <c r="G69" s="151">
        <v>1500000</v>
      </c>
      <c r="H69" s="226"/>
    </row>
    <row r="70" spans="2:9" x14ac:dyDescent="0.2">
      <c r="B70" s="207"/>
      <c r="C70" s="241" t="s">
        <v>310</v>
      </c>
      <c r="D70" s="174" t="s">
        <v>158</v>
      </c>
      <c r="E70" s="140" t="s">
        <v>277</v>
      </c>
      <c r="F70" s="141">
        <v>1</v>
      </c>
      <c r="G70" s="151">
        <v>1500000</v>
      </c>
      <c r="H70" s="236">
        <f>G70+G71+G72+G73</f>
        <v>5700000</v>
      </c>
    </row>
    <row r="71" spans="2:9" x14ac:dyDescent="0.2">
      <c r="B71" s="207"/>
      <c r="C71" s="242"/>
      <c r="D71" s="174" t="s">
        <v>159</v>
      </c>
      <c r="E71" s="140" t="s">
        <v>277</v>
      </c>
      <c r="F71" s="141">
        <v>1</v>
      </c>
      <c r="G71" s="151">
        <v>1200000</v>
      </c>
      <c r="H71" s="237"/>
    </row>
    <row r="72" spans="2:9" x14ac:dyDescent="0.2">
      <c r="B72" s="207"/>
      <c r="C72" s="242"/>
      <c r="D72" s="174" t="s">
        <v>160</v>
      </c>
      <c r="E72" s="140" t="s">
        <v>277</v>
      </c>
      <c r="F72" s="141">
        <v>1</v>
      </c>
      <c r="G72" s="151">
        <v>1500000</v>
      </c>
      <c r="H72" s="237"/>
    </row>
    <row r="73" spans="2:9" ht="29.25" thickBot="1" x14ac:dyDescent="0.25">
      <c r="B73" s="207"/>
      <c r="C73" s="242"/>
      <c r="D73" s="175" t="s">
        <v>229</v>
      </c>
      <c r="E73" s="144" t="s">
        <v>277</v>
      </c>
      <c r="F73" s="145">
        <v>1</v>
      </c>
      <c r="G73" s="153">
        <v>1500000</v>
      </c>
      <c r="H73" s="237"/>
    </row>
    <row r="74" spans="2:9" ht="15.75" thickBot="1" x14ac:dyDescent="0.3">
      <c r="B74" s="207"/>
      <c r="C74" s="243" t="s">
        <v>291</v>
      </c>
      <c r="D74" s="244"/>
      <c r="E74" s="244"/>
      <c r="F74" s="244"/>
      <c r="G74" s="244"/>
      <c r="H74" s="313">
        <f>SUM(H49:H70)</f>
        <v>35500000</v>
      </c>
      <c r="I74" s="150"/>
    </row>
    <row r="75" spans="2:9" ht="15" customHeight="1" x14ac:dyDescent="0.2">
      <c r="B75" s="207" t="s">
        <v>265</v>
      </c>
      <c r="C75" s="228" t="s">
        <v>311</v>
      </c>
      <c r="D75" s="176" t="s">
        <v>166</v>
      </c>
      <c r="E75" s="154" t="s">
        <v>277</v>
      </c>
      <c r="F75" s="155">
        <v>1</v>
      </c>
      <c r="G75" s="156">
        <v>1500000</v>
      </c>
      <c r="H75" s="238">
        <f>G75+G76+G77+G78</f>
        <v>4700000</v>
      </c>
    </row>
    <row r="76" spans="2:9" x14ac:dyDescent="0.2">
      <c r="B76" s="207"/>
      <c r="C76" s="221"/>
      <c r="D76" s="171" t="s">
        <v>167</v>
      </c>
      <c r="E76" s="140" t="s">
        <v>277</v>
      </c>
      <c r="F76" s="141">
        <v>1</v>
      </c>
      <c r="G76" s="147">
        <v>1200000</v>
      </c>
      <c r="H76" s="226"/>
    </row>
    <row r="77" spans="2:9" x14ac:dyDescent="0.2">
      <c r="B77" s="207"/>
      <c r="C77" s="221"/>
      <c r="D77" s="171" t="s">
        <v>168</v>
      </c>
      <c r="E77" s="140" t="s">
        <v>277</v>
      </c>
      <c r="F77" s="141">
        <v>1</v>
      </c>
      <c r="G77" s="147">
        <v>1000000</v>
      </c>
      <c r="H77" s="226"/>
    </row>
    <row r="78" spans="2:9" x14ac:dyDescent="0.2">
      <c r="B78" s="207"/>
      <c r="C78" s="221"/>
      <c r="D78" s="171" t="s">
        <v>169</v>
      </c>
      <c r="E78" s="140" t="s">
        <v>277</v>
      </c>
      <c r="F78" s="141">
        <v>1</v>
      </c>
      <c r="G78" s="147">
        <v>1000000</v>
      </c>
      <c r="H78" s="226"/>
    </row>
    <row r="79" spans="2:9" x14ac:dyDescent="0.2">
      <c r="B79" s="207"/>
      <c r="C79" s="221" t="s">
        <v>312</v>
      </c>
      <c r="D79" s="171" t="s">
        <v>171</v>
      </c>
      <c r="E79" s="140" t="s">
        <v>277</v>
      </c>
      <c r="F79" s="141">
        <v>1</v>
      </c>
      <c r="G79" s="147">
        <v>2200000</v>
      </c>
      <c r="H79" s="225">
        <f>G79+G80+G81+G82+G83</f>
        <v>9508500</v>
      </c>
    </row>
    <row r="80" spans="2:9" x14ac:dyDescent="0.2">
      <c r="B80" s="207"/>
      <c r="C80" s="221"/>
      <c r="D80" s="171" t="s">
        <v>172</v>
      </c>
      <c r="E80" s="140" t="s">
        <v>277</v>
      </c>
      <c r="F80" s="141">
        <v>1</v>
      </c>
      <c r="G80" s="147">
        <v>2800000</v>
      </c>
      <c r="H80" s="226"/>
    </row>
    <row r="81" spans="2:8" x14ac:dyDescent="0.2">
      <c r="B81" s="207"/>
      <c r="C81" s="221"/>
      <c r="D81" s="171" t="s">
        <v>173</v>
      </c>
      <c r="E81" s="140" t="s">
        <v>277</v>
      </c>
      <c r="F81" s="141">
        <v>1</v>
      </c>
      <c r="G81" s="147">
        <v>2000000</v>
      </c>
      <c r="H81" s="226"/>
    </row>
    <row r="82" spans="2:8" x14ac:dyDescent="0.2">
      <c r="B82" s="207"/>
      <c r="C82" s="221"/>
      <c r="D82" s="171" t="s">
        <v>174</v>
      </c>
      <c r="E82" s="140" t="s">
        <v>277</v>
      </c>
      <c r="F82" s="141">
        <v>1</v>
      </c>
      <c r="G82" s="147">
        <v>1500000</v>
      </c>
      <c r="H82" s="226"/>
    </row>
    <row r="83" spans="2:8" x14ac:dyDescent="0.2">
      <c r="B83" s="207"/>
      <c r="C83" s="221"/>
      <c r="D83" s="171" t="s">
        <v>175</v>
      </c>
      <c r="E83" s="140" t="s">
        <v>277</v>
      </c>
      <c r="F83" s="141">
        <v>1</v>
      </c>
      <c r="G83" s="147">
        <v>1008500</v>
      </c>
      <c r="H83" s="226"/>
    </row>
    <row r="84" spans="2:8" ht="28.5" x14ac:dyDescent="0.2">
      <c r="B84" s="207"/>
      <c r="C84" s="221" t="s">
        <v>313</v>
      </c>
      <c r="D84" s="171" t="s">
        <v>177</v>
      </c>
      <c r="E84" s="140" t="s">
        <v>277</v>
      </c>
      <c r="F84" s="141">
        <v>1</v>
      </c>
      <c r="G84" s="147">
        <v>1200000</v>
      </c>
      <c r="H84" s="225">
        <f>G84+G85+G86+G87</f>
        <v>4761000</v>
      </c>
    </row>
    <row r="85" spans="2:8" x14ac:dyDescent="0.2">
      <c r="B85" s="207"/>
      <c r="C85" s="221"/>
      <c r="D85" s="171" t="s">
        <v>178</v>
      </c>
      <c r="E85" s="140" t="s">
        <v>277</v>
      </c>
      <c r="F85" s="141">
        <v>1</v>
      </c>
      <c r="G85" s="147">
        <v>1000000</v>
      </c>
      <c r="H85" s="226"/>
    </row>
    <row r="86" spans="2:8" x14ac:dyDescent="0.2">
      <c r="B86" s="207"/>
      <c r="C86" s="221"/>
      <c r="D86" s="171" t="s">
        <v>179</v>
      </c>
      <c r="E86" s="140" t="s">
        <v>277</v>
      </c>
      <c r="F86" s="141">
        <v>1</v>
      </c>
      <c r="G86" s="147">
        <v>1061000</v>
      </c>
      <c r="H86" s="226"/>
    </row>
    <row r="87" spans="2:8" x14ac:dyDescent="0.2">
      <c r="B87" s="207"/>
      <c r="C87" s="221"/>
      <c r="D87" s="171" t="s">
        <v>180</v>
      </c>
      <c r="E87" s="140" t="s">
        <v>277</v>
      </c>
      <c r="F87" s="141">
        <v>1</v>
      </c>
      <c r="G87" s="147">
        <v>1500000</v>
      </c>
      <c r="H87" s="226"/>
    </row>
    <row r="88" spans="2:8" ht="28.5" x14ac:dyDescent="0.2">
      <c r="B88" s="207"/>
      <c r="C88" s="221" t="s">
        <v>314</v>
      </c>
      <c r="D88" s="171" t="s">
        <v>182</v>
      </c>
      <c r="E88" s="140" t="s">
        <v>277</v>
      </c>
      <c r="F88" s="141">
        <v>1</v>
      </c>
      <c r="G88" s="147">
        <v>2500000</v>
      </c>
      <c r="H88" s="225">
        <f>G88+G89+G90+G91+G92</f>
        <v>14139000</v>
      </c>
    </row>
    <row r="89" spans="2:8" ht="28.5" x14ac:dyDescent="0.2">
      <c r="B89" s="207"/>
      <c r="C89" s="221"/>
      <c r="D89" s="171" t="s">
        <v>183</v>
      </c>
      <c r="E89" s="140" t="s">
        <v>277</v>
      </c>
      <c r="F89" s="141">
        <v>1</v>
      </c>
      <c r="G89" s="147">
        <v>2800000</v>
      </c>
      <c r="H89" s="226"/>
    </row>
    <row r="90" spans="2:8" ht="28.5" x14ac:dyDescent="0.2">
      <c r="B90" s="207"/>
      <c r="C90" s="221"/>
      <c r="D90" s="171" t="s">
        <v>184</v>
      </c>
      <c r="E90" s="140" t="s">
        <v>277</v>
      </c>
      <c r="F90" s="141">
        <v>1</v>
      </c>
      <c r="G90" s="147">
        <v>3800000</v>
      </c>
      <c r="H90" s="226"/>
    </row>
    <row r="91" spans="2:8" ht="28.5" x14ac:dyDescent="0.2">
      <c r="B91" s="207"/>
      <c r="C91" s="221"/>
      <c r="D91" s="171" t="s">
        <v>185</v>
      </c>
      <c r="E91" s="140" t="s">
        <v>277</v>
      </c>
      <c r="F91" s="141">
        <v>1</v>
      </c>
      <c r="G91" s="147">
        <v>3500000</v>
      </c>
      <c r="H91" s="226"/>
    </row>
    <row r="92" spans="2:8" ht="28.5" x14ac:dyDescent="0.2">
      <c r="B92" s="207"/>
      <c r="C92" s="221"/>
      <c r="D92" s="171" t="s">
        <v>186</v>
      </c>
      <c r="E92" s="140" t="s">
        <v>277</v>
      </c>
      <c r="F92" s="141">
        <v>1</v>
      </c>
      <c r="G92" s="147">
        <v>1539000</v>
      </c>
      <c r="H92" s="226"/>
    </row>
    <row r="93" spans="2:8" ht="28.5" x14ac:dyDescent="0.2">
      <c r="B93" s="207"/>
      <c r="C93" s="221" t="s">
        <v>315</v>
      </c>
      <c r="D93" s="171" t="s">
        <v>188</v>
      </c>
      <c r="E93" s="140" t="s">
        <v>277</v>
      </c>
      <c r="F93" s="141">
        <v>1</v>
      </c>
      <c r="G93" s="147">
        <v>2000000</v>
      </c>
      <c r="H93" s="225">
        <f>G93+G94+G95+G96</f>
        <v>6616500</v>
      </c>
    </row>
    <row r="94" spans="2:8" ht="28.5" x14ac:dyDescent="0.2">
      <c r="B94" s="207"/>
      <c r="C94" s="221"/>
      <c r="D94" s="171" t="s">
        <v>195</v>
      </c>
      <c r="E94" s="140" t="s">
        <v>277</v>
      </c>
      <c r="F94" s="141">
        <v>1</v>
      </c>
      <c r="G94" s="147">
        <v>1800000</v>
      </c>
      <c r="H94" s="226"/>
    </row>
    <row r="95" spans="2:8" ht="28.5" x14ac:dyDescent="0.2">
      <c r="B95" s="207"/>
      <c r="C95" s="221"/>
      <c r="D95" s="171" t="s">
        <v>196</v>
      </c>
      <c r="E95" s="140" t="s">
        <v>277</v>
      </c>
      <c r="F95" s="141">
        <v>1</v>
      </c>
      <c r="G95" s="147">
        <v>1500000</v>
      </c>
      <c r="H95" s="226"/>
    </row>
    <row r="96" spans="2:8" x14ac:dyDescent="0.2">
      <c r="B96" s="207"/>
      <c r="C96" s="221"/>
      <c r="D96" s="171" t="s">
        <v>189</v>
      </c>
      <c r="E96" s="140" t="s">
        <v>277</v>
      </c>
      <c r="F96" s="141">
        <v>1</v>
      </c>
      <c r="G96" s="147">
        <v>1316500</v>
      </c>
      <c r="H96" s="226"/>
    </row>
    <row r="97" spans="2:9" x14ac:dyDescent="0.2">
      <c r="B97" s="207"/>
      <c r="C97" s="221" t="s">
        <v>316</v>
      </c>
      <c r="D97" s="171" t="s">
        <v>191</v>
      </c>
      <c r="E97" s="140" t="s">
        <v>277</v>
      </c>
      <c r="F97" s="141">
        <v>1</v>
      </c>
      <c r="G97" s="147">
        <v>2000000</v>
      </c>
      <c r="H97" s="225">
        <f>G97+G98+G99+G100</f>
        <v>4900000</v>
      </c>
    </row>
    <row r="98" spans="2:9" ht="28.5" x14ac:dyDescent="0.2">
      <c r="B98" s="207"/>
      <c r="C98" s="221"/>
      <c r="D98" s="171" t="s">
        <v>192</v>
      </c>
      <c r="E98" s="140" t="s">
        <v>277</v>
      </c>
      <c r="F98" s="141">
        <v>1</v>
      </c>
      <c r="G98" s="147">
        <v>1200000</v>
      </c>
      <c r="H98" s="226"/>
    </row>
    <row r="99" spans="2:9" x14ac:dyDescent="0.2">
      <c r="B99" s="207"/>
      <c r="C99" s="221"/>
      <c r="D99" s="171" t="s">
        <v>193</v>
      </c>
      <c r="E99" s="140" t="s">
        <v>277</v>
      </c>
      <c r="F99" s="141">
        <v>1</v>
      </c>
      <c r="G99" s="147">
        <v>1200000</v>
      </c>
      <c r="H99" s="226"/>
    </row>
    <row r="100" spans="2:9" ht="29.25" thickBot="1" x14ac:dyDescent="0.25">
      <c r="B100" s="207"/>
      <c r="C100" s="222"/>
      <c r="D100" s="177" t="s">
        <v>229</v>
      </c>
      <c r="E100" s="144" t="s">
        <v>277</v>
      </c>
      <c r="F100" s="145">
        <v>1</v>
      </c>
      <c r="G100" s="148">
        <v>500000</v>
      </c>
      <c r="H100" s="227"/>
      <c r="I100" s="157"/>
    </row>
    <row r="101" spans="2:9" ht="15.75" thickBot="1" x14ac:dyDescent="0.3">
      <c r="B101" s="207"/>
      <c r="C101" s="219" t="s">
        <v>292</v>
      </c>
      <c r="D101" s="220"/>
      <c r="E101" s="220"/>
      <c r="F101" s="220"/>
      <c r="G101" s="220"/>
      <c r="H101" s="310">
        <f>SUM(H75:H100)</f>
        <v>44625000</v>
      </c>
      <c r="I101" s="157"/>
    </row>
    <row r="102" spans="2:9" ht="15" customHeight="1" x14ac:dyDescent="0.2">
      <c r="B102" s="207" t="s">
        <v>268</v>
      </c>
      <c r="C102" s="228" t="s">
        <v>317</v>
      </c>
      <c r="D102" s="178" t="s">
        <v>198</v>
      </c>
      <c r="E102" s="154" t="s">
        <v>277</v>
      </c>
      <c r="F102" s="155">
        <v>1</v>
      </c>
      <c r="G102" s="156">
        <v>4133500</v>
      </c>
      <c r="H102" s="238">
        <f>G102+G103+G104+G105</f>
        <v>16533500</v>
      </c>
    </row>
    <row r="103" spans="2:9" ht="28.5" x14ac:dyDescent="0.2">
      <c r="B103" s="207"/>
      <c r="C103" s="221"/>
      <c r="D103" s="179" t="s">
        <v>199</v>
      </c>
      <c r="E103" s="140" t="s">
        <v>277</v>
      </c>
      <c r="F103" s="141">
        <v>1</v>
      </c>
      <c r="G103" s="147">
        <v>4000000</v>
      </c>
      <c r="H103" s="226"/>
    </row>
    <row r="104" spans="2:9" ht="28.5" x14ac:dyDescent="0.2">
      <c r="B104" s="207"/>
      <c r="C104" s="221"/>
      <c r="D104" s="179" t="s">
        <v>200</v>
      </c>
      <c r="E104" s="140" t="s">
        <v>277</v>
      </c>
      <c r="F104" s="141">
        <v>1</v>
      </c>
      <c r="G104" s="147">
        <v>4200000</v>
      </c>
      <c r="H104" s="226"/>
    </row>
    <row r="105" spans="2:9" x14ac:dyDescent="0.2">
      <c r="B105" s="207"/>
      <c r="C105" s="221"/>
      <c r="D105" s="179" t="s">
        <v>201</v>
      </c>
      <c r="E105" s="140" t="s">
        <v>277</v>
      </c>
      <c r="F105" s="141">
        <v>1</v>
      </c>
      <c r="G105" s="147">
        <v>4200000</v>
      </c>
      <c r="H105" s="226"/>
    </row>
    <row r="106" spans="2:9" x14ac:dyDescent="0.2">
      <c r="B106" s="207"/>
      <c r="C106" s="222" t="s">
        <v>318</v>
      </c>
      <c r="D106" s="179" t="s">
        <v>203</v>
      </c>
      <c r="E106" s="140" t="s">
        <v>277</v>
      </c>
      <c r="F106" s="141">
        <v>1</v>
      </c>
      <c r="G106" s="147">
        <v>5000000</v>
      </c>
      <c r="H106" s="225">
        <f>G106+G107+G108+G109+G110</f>
        <v>24500000</v>
      </c>
    </row>
    <row r="107" spans="2:9" x14ac:dyDescent="0.2">
      <c r="B107" s="207"/>
      <c r="C107" s="247"/>
      <c r="D107" s="179" t="s">
        <v>204</v>
      </c>
      <c r="E107" s="140" t="s">
        <v>277</v>
      </c>
      <c r="F107" s="141">
        <v>1</v>
      </c>
      <c r="G107" s="147">
        <v>5500000</v>
      </c>
      <c r="H107" s="226"/>
    </row>
    <row r="108" spans="2:9" x14ac:dyDescent="0.2">
      <c r="B108" s="207"/>
      <c r="C108" s="247"/>
      <c r="D108" s="179" t="s">
        <v>205</v>
      </c>
      <c r="E108" s="140" t="s">
        <v>277</v>
      </c>
      <c r="F108" s="141">
        <v>1</v>
      </c>
      <c r="G108" s="147">
        <v>5500000</v>
      </c>
      <c r="H108" s="226"/>
    </row>
    <row r="109" spans="2:9" ht="28.5" x14ac:dyDescent="0.2">
      <c r="B109" s="207"/>
      <c r="C109" s="247"/>
      <c r="D109" s="179" t="s">
        <v>206</v>
      </c>
      <c r="E109" s="140" t="s">
        <v>277</v>
      </c>
      <c r="F109" s="141">
        <v>1</v>
      </c>
      <c r="G109" s="147">
        <v>4500000</v>
      </c>
      <c r="H109" s="226"/>
    </row>
    <row r="110" spans="2:9" x14ac:dyDescent="0.2">
      <c r="B110" s="207"/>
      <c r="C110" s="228"/>
      <c r="D110" s="179" t="s">
        <v>207</v>
      </c>
      <c r="E110" s="140" t="s">
        <v>277</v>
      </c>
      <c r="F110" s="141">
        <v>1</v>
      </c>
      <c r="G110" s="147">
        <v>4000000</v>
      </c>
      <c r="H110" s="226"/>
    </row>
    <row r="111" spans="2:9" ht="28.5" x14ac:dyDescent="0.2">
      <c r="B111" s="207"/>
      <c r="C111" s="222" t="s">
        <v>319</v>
      </c>
      <c r="D111" s="179" t="s">
        <v>209</v>
      </c>
      <c r="E111" s="140" t="s">
        <v>277</v>
      </c>
      <c r="F111" s="141">
        <v>1</v>
      </c>
      <c r="G111" s="147">
        <v>4500000</v>
      </c>
      <c r="H111" s="225">
        <f>G111+G112+G113+G114+G115</f>
        <v>25500000</v>
      </c>
    </row>
    <row r="112" spans="2:9" ht="28.5" x14ac:dyDescent="0.2">
      <c r="B112" s="207"/>
      <c r="C112" s="247"/>
      <c r="D112" s="179" t="s">
        <v>210</v>
      </c>
      <c r="E112" s="140" t="s">
        <v>277</v>
      </c>
      <c r="F112" s="141">
        <v>1</v>
      </c>
      <c r="G112" s="147">
        <v>4500000</v>
      </c>
      <c r="H112" s="226"/>
    </row>
    <row r="113" spans="2:9" ht="28.5" x14ac:dyDescent="0.2">
      <c r="B113" s="207"/>
      <c r="C113" s="247"/>
      <c r="D113" s="179" t="s">
        <v>211</v>
      </c>
      <c r="E113" s="140" t="s">
        <v>277</v>
      </c>
      <c r="F113" s="141">
        <v>1</v>
      </c>
      <c r="G113" s="147">
        <v>4500000</v>
      </c>
      <c r="H113" s="226"/>
    </row>
    <row r="114" spans="2:9" x14ac:dyDescent="0.2">
      <c r="B114" s="207"/>
      <c r="C114" s="247"/>
      <c r="D114" s="179" t="s">
        <v>212</v>
      </c>
      <c r="E114" s="140" t="s">
        <v>277</v>
      </c>
      <c r="F114" s="141">
        <v>1</v>
      </c>
      <c r="G114" s="147">
        <v>4500000</v>
      </c>
      <c r="H114" s="226"/>
    </row>
    <row r="115" spans="2:9" ht="28.5" x14ac:dyDescent="0.2">
      <c r="B115" s="207"/>
      <c r="C115" s="228"/>
      <c r="D115" s="179" t="s">
        <v>213</v>
      </c>
      <c r="E115" s="140" t="s">
        <v>277</v>
      </c>
      <c r="F115" s="141">
        <v>1</v>
      </c>
      <c r="G115" s="147">
        <v>7500000</v>
      </c>
      <c r="H115" s="226"/>
    </row>
    <row r="116" spans="2:9" ht="28.5" x14ac:dyDescent="0.2">
      <c r="B116" s="207"/>
      <c r="C116" s="222" t="s">
        <v>320</v>
      </c>
      <c r="D116" s="179" t="s">
        <v>215</v>
      </c>
      <c r="E116" s="140" t="s">
        <v>277</v>
      </c>
      <c r="F116" s="141">
        <v>1</v>
      </c>
      <c r="G116" s="147">
        <v>4000000</v>
      </c>
      <c r="H116" s="225">
        <f>G116+G117+G118+G119+G120</f>
        <v>19166500</v>
      </c>
    </row>
    <row r="117" spans="2:9" ht="28.5" x14ac:dyDescent="0.2">
      <c r="B117" s="207"/>
      <c r="C117" s="247"/>
      <c r="D117" s="179" t="s">
        <v>216</v>
      </c>
      <c r="E117" s="140" t="s">
        <v>277</v>
      </c>
      <c r="F117" s="141">
        <v>1</v>
      </c>
      <c r="G117" s="147">
        <v>3500000</v>
      </c>
      <c r="H117" s="226"/>
    </row>
    <row r="118" spans="2:9" ht="28.5" x14ac:dyDescent="0.2">
      <c r="B118" s="207"/>
      <c r="C118" s="247"/>
      <c r="D118" s="309" t="s">
        <v>342</v>
      </c>
      <c r="E118" s="140" t="s">
        <v>277</v>
      </c>
      <c r="F118" s="141">
        <v>1</v>
      </c>
      <c r="G118" s="147">
        <v>4000000</v>
      </c>
      <c r="H118" s="226"/>
    </row>
    <row r="119" spans="2:9" x14ac:dyDescent="0.2">
      <c r="B119" s="207"/>
      <c r="C119" s="247"/>
      <c r="D119" s="179" t="s">
        <v>218</v>
      </c>
      <c r="E119" s="140" t="s">
        <v>277</v>
      </c>
      <c r="F119" s="141">
        <v>1</v>
      </c>
      <c r="G119" s="147">
        <v>4200000</v>
      </c>
      <c r="H119" s="226"/>
    </row>
    <row r="120" spans="2:9" x14ac:dyDescent="0.2">
      <c r="B120" s="207"/>
      <c r="C120" s="228"/>
      <c r="D120" s="179" t="s">
        <v>219</v>
      </c>
      <c r="E120" s="140" t="s">
        <v>277</v>
      </c>
      <c r="F120" s="141">
        <v>1</v>
      </c>
      <c r="G120" s="147">
        <v>3466500</v>
      </c>
      <c r="H120" s="226"/>
    </row>
    <row r="121" spans="2:9" x14ac:dyDescent="0.2">
      <c r="B121" s="207"/>
      <c r="C121" s="222" t="s">
        <v>321</v>
      </c>
      <c r="D121" s="179" t="s">
        <v>231</v>
      </c>
      <c r="E121" s="140" t="s">
        <v>277</v>
      </c>
      <c r="F121" s="141">
        <v>1</v>
      </c>
      <c r="G121" s="147">
        <v>5500000</v>
      </c>
      <c r="H121" s="225">
        <f>G121+G122+G123+G124</f>
        <v>17400000</v>
      </c>
    </row>
    <row r="122" spans="2:9" x14ac:dyDescent="0.2">
      <c r="B122" s="207"/>
      <c r="C122" s="247"/>
      <c r="D122" s="179" t="s">
        <v>221</v>
      </c>
      <c r="E122" s="140" t="s">
        <v>277</v>
      </c>
      <c r="F122" s="141">
        <v>1</v>
      </c>
      <c r="G122" s="147">
        <v>4200000</v>
      </c>
      <c r="H122" s="226"/>
    </row>
    <row r="123" spans="2:9" x14ac:dyDescent="0.2">
      <c r="B123" s="207"/>
      <c r="C123" s="247"/>
      <c r="D123" s="179" t="s">
        <v>222</v>
      </c>
      <c r="E123" s="140" t="s">
        <v>277</v>
      </c>
      <c r="F123" s="141">
        <v>1</v>
      </c>
      <c r="G123" s="147">
        <v>3500000</v>
      </c>
      <c r="H123" s="226"/>
    </row>
    <row r="124" spans="2:9" x14ac:dyDescent="0.2">
      <c r="B124" s="207"/>
      <c r="C124" s="228"/>
      <c r="D124" s="179" t="s">
        <v>223</v>
      </c>
      <c r="E124" s="140" t="s">
        <v>277</v>
      </c>
      <c r="F124" s="141">
        <v>1</v>
      </c>
      <c r="G124" s="147">
        <v>4200000</v>
      </c>
      <c r="H124" s="226"/>
    </row>
    <row r="125" spans="2:9" x14ac:dyDescent="0.2">
      <c r="B125" s="207"/>
      <c r="C125" s="222" t="s">
        <v>322</v>
      </c>
      <c r="D125" s="179" t="s">
        <v>225</v>
      </c>
      <c r="E125" s="140" t="s">
        <v>277</v>
      </c>
      <c r="F125" s="141">
        <v>1</v>
      </c>
      <c r="G125" s="147">
        <v>3500000</v>
      </c>
      <c r="H125" s="225">
        <f>G125+G126+G127+G128</f>
        <v>15900000</v>
      </c>
    </row>
    <row r="126" spans="2:9" x14ac:dyDescent="0.2">
      <c r="B126" s="207"/>
      <c r="C126" s="247"/>
      <c r="D126" s="179" t="s">
        <v>336</v>
      </c>
      <c r="E126" s="140" t="s">
        <v>277</v>
      </c>
      <c r="F126" s="141">
        <v>1</v>
      </c>
      <c r="G126" s="147">
        <v>4200000</v>
      </c>
      <c r="H126" s="226"/>
    </row>
    <row r="127" spans="2:9" x14ac:dyDescent="0.2">
      <c r="B127" s="207"/>
      <c r="C127" s="247"/>
      <c r="D127" s="179" t="s">
        <v>227</v>
      </c>
      <c r="E127" s="140" t="s">
        <v>277</v>
      </c>
      <c r="F127" s="141">
        <v>1</v>
      </c>
      <c r="G127" s="147">
        <v>4000000</v>
      </c>
      <c r="H127" s="226"/>
    </row>
    <row r="128" spans="2:9" ht="29.25" thickBot="1" x14ac:dyDescent="0.25">
      <c r="B128" s="207"/>
      <c r="C128" s="247"/>
      <c r="D128" s="180" t="s">
        <v>229</v>
      </c>
      <c r="E128" s="144" t="s">
        <v>277</v>
      </c>
      <c r="F128" s="145">
        <v>1</v>
      </c>
      <c r="G128" s="148">
        <v>4200000</v>
      </c>
      <c r="H128" s="227"/>
      <c r="I128" s="157"/>
    </row>
    <row r="129" spans="2:10" ht="23.25" customHeight="1" thickBot="1" x14ac:dyDescent="0.3">
      <c r="B129" s="207"/>
      <c r="C129" s="245" t="s">
        <v>293</v>
      </c>
      <c r="D129" s="246"/>
      <c r="E129" s="246"/>
      <c r="F129" s="246"/>
      <c r="G129" s="246"/>
      <c r="H129" s="311">
        <f>SUM(H102:H128)</f>
        <v>119000000</v>
      </c>
    </row>
    <row r="130" spans="2:10" ht="15" customHeight="1" x14ac:dyDescent="0.2">
      <c r="B130" s="207" t="s">
        <v>269</v>
      </c>
      <c r="C130" s="253" t="s">
        <v>323</v>
      </c>
      <c r="D130" s="181" t="s">
        <v>245</v>
      </c>
      <c r="E130" s="158" t="s">
        <v>277</v>
      </c>
      <c r="F130" s="159">
        <v>1</v>
      </c>
      <c r="G130" s="158">
        <v>15556112.25</v>
      </c>
      <c r="H130" s="254">
        <f>(G130+G131+G132+G133)*F130</f>
        <v>62279449</v>
      </c>
    </row>
    <row r="131" spans="2:10" x14ac:dyDescent="0.2">
      <c r="B131" s="207"/>
      <c r="C131" s="251"/>
      <c r="D131" s="182" t="s">
        <v>77</v>
      </c>
      <c r="E131" s="160" t="s">
        <v>277</v>
      </c>
      <c r="F131" s="161">
        <v>1</v>
      </c>
      <c r="G131" s="160">
        <v>15556112.25</v>
      </c>
      <c r="H131" s="255"/>
    </row>
    <row r="132" spans="2:10" ht="28.5" x14ac:dyDescent="0.2">
      <c r="B132" s="207"/>
      <c r="C132" s="251"/>
      <c r="D132" s="182" t="s">
        <v>331</v>
      </c>
      <c r="E132" s="160" t="s">
        <v>277</v>
      </c>
      <c r="F132" s="161">
        <v>1</v>
      </c>
      <c r="G132" s="160">
        <v>22055000</v>
      </c>
      <c r="H132" s="255"/>
    </row>
    <row r="133" spans="2:10" ht="28.5" x14ac:dyDescent="0.2">
      <c r="B133" s="207"/>
      <c r="C133" s="251"/>
      <c r="D133" s="182" t="s">
        <v>333</v>
      </c>
      <c r="E133" s="160" t="s">
        <v>277</v>
      </c>
      <c r="F133" s="161">
        <v>1</v>
      </c>
      <c r="G133" s="160">
        <v>9112224.5</v>
      </c>
      <c r="H133" s="255"/>
    </row>
    <row r="134" spans="2:10" x14ac:dyDescent="0.2">
      <c r="B134" s="207"/>
      <c r="C134" s="251" t="s">
        <v>324</v>
      </c>
      <c r="D134" s="182" t="s">
        <v>334</v>
      </c>
      <c r="E134" s="160" t="s">
        <v>277</v>
      </c>
      <c r="F134" s="161">
        <v>1</v>
      </c>
      <c r="G134" s="160">
        <v>17186055</v>
      </c>
      <c r="H134" s="256">
        <f>(G134*F134)+(G135*F135)+(G136*F136)+(G137*F137)</f>
        <v>298613195.9333334</v>
      </c>
      <c r="I134" s="152"/>
      <c r="J134" s="152"/>
    </row>
    <row r="135" spans="2:10" ht="42.75" x14ac:dyDescent="0.2">
      <c r="B135" s="207"/>
      <c r="C135" s="251"/>
      <c r="D135" s="182" t="s">
        <v>255</v>
      </c>
      <c r="E135" s="160" t="s">
        <v>277</v>
      </c>
      <c r="F135" s="161">
        <v>1</v>
      </c>
      <c r="G135" s="160">
        <v>13439140.933333356</v>
      </c>
      <c r="H135" s="257"/>
      <c r="I135" s="162"/>
    </row>
    <row r="136" spans="2:10" ht="28.5" x14ac:dyDescent="0.2">
      <c r="B136" s="207"/>
      <c r="C136" s="251"/>
      <c r="D136" s="182" t="s">
        <v>237</v>
      </c>
      <c r="E136" s="160" t="s">
        <v>330</v>
      </c>
      <c r="F136" s="161">
        <v>3941</v>
      </c>
      <c r="G136" s="160">
        <v>36000</v>
      </c>
      <c r="H136" s="257"/>
      <c r="I136" s="162"/>
    </row>
    <row r="137" spans="2:10" x14ac:dyDescent="0.2">
      <c r="B137" s="207"/>
      <c r="C137" s="251"/>
      <c r="D137" s="182" t="s">
        <v>246</v>
      </c>
      <c r="E137" s="160" t="s">
        <v>330</v>
      </c>
      <c r="F137" s="161">
        <v>3941</v>
      </c>
      <c r="G137" s="160">
        <v>32000</v>
      </c>
      <c r="H137" s="254"/>
    </row>
    <row r="138" spans="2:10" x14ac:dyDescent="0.2">
      <c r="B138" s="207"/>
      <c r="C138" s="251" t="s">
        <v>325</v>
      </c>
      <c r="D138" s="182" t="s">
        <v>239</v>
      </c>
      <c r="E138" s="160" t="s">
        <v>277</v>
      </c>
      <c r="F138" s="161">
        <v>1</v>
      </c>
      <c r="G138" s="160">
        <v>7360621.8666666746</v>
      </c>
      <c r="H138" s="256">
        <f>(G138*F138)+(G139*F139)</f>
        <v>98003621.866666675</v>
      </c>
    </row>
    <row r="139" spans="2:10" x14ac:dyDescent="0.2">
      <c r="B139" s="207"/>
      <c r="C139" s="251"/>
      <c r="D139" s="182" t="s">
        <v>247</v>
      </c>
      <c r="E139" s="160" t="s">
        <v>330</v>
      </c>
      <c r="F139" s="161">
        <v>3941</v>
      </c>
      <c r="G139" s="160">
        <v>23000</v>
      </c>
      <c r="H139" s="254"/>
      <c r="I139" s="152"/>
    </row>
    <row r="140" spans="2:10" x14ac:dyDescent="0.2">
      <c r="B140" s="207"/>
      <c r="C140" s="251" t="s">
        <v>326</v>
      </c>
      <c r="D140" s="182" t="s">
        <v>248</v>
      </c>
      <c r="E140" s="160" t="s">
        <v>330</v>
      </c>
      <c r="F140" s="161">
        <v>3941</v>
      </c>
      <c r="G140" s="160">
        <v>18115.199999999983</v>
      </c>
      <c r="H140" s="260">
        <f>+(G140*F140)+(G141*F141)</f>
        <v>118684003.19999993</v>
      </c>
    </row>
    <row r="141" spans="2:10" x14ac:dyDescent="0.2">
      <c r="B141" s="207"/>
      <c r="C141" s="251"/>
      <c r="D141" s="182" t="s">
        <v>335</v>
      </c>
      <c r="E141" s="160" t="s">
        <v>330</v>
      </c>
      <c r="F141" s="161">
        <v>3941</v>
      </c>
      <c r="G141" s="160">
        <v>12000</v>
      </c>
      <c r="H141" s="261"/>
      <c r="I141" s="163"/>
    </row>
    <row r="142" spans="2:10" x14ac:dyDescent="0.2">
      <c r="B142" s="207"/>
      <c r="C142" s="251" t="s">
        <v>327</v>
      </c>
      <c r="D142" s="182" t="s">
        <v>250</v>
      </c>
      <c r="E142" s="160" t="s">
        <v>330</v>
      </c>
      <c r="F142" s="161">
        <v>3941</v>
      </c>
      <c r="G142" s="160">
        <v>22000</v>
      </c>
      <c r="H142" s="258">
        <f>(G142*F142)+(G143*F143)</f>
        <v>135097480</v>
      </c>
    </row>
    <row r="143" spans="2:10" ht="28.5" x14ac:dyDescent="0.2">
      <c r="B143" s="207"/>
      <c r="C143" s="251"/>
      <c r="D143" s="182" t="s">
        <v>251</v>
      </c>
      <c r="E143" s="160" t="s">
        <v>330</v>
      </c>
      <c r="F143" s="161">
        <v>3941</v>
      </c>
      <c r="G143" s="160">
        <v>12280</v>
      </c>
      <c r="H143" s="255"/>
      <c r="J143" s="164"/>
    </row>
    <row r="144" spans="2:10" ht="42.75" x14ac:dyDescent="0.2">
      <c r="B144" s="207"/>
      <c r="C144" s="251" t="s">
        <v>328</v>
      </c>
      <c r="D144" s="182" t="s">
        <v>332</v>
      </c>
      <c r="E144" s="160" t="s">
        <v>330</v>
      </c>
      <c r="F144" s="161">
        <v>3941</v>
      </c>
      <c r="G144" s="160">
        <v>5650</v>
      </c>
      <c r="H144" s="258">
        <f>(G144*F144)+(G145*F145)</f>
        <v>37688650</v>
      </c>
      <c r="I144" s="163"/>
    </row>
    <row r="145" spans="2:9" ht="29.25" thickBot="1" x14ac:dyDescent="0.25">
      <c r="B145" s="207"/>
      <c r="C145" s="252"/>
      <c r="D145" s="183" t="s">
        <v>253</v>
      </c>
      <c r="E145" s="165" t="s">
        <v>277</v>
      </c>
      <c r="F145" s="166">
        <v>1</v>
      </c>
      <c r="G145" s="165">
        <v>15422000</v>
      </c>
      <c r="H145" s="259"/>
      <c r="I145" s="157"/>
    </row>
    <row r="146" spans="2:9" ht="25.5" customHeight="1" thickBot="1" x14ac:dyDescent="0.25">
      <c r="B146" s="207"/>
      <c r="C146" s="248" t="s">
        <v>294</v>
      </c>
      <c r="D146" s="249"/>
      <c r="E146" s="249"/>
      <c r="F146" s="249"/>
      <c r="G146" s="250"/>
      <c r="H146" s="312">
        <f>SUM(H130:H145)</f>
        <v>750366400</v>
      </c>
      <c r="I146" s="150"/>
    </row>
    <row r="147" spans="2:9" ht="15" thickBot="1" x14ac:dyDescent="0.25"/>
    <row r="148" spans="2:9" ht="30" customHeight="1" thickBot="1" x14ac:dyDescent="0.3">
      <c r="F148" s="266" t="s">
        <v>329</v>
      </c>
      <c r="G148" s="267"/>
      <c r="H148" s="168">
        <f>H146+H101+H74+H48+H29+H129</f>
        <v>999866400</v>
      </c>
      <c r="I148" s="157"/>
    </row>
    <row r="149" spans="2:9" x14ac:dyDescent="0.2">
      <c r="I149" s="152"/>
    </row>
    <row r="151" spans="2:9" x14ac:dyDescent="0.2">
      <c r="H151" s="169"/>
      <c r="I151" s="170"/>
    </row>
    <row r="152" spans="2:9" ht="15" x14ac:dyDescent="0.25">
      <c r="B152" s="262"/>
      <c r="C152" s="262"/>
      <c r="D152" s="262"/>
      <c r="E152" s="262"/>
      <c r="F152" s="262"/>
      <c r="G152" s="262"/>
      <c r="H152" s="262"/>
    </row>
    <row r="153" spans="2:9" x14ac:dyDescent="0.2">
      <c r="B153" s="263" t="s">
        <v>337</v>
      </c>
      <c r="C153" s="263"/>
      <c r="D153" s="263"/>
      <c r="E153" s="263"/>
      <c r="F153" s="263"/>
      <c r="G153" s="263"/>
      <c r="H153" s="263"/>
    </row>
    <row r="157" spans="2:9" ht="28.15" customHeight="1" x14ac:dyDescent="0.2">
      <c r="B157" s="264" t="s">
        <v>338</v>
      </c>
      <c r="C157" s="265"/>
      <c r="D157" s="265"/>
    </row>
    <row r="158" spans="2:9" x14ac:dyDescent="0.2">
      <c r="B158" s="51"/>
      <c r="C158" s="51"/>
      <c r="D158" s="51"/>
    </row>
    <row r="159" spans="2:9" ht="29.45" customHeight="1" x14ac:dyDescent="0.2">
      <c r="B159" s="264" t="s">
        <v>339</v>
      </c>
      <c r="C159" s="265"/>
      <c r="D159" s="265"/>
    </row>
  </sheetData>
  <mergeCells count="98">
    <mergeCell ref="B152:H152"/>
    <mergeCell ref="B153:H153"/>
    <mergeCell ref="B157:D157"/>
    <mergeCell ref="B159:D159"/>
    <mergeCell ref="F148:G148"/>
    <mergeCell ref="H134:H137"/>
    <mergeCell ref="H142:H143"/>
    <mergeCell ref="H144:H145"/>
    <mergeCell ref="H138:H139"/>
    <mergeCell ref="H140:H141"/>
    <mergeCell ref="H102:H105"/>
    <mergeCell ref="C106:C110"/>
    <mergeCell ref="H106:H110"/>
    <mergeCell ref="C111:C115"/>
    <mergeCell ref="C130:C133"/>
    <mergeCell ref="H111:H115"/>
    <mergeCell ref="H116:H120"/>
    <mergeCell ref="H121:H124"/>
    <mergeCell ref="H125:H128"/>
    <mergeCell ref="C116:C120"/>
    <mergeCell ref="H130:H133"/>
    <mergeCell ref="B130:B146"/>
    <mergeCell ref="C146:G146"/>
    <mergeCell ref="C142:C143"/>
    <mergeCell ref="C144:C145"/>
    <mergeCell ref="C102:C105"/>
    <mergeCell ref="C134:C137"/>
    <mergeCell ref="C138:C139"/>
    <mergeCell ref="C140:C141"/>
    <mergeCell ref="C97:C100"/>
    <mergeCell ref="C74:G74"/>
    <mergeCell ref="B102:B129"/>
    <mergeCell ref="C129:G129"/>
    <mergeCell ref="C121:C124"/>
    <mergeCell ref="C125:C128"/>
    <mergeCell ref="H70:H73"/>
    <mergeCell ref="C70:C73"/>
    <mergeCell ref="B49:B74"/>
    <mergeCell ref="H97:H100"/>
    <mergeCell ref="B75:B101"/>
    <mergeCell ref="C101:G101"/>
    <mergeCell ref="H75:H78"/>
    <mergeCell ref="H79:H83"/>
    <mergeCell ref="H84:H87"/>
    <mergeCell ref="H88:H92"/>
    <mergeCell ref="H93:H96"/>
    <mergeCell ref="C75:C78"/>
    <mergeCell ref="C79:C83"/>
    <mergeCell ref="C84:C87"/>
    <mergeCell ref="C88:C92"/>
    <mergeCell ref="C93:C96"/>
    <mergeCell ref="C49:C52"/>
    <mergeCell ref="C53:C57"/>
    <mergeCell ref="C58:C61"/>
    <mergeCell ref="C62:C65"/>
    <mergeCell ref="C66:C69"/>
    <mergeCell ref="H49:H52"/>
    <mergeCell ref="H53:H57"/>
    <mergeCell ref="H58:H61"/>
    <mergeCell ref="H62:H65"/>
    <mergeCell ref="H66:H69"/>
    <mergeCell ref="B2:H2"/>
    <mergeCell ref="C4:D4"/>
    <mergeCell ref="C6:C8"/>
    <mergeCell ref="H6:H8"/>
    <mergeCell ref="C9:C12"/>
    <mergeCell ref="B4:B5"/>
    <mergeCell ref="E4:E5"/>
    <mergeCell ref="B30:B48"/>
    <mergeCell ref="C48:G48"/>
    <mergeCell ref="C45:C47"/>
    <mergeCell ref="H30:H32"/>
    <mergeCell ref="H33:H34"/>
    <mergeCell ref="H35:H37"/>
    <mergeCell ref="H38:H40"/>
    <mergeCell ref="H41:H44"/>
    <mergeCell ref="H45:H47"/>
    <mergeCell ref="C30:C32"/>
    <mergeCell ref="C33:C34"/>
    <mergeCell ref="C35:C37"/>
    <mergeCell ref="C38:C40"/>
    <mergeCell ref="C41:C44"/>
    <mergeCell ref="B1:H1"/>
    <mergeCell ref="B6:B29"/>
    <mergeCell ref="H17:H20"/>
    <mergeCell ref="C17:C20"/>
    <mergeCell ref="H21:H24"/>
    <mergeCell ref="C21:C24"/>
    <mergeCell ref="H25:H28"/>
    <mergeCell ref="C25:C28"/>
    <mergeCell ref="F4:F5"/>
    <mergeCell ref="G4:G5"/>
    <mergeCell ref="H4:H5"/>
    <mergeCell ref="H9:H12"/>
    <mergeCell ref="H13:H16"/>
    <mergeCell ref="C13:C16"/>
    <mergeCell ref="C29:G29"/>
    <mergeCell ref="B3:H3"/>
  </mergeCells>
  <pageMargins left="0.70866141732283472" right="0.70866141732283472" top="0.74803149606299213" bottom="0.74803149606299213" header="0.31496062992125984" footer="0.31496062992125984"/>
  <pageSetup paperSize="3" scale="8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9"/>
  <sheetViews>
    <sheetView topLeftCell="C142" workbookViewId="0">
      <selection activeCell="F8" sqref="F8"/>
    </sheetView>
  </sheetViews>
  <sheetFormatPr baseColWidth="10" defaultColWidth="10.7109375" defaultRowHeight="15" x14ac:dyDescent="0.25"/>
  <cols>
    <col min="1" max="1" width="35.5703125" style="120" customWidth="1"/>
    <col min="2" max="2" width="41.140625" style="110" customWidth="1"/>
    <col min="3" max="3" width="67.140625" style="110" customWidth="1"/>
    <col min="4" max="4" width="20.28515625" style="106" customWidth="1"/>
    <col min="5" max="5" width="11.140625" bestFit="1" customWidth="1"/>
    <col min="7" max="7" width="66" style="97" customWidth="1"/>
  </cols>
  <sheetData>
    <row r="1" spans="1:7" ht="22.5" x14ac:dyDescent="0.25">
      <c r="A1" s="121" t="s">
        <v>2</v>
      </c>
      <c r="B1" s="122" t="s">
        <v>72</v>
      </c>
      <c r="C1" s="193" t="s">
        <v>73</v>
      </c>
      <c r="D1" s="123" t="s">
        <v>74</v>
      </c>
      <c r="E1" s="121" t="s">
        <v>11</v>
      </c>
      <c r="F1" s="194" t="s">
        <v>340</v>
      </c>
      <c r="G1" s="125" t="s">
        <v>69</v>
      </c>
    </row>
    <row r="2" spans="1:7" ht="24.75" x14ac:dyDescent="0.25">
      <c r="A2" s="270" t="s">
        <v>6</v>
      </c>
      <c r="B2" s="126" t="s">
        <v>75</v>
      </c>
      <c r="C2" s="127" t="s">
        <v>76</v>
      </c>
      <c r="D2" s="128">
        <v>1500000</v>
      </c>
      <c r="E2" s="271" t="s">
        <v>12</v>
      </c>
      <c r="F2" s="123">
        <v>1</v>
      </c>
      <c r="G2" s="269" t="s">
        <v>271</v>
      </c>
    </row>
    <row r="3" spans="1:7" x14ac:dyDescent="0.25">
      <c r="A3" s="270"/>
      <c r="B3" s="126"/>
      <c r="C3" s="127" t="s">
        <v>77</v>
      </c>
      <c r="D3" s="128">
        <v>2500000</v>
      </c>
      <c r="E3" s="271"/>
      <c r="F3" s="123">
        <v>1</v>
      </c>
      <c r="G3" s="269"/>
    </row>
    <row r="4" spans="1:7" x14ac:dyDescent="0.25">
      <c r="A4" s="270"/>
      <c r="B4" s="126"/>
      <c r="C4" s="127" t="s">
        <v>78</v>
      </c>
      <c r="D4" s="128">
        <v>2548100</v>
      </c>
      <c r="E4" s="271"/>
      <c r="F4" s="123">
        <v>1</v>
      </c>
      <c r="G4" s="269"/>
    </row>
    <row r="5" spans="1:7" ht="24.75" x14ac:dyDescent="0.25">
      <c r="A5" s="270"/>
      <c r="B5" s="126" t="s">
        <v>79</v>
      </c>
      <c r="C5" s="127" t="s">
        <v>80</v>
      </c>
      <c r="D5" s="128">
        <v>3200000</v>
      </c>
      <c r="E5" s="271"/>
      <c r="F5" s="123">
        <v>1</v>
      </c>
      <c r="G5" s="269"/>
    </row>
    <row r="6" spans="1:7" x14ac:dyDescent="0.25">
      <c r="A6" s="270"/>
      <c r="B6" s="126"/>
      <c r="C6" s="127" t="s">
        <v>81</v>
      </c>
      <c r="D6" s="128">
        <v>4500000</v>
      </c>
      <c r="E6" s="271"/>
      <c r="F6" s="123">
        <v>1</v>
      </c>
      <c r="G6" s="269"/>
    </row>
    <row r="7" spans="1:7" x14ac:dyDescent="0.25">
      <c r="A7" s="270"/>
      <c r="B7" s="126"/>
      <c r="C7" s="127" t="s">
        <v>82</v>
      </c>
      <c r="D7" s="128">
        <v>2800000</v>
      </c>
      <c r="E7" s="271"/>
      <c r="F7" s="123">
        <v>1</v>
      </c>
      <c r="G7" s="269"/>
    </row>
    <row r="8" spans="1:7" x14ac:dyDescent="0.25">
      <c r="A8" s="270"/>
      <c r="B8" s="126"/>
      <c r="C8" s="127" t="s">
        <v>83</v>
      </c>
      <c r="D8" s="128">
        <v>4778900</v>
      </c>
      <c r="E8" s="271"/>
      <c r="F8" s="123">
        <v>1</v>
      </c>
      <c r="G8" s="269"/>
    </row>
    <row r="9" spans="1:7" x14ac:dyDescent="0.25">
      <c r="A9" s="270"/>
      <c r="B9" s="126" t="s">
        <v>84</v>
      </c>
      <c r="C9" s="127" t="s">
        <v>85</v>
      </c>
      <c r="D9" s="128">
        <v>3500000</v>
      </c>
      <c r="E9" s="271"/>
      <c r="F9" s="123">
        <v>1</v>
      </c>
      <c r="G9" s="269"/>
    </row>
    <row r="10" spans="1:7" x14ac:dyDescent="0.25">
      <c r="A10" s="270"/>
      <c r="B10" s="126"/>
      <c r="C10" s="127" t="s">
        <v>86</v>
      </c>
      <c r="D10" s="128">
        <v>3000000</v>
      </c>
      <c r="E10" s="271"/>
      <c r="F10" s="123">
        <v>1</v>
      </c>
      <c r="G10" s="269"/>
    </row>
    <row r="11" spans="1:7" x14ac:dyDescent="0.25">
      <c r="A11" s="270"/>
      <c r="B11" s="126"/>
      <c r="C11" s="127" t="s">
        <v>87</v>
      </c>
      <c r="D11" s="128">
        <v>2500000</v>
      </c>
      <c r="E11" s="271"/>
      <c r="F11" s="123">
        <v>1</v>
      </c>
      <c r="G11" s="269"/>
    </row>
    <row r="12" spans="1:7" x14ac:dyDescent="0.25">
      <c r="A12" s="270"/>
      <c r="B12" s="126"/>
      <c r="C12" s="127" t="s">
        <v>88</v>
      </c>
      <c r="D12" s="128">
        <v>3004850</v>
      </c>
      <c r="E12" s="271"/>
      <c r="F12" s="123">
        <v>1</v>
      </c>
      <c r="G12" s="269"/>
    </row>
    <row r="13" spans="1:7" ht="24.75" x14ac:dyDescent="0.25">
      <c r="A13" s="270"/>
      <c r="B13" s="126" t="s">
        <v>100</v>
      </c>
      <c r="C13" s="127" t="s">
        <v>89</v>
      </c>
      <c r="D13" s="128">
        <v>2500000</v>
      </c>
      <c r="E13" s="271"/>
      <c r="F13" s="123">
        <v>1</v>
      </c>
      <c r="G13" s="269"/>
    </row>
    <row r="14" spans="1:7" x14ac:dyDescent="0.25">
      <c r="A14" s="270"/>
      <c r="B14" s="126"/>
      <c r="C14" s="127" t="s">
        <v>90</v>
      </c>
      <c r="D14" s="128">
        <v>2500000</v>
      </c>
      <c r="E14" s="271"/>
      <c r="F14" s="123">
        <v>1</v>
      </c>
      <c r="G14" s="269"/>
    </row>
    <row r="15" spans="1:7" x14ac:dyDescent="0.25">
      <c r="A15" s="270"/>
      <c r="B15" s="126"/>
      <c r="C15" s="127" t="s">
        <v>91</v>
      </c>
      <c r="D15" s="128">
        <v>1800000</v>
      </c>
      <c r="E15" s="271"/>
      <c r="F15" s="123">
        <v>1</v>
      </c>
      <c r="G15" s="269"/>
    </row>
    <row r="16" spans="1:7" x14ac:dyDescent="0.25">
      <c r="A16" s="270"/>
      <c r="B16" s="126"/>
      <c r="C16" s="127" t="s">
        <v>101</v>
      </c>
      <c r="D16" s="128">
        <v>1930800</v>
      </c>
      <c r="E16" s="271"/>
      <c r="F16" s="123">
        <v>1</v>
      </c>
      <c r="G16" s="269"/>
    </row>
    <row r="17" spans="1:7" ht="22.5" x14ac:dyDescent="0.25">
      <c r="A17" s="270"/>
      <c r="B17" s="126" t="s">
        <v>92</v>
      </c>
      <c r="C17" s="127" t="s">
        <v>102</v>
      </c>
      <c r="D17" s="128">
        <v>2500000</v>
      </c>
      <c r="E17" s="271"/>
      <c r="F17" s="123">
        <v>1</v>
      </c>
      <c r="G17" s="269"/>
    </row>
    <row r="18" spans="1:7" x14ac:dyDescent="0.25">
      <c r="A18" s="270"/>
      <c r="B18" s="126"/>
      <c r="C18" s="127" t="s">
        <v>93</v>
      </c>
      <c r="D18" s="128">
        <v>2000000</v>
      </c>
      <c r="E18" s="271"/>
      <c r="F18" s="123">
        <v>1</v>
      </c>
      <c r="G18" s="269"/>
    </row>
    <row r="19" spans="1:7" x14ac:dyDescent="0.25">
      <c r="A19" s="270"/>
      <c r="B19" s="126"/>
      <c r="C19" s="127" t="s">
        <v>94</v>
      </c>
      <c r="D19" s="128">
        <v>1800000</v>
      </c>
      <c r="E19" s="271"/>
      <c r="F19" s="123">
        <v>1</v>
      </c>
      <c r="G19" s="269"/>
    </row>
    <row r="20" spans="1:7" x14ac:dyDescent="0.25">
      <c r="A20" s="270"/>
      <c r="B20" s="126"/>
      <c r="C20" s="127" t="s">
        <v>95</v>
      </c>
      <c r="D20" s="128">
        <v>1339450</v>
      </c>
      <c r="E20" s="271"/>
      <c r="F20" s="123">
        <v>1</v>
      </c>
      <c r="G20" s="269"/>
    </row>
    <row r="21" spans="1:7" x14ac:dyDescent="0.25">
      <c r="A21" s="270"/>
      <c r="B21" s="126" t="s">
        <v>96</v>
      </c>
      <c r="C21" s="127" t="s">
        <v>97</v>
      </c>
      <c r="D21" s="128">
        <v>1500000</v>
      </c>
      <c r="E21" s="271"/>
      <c r="F21" s="123">
        <v>1</v>
      </c>
      <c r="G21" s="269"/>
    </row>
    <row r="22" spans="1:7" x14ac:dyDescent="0.25">
      <c r="A22" s="270"/>
      <c r="B22" s="126"/>
      <c r="C22" s="127" t="s">
        <v>98</v>
      </c>
      <c r="D22" s="128">
        <v>1500000</v>
      </c>
      <c r="E22" s="271"/>
      <c r="F22" s="123">
        <v>1</v>
      </c>
      <c r="G22" s="269"/>
    </row>
    <row r="23" spans="1:7" x14ac:dyDescent="0.25">
      <c r="A23" s="270"/>
      <c r="B23" s="126"/>
      <c r="C23" s="127" t="s">
        <v>99</v>
      </c>
      <c r="D23" s="128">
        <v>1000000</v>
      </c>
      <c r="E23" s="271"/>
      <c r="F23" s="123">
        <v>1</v>
      </c>
      <c r="G23" s="269"/>
    </row>
    <row r="24" spans="1:7" x14ac:dyDescent="0.25">
      <c r="A24" s="270"/>
      <c r="B24" s="126"/>
      <c r="C24" s="127" t="s">
        <v>230</v>
      </c>
      <c r="D24" s="128">
        <v>365400</v>
      </c>
      <c r="E24" s="271"/>
      <c r="F24" s="123">
        <v>1</v>
      </c>
      <c r="G24" s="269"/>
    </row>
    <row r="25" spans="1:7" x14ac:dyDescent="0.25">
      <c r="A25" s="270"/>
      <c r="B25" s="122"/>
      <c r="C25" s="122"/>
      <c r="D25" s="123"/>
      <c r="E25" s="124"/>
      <c r="F25" s="124"/>
      <c r="G25" s="129"/>
    </row>
    <row r="26" spans="1:7" x14ac:dyDescent="0.25">
      <c r="A26" s="270"/>
      <c r="B26" s="122" t="s">
        <v>103</v>
      </c>
      <c r="C26" s="122"/>
      <c r="D26" s="130">
        <f>SUM(D2:D25)</f>
        <v>54567500</v>
      </c>
      <c r="E26" s="131"/>
      <c r="F26" s="124"/>
      <c r="G26" s="129"/>
    </row>
    <row r="27" spans="1:7" x14ac:dyDescent="0.25">
      <c r="A27" s="132"/>
      <c r="B27" s="122"/>
      <c r="C27" s="122"/>
      <c r="D27" s="123"/>
      <c r="E27" s="124"/>
      <c r="F27" s="124"/>
      <c r="G27" s="129"/>
    </row>
    <row r="28" spans="1:7" x14ac:dyDescent="0.25">
      <c r="A28" s="270" t="s">
        <v>262</v>
      </c>
      <c r="B28" s="269" t="s">
        <v>106</v>
      </c>
      <c r="C28" s="122" t="s">
        <v>107</v>
      </c>
      <c r="D28" s="133">
        <v>1600000</v>
      </c>
      <c r="E28" s="271" t="s">
        <v>12</v>
      </c>
      <c r="F28" s="123">
        <v>1</v>
      </c>
      <c r="G28" s="269" t="s">
        <v>272</v>
      </c>
    </row>
    <row r="29" spans="1:7" x14ac:dyDescent="0.25">
      <c r="A29" s="270"/>
      <c r="B29" s="269"/>
      <c r="C29" s="122" t="s">
        <v>104</v>
      </c>
      <c r="D29" s="133">
        <v>1500000</v>
      </c>
      <c r="E29" s="271"/>
      <c r="F29" s="123">
        <v>1</v>
      </c>
      <c r="G29" s="269"/>
    </row>
    <row r="30" spans="1:7" x14ac:dyDescent="0.25">
      <c r="A30" s="270"/>
      <c r="B30" s="269"/>
      <c r="C30" s="122" t="s">
        <v>108</v>
      </c>
      <c r="D30" s="133">
        <v>1480000</v>
      </c>
      <c r="E30" s="271"/>
      <c r="F30" s="123">
        <v>1</v>
      </c>
      <c r="G30" s="269"/>
    </row>
    <row r="31" spans="1:7" x14ac:dyDescent="0.25">
      <c r="A31" s="270"/>
      <c r="B31" s="269" t="s">
        <v>109</v>
      </c>
      <c r="C31" s="122" t="s">
        <v>110</v>
      </c>
      <c r="D31" s="133">
        <v>2500000</v>
      </c>
      <c r="E31" s="271"/>
      <c r="F31" s="123">
        <v>1</v>
      </c>
      <c r="G31" s="269"/>
    </row>
    <row r="32" spans="1:7" x14ac:dyDescent="0.25">
      <c r="A32" s="270"/>
      <c r="B32" s="269"/>
      <c r="C32" s="122" t="s">
        <v>111</v>
      </c>
      <c r="D32" s="133">
        <v>2200000</v>
      </c>
      <c r="E32" s="271"/>
      <c r="F32" s="123">
        <v>1</v>
      </c>
      <c r="G32" s="269"/>
    </row>
    <row r="33" spans="1:7" x14ac:dyDescent="0.25">
      <c r="A33" s="270"/>
      <c r="B33" s="269"/>
      <c r="C33" s="122" t="s">
        <v>112</v>
      </c>
      <c r="D33" s="133">
        <v>1800000</v>
      </c>
      <c r="E33" s="271"/>
      <c r="F33" s="123">
        <v>1</v>
      </c>
      <c r="G33" s="269"/>
    </row>
    <row r="34" spans="1:7" x14ac:dyDescent="0.25">
      <c r="A34" s="270"/>
      <c r="B34" s="269"/>
      <c r="C34" s="122" t="s">
        <v>113</v>
      </c>
      <c r="D34" s="133">
        <v>1745000</v>
      </c>
      <c r="E34" s="271"/>
      <c r="F34" s="123">
        <v>1</v>
      </c>
      <c r="G34" s="269"/>
    </row>
    <row r="35" spans="1:7" x14ac:dyDescent="0.25">
      <c r="A35" s="270"/>
      <c r="B35" s="269" t="s">
        <v>114</v>
      </c>
      <c r="C35" s="122" t="s">
        <v>115</v>
      </c>
      <c r="D35" s="133">
        <v>2800000</v>
      </c>
      <c r="E35" s="271"/>
      <c r="F35" s="123">
        <v>1</v>
      </c>
      <c r="G35" s="269"/>
    </row>
    <row r="36" spans="1:7" x14ac:dyDescent="0.25">
      <c r="A36" s="270"/>
      <c r="B36" s="269"/>
      <c r="C36" s="122" t="s">
        <v>116</v>
      </c>
      <c r="D36" s="133">
        <v>2500000</v>
      </c>
      <c r="E36" s="271"/>
      <c r="F36" s="123">
        <v>1</v>
      </c>
      <c r="G36" s="269"/>
    </row>
    <row r="37" spans="1:7" x14ac:dyDescent="0.25">
      <c r="A37" s="270"/>
      <c r="B37" s="269"/>
      <c r="C37" s="122" t="s">
        <v>117</v>
      </c>
      <c r="D37" s="133">
        <v>2300000</v>
      </c>
      <c r="E37" s="271"/>
      <c r="F37" s="123">
        <v>1</v>
      </c>
      <c r="G37" s="269"/>
    </row>
    <row r="38" spans="1:7" x14ac:dyDescent="0.25">
      <c r="A38" s="270"/>
      <c r="B38" s="269"/>
      <c r="C38" s="122" t="s">
        <v>118</v>
      </c>
      <c r="D38" s="133">
        <v>2477500</v>
      </c>
      <c r="E38" s="271"/>
      <c r="F38" s="123">
        <v>1</v>
      </c>
      <c r="G38" s="269"/>
    </row>
    <row r="39" spans="1:7" x14ac:dyDescent="0.25">
      <c r="A39" s="270"/>
      <c r="B39" s="269" t="s">
        <v>119</v>
      </c>
      <c r="C39" s="122" t="s">
        <v>130</v>
      </c>
      <c r="D39" s="133">
        <v>2200000</v>
      </c>
      <c r="E39" s="271"/>
      <c r="F39" s="123">
        <v>1</v>
      </c>
      <c r="G39" s="269"/>
    </row>
    <row r="40" spans="1:7" x14ac:dyDescent="0.25">
      <c r="A40" s="270"/>
      <c r="B40" s="269"/>
      <c r="C40" s="122" t="s">
        <v>131</v>
      </c>
      <c r="D40" s="133">
        <v>2000000</v>
      </c>
      <c r="E40" s="271"/>
      <c r="F40" s="123">
        <v>1</v>
      </c>
      <c r="G40" s="269"/>
    </row>
    <row r="41" spans="1:7" x14ac:dyDescent="0.25">
      <c r="A41" s="270"/>
      <c r="B41" s="269"/>
      <c r="C41" s="122" t="s">
        <v>132</v>
      </c>
      <c r="D41" s="133">
        <v>1900000</v>
      </c>
      <c r="E41" s="271"/>
      <c r="F41" s="123">
        <v>1</v>
      </c>
      <c r="G41" s="269"/>
    </row>
    <row r="42" spans="1:7" x14ac:dyDescent="0.25">
      <c r="A42" s="270"/>
      <c r="B42" s="269"/>
      <c r="C42" s="122" t="s">
        <v>133</v>
      </c>
      <c r="D42" s="133">
        <v>2148000</v>
      </c>
      <c r="E42" s="271"/>
      <c r="F42" s="123">
        <v>1</v>
      </c>
      <c r="G42" s="269"/>
    </row>
    <row r="43" spans="1:7" x14ac:dyDescent="0.25">
      <c r="A43" s="270"/>
      <c r="B43" s="269" t="s">
        <v>120</v>
      </c>
      <c r="C43" s="122" t="s">
        <v>121</v>
      </c>
      <c r="D43" s="133">
        <v>2000000</v>
      </c>
      <c r="E43" s="271"/>
      <c r="F43" s="123">
        <v>1</v>
      </c>
      <c r="G43" s="269"/>
    </row>
    <row r="44" spans="1:7" x14ac:dyDescent="0.25">
      <c r="A44" s="270"/>
      <c r="B44" s="269"/>
      <c r="C44" s="122" t="s">
        <v>122</v>
      </c>
      <c r="D44" s="133">
        <v>1600000</v>
      </c>
      <c r="E44" s="271"/>
      <c r="F44" s="123">
        <v>1</v>
      </c>
      <c r="G44" s="269"/>
    </row>
    <row r="45" spans="1:7" x14ac:dyDescent="0.25">
      <c r="A45" s="270"/>
      <c r="B45" s="269"/>
      <c r="C45" s="122" t="s">
        <v>123</v>
      </c>
      <c r="D45" s="133">
        <v>1400000</v>
      </c>
      <c r="E45" s="271"/>
      <c r="F45" s="123">
        <v>1</v>
      </c>
      <c r="G45" s="269"/>
    </row>
    <row r="46" spans="1:7" x14ac:dyDescent="0.25">
      <c r="A46" s="270"/>
      <c r="B46" s="269"/>
      <c r="C46" s="122" t="s">
        <v>124</v>
      </c>
      <c r="D46" s="133">
        <v>1417500</v>
      </c>
      <c r="E46" s="271"/>
      <c r="F46" s="123">
        <v>1</v>
      </c>
      <c r="G46" s="269"/>
    </row>
    <row r="47" spans="1:7" x14ac:dyDescent="0.25">
      <c r="A47" s="270"/>
      <c r="B47" s="269" t="s">
        <v>125</v>
      </c>
      <c r="C47" s="122" t="s">
        <v>126</v>
      </c>
      <c r="D47" s="133">
        <v>3000000</v>
      </c>
      <c r="E47" s="271"/>
      <c r="F47" s="123">
        <v>1</v>
      </c>
      <c r="G47" s="269"/>
    </row>
    <row r="48" spans="1:7" x14ac:dyDescent="0.25">
      <c r="A48" s="270"/>
      <c r="B48" s="269"/>
      <c r="C48" s="122" t="s">
        <v>127</v>
      </c>
      <c r="D48" s="133">
        <v>1800000</v>
      </c>
      <c r="E48" s="271"/>
      <c r="F48" s="123">
        <v>1</v>
      </c>
      <c r="G48" s="269"/>
    </row>
    <row r="49" spans="1:7" x14ac:dyDescent="0.25">
      <c r="A49" s="270"/>
      <c r="B49" s="269"/>
      <c r="C49" s="122" t="s">
        <v>128</v>
      </c>
      <c r="D49" s="133">
        <v>1800000</v>
      </c>
      <c r="E49" s="271"/>
      <c r="F49" s="123">
        <v>1</v>
      </c>
      <c r="G49" s="269"/>
    </row>
    <row r="50" spans="1:7" x14ac:dyDescent="0.25">
      <c r="A50" s="270"/>
      <c r="B50" s="269"/>
      <c r="C50" s="134" t="s">
        <v>229</v>
      </c>
      <c r="D50" s="133">
        <v>1649500</v>
      </c>
      <c r="E50" s="271"/>
      <c r="F50" s="123">
        <v>1</v>
      </c>
      <c r="G50" s="269"/>
    </row>
    <row r="51" spans="1:7" x14ac:dyDescent="0.25">
      <c r="A51" s="270"/>
      <c r="B51" s="122"/>
      <c r="C51" s="122"/>
      <c r="D51" s="123"/>
      <c r="E51" s="124"/>
      <c r="F51" s="124"/>
      <c r="G51" s="129"/>
    </row>
    <row r="52" spans="1:7" ht="30" x14ac:dyDescent="0.25">
      <c r="A52" s="270"/>
      <c r="B52" s="122" t="s">
        <v>129</v>
      </c>
      <c r="C52" s="122"/>
      <c r="D52" s="130">
        <f>SUM(D28:D51)</f>
        <v>45817500</v>
      </c>
      <c r="E52" s="124"/>
      <c r="F52" s="124"/>
      <c r="G52" s="129"/>
    </row>
    <row r="53" spans="1:7" x14ac:dyDescent="0.25">
      <c r="A53" s="132"/>
      <c r="B53" s="122"/>
      <c r="C53" s="122"/>
      <c r="D53" s="123"/>
      <c r="E53" s="124"/>
      <c r="F53" s="124"/>
      <c r="G53" s="129"/>
    </row>
    <row r="54" spans="1:7" ht="27.75" customHeight="1" x14ac:dyDescent="0.25">
      <c r="A54" s="270" t="s">
        <v>263</v>
      </c>
      <c r="B54" s="272" t="s">
        <v>134</v>
      </c>
      <c r="C54" s="122" t="s">
        <v>163</v>
      </c>
      <c r="D54" s="133">
        <v>2000000</v>
      </c>
      <c r="E54" s="271" t="s">
        <v>12</v>
      </c>
      <c r="F54" s="124">
        <v>1</v>
      </c>
      <c r="G54" s="269" t="s">
        <v>264</v>
      </c>
    </row>
    <row r="55" spans="1:7" x14ac:dyDescent="0.25">
      <c r="A55" s="270"/>
      <c r="B55" s="272"/>
      <c r="C55" s="122" t="s">
        <v>135</v>
      </c>
      <c r="D55" s="133">
        <v>1800000</v>
      </c>
      <c r="E55" s="271"/>
      <c r="F55" s="123">
        <v>1</v>
      </c>
      <c r="G55" s="269"/>
    </row>
    <row r="56" spans="1:7" x14ac:dyDescent="0.25">
      <c r="A56" s="270"/>
      <c r="B56" s="272"/>
      <c r="C56" s="122" t="s">
        <v>136</v>
      </c>
      <c r="D56" s="133">
        <v>1459500</v>
      </c>
      <c r="E56" s="271"/>
      <c r="F56" s="123">
        <v>1</v>
      </c>
      <c r="G56" s="269"/>
    </row>
    <row r="57" spans="1:7" x14ac:dyDescent="0.25">
      <c r="A57" s="270"/>
      <c r="B57" s="272"/>
      <c r="C57" s="122" t="s">
        <v>137</v>
      </c>
      <c r="D57" s="133">
        <v>1248100</v>
      </c>
      <c r="E57" s="271"/>
      <c r="F57" s="123">
        <v>1</v>
      </c>
      <c r="G57" s="269"/>
    </row>
    <row r="58" spans="1:7" x14ac:dyDescent="0.25">
      <c r="A58" s="270"/>
      <c r="B58" s="272" t="s">
        <v>138</v>
      </c>
      <c r="C58" s="122" t="s">
        <v>139</v>
      </c>
      <c r="D58" s="133">
        <v>3000000</v>
      </c>
      <c r="E58" s="271"/>
      <c r="F58" s="123">
        <v>1</v>
      </c>
      <c r="G58" s="269"/>
    </row>
    <row r="59" spans="1:7" x14ac:dyDescent="0.25">
      <c r="A59" s="270"/>
      <c r="B59" s="272"/>
      <c r="C59" s="122" t="s">
        <v>162</v>
      </c>
      <c r="D59" s="133">
        <v>2800000</v>
      </c>
      <c r="E59" s="271"/>
      <c r="F59" s="123">
        <v>1</v>
      </c>
      <c r="G59" s="269"/>
    </row>
    <row r="60" spans="1:7" x14ac:dyDescent="0.25">
      <c r="A60" s="270"/>
      <c r="B60" s="272"/>
      <c r="C60" s="122" t="s">
        <v>140</v>
      </c>
      <c r="D60" s="133">
        <v>3000000</v>
      </c>
      <c r="E60" s="271"/>
      <c r="F60" s="123">
        <v>1</v>
      </c>
      <c r="G60" s="269"/>
    </row>
    <row r="61" spans="1:7" x14ac:dyDescent="0.25">
      <c r="A61" s="270"/>
      <c r="B61" s="272"/>
      <c r="C61" s="122" t="s">
        <v>141</v>
      </c>
      <c r="D61" s="133">
        <v>2200000</v>
      </c>
      <c r="E61" s="271"/>
      <c r="F61" s="123">
        <v>1</v>
      </c>
      <c r="G61" s="269"/>
    </row>
    <row r="62" spans="1:7" x14ac:dyDescent="0.25">
      <c r="A62" s="270"/>
      <c r="B62" s="272"/>
      <c r="C62" s="122" t="s">
        <v>142</v>
      </c>
      <c r="D62" s="133">
        <v>1000000</v>
      </c>
      <c r="E62" s="271"/>
      <c r="F62" s="123">
        <v>1</v>
      </c>
      <c r="G62" s="269"/>
    </row>
    <row r="63" spans="1:7" ht="27.75" customHeight="1" x14ac:dyDescent="0.25">
      <c r="A63" s="270"/>
      <c r="B63" s="272" t="s">
        <v>143</v>
      </c>
      <c r="C63" s="122" t="s">
        <v>144</v>
      </c>
      <c r="D63" s="133">
        <v>2800000</v>
      </c>
      <c r="E63" s="271"/>
      <c r="F63" s="123">
        <v>1</v>
      </c>
      <c r="G63" s="269"/>
    </row>
    <row r="64" spans="1:7" x14ac:dyDescent="0.25">
      <c r="A64" s="270"/>
      <c r="B64" s="272"/>
      <c r="C64" s="122" t="s">
        <v>145</v>
      </c>
      <c r="D64" s="133">
        <v>2500000</v>
      </c>
      <c r="E64" s="271"/>
      <c r="F64" s="123">
        <v>1</v>
      </c>
      <c r="G64" s="269"/>
    </row>
    <row r="65" spans="1:7" x14ac:dyDescent="0.25">
      <c r="A65" s="270"/>
      <c r="B65" s="272"/>
      <c r="C65" s="122" t="s">
        <v>146</v>
      </c>
      <c r="D65" s="133">
        <v>2200000</v>
      </c>
      <c r="E65" s="271"/>
      <c r="F65" s="123">
        <v>1</v>
      </c>
      <c r="G65" s="269"/>
    </row>
    <row r="66" spans="1:7" x14ac:dyDescent="0.25">
      <c r="A66" s="270"/>
      <c r="B66" s="272"/>
      <c r="C66" s="122" t="s">
        <v>147</v>
      </c>
      <c r="D66" s="133">
        <v>2322500</v>
      </c>
      <c r="E66" s="271"/>
      <c r="F66" s="123">
        <v>1</v>
      </c>
      <c r="G66" s="269"/>
    </row>
    <row r="67" spans="1:7" x14ac:dyDescent="0.25">
      <c r="A67" s="270"/>
      <c r="B67" s="272" t="s">
        <v>148</v>
      </c>
      <c r="C67" s="122" t="s">
        <v>149</v>
      </c>
      <c r="D67" s="133">
        <v>2500000</v>
      </c>
      <c r="E67" s="271"/>
      <c r="F67" s="123">
        <v>1</v>
      </c>
      <c r="G67" s="269"/>
    </row>
    <row r="68" spans="1:7" x14ac:dyDescent="0.25">
      <c r="A68" s="270"/>
      <c r="B68" s="272"/>
      <c r="C68" s="122" t="s">
        <v>164</v>
      </c>
      <c r="D68" s="133">
        <v>2000000</v>
      </c>
      <c r="E68" s="271"/>
      <c r="F68" s="123">
        <v>1</v>
      </c>
      <c r="G68" s="269"/>
    </row>
    <row r="69" spans="1:7" x14ac:dyDescent="0.25">
      <c r="A69" s="270"/>
      <c r="B69" s="272"/>
      <c r="C69" s="122" t="s">
        <v>150</v>
      </c>
      <c r="D69" s="133">
        <v>2000000</v>
      </c>
      <c r="E69" s="271"/>
      <c r="F69" s="123">
        <v>1</v>
      </c>
      <c r="G69" s="269"/>
    </row>
    <row r="70" spans="1:7" x14ac:dyDescent="0.25">
      <c r="A70" s="270"/>
      <c r="B70" s="272"/>
      <c r="C70" s="122" t="s">
        <v>151</v>
      </c>
      <c r="D70" s="133">
        <v>1139400</v>
      </c>
      <c r="E70" s="271"/>
      <c r="F70" s="123">
        <v>1</v>
      </c>
      <c r="G70" s="269"/>
    </row>
    <row r="71" spans="1:7" ht="27.75" customHeight="1" x14ac:dyDescent="0.25">
      <c r="A71" s="270"/>
      <c r="B71" s="272" t="s">
        <v>152</v>
      </c>
      <c r="C71" s="122" t="s">
        <v>153</v>
      </c>
      <c r="D71" s="133">
        <v>2200000</v>
      </c>
      <c r="E71" s="271"/>
      <c r="F71" s="123">
        <v>1</v>
      </c>
      <c r="G71" s="269"/>
    </row>
    <row r="72" spans="1:7" x14ac:dyDescent="0.25">
      <c r="A72" s="270"/>
      <c r="B72" s="272"/>
      <c r="C72" s="122" t="s">
        <v>154</v>
      </c>
      <c r="D72" s="133">
        <v>2000000</v>
      </c>
      <c r="E72" s="271"/>
      <c r="F72" s="123">
        <v>1</v>
      </c>
      <c r="G72" s="269"/>
    </row>
    <row r="73" spans="1:7" x14ac:dyDescent="0.25">
      <c r="A73" s="270"/>
      <c r="B73" s="272"/>
      <c r="C73" s="122" t="s">
        <v>155</v>
      </c>
      <c r="D73" s="133">
        <v>2000000</v>
      </c>
      <c r="E73" s="271"/>
      <c r="F73" s="123">
        <v>1</v>
      </c>
      <c r="G73" s="269"/>
    </row>
    <row r="74" spans="1:7" x14ac:dyDescent="0.25">
      <c r="A74" s="270"/>
      <c r="B74" s="272"/>
      <c r="C74" s="122" t="s">
        <v>156</v>
      </c>
      <c r="D74" s="133">
        <v>2530500</v>
      </c>
      <c r="E74" s="271"/>
      <c r="F74" s="123">
        <v>1</v>
      </c>
      <c r="G74" s="269"/>
    </row>
    <row r="75" spans="1:7" ht="27.75" customHeight="1" x14ac:dyDescent="0.25">
      <c r="A75" s="270"/>
      <c r="B75" s="272" t="s">
        <v>157</v>
      </c>
      <c r="C75" s="122" t="s">
        <v>158</v>
      </c>
      <c r="D75" s="133">
        <v>3000000</v>
      </c>
      <c r="E75" s="271"/>
      <c r="F75" s="123">
        <v>1</v>
      </c>
      <c r="G75" s="269"/>
    </row>
    <row r="76" spans="1:7" x14ac:dyDescent="0.25">
      <c r="A76" s="270"/>
      <c r="B76" s="272"/>
      <c r="C76" s="122" t="s">
        <v>159</v>
      </c>
      <c r="D76" s="133">
        <v>2000000</v>
      </c>
      <c r="E76" s="271"/>
      <c r="F76" s="123">
        <v>1</v>
      </c>
      <c r="G76" s="269"/>
    </row>
    <row r="77" spans="1:7" x14ac:dyDescent="0.25">
      <c r="A77" s="270"/>
      <c r="B77" s="272"/>
      <c r="C77" s="122" t="s">
        <v>160</v>
      </c>
      <c r="D77" s="133">
        <v>2500000</v>
      </c>
      <c r="E77" s="124"/>
      <c r="F77" s="123">
        <v>1</v>
      </c>
      <c r="G77" s="269"/>
    </row>
    <row r="78" spans="1:7" x14ac:dyDescent="0.25">
      <c r="A78" s="270"/>
      <c r="B78" s="272"/>
      <c r="C78" s="134" t="s">
        <v>229</v>
      </c>
      <c r="D78" s="133">
        <v>2367500</v>
      </c>
      <c r="E78" s="124"/>
      <c r="F78" s="123">
        <v>1</v>
      </c>
      <c r="G78" s="269"/>
    </row>
    <row r="79" spans="1:7" x14ac:dyDescent="0.25">
      <c r="A79" s="270"/>
      <c r="B79" s="272"/>
      <c r="C79" s="122"/>
      <c r="D79" s="123"/>
      <c r="E79" s="124"/>
      <c r="F79" s="123"/>
      <c r="G79" s="129"/>
    </row>
    <row r="80" spans="1:7" x14ac:dyDescent="0.25">
      <c r="A80" s="270"/>
      <c r="B80" s="122" t="s">
        <v>161</v>
      </c>
      <c r="C80" s="122"/>
      <c r="D80" s="130">
        <f>SUM(D54:D79)</f>
        <v>54567500</v>
      </c>
      <c r="E80" s="124"/>
      <c r="F80" s="124"/>
      <c r="G80" s="129"/>
    </row>
    <row r="81" spans="1:7" x14ac:dyDescent="0.25">
      <c r="A81" s="132"/>
      <c r="B81" s="122"/>
      <c r="C81" s="122"/>
      <c r="D81" s="123"/>
      <c r="E81" s="124"/>
      <c r="F81" s="124"/>
      <c r="G81" s="129"/>
    </row>
    <row r="82" spans="1:7" x14ac:dyDescent="0.25">
      <c r="A82" s="270" t="s">
        <v>265</v>
      </c>
      <c r="B82" s="269" t="s">
        <v>165</v>
      </c>
      <c r="C82" s="122" t="s">
        <v>166</v>
      </c>
      <c r="D82" s="133">
        <v>1500000</v>
      </c>
      <c r="E82" s="271" t="s">
        <v>12</v>
      </c>
      <c r="F82" s="123">
        <v>1</v>
      </c>
      <c r="G82" s="269" t="s">
        <v>267</v>
      </c>
    </row>
    <row r="83" spans="1:7" x14ac:dyDescent="0.25">
      <c r="A83" s="270"/>
      <c r="B83" s="269"/>
      <c r="C83" s="122" t="s">
        <v>167</v>
      </c>
      <c r="D83" s="133">
        <v>1200000</v>
      </c>
      <c r="E83" s="271"/>
      <c r="F83" s="123">
        <v>1</v>
      </c>
      <c r="G83" s="269"/>
    </row>
    <row r="84" spans="1:7" x14ac:dyDescent="0.25">
      <c r="A84" s="270"/>
      <c r="B84" s="269"/>
      <c r="C84" s="122" t="s">
        <v>168</v>
      </c>
      <c r="D84" s="133">
        <v>1000000</v>
      </c>
      <c r="E84" s="271"/>
      <c r="F84" s="123">
        <v>1</v>
      </c>
      <c r="G84" s="269"/>
    </row>
    <row r="85" spans="1:7" x14ac:dyDescent="0.25">
      <c r="A85" s="270"/>
      <c r="B85" s="269"/>
      <c r="C85" s="122" t="s">
        <v>169</v>
      </c>
      <c r="D85" s="133">
        <v>1031000</v>
      </c>
      <c r="E85" s="271"/>
      <c r="F85" s="123">
        <v>1</v>
      </c>
      <c r="G85" s="269"/>
    </row>
    <row r="86" spans="1:7" x14ac:dyDescent="0.25">
      <c r="A86" s="270"/>
      <c r="B86" s="269" t="s">
        <v>170</v>
      </c>
      <c r="C86" s="122" t="s">
        <v>171</v>
      </c>
      <c r="D86" s="133">
        <v>2200000</v>
      </c>
      <c r="E86" s="271"/>
      <c r="F86" s="123">
        <v>1</v>
      </c>
      <c r="G86" s="269"/>
    </row>
    <row r="87" spans="1:7" x14ac:dyDescent="0.25">
      <c r="A87" s="270"/>
      <c r="B87" s="269"/>
      <c r="C87" s="122" t="s">
        <v>172</v>
      </c>
      <c r="D87" s="133">
        <v>2800000</v>
      </c>
      <c r="E87" s="271"/>
      <c r="F87" s="123">
        <v>1</v>
      </c>
      <c r="G87" s="269"/>
    </row>
    <row r="88" spans="1:7" x14ac:dyDescent="0.25">
      <c r="A88" s="270"/>
      <c r="B88" s="269"/>
      <c r="C88" s="122" t="s">
        <v>173</v>
      </c>
      <c r="D88" s="133">
        <v>2000000</v>
      </c>
      <c r="E88" s="271"/>
      <c r="F88" s="123">
        <v>1</v>
      </c>
      <c r="G88" s="269"/>
    </row>
    <row r="89" spans="1:7" x14ac:dyDescent="0.25">
      <c r="A89" s="270"/>
      <c r="B89" s="269"/>
      <c r="C89" s="122" t="s">
        <v>174</v>
      </c>
      <c r="D89" s="133">
        <v>1500000</v>
      </c>
      <c r="E89" s="271"/>
      <c r="F89" s="123">
        <v>1</v>
      </c>
      <c r="G89" s="269"/>
    </row>
    <row r="90" spans="1:7" x14ac:dyDescent="0.25">
      <c r="A90" s="270"/>
      <c r="B90" s="269"/>
      <c r="C90" s="122" t="s">
        <v>175</v>
      </c>
      <c r="D90" s="133">
        <v>1008500</v>
      </c>
      <c r="E90" s="271"/>
      <c r="F90" s="123">
        <v>1</v>
      </c>
      <c r="G90" s="269"/>
    </row>
    <row r="91" spans="1:7" x14ac:dyDescent="0.25">
      <c r="A91" s="270"/>
      <c r="B91" s="269" t="s">
        <v>176</v>
      </c>
      <c r="C91" s="122" t="s">
        <v>177</v>
      </c>
      <c r="D91" s="133">
        <v>1200000</v>
      </c>
      <c r="E91" s="271"/>
      <c r="F91" s="123">
        <v>1</v>
      </c>
      <c r="G91" s="269"/>
    </row>
    <row r="92" spans="1:7" x14ac:dyDescent="0.25">
      <c r="A92" s="270"/>
      <c r="B92" s="269"/>
      <c r="C92" s="122" t="s">
        <v>178</v>
      </c>
      <c r="D92" s="133">
        <v>1000000</v>
      </c>
      <c r="E92" s="271"/>
      <c r="F92" s="123">
        <v>1</v>
      </c>
      <c r="G92" s="269"/>
    </row>
    <row r="93" spans="1:7" x14ac:dyDescent="0.25">
      <c r="A93" s="270"/>
      <c r="B93" s="269"/>
      <c r="C93" s="122" t="s">
        <v>179</v>
      </c>
      <c r="D93" s="133">
        <v>1500000</v>
      </c>
      <c r="E93" s="271"/>
      <c r="F93" s="123">
        <v>1</v>
      </c>
      <c r="G93" s="269"/>
    </row>
    <row r="94" spans="1:7" x14ac:dyDescent="0.25">
      <c r="A94" s="270"/>
      <c r="B94" s="269"/>
      <c r="C94" s="122" t="s">
        <v>180</v>
      </c>
      <c r="D94" s="133">
        <v>1987000</v>
      </c>
      <c r="E94" s="271"/>
      <c r="F94" s="123">
        <v>1</v>
      </c>
      <c r="G94" s="269"/>
    </row>
    <row r="95" spans="1:7" x14ac:dyDescent="0.25">
      <c r="A95" s="270"/>
      <c r="B95" s="269" t="s">
        <v>181</v>
      </c>
      <c r="C95" s="122" t="s">
        <v>182</v>
      </c>
      <c r="D95" s="133">
        <v>2500000</v>
      </c>
      <c r="E95" s="271"/>
      <c r="F95" s="123">
        <v>1</v>
      </c>
      <c r="G95" s="269"/>
    </row>
    <row r="96" spans="1:7" x14ac:dyDescent="0.25">
      <c r="A96" s="270"/>
      <c r="B96" s="269"/>
      <c r="C96" s="122" t="s">
        <v>183</v>
      </c>
      <c r="D96" s="133">
        <v>2800000</v>
      </c>
      <c r="E96" s="271"/>
      <c r="F96" s="123">
        <v>1</v>
      </c>
      <c r="G96" s="269"/>
    </row>
    <row r="97" spans="1:7" x14ac:dyDescent="0.25">
      <c r="A97" s="270"/>
      <c r="B97" s="269"/>
      <c r="C97" s="122" t="s">
        <v>184</v>
      </c>
      <c r="D97" s="133">
        <v>3800000</v>
      </c>
      <c r="E97" s="271"/>
      <c r="F97" s="123">
        <v>1</v>
      </c>
      <c r="G97" s="269"/>
    </row>
    <row r="98" spans="1:7" x14ac:dyDescent="0.25">
      <c r="A98" s="270"/>
      <c r="B98" s="269"/>
      <c r="C98" s="122" t="s">
        <v>185</v>
      </c>
      <c r="D98" s="133">
        <v>3500000</v>
      </c>
      <c r="E98" s="271"/>
      <c r="F98" s="123">
        <v>1</v>
      </c>
      <c r="G98" s="269"/>
    </row>
    <row r="99" spans="1:7" x14ac:dyDescent="0.25">
      <c r="A99" s="270"/>
      <c r="B99" s="269"/>
      <c r="C99" s="122" t="s">
        <v>186</v>
      </c>
      <c r="D99" s="133">
        <v>1539000</v>
      </c>
      <c r="E99" s="271"/>
      <c r="F99" s="123">
        <v>1</v>
      </c>
      <c r="G99" s="269"/>
    </row>
    <row r="100" spans="1:7" x14ac:dyDescent="0.25">
      <c r="A100" s="270"/>
      <c r="B100" s="269" t="s">
        <v>187</v>
      </c>
      <c r="C100" s="122" t="s">
        <v>188</v>
      </c>
      <c r="D100" s="133">
        <v>2000000</v>
      </c>
      <c r="E100" s="271"/>
      <c r="F100" s="123">
        <v>1</v>
      </c>
      <c r="G100" s="269"/>
    </row>
    <row r="101" spans="1:7" ht="30" x14ac:dyDescent="0.25">
      <c r="A101" s="270"/>
      <c r="B101" s="269"/>
      <c r="C101" s="122" t="s">
        <v>195</v>
      </c>
      <c r="D101" s="133">
        <v>1800000</v>
      </c>
      <c r="E101" s="271"/>
      <c r="F101" s="123">
        <v>1</v>
      </c>
      <c r="G101" s="269"/>
    </row>
    <row r="102" spans="1:7" x14ac:dyDescent="0.25">
      <c r="A102" s="270"/>
      <c r="B102" s="269"/>
      <c r="C102" s="122" t="s">
        <v>196</v>
      </c>
      <c r="D102" s="133">
        <v>1500000</v>
      </c>
      <c r="E102" s="271"/>
      <c r="F102" s="123">
        <v>1</v>
      </c>
      <c r="G102" s="269"/>
    </row>
    <row r="103" spans="1:7" x14ac:dyDescent="0.25">
      <c r="A103" s="270"/>
      <c r="B103" s="269"/>
      <c r="C103" s="122" t="s">
        <v>189</v>
      </c>
      <c r="D103" s="133">
        <v>1316500</v>
      </c>
      <c r="E103" s="271"/>
      <c r="F103" s="123">
        <v>1</v>
      </c>
      <c r="G103" s="269"/>
    </row>
    <row r="104" spans="1:7" x14ac:dyDescent="0.25">
      <c r="A104" s="270"/>
      <c r="B104" s="269" t="s">
        <v>190</v>
      </c>
      <c r="C104" s="122" t="s">
        <v>191</v>
      </c>
      <c r="D104" s="133">
        <v>2000000</v>
      </c>
      <c r="E104" s="271"/>
      <c r="F104" s="123">
        <v>1</v>
      </c>
      <c r="G104" s="269"/>
    </row>
    <row r="105" spans="1:7" x14ac:dyDescent="0.25">
      <c r="A105" s="270"/>
      <c r="B105" s="269"/>
      <c r="C105" s="122" t="s">
        <v>192</v>
      </c>
      <c r="D105" s="133">
        <v>2500000</v>
      </c>
      <c r="E105" s="271"/>
      <c r="F105" s="123">
        <v>1</v>
      </c>
      <c r="G105" s="269"/>
    </row>
    <row r="106" spans="1:7" x14ac:dyDescent="0.25">
      <c r="A106" s="270"/>
      <c r="B106" s="269"/>
      <c r="C106" s="122" t="s">
        <v>193</v>
      </c>
      <c r="D106" s="133">
        <v>1200000</v>
      </c>
      <c r="E106" s="271"/>
      <c r="F106" s="123">
        <v>1</v>
      </c>
      <c r="G106" s="269"/>
    </row>
    <row r="107" spans="1:7" x14ac:dyDescent="0.25">
      <c r="A107" s="270"/>
      <c r="B107" s="269"/>
      <c r="C107" s="134" t="s">
        <v>229</v>
      </c>
      <c r="D107" s="133">
        <v>928000</v>
      </c>
      <c r="E107" s="271"/>
      <c r="F107" s="123">
        <v>1</v>
      </c>
      <c r="G107" s="269"/>
    </row>
    <row r="108" spans="1:7" x14ac:dyDescent="0.25">
      <c r="A108" s="270"/>
      <c r="B108" s="122"/>
      <c r="C108" s="122"/>
      <c r="D108" s="123"/>
      <c r="E108" s="124"/>
      <c r="F108" s="123"/>
      <c r="G108" s="129"/>
    </row>
    <row r="109" spans="1:7" ht="45" x14ac:dyDescent="0.25">
      <c r="A109" s="270"/>
      <c r="B109" s="122" t="s">
        <v>194</v>
      </c>
      <c r="C109" s="122"/>
      <c r="D109" s="191">
        <f>SUM(D82:D108)</f>
        <v>47310000</v>
      </c>
      <c r="E109" s="124"/>
      <c r="F109" s="124"/>
      <c r="G109" s="129"/>
    </row>
    <row r="110" spans="1:7" x14ac:dyDescent="0.25">
      <c r="A110" s="132"/>
      <c r="B110" s="122"/>
      <c r="C110" s="122"/>
      <c r="D110" s="123"/>
      <c r="E110" s="124"/>
      <c r="F110" s="124"/>
      <c r="G110" s="129"/>
    </row>
    <row r="111" spans="1:7" x14ac:dyDescent="0.25">
      <c r="A111" s="132"/>
      <c r="B111" s="122"/>
      <c r="C111" s="122"/>
      <c r="D111" s="123"/>
      <c r="E111" s="124"/>
      <c r="F111" s="124"/>
      <c r="G111" s="129"/>
    </row>
    <row r="112" spans="1:7" x14ac:dyDescent="0.25">
      <c r="A112" s="270" t="s">
        <v>268</v>
      </c>
      <c r="B112" s="268" t="s">
        <v>197</v>
      </c>
      <c r="C112" s="122" t="s">
        <v>198</v>
      </c>
      <c r="D112" s="133">
        <v>3500000</v>
      </c>
      <c r="E112" s="271" t="s">
        <v>12</v>
      </c>
      <c r="F112" s="123">
        <v>1</v>
      </c>
      <c r="G112" s="272" t="s">
        <v>273</v>
      </c>
    </row>
    <row r="113" spans="1:7" x14ac:dyDescent="0.25">
      <c r="A113" s="270"/>
      <c r="B113" s="268"/>
      <c r="C113" s="122" t="s">
        <v>199</v>
      </c>
      <c r="D113" s="133">
        <v>3500000</v>
      </c>
      <c r="E113" s="271"/>
      <c r="F113" s="123">
        <v>1</v>
      </c>
      <c r="G113" s="272"/>
    </row>
    <row r="114" spans="1:7" x14ac:dyDescent="0.25">
      <c r="A114" s="270"/>
      <c r="B114" s="268"/>
      <c r="C114" s="122" t="s">
        <v>200</v>
      </c>
      <c r="D114" s="133">
        <v>3500000</v>
      </c>
      <c r="E114" s="271"/>
      <c r="F114" s="123">
        <v>1</v>
      </c>
      <c r="G114" s="272"/>
    </row>
    <row r="115" spans="1:7" x14ac:dyDescent="0.25">
      <c r="A115" s="270"/>
      <c r="B115" s="268"/>
      <c r="C115" s="122" t="s">
        <v>201</v>
      </c>
      <c r="D115" s="133">
        <v>3604300</v>
      </c>
      <c r="E115" s="271"/>
      <c r="F115" s="123">
        <v>1</v>
      </c>
      <c r="G115" s="272"/>
    </row>
    <row r="116" spans="1:7" x14ac:dyDescent="0.25">
      <c r="A116" s="270"/>
      <c r="B116" s="135" t="s">
        <v>202</v>
      </c>
      <c r="C116" s="122" t="s">
        <v>203</v>
      </c>
      <c r="D116" s="133">
        <v>5000000</v>
      </c>
      <c r="E116" s="271"/>
      <c r="F116" s="123">
        <v>1</v>
      </c>
      <c r="G116" s="272"/>
    </row>
    <row r="117" spans="1:7" x14ac:dyDescent="0.25">
      <c r="A117" s="270"/>
      <c r="B117" s="135"/>
      <c r="C117" s="122" t="s">
        <v>204</v>
      </c>
      <c r="D117" s="133">
        <v>5500000</v>
      </c>
      <c r="E117" s="271"/>
      <c r="F117" s="123">
        <v>1</v>
      </c>
      <c r="G117" s="272"/>
    </row>
    <row r="118" spans="1:7" x14ac:dyDescent="0.25">
      <c r="A118" s="270"/>
      <c r="B118" s="135"/>
      <c r="C118" s="122" t="s">
        <v>205</v>
      </c>
      <c r="D118" s="133">
        <v>5500000</v>
      </c>
      <c r="E118" s="271"/>
      <c r="F118" s="123">
        <v>1</v>
      </c>
      <c r="G118" s="272"/>
    </row>
    <row r="119" spans="1:7" x14ac:dyDescent="0.25">
      <c r="A119" s="270"/>
      <c r="B119" s="135"/>
      <c r="C119" s="122" t="s">
        <v>206</v>
      </c>
      <c r="D119" s="133">
        <v>4000000</v>
      </c>
      <c r="E119" s="271"/>
      <c r="F119" s="123">
        <v>1</v>
      </c>
      <c r="G119" s="272"/>
    </row>
    <row r="120" spans="1:7" x14ac:dyDescent="0.25">
      <c r="A120" s="270"/>
      <c r="B120" s="135"/>
      <c r="C120" s="122" t="s">
        <v>207</v>
      </c>
      <c r="D120" s="133">
        <v>4000000</v>
      </c>
      <c r="E120" s="271"/>
      <c r="F120" s="123">
        <v>1</v>
      </c>
      <c r="G120" s="272"/>
    </row>
    <row r="121" spans="1:7" x14ac:dyDescent="0.25">
      <c r="A121" s="270"/>
      <c r="B121" s="135" t="s">
        <v>208</v>
      </c>
      <c r="C121" s="122" t="s">
        <v>209</v>
      </c>
      <c r="D121" s="133">
        <v>4500000</v>
      </c>
      <c r="E121" s="271"/>
      <c r="F121" s="123">
        <v>1</v>
      </c>
      <c r="G121" s="272"/>
    </row>
    <row r="122" spans="1:7" x14ac:dyDescent="0.25">
      <c r="A122" s="270"/>
      <c r="B122" s="135"/>
      <c r="C122" s="122" t="s">
        <v>210</v>
      </c>
      <c r="D122" s="133">
        <v>4500000</v>
      </c>
      <c r="E122" s="271"/>
      <c r="F122" s="123">
        <v>1</v>
      </c>
      <c r="G122" s="272"/>
    </row>
    <row r="123" spans="1:7" x14ac:dyDescent="0.25">
      <c r="A123" s="270"/>
      <c r="B123" s="135"/>
      <c r="C123" s="122" t="s">
        <v>211</v>
      </c>
      <c r="D123" s="133">
        <v>3500000</v>
      </c>
      <c r="E123" s="271"/>
      <c r="F123" s="123">
        <v>1</v>
      </c>
      <c r="G123" s="272"/>
    </row>
    <row r="124" spans="1:7" x14ac:dyDescent="0.25">
      <c r="A124" s="270"/>
      <c r="B124" s="135"/>
      <c r="C124" s="122" t="s">
        <v>212</v>
      </c>
      <c r="D124" s="133">
        <v>4500000</v>
      </c>
      <c r="E124" s="271"/>
      <c r="F124" s="123">
        <v>1</v>
      </c>
      <c r="G124" s="272"/>
    </row>
    <row r="125" spans="1:7" x14ac:dyDescent="0.25">
      <c r="A125" s="270"/>
      <c r="B125" s="135"/>
      <c r="C125" s="122" t="s">
        <v>213</v>
      </c>
      <c r="D125" s="133">
        <v>7500000</v>
      </c>
      <c r="E125" s="271"/>
      <c r="F125" s="123">
        <v>1</v>
      </c>
      <c r="G125" s="272"/>
    </row>
    <row r="126" spans="1:7" x14ac:dyDescent="0.25">
      <c r="A126" s="270"/>
      <c r="B126" s="135" t="s">
        <v>214</v>
      </c>
      <c r="C126" s="122" t="s">
        <v>215</v>
      </c>
      <c r="D126" s="133">
        <v>4000000</v>
      </c>
      <c r="E126" s="271"/>
      <c r="F126" s="123">
        <v>1</v>
      </c>
      <c r="G126" s="272"/>
    </row>
    <row r="127" spans="1:7" x14ac:dyDescent="0.25">
      <c r="A127" s="270"/>
      <c r="B127" s="135"/>
      <c r="C127" s="122" t="s">
        <v>216</v>
      </c>
      <c r="D127" s="133">
        <v>3500000</v>
      </c>
      <c r="E127" s="271"/>
      <c r="F127" s="123">
        <v>1</v>
      </c>
      <c r="G127" s="272"/>
    </row>
    <row r="128" spans="1:7" ht="30" x14ac:dyDescent="0.25">
      <c r="A128" s="270"/>
      <c r="B128" s="135"/>
      <c r="C128" s="122" t="s">
        <v>217</v>
      </c>
      <c r="D128" s="133">
        <v>4000000</v>
      </c>
      <c r="E128" s="271"/>
      <c r="F128" s="123">
        <v>1</v>
      </c>
      <c r="G128" s="272"/>
    </row>
    <row r="129" spans="1:7" x14ac:dyDescent="0.25">
      <c r="A129" s="270"/>
      <c r="B129" s="135"/>
      <c r="C129" s="122" t="s">
        <v>218</v>
      </c>
      <c r="D129" s="133">
        <v>2500000</v>
      </c>
      <c r="E129" s="271"/>
      <c r="F129" s="123">
        <v>1</v>
      </c>
      <c r="G129" s="272"/>
    </row>
    <row r="130" spans="1:7" x14ac:dyDescent="0.25">
      <c r="A130" s="270"/>
      <c r="B130" s="135"/>
      <c r="C130" s="122" t="s">
        <v>219</v>
      </c>
      <c r="D130" s="133">
        <v>3466500</v>
      </c>
      <c r="E130" s="271"/>
      <c r="F130" s="123">
        <v>1</v>
      </c>
      <c r="G130" s="272"/>
    </row>
    <row r="131" spans="1:7" x14ac:dyDescent="0.25">
      <c r="A131" s="270"/>
      <c r="B131" s="135" t="s">
        <v>220</v>
      </c>
      <c r="C131" s="122" t="s">
        <v>231</v>
      </c>
      <c r="D131" s="133">
        <v>5500000</v>
      </c>
      <c r="E131" s="271"/>
      <c r="F131" s="123">
        <v>1</v>
      </c>
      <c r="G131" s="272"/>
    </row>
    <row r="132" spans="1:7" x14ac:dyDescent="0.25">
      <c r="A132" s="270"/>
      <c r="B132" s="135"/>
      <c r="C132" s="122" t="s">
        <v>221</v>
      </c>
      <c r="D132" s="133">
        <v>3000000</v>
      </c>
      <c r="E132" s="271"/>
      <c r="F132" s="123">
        <v>1</v>
      </c>
      <c r="G132" s="272"/>
    </row>
    <row r="133" spans="1:7" x14ac:dyDescent="0.25">
      <c r="A133" s="270"/>
      <c r="B133" s="135"/>
      <c r="C133" s="122" t="s">
        <v>222</v>
      </c>
      <c r="D133" s="133">
        <v>3500000</v>
      </c>
      <c r="E133" s="271"/>
      <c r="F133" s="123">
        <v>1</v>
      </c>
      <c r="G133" s="272"/>
    </row>
    <row r="134" spans="1:7" x14ac:dyDescent="0.25">
      <c r="A134" s="270"/>
      <c r="B134" s="135"/>
      <c r="C134" s="122" t="s">
        <v>223</v>
      </c>
      <c r="D134" s="133">
        <v>3821600</v>
      </c>
      <c r="E134" s="271"/>
      <c r="F134" s="123">
        <v>1</v>
      </c>
      <c r="G134" s="272"/>
    </row>
    <row r="135" spans="1:7" x14ac:dyDescent="0.25">
      <c r="A135" s="270"/>
      <c r="B135" s="135" t="s">
        <v>224</v>
      </c>
      <c r="C135" s="122" t="s">
        <v>225</v>
      </c>
      <c r="D135" s="133">
        <v>3500000</v>
      </c>
      <c r="E135" s="271"/>
      <c r="F135" s="123">
        <v>1</v>
      </c>
      <c r="G135" s="272"/>
    </row>
    <row r="136" spans="1:7" x14ac:dyDescent="0.25">
      <c r="A136" s="270"/>
      <c r="B136" s="135"/>
      <c r="C136" s="122" t="s">
        <v>226</v>
      </c>
      <c r="D136" s="133">
        <v>3500000</v>
      </c>
      <c r="E136" s="271"/>
      <c r="F136" s="123">
        <v>1</v>
      </c>
      <c r="G136" s="272"/>
    </row>
    <row r="137" spans="1:7" x14ac:dyDescent="0.25">
      <c r="A137" s="270"/>
      <c r="B137" s="135"/>
      <c r="C137" s="122" t="s">
        <v>227</v>
      </c>
      <c r="D137" s="133">
        <v>4000000</v>
      </c>
      <c r="E137" s="271"/>
      <c r="F137" s="123">
        <v>1</v>
      </c>
      <c r="G137" s="272"/>
    </row>
    <row r="138" spans="1:7" x14ac:dyDescent="0.25">
      <c r="A138" s="270"/>
      <c r="B138" s="135"/>
      <c r="C138" s="122" t="s">
        <v>229</v>
      </c>
      <c r="D138" s="133">
        <v>2310100</v>
      </c>
      <c r="E138" s="271"/>
      <c r="F138" s="123">
        <v>1</v>
      </c>
      <c r="G138" s="272"/>
    </row>
    <row r="139" spans="1:7" x14ac:dyDescent="0.25">
      <c r="A139" s="270"/>
      <c r="B139" s="135"/>
      <c r="C139" s="122"/>
      <c r="D139" s="123"/>
      <c r="E139" s="124"/>
      <c r="F139" s="123"/>
      <c r="G139" s="129"/>
    </row>
    <row r="140" spans="1:7" x14ac:dyDescent="0.25">
      <c r="A140" s="270"/>
      <c r="B140" s="135" t="s">
        <v>228</v>
      </c>
      <c r="C140" s="122"/>
      <c r="D140" s="130">
        <f>SUM(D112:D139)</f>
        <v>109202500</v>
      </c>
      <c r="E140" s="124"/>
      <c r="F140" s="123"/>
      <c r="G140" s="129"/>
    </row>
    <row r="141" spans="1:7" x14ac:dyDescent="0.25">
      <c r="A141" s="132"/>
      <c r="B141" s="122"/>
      <c r="C141" s="122"/>
      <c r="D141" s="123"/>
      <c r="E141" s="124"/>
      <c r="F141" s="123"/>
      <c r="G141" s="129"/>
    </row>
    <row r="142" spans="1:7" x14ac:dyDescent="0.25">
      <c r="A142" s="270" t="s">
        <v>269</v>
      </c>
      <c r="B142" s="273" t="s">
        <v>244</v>
      </c>
      <c r="C142" s="122" t="s">
        <v>245</v>
      </c>
      <c r="D142" s="133">
        <v>5289</v>
      </c>
      <c r="E142" s="271" t="s">
        <v>12</v>
      </c>
      <c r="F142" s="124">
        <v>3737.5149999999999</v>
      </c>
      <c r="G142" s="269" t="s">
        <v>270</v>
      </c>
    </row>
    <row r="143" spans="1:7" x14ac:dyDescent="0.25">
      <c r="A143" s="270"/>
      <c r="B143" s="273"/>
      <c r="C143" s="122" t="s">
        <v>77</v>
      </c>
      <c r="D143" s="133">
        <v>3000</v>
      </c>
      <c r="E143" s="271"/>
      <c r="F143" s="124">
        <v>3737.5149999999999</v>
      </c>
      <c r="G143" s="269"/>
    </row>
    <row r="144" spans="1:7" x14ac:dyDescent="0.25">
      <c r="A144" s="270"/>
      <c r="B144" s="273"/>
      <c r="C144" s="122" t="s">
        <v>233</v>
      </c>
      <c r="D144" s="133">
        <v>2000</v>
      </c>
      <c r="E144" s="271"/>
      <c r="F144" s="124">
        <v>3737.5149999999999</v>
      </c>
      <c r="G144" s="269"/>
    </row>
    <row r="145" spans="1:7" x14ac:dyDescent="0.25">
      <c r="A145" s="270"/>
      <c r="B145" s="273"/>
      <c r="C145" s="122" t="s">
        <v>234</v>
      </c>
      <c r="D145" s="133">
        <v>1500</v>
      </c>
      <c r="E145" s="271"/>
      <c r="F145" s="124">
        <v>3737.5149999999999</v>
      </c>
      <c r="G145" s="269"/>
    </row>
    <row r="146" spans="1:7" x14ac:dyDescent="0.25">
      <c r="A146" s="270"/>
      <c r="B146" s="273" t="s">
        <v>235</v>
      </c>
      <c r="C146" s="122" t="s">
        <v>236</v>
      </c>
      <c r="D146" s="133">
        <v>6289</v>
      </c>
      <c r="E146" s="271"/>
      <c r="F146" s="124">
        <v>3737.5149999999999</v>
      </c>
      <c r="G146" s="269"/>
    </row>
    <row r="147" spans="1:7" ht="30" x14ac:dyDescent="0.25">
      <c r="A147" s="270"/>
      <c r="B147" s="273"/>
      <c r="C147" s="122" t="s">
        <v>255</v>
      </c>
      <c r="D147" s="133">
        <v>16578</v>
      </c>
      <c r="E147" s="271"/>
      <c r="F147" s="124">
        <v>3737.5149999999999</v>
      </c>
      <c r="G147" s="269"/>
    </row>
    <row r="148" spans="1:7" x14ac:dyDescent="0.25">
      <c r="A148" s="270"/>
      <c r="B148" s="273"/>
      <c r="C148" s="122" t="s">
        <v>237</v>
      </c>
      <c r="D148" s="133">
        <v>17630</v>
      </c>
      <c r="E148" s="271"/>
      <c r="F148" s="124">
        <v>3737.5149999999999</v>
      </c>
      <c r="G148" s="269"/>
    </row>
    <row r="149" spans="1:7" x14ac:dyDescent="0.25">
      <c r="A149" s="270"/>
      <c r="B149" s="273"/>
      <c r="C149" s="122" t="s">
        <v>246</v>
      </c>
      <c r="D149" s="133">
        <v>16578</v>
      </c>
      <c r="E149" s="271"/>
      <c r="F149" s="124">
        <v>3737.5149999999999</v>
      </c>
      <c r="G149" s="269"/>
    </row>
    <row r="150" spans="1:7" x14ac:dyDescent="0.25">
      <c r="A150" s="270"/>
      <c r="B150" s="273" t="s">
        <v>238</v>
      </c>
      <c r="C150" s="122" t="s">
        <v>239</v>
      </c>
      <c r="D150" s="133">
        <v>16422.25</v>
      </c>
      <c r="E150" s="271"/>
      <c r="F150" s="124">
        <v>3737.5149999999999</v>
      </c>
      <c r="G150" s="269"/>
    </row>
    <row r="151" spans="1:7" x14ac:dyDescent="0.25">
      <c r="A151" s="270"/>
      <c r="B151" s="273"/>
      <c r="C151" s="122" t="s">
        <v>247</v>
      </c>
      <c r="D151" s="133">
        <v>11053.35</v>
      </c>
      <c r="E151" s="271"/>
      <c r="F151" s="124">
        <v>3737.5149999999999</v>
      </c>
      <c r="G151" s="269"/>
    </row>
    <row r="152" spans="1:7" x14ac:dyDescent="0.25">
      <c r="A152" s="270"/>
      <c r="B152" s="273" t="s">
        <v>240</v>
      </c>
      <c r="C152" s="122" t="s">
        <v>248</v>
      </c>
      <c r="D152" s="133">
        <v>18115.199999999983</v>
      </c>
      <c r="E152" s="271"/>
      <c r="F152" s="124">
        <v>3737.5149999999999</v>
      </c>
      <c r="G152" s="269"/>
    </row>
    <row r="153" spans="1:7" x14ac:dyDescent="0.25">
      <c r="A153" s="270"/>
      <c r="B153" s="273"/>
      <c r="C153" s="122" t="s">
        <v>249</v>
      </c>
      <c r="D153" s="133">
        <v>11053.35</v>
      </c>
      <c r="E153" s="271"/>
      <c r="F153" s="124">
        <v>3737.5149999999999</v>
      </c>
      <c r="G153" s="269"/>
    </row>
    <row r="154" spans="1:7" x14ac:dyDescent="0.25">
      <c r="A154" s="270"/>
      <c r="B154" s="273" t="s">
        <v>241</v>
      </c>
      <c r="C154" s="122" t="s">
        <v>250</v>
      </c>
      <c r="D154" s="133">
        <v>18422.25</v>
      </c>
      <c r="E154" s="271"/>
      <c r="F154" s="124">
        <v>3737.5149999999999</v>
      </c>
      <c r="G154" s="269"/>
    </row>
    <row r="155" spans="1:7" x14ac:dyDescent="0.25">
      <c r="A155" s="270"/>
      <c r="B155" s="273"/>
      <c r="C155" s="122" t="s">
        <v>251</v>
      </c>
      <c r="D155" s="133">
        <v>11053.35</v>
      </c>
      <c r="E155" s="271"/>
      <c r="F155" s="124">
        <v>3737.5149999999999</v>
      </c>
      <c r="G155" s="269"/>
    </row>
    <row r="156" spans="1:7" x14ac:dyDescent="0.25">
      <c r="A156" s="270"/>
      <c r="B156" s="273" t="s">
        <v>242</v>
      </c>
      <c r="C156" s="122" t="s">
        <v>252</v>
      </c>
      <c r="D156" s="133">
        <v>13816.5</v>
      </c>
      <c r="E156" s="271"/>
      <c r="F156" s="124">
        <v>3737.5149999999999</v>
      </c>
      <c r="G156" s="269"/>
    </row>
    <row r="157" spans="1:7" x14ac:dyDescent="0.25">
      <c r="A157" s="270"/>
      <c r="B157" s="273"/>
      <c r="C157" s="122" t="s">
        <v>253</v>
      </c>
      <c r="D157" s="133">
        <v>15422.25</v>
      </c>
      <c r="E157" s="271"/>
      <c r="F157" s="124">
        <v>3737.5149999999999</v>
      </c>
      <c r="G157" s="269"/>
    </row>
    <row r="158" spans="1:7" x14ac:dyDescent="0.25">
      <c r="A158" s="270"/>
      <c r="B158" s="135"/>
      <c r="C158" s="122"/>
      <c r="D158" s="133"/>
      <c r="E158" s="124"/>
      <c r="F158" s="124"/>
      <c r="G158" s="129"/>
    </row>
    <row r="159" spans="1:7" ht="30" x14ac:dyDescent="0.25">
      <c r="A159" s="270"/>
      <c r="B159" s="122" t="s">
        <v>254</v>
      </c>
      <c r="C159" s="122"/>
      <c r="D159" s="190">
        <f>SUM(D142:D158)</f>
        <v>184222.5</v>
      </c>
      <c r="E159" s="124"/>
      <c r="F159" s="124"/>
      <c r="G159" s="129"/>
    </row>
  </sheetData>
  <mergeCells count="43">
    <mergeCell ref="G142:G157"/>
    <mergeCell ref="G2:G24"/>
    <mergeCell ref="G28:G50"/>
    <mergeCell ref="G54:G78"/>
    <mergeCell ref="G82:G107"/>
    <mergeCell ref="G112:G138"/>
    <mergeCell ref="A28:A52"/>
    <mergeCell ref="E112:E138"/>
    <mergeCell ref="E142:E157"/>
    <mergeCell ref="B142:B145"/>
    <mergeCell ref="B146:B149"/>
    <mergeCell ref="B150:B151"/>
    <mergeCell ref="A112:A140"/>
    <mergeCell ref="A142:A159"/>
    <mergeCell ref="B152:B153"/>
    <mergeCell ref="B154:B155"/>
    <mergeCell ref="B156:B157"/>
    <mergeCell ref="B58:B62"/>
    <mergeCell ref="B63:B66"/>
    <mergeCell ref="B67:B70"/>
    <mergeCell ref="B71:B74"/>
    <mergeCell ref="B75:B79"/>
    <mergeCell ref="A2:A26"/>
    <mergeCell ref="E2:E24"/>
    <mergeCell ref="E28:E50"/>
    <mergeCell ref="E54:E76"/>
    <mergeCell ref="E82:E107"/>
    <mergeCell ref="B28:B30"/>
    <mergeCell ref="B31:B34"/>
    <mergeCell ref="B35:B38"/>
    <mergeCell ref="B39:B42"/>
    <mergeCell ref="B43:B46"/>
    <mergeCell ref="B47:B50"/>
    <mergeCell ref="B82:B85"/>
    <mergeCell ref="B86:B90"/>
    <mergeCell ref="A54:A80"/>
    <mergeCell ref="A82:A109"/>
    <mergeCell ref="B54:B57"/>
    <mergeCell ref="B112:B115"/>
    <mergeCell ref="B100:B103"/>
    <mergeCell ref="B104:B107"/>
    <mergeCell ref="B91:B94"/>
    <mergeCell ref="B95:B99"/>
  </mergeCells>
  <pageMargins left="0.70866141732283472" right="0.70866141732283472" top="0.74803149606299213" bottom="0.74803149606299213" header="0.31496062992125984" footer="0.31496062992125984"/>
  <pageSetup paperSize="5"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workbookViewId="0">
      <selection activeCell="B2" sqref="B2:C24"/>
    </sheetView>
  </sheetViews>
  <sheetFormatPr baseColWidth="10" defaultColWidth="10.7109375" defaultRowHeight="15" x14ac:dyDescent="0.25"/>
  <sheetData>
    <row r="1" spans="1:4" x14ac:dyDescent="0.25">
      <c r="A1" s="274" t="s">
        <v>279</v>
      </c>
      <c r="B1" s="274"/>
      <c r="C1" s="274"/>
      <c r="D1" s="274"/>
    </row>
    <row r="2" spans="1:4" ht="33.75" x14ac:dyDescent="0.25">
      <c r="B2" s="127" t="s">
        <v>76</v>
      </c>
      <c r="C2" s="128">
        <v>1500000</v>
      </c>
    </row>
    <row r="3" spans="1:4" ht="56.25" x14ac:dyDescent="0.25">
      <c r="B3" s="127" t="s">
        <v>77</v>
      </c>
      <c r="C3" s="128">
        <v>2500000</v>
      </c>
    </row>
    <row r="4" spans="1:4" ht="33.75" x14ac:dyDescent="0.25">
      <c r="B4" s="127" t="s">
        <v>78</v>
      </c>
      <c r="C4" s="128">
        <v>2548100</v>
      </c>
    </row>
    <row r="5" spans="1:4" ht="45" x14ac:dyDescent="0.25">
      <c r="B5" s="127" t="s">
        <v>80</v>
      </c>
      <c r="C5" s="128">
        <v>3200000</v>
      </c>
    </row>
    <row r="6" spans="1:4" ht="33.75" x14ac:dyDescent="0.25">
      <c r="B6" s="127" t="s">
        <v>81</v>
      </c>
      <c r="C6" s="128">
        <v>4500000</v>
      </c>
    </row>
    <row r="7" spans="1:4" ht="33.75" x14ac:dyDescent="0.25">
      <c r="B7" s="127" t="s">
        <v>82</v>
      </c>
      <c r="C7" s="128">
        <v>2800000</v>
      </c>
    </row>
    <row r="8" spans="1:4" ht="45" x14ac:dyDescent="0.25">
      <c r="B8" s="127" t="s">
        <v>83</v>
      </c>
      <c r="C8" s="128">
        <v>4778900</v>
      </c>
    </row>
    <row r="9" spans="1:4" ht="33.75" x14ac:dyDescent="0.25">
      <c r="B9" s="127" t="s">
        <v>85</v>
      </c>
      <c r="C9" s="128">
        <v>3500000</v>
      </c>
    </row>
    <row r="10" spans="1:4" ht="45" x14ac:dyDescent="0.25">
      <c r="B10" s="127" t="s">
        <v>86</v>
      </c>
      <c r="C10" s="128">
        <v>3000000</v>
      </c>
    </row>
    <row r="11" spans="1:4" ht="56.25" x14ac:dyDescent="0.25">
      <c r="B11" s="127" t="s">
        <v>87</v>
      </c>
      <c r="C11" s="128">
        <v>2500000</v>
      </c>
    </row>
    <row r="12" spans="1:4" ht="33.75" x14ac:dyDescent="0.25">
      <c r="B12" s="127" t="s">
        <v>88</v>
      </c>
      <c r="C12" s="128">
        <v>3004850</v>
      </c>
    </row>
    <row r="13" spans="1:4" ht="56.25" x14ac:dyDescent="0.25">
      <c r="B13" s="127" t="s">
        <v>89</v>
      </c>
      <c r="C13" s="128">
        <v>2500000</v>
      </c>
    </row>
    <row r="14" spans="1:4" ht="56.25" x14ac:dyDescent="0.25">
      <c r="B14" s="127" t="s">
        <v>90</v>
      </c>
      <c r="C14" s="128">
        <v>2500000</v>
      </c>
    </row>
    <row r="15" spans="1:4" ht="56.25" x14ac:dyDescent="0.25">
      <c r="B15" s="127" t="s">
        <v>91</v>
      </c>
      <c r="C15" s="128">
        <v>1800000</v>
      </c>
    </row>
    <row r="16" spans="1:4" ht="67.5" x14ac:dyDescent="0.25">
      <c r="B16" s="127" t="s">
        <v>101</v>
      </c>
      <c r="C16" s="128">
        <v>1930800</v>
      </c>
    </row>
    <row r="17" spans="2:3" ht="180" x14ac:dyDescent="0.25">
      <c r="B17" s="127" t="s">
        <v>102</v>
      </c>
      <c r="C17" s="128">
        <v>2500000</v>
      </c>
    </row>
    <row r="18" spans="2:3" ht="33.75" x14ac:dyDescent="0.25">
      <c r="B18" s="127" t="s">
        <v>93</v>
      </c>
      <c r="C18" s="128">
        <v>2000000</v>
      </c>
    </row>
    <row r="19" spans="2:3" ht="45" x14ac:dyDescent="0.25">
      <c r="B19" s="127" t="s">
        <v>94</v>
      </c>
      <c r="C19" s="128">
        <v>1800000</v>
      </c>
    </row>
    <row r="20" spans="2:3" ht="45" x14ac:dyDescent="0.25">
      <c r="B20" s="127" t="s">
        <v>95</v>
      </c>
      <c r="C20" s="128">
        <v>1339450</v>
      </c>
    </row>
    <row r="21" spans="2:3" ht="45" x14ac:dyDescent="0.25">
      <c r="B21" s="127" t="s">
        <v>97</v>
      </c>
      <c r="C21" s="128">
        <v>1500000</v>
      </c>
    </row>
    <row r="22" spans="2:3" ht="56.25" x14ac:dyDescent="0.25">
      <c r="B22" s="127" t="s">
        <v>98</v>
      </c>
      <c r="C22" s="128">
        <v>1500000</v>
      </c>
    </row>
    <row r="23" spans="2:3" ht="45" x14ac:dyDescent="0.25">
      <c r="B23" s="127" t="s">
        <v>99</v>
      </c>
      <c r="C23" s="128">
        <v>1000000</v>
      </c>
    </row>
    <row r="24" spans="2:3" ht="67.5" x14ac:dyDescent="0.25">
      <c r="B24" s="127" t="s">
        <v>230</v>
      </c>
      <c r="C24" s="128">
        <v>365400</v>
      </c>
    </row>
  </sheetData>
  <mergeCells count="1">
    <mergeCell ref="A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
  <sheetViews>
    <sheetView workbookViewId="0">
      <selection sqref="A1:A24"/>
    </sheetView>
  </sheetViews>
  <sheetFormatPr baseColWidth="10" defaultColWidth="10.7109375" defaultRowHeight="15" x14ac:dyDescent="0.25"/>
  <cols>
    <col min="1" max="1" width="65.5703125" customWidth="1"/>
    <col min="2" max="2" width="80.28515625" customWidth="1"/>
    <col min="3" max="3" width="22.42578125" customWidth="1"/>
    <col min="4" max="4" width="14" bestFit="1" customWidth="1"/>
  </cols>
  <sheetData>
    <row r="1" spans="1:3" x14ac:dyDescent="0.25">
      <c r="A1" s="192" t="s">
        <v>72</v>
      </c>
      <c r="B1" t="s">
        <v>73</v>
      </c>
      <c r="C1" t="s">
        <v>74</v>
      </c>
    </row>
    <row r="2" spans="1:3" x14ac:dyDescent="0.25">
      <c r="A2" s="275" t="s">
        <v>106</v>
      </c>
      <c r="B2" t="s">
        <v>107</v>
      </c>
      <c r="C2" s="98">
        <v>1600000</v>
      </c>
    </row>
    <row r="3" spans="1:3" x14ac:dyDescent="0.25">
      <c r="A3" s="275"/>
      <c r="B3" t="s">
        <v>104</v>
      </c>
      <c r="C3" s="98">
        <v>1500000</v>
      </c>
    </row>
    <row r="4" spans="1:3" x14ac:dyDescent="0.25">
      <c r="A4" s="275"/>
      <c r="B4" t="s">
        <v>108</v>
      </c>
      <c r="C4" s="98">
        <v>1480000</v>
      </c>
    </row>
    <row r="5" spans="1:3" x14ac:dyDescent="0.25">
      <c r="A5" s="275" t="s">
        <v>109</v>
      </c>
      <c r="B5" t="s">
        <v>110</v>
      </c>
      <c r="C5" s="98">
        <v>2500000</v>
      </c>
    </row>
    <row r="6" spans="1:3" x14ac:dyDescent="0.25">
      <c r="A6" s="275"/>
      <c r="B6" t="s">
        <v>111</v>
      </c>
      <c r="C6" s="98">
        <v>2200000</v>
      </c>
    </row>
    <row r="7" spans="1:3" x14ac:dyDescent="0.25">
      <c r="A7" s="275"/>
      <c r="B7" t="s">
        <v>112</v>
      </c>
      <c r="C7" s="98">
        <v>1800000</v>
      </c>
    </row>
    <row r="8" spans="1:3" x14ac:dyDescent="0.25">
      <c r="A8" s="275"/>
      <c r="B8" t="s">
        <v>113</v>
      </c>
      <c r="C8" s="98">
        <v>1745000</v>
      </c>
    </row>
    <row r="9" spans="1:3" x14ac:dyDescent="0.25">
      <c r="A9" s="275" t="s">
        <v>114</v>
      </c>
      <c r="B9" t="s">
        <v>115</v>
      </c>
      <c r="C9" s="98">
        <v>2800000</v>
      </c>
    </row>
    <row r="10" spans="1:3" x14ac:dyDescent="0.25">
      <c r="A10" s="275"/>
      <c r="B10" t="s">
        <v>116</v>
      </c>
      <c r="C10" s="98">
        <v>2500000</v>
      </c>
    </row>
    <row r="11" spans="1:3" x14ac:dyDescent="0.25">
      <c r="A11" s="275"/>
      <c r="B11" t="s">
        <v>117</v>
      </c>
      <c r="C11" s="98">
        <v>2300000</v>
      </c>
    </row>
    <row r="12" spans="1:3" x14ac:dyDescent="0.25">
      <c r="A12" s="275"/>
      <c r="B12" t="s">
        <v>118</v>
      </c>
      <c r="C12" s="98">
        <v>2477500</v>
      </c>
    </row>
    <row r="13" spans="1:3" x14ac:dyDescent="0.25">
      <c r="A13" s="275" t="s">
        <v>119</v>
      </c>
      <c r="B13" t="s">
        <v>130</v>
      </c>
      <c r="C13" s="98">
        <v>2200000</v>
      </c>
    </row>
    <row r="14" spans="1:3" x14ac:dyDescent="0.25">
      <c r="A14" s="275"/>
      <c r="B14" t="s">
        <v>131</v>
      </c>
      <c r="C14" s="98">
        <v>2000000</v>
      </c>
    </row>
    <row r="15" spans="1:3" x14ac:dyDescent="0.25">
      <c r="A15" s="275"/>
      <c r="B15" t="s">
        <v>132</v>
      </c>
      <c r="C15" s="98">
        <v>1900000</v>
      </c>
    </row>
    <row r="16" spans="1:3" x14ac:dyDescent="0.25">
      <c r="A16" s="275"/>
      <c r="B16" t="s">
        <v>133</v>
      </c>
      <c r="C16" s="98">
        <v>2148000</v>
      </c>
    </row>
    <row r="17" spans="1:4" x14ac:dyDescent="0.25">
      <c r="A17" s="275" t="s">
        <v>120</v>
      </c>
      <c r="B17" t="s">
        <v>121</v>
      </c>
      <c r="C17" s="98">
        <v>2000000</v>
      </c>
    </row>
    <row r="18" spans="1:4" x14ac:dyDescent="0.25">
      <c r="A18" s="275"/>
      <c r="B18" t="s">
        <v>122</v>
      </c>
      <c r="C18" s="98">
        <v>1600000</v>
      </c>
    </row>
    <row r="19" spans="1:4" x14ac:dyDescent="0.25">
      <c r="A19" s="275"/>
      <c r="B19" t="s">
        <v>123</v>
      </c>
      <c r="C19" s="98">
        <v>1400000</v>
      </c>
    </row>
    <row r="20" spans="1:4" x14ac:dyDescent="0.25">
      <c r="A20" s="275"/>
      <c r="B20" t="s">
        <v>124</v>
      </c>
      <c r="C20" s="98">
        <v>1417500</v>
      </c>
    </row>
    <row r="21" spans="1:4" x14ac:dyDescent="0.25">
      <c r="A21" s="275" t="s">
        <v>125</v>
      </c>
      <c r="B21" t="s">
        <v>126</v>
      </c>
      <c r="C21" s="98">
        <v>3000000</v>
      </c>
    </row>
    <row r="22" spans="1:4" x14ac:dyDescent="0.25">
      <c r="A22" s="275"/>
      <c r="B22" t="s">
        <v>127</v>
      </c>
      <c r="C22" s="98">
        <v>1800000</v>
      </c>
    </row>
    <row r="23" spans="1:4" x14ac:dyDescent="0.25">
      <c r="A23" s="275"/>
      <c r="B23" t="s">
        <v>128</v>
      </c>
      <c r="C23" s="98">
        <v>1800000</v>
      </c>
    </row>
    <row r="24" spans="1:4" x14ac:dyDescent="0.25">
      <c r="A24" s="275"/>
      <c r="B24" s="104" t="s">
        <v>229</v>
      </c>
      <c r="C24" s="98">
        <v>1649500</v>
      </c>
    </row>
    <row r="26" spans="1:4" x14ac:dyDescent="0.25">
      <c r="A26" t="s">
        <v>129</v>
      </c>
      <c r="C26" s="98">
        <f>SUM(C2:C25)</f>
        <v>45817500</v>
      </c>
      <c r="D26" s="99"/>
    </row>
  </sheetData>
  <mergeCells count="6">
    <mergeCell ref="A21:A24"/>
    <mergeCell ref="A2:A4"/>
    <mergeCell ref="A5:A8"/>
    <mergeCell ref="A9:A12"/>
    <mergeCell ref="A13:A16"/>
    <mergeCell ref="A17:A2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topLeftCell="B12" workbookViewId="0">
      <selection activeCell="A2" sqref="A2:C28"/>
    </sheetView>
  </sheetViews>
  <sheetFormatPr baseColWidth="10" defaultColWidth="10.7109375" defaultRowHeight="15" x14ac:dyDescent="0.25"/>
  <cols>
    <col min="1" max="1" width="45.28515625" bestFit="1" customWidth="1"/>
    <col min="2" max="2" width="42.5703125" bestFit="1" customWidth="1"/>
    <col min="3" max="3" width="14.85546875" bestFit="1" customWidth="1"/>
    <col min="4" max="5" width="14.42578125" bestFit="1" customWidth="1"/>
  </cols>
  <sheetData>
    <row r="1" spans="1:4" x14ac:dyDescent="0.25">
      <c r="A1" t="s">
        <v>72</v>
      </c>
      <c r="B1" t="s">
        <v>73</v>
      </c>
      <c r="C1" t="s">
        <v>74</v>
      </c>
    </row>
    <row r="2" spans="1:4" x14ac:dyDescent="0.25">
      <c r="A2" t="s">
        <v>134</v>
      </c>
      <c r="B2" t="s">
        <v>163</v>
      </c>
      <c r="C2" s="98">
        <v>2000000</v>
      </c>
    </row>
    <row r="3" spans="1:4" x14ac:dyDescent="0.25">
      <c r="B3" t="s">
        <v>135</v>
      </c>
      <c r="C3" s="98">
        <v>1800000</v>
      </c>
    </row>
    <row r="4" spans="1:4" x14ac:dyDescent="0.25">
      <c r="B4" t="s">
        <v>136</v>
      </c>
      <c r="C4" s="98">
        <v>1459500</v>
      </c>
      <c r="D4" s="98"/>
    </row>
    <row r="5" spans="1:4" x14ac:dyDescent="0.25">
      <c r="B5" t="s">
        <v>137</v>
      </c>
      <c r="C5" s="98">
        <v>1248100</v>
      </c>
    </row>
    <row r="6" spans="1:4" x14ac:dyDescent="0.25">
      <c r="A6" t="s">
        <v>138</v>
      </c>
      <c r="B6" t="s">
        <v>139</v>
      </c>
      <c r="C6" s="98">
        <v>3000000</v>
      </c>
    </row>
    <row r="7" spans="1:4" x14ac:dyDescent="0.25">
      <c r="B7" t="s">
        <v>162</v>
      </c>
      <c r="C7" s="98">
        <v>2800000</v>
      </c>
    </row>
    <row r="8" spans="1:4" x14ac:dyDescent="0.25">
      <c r="B8" t="s">
        <v>140</v>
      </c>
      <c r="C8" s="98">
        <v>3000000</v>
      </c>
    </row>
    <row r="9" spans="1:4" x14ac:dyDescent="0.25">
      <c r="B9" t="s">
        <v>141</v>
      </c>
      <c r="C9" s="98">
        <v>2200000</v>
      </c>
    </row>
    <row r="10" spans="1:4" x14ac:dyDescent="0.25">
      <c r="B10" t="s">
        <v>142</v>
      </c>
      <c r="C10" s="98">
        <v>1000000</v>
      </c>
    </row>
    <row r="11" spans="1:4" x14ac:dyDescent="0.25">
      <c r="A11" t="s">
        <v>143</v>
      </c>
      <c r="B11" t="s">
        <v>144</v>
      </c>
      <c r="C11" s="98">
        <v>2800000</v>
      </c>
    </row>
    <row r="12" spans="1:4" x14ac:dyDescent="0.25">
      <c r="B12" t="s">
        <v>145</v>
      </c>
      <c r="C12" s="98">
        <v>2500000</v>
      </c>
    </row>
    <row r="13" spans="1:4" x14ac:dyDescent="0.25">
      <c r="B13" t="s">
        <v>146</v>
      </c>
      <c r="C13" s="98">
        <v>2200000</v>
      </c>
    </row>
    <row r="14" spans="1:4" x14ac:dyDescent="0.25">
      <c r="B14" t="s">
        <v>147</v>
      </c>
      <c r="C14" s="98">
        <v>2322500</v>
      </c>
    </row>
    <row r="15" spans="1:4" x14ac:dyDescent="0.25">
      <c r="A15" t="s">
        <v>148</v>
      </c>
      <c r="B15" t="s">
        <v>149</v>
      </c>
      <c r="C15" s="98">
        <v>2500000</v>
      </c>
    </row>
    <row r="16" spans="1:4" x14ac:dyDescent="0.25">
      <c r="B16" t="s">
        <v>164</v>
      </c>
      <c r="C16" s="98">
        <v>2000000</v>
      </c>
    </row>
    <row r="17" spans="1:6" x14ac:dyDescent="0.25">
      <c r="B17" t="s">
        <v>150</v>
      </c>
      <c r="C17" s="98">
        <v>2000000</v>
      </c>
    </row>
    <row r="18" spans="1:6" x14ac:dyDescent="0.25">
      <c r="B18" t="s">
        <v>151</v>
      </c>
      <c r="C18" s="98">
        <v>1139400</v>
      </c>
    </row>
    <row r="19" spans="1:6" x14ac:dyDescent="0.25">
      <c r="A19" t="s">
        <v>152</v>
      </c>
      <c r="B19" t="s">
        <v>153</v>
      </c>
      <c r="C19" s="98">
        <v>2200000</v>
      </c>
    </row>
    <row r="20" spans="1:6" x14ac:dyDescent="0.25">
      <c r="B20" t="s">
        <v>154</v>
      </c>
      <c r="C20" s="98">
        <v>2000000</v>
      </c>
    </row>
    <row r="21" spans="1:6" x14ac:dyDescent="0.25">
      <c r="B21" t="s">
        <v>155</v>
      </c>
      <c r="C21" s="98">
        <v>2000000</v>
      </c>
    </row>
    <row r="22" spans="1:6" x14ac:dyDescent="0.25">
      <c r="B22" t="s">
        <v>156</v>
      </c>
      <c r="C22" s="98">
        <v>2530500</v>
      </c>
    </row>
    <row r="23" spans="1:6" x14ac:dyDescent="0.25">
      <c r="A23" t="s">
        <v>157</v>
      </c>
      <c r="B23" t="s">
        <v>158</v>
      </c>
      <c r="C23" s="98">
        <v>3000000</v>
      </c>
    </row>
    <row r="24" spans="1:6" x14ac:dyDescent="0.25">
      <c r="B24" t="s">
        <v>159</v>
      </c>
      <c r="C24" s="98">
        <v>2000000</v>
      </c>
    </row>
    <row r="25" spans="1:6" x14ac:dyDescent="0.25">
      <c r="B25" t="s">
        <v>160</v>
      </c>
      <c r="C25" s="98">
        <v>2500000</v>
      </c>
    </row>
    <row r="26" spans="1:6" x14ac:dyDescent="0.25">
      <c r="B26" s="104" t="s">
        <v>229</v>
      </c>
      <c r="C26" s="98">
        <v>2367500</v>
      </c>
    </row>
    <row r="28" spans="1:6" x14ac:dyDescent="0.25">
      <c r="A28" t="s">
        <v>161</v>
      </c>
      <c r="C28" s="98">
        <f>SUM(C2:C27)</f>
        <v>54567500</v>
      </c>
      <c r="E28" s="100"/>
    </row>
    <row r="29" spans="1:6" x14ac:dyDescent="0.25">
      <c r="C29" s="102"/>
      <c r="F29" s="103"/>
    </row>
    <row r="30" spans="1:6" x14ac:dyDescent="0.25">
      <c r="D30" s="100"/>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opLeftCell="B19" workbookViewId="0">
      <selection activeCell="A2" sqref="A2:C29"/>
    </sheetView>
  </sheetViews>
  <sheetFormatPr baseColWidth="10" defaultColWidth="10.7109375" defaultRowHeight="15" x14ac:dyDescent="0.25"/>
  <cols>
    <col min="1" max="1" width="68.85546875" bestFit="1" customWidth="1"/>
    <col min="2" max="2" width="53.140625" bestFit="1" customWidth="1"/>
    <col min="3" max="3" width="11.42578125" bestFit="1" customWidth="1"/>
    <col min="5" max="5" width="14.85546875" bestFit="1" customWidth="1"/>
    <col min="6" max="6" width="11.42578125" bestFit="1" customWidth="1"/>
  </cols>
  <sheetData>
    <row r="1" spans="1:3" x14ac:dyDescent="0.25">
      <c r="A1" t="s">
        <v>72</v>
      </c>
      <c r="B1" t="s">
        <v>73</v>
      </c>
      <c r="C1" t="s">
        <v>74</v>
      </c>
    </row>
    <row r="2" spans="1:3" x14ac:dyDescent="0.25">
      <c r="A2" s="274" t="s">
        <v>165</v>
      </c>
      <c r="B2" t="s">
        <v>166</v>
      </c>
      <c r="C2" s="98">
        <v>1500000</v>
      </c>
    </row>
    <row r="3" spans="1:3" x14ac:dyDescent="0.25">
      <c r="A3" s="274"/>
      <c r="B3" t="s">
        <v>167</v>
      </c>
      <c r="C3" s="98">
        <v>1200000</v>
      </c>
    </row>
    <row r="4" spans="1:3" x14ac:dyDescent="0.25">
      <c r="A4" s="274"/>
      <c r="B4" t="s">
        <v>168</v>
      </c>
      <c r="C4" s="98">
        <v>1000000</v>
      </c>
    </row>
    <row r="5" spans="1:3" x14ac:dyDescent="0.25">
      <c r="A5" s="274"/>
      <c r="B5" t="s">
        <v>169</v>
      </c>
      <c r="C5" s="98">
        <v>1031000</v>
      </c>
    </row>
    <row r="6" spans="1:3" x14ac:dyDescent="0.25">
      <c r="A6" s="274" t="s">
        <v>170</v>
      </c>
      <c r="B6" t="s">
        <v>171</v>
      </c>
      <c r="C6" s="98">
        <v>2200000</v>
      </c>
    </row>
    <row r="7" spans="1:3" x14ac:dyDescent="0.25">
      <c r="A7" s="274"/>
      <c r="B7" t="s">
        <v>172</v>
      </c>
      <c r="C7" s="98">
        <v>2800000</v>
      </c>
    </row>
    <row r="8" spans="1:3" x14ac:dyDescent="0.25">
      <c r="A8" s="274"/>
      <c r="B8" t="s">
        <v>173</v>
      </c>
      <c r="C8" s="98">
        <v>2000000</v>
      </c>
    </row>
    <row r="9" spans="1:3" x14ac:dyDescent="0.25">
      <c r="A9" s="274"/>
      <c r="B9" t="s">
        <v>174</v>
      </c>
      <c r="C9" s="98">
        <v>1500000</v>
      </c>
    </row>
    <row r="10" spans="1:3" x14ac:dyDescent="0.25">
      <c r="A10" s="274"/>
      <c r="B10" t="s">
        <v>175</v>
      </c>
      <c r="C10" s="98">
        <v>1008500</v>
      </c>
    </row>
    <row r="11" spans="1:3" x14ac:dyDescent="0.25">
      <c r="A11" s="274" t="s">
        <v>176</v>
      </c>
      <c r="B11" t="s">
        <v>177</v>
      </c>
      <c r="C11" s="98">
        <v>1200000</v>
      </c>
    </row>
    <row r="12" spans="1:3" x14ac:dyDescent="0.25">
      <c r="A12" s="274"/>
      <c r="B12" t="s">
        <v>178</v>
      </c>
      <c r="C12" s="98">
        <v>1000000</v>
      </c>
    </row>
    <row r="13" spans="1:3" x14ac:dyDescent="0.25">
      <c r="A13" s="274"/>
      <c r="B13" t="s">
        <v>179</v>
      </c>
      <c r="C13" s="98">
        <v>1500000</v>
      </c>
    </row>
    <row r="14" spans="1:3" x14ac:dyDescent="0.25">
      <c r="A14" s="274"/>
      <c r="B14" t="s">
        <v>180</v>
      </c>
      <c r="C14" s="98">
        <v>1987000</v>
      </c>
    </row>
    <row r="15" spans="1:3" x14ac:dyDescent="0.25">
      <c r="A15" s="274" t="s">
        <v>181</v>
      </c>
      <c r="B15" t="s">
        <v>182</v>
      </c>
      <c r="C15" s="98">
        <v>2500000</v>
      </c>
    </row>
    <row r="16" spans="1:3" x14ac:dyDescent="0.25">
      <c r="A16" s="274"/>
      <c r="B16" t="s">
        <v>183</v>
      </c>
      <c r="C16" s="98">
        <v>2800000</v>
      </c>
    </row>
    <row r="17" spans="1:6" x14ac:dyDescent="0.25">
      <c r="A17" s="274"/>
      <c r="B17" t="s">
        <v>184</v>
      </c>
      <c r="C17" s="98">
        <v>3800000</v>
      </c>
    </row>
    <row r="18" spans="1:6" x14ac:dyDescent="0.25">
      <c r="A18" s="274"/>
      <c r="B18" t="s">
        <v>185</v>
      </c>
      <c r="C18" s="98">
        <v>3500000</v>
      </c>
    </row>
    <row r="19" spans="1:6" x14ac:dyDescent="0.25">
      <c r="A19" s="274"/>
      <c r="B19" t="s">
        <v>186</v>
      </c>
      <c r="C19" s="98">
        <v>1539000</v>
      </c>
    </row>
    <row r="20" spans="1:6" x14ac:dyDescent="0.25">
      <c r="A20" s="274" t="s">
        <v>187</v>
      </c>
      <c r="B20" t="s">
        <v>188</v>
      </c>
      <c r="C20" s="98">
        <v>2000000</v>
      </c>
    </row>
    <row r="21" spans="1:6" x14ac:dyDescent="0.25">
      <c r="A21" s="274"/>
      <c r="B21" t="s">
        <v>195</v>
      </c>
      <c r="C21" s="98">
        <v>1800000</v>
      </c>
    </row>
    <row r="22" spans="1:6" x14ac:dyDescent="0.25">
      <c r="A22" s="274"/>
      <c r="B22" t="s">
        <v>196</v>
      </c>
      <c r="C22" s="98">
        <v>1500000</v>
      </c>
    </row>
    <row r="23" spans="1:6" x14ac:dyDescent="0.25">
      <c r="A23" s="274"/>
      <c r="B23" t="s">
        <v>189</v>
      </c>
      <c r="C23" s="98">
        <v>1316500</v>
      </c>
    </row>
    <row r="24" spans="1:6" x14ac:dyDescent="0.25">
      <c r="A24" s="274" t="s">
        <v>190</v>
      </c>
      <c r="B24" t="s">
        <v>191</v>
      </c>
      <c r="C24" s="98">
        <v>2000000</v>
      </c>
    </row>
    <row r="25" spans="1:6" x14ac:dyDescent="0.25">
      <c r="A25" s="274"/>
      <c r="B25" t="s">
        <v>192</v>
      </c>
      <c r="C25" s="98">
        <v>2500000</v>
      </c>
    </row>
    <row r="26" spans="1:6" x14ac:dyDescent="0.25">
      <c r="A26" s="274"/>
      <c r="B26" t="s">
        <v>193</v>
      </c>
      <c r="C26" s="98">
        <v>1200000</v>
      </c>
    </row>
    <row r="27" spans="1:6" x14ac:dyDescent="0.25">
      <c r="A27" s="274"/>
      <c r="B27" s="104" t="s">
        <v>229</v>
      </c>
      <c r="C27" s="98">
        <v>928000</v>
      </c>
    </row>
    <row r="28" spans="1:6" x14ac:dyDescent="0.25">
      <c r="A28" t="s">
        <v>105</v>
      </c>
    </row>
    <row r="29" spans="1:6" x14ac:dyDescent="0.25">
      <c r="A29" t="s">
        <v>194</v>
      </c>
      <c r="C29" s="98">
        <f>SUM(C2:C28)</f>
        <v>47310000</v>
      </c>
      <c r="E29" s="102"/>
      <c r="F29" s="103"/>
    </row>
  </sheetData>
  <mergeCells count="6">
    <mergeCell ref="A24:A27"/>
    <mergeCell ref="A15:A19"/>
    <mergeCell ref="A11:A14"/>
    <mergeCell ref="A6:A10"/>
    <mergeCell ref="A2:A5"/>
    <mergeCell ref="A20:A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3"/>
  <sheetViews>
    <sheetView topLeftCell="B20" workbookViewId="0">
      <selection activeCell="A2" sqref="A2:C30"/>
    </sheetView>
  </sheetViews>
  <sheetFormatPr baseColWidth="10" defaultColWidth="10.7109375" defaultRowHeight="15" x14ac:dyDescent="0.25"/>
  <cols>
    <col min="1" max="1" width="31.5703125" customWidth="1"/>
    <col min="2" max="2" width="51" customWidth="1"/>
    <col min="3" max="3" width="31.5703125" customWidth="1"/>
    <col min="18" max="18" width="16" bestFit="1" customWidth="1"/>
  </cols>
  <sheetData>
    <row r="1" spans="1:3" x14ac:dyDescent="0.25">
      <c r="A1" t="s">
        <v>72</v>
      </c>
      <c r="B1" t="s">
        <v>73</v>
      </c>
      <c r="C1" t="s">
        <v>232</v>
      </c>
    </row>
    <row r="2" spans="1:3" x14ac:dyDescent="0.25">
      <c r="A2" t="s">
        <v>197</v>
      </c>
      <c r="B2" t="s">
        <v>198</v>
      </c>
      <c r="C2" s="98">
        <v>3500000</v>
      </c>
    </row>
    <row r="3" spans="1:3" x14ac:dyDescent="0.25">
      <c r="B3" t="s">
        <v>199</v>
      </c>
      <c r="C3" s="98">
        <v>3500000</v>
      </c>
    </row>
    <row r="4" spans="1:3" x14ac:dyDescent="0.25">
      <c r="B4" t="s">
        <v>200</v>
      </c>
      <c r="C4" s="98">
        <v>3500000</v>
      </c>
    </row>
    <row r="5" spans="1:3" x14ac:dyDescent="0.25">
      <c r="B5" t="s">
        <v>201</v>
      </c>
      <c r="C5" s="98">
        <v>3604300</v>
      </c>
    </row>
    <row r="6" spans="1:3" x14ac:dyDescent="0.25">
      <c r="A6" t="s">
        <v>202</v>
      </c>
      <c r="B6" t="s">
        <v>203</v>
      </c>
      <c r="C6" s="98">
        <v>5000000</v>
      </c>
    </row>
    <row r="7" spans="1:3" x14ac:dyDescent="0.25">
      <c r="B7" t="s">
        <v>204</v>
      </c>
      <c r="C7" s="98">
        <v>5500000</v>
      </c>
    </row>
    <row r="8" spans="1:3" x14ac:dyDescent="0.25">
      <c r="B8" t="s">
        <v>205</v>
      </c>
      <c r="C8" s="98">
        <v>5500000</v>
      </c>
    </row>
    <row r="9" spans="1:3" x14ac:dyDescent="0.25">
      <c r="B9" t="s">
        <v>206</v>
      </c>
      <c r="C9" s="98">
        <v>4000000</v>
      </c>
    </row>
    <row r="10" spans="1:3" x14ac:dyDescent="0.25">
      <c r="B10" t="s">
        <v>207</v>
      </c>
      <c r="C10" s="98">
        <v>4000000</v>
      </c>
    </row>
    <row r="11" spans="1:3" x14ac:dyDescent="0.25">
      <c r="A11" t="s">
        <v>208</v>
      </c>
      <c r="B11" t="s">
        <v>209</v>
      </c>
      <c r="C11" s="98">
        <v>4500000</v>
      </c>
    </row>
    <row r="12" spans="1:3" x14ac:dyDescent="0.25">
      <c r="B12" t="s">
        <v>210</v>
      </c>
      <c r="C12" s="98">
        <v>4500000</v>
      </c>
    </row>
    <row r="13" spans="1:3" x14ac:dyDescent="0.25">
      <c r="B13" t="s">
        <v>211</v>
      </c>
      <c r="C13" s="98">
        <v>3500000</v>
      </c>
    </row>
    <row r="14" spans="1:3" x14ac:dyDescent="0.25">
      <c r="B14" t="s">
        <v>212</v>
      </c>
      <c r="C14" s="98">
        <v>4500000</v>
      </c>
    </row>
    <row r="15" spans="1:3" x14ac:dyDescent="0.25">
      <c r="B15" t="s">
        <v>213</v>
      </c>
      <c r="C15" s="98">
        <v>7500000</v>
      </c>
    </row>
    <row r="16" spans="1:3" x14ac:dyDescent="0.25">
      <c r="A16" t="s">
        <v>214</v>
      </c>
      <c r="B16" t="s">
        <v>215</v>
      </c>
      <c r="C16" s="98">
        <v>4000000</v>
      </c>
    </row>
    <row r="17" spans="1:3" x14ac:dyDescent="0.25">
      <c r="B17" t="s">
        <v>216</v>
      </c>
      <c r="C17" s="98">
        <v>3500000</v>
      </c>
    </row>
    <row r="18" spans="1:3" x14ac:dyDescent="0.25">
      <c r="B18" t="s">
        <v>217</v>
      </c>
      <c r="C18" s="98">
        <v>4000000</v>
      </c>
    </row>
    <row r="19" spans="1:3" x14ac:dyDescent="0.25">
      <c r="B19" t="s">
        <v>218</v>
      </c>
      <c r="C19" s="98">
        <v>2500000</v>
      </c>
    </row>
    <row r="20" spans="1:3" x14ac:dyDescent="0.25">
      <c r="B20" t="s">
        <v>219</v>
      </c>
      <c r="C20" s="98">
        <v>3466500</v>
      </c>
    </row>
    <row r="21" spans="1:3" x14ac:dyDescent="0.25">
      <c r="A21" t="s">
        <v>220</v>
      </c>
      <c r="B21" t="s">
        <v>231</v>
      </c>
      <c r="C21" s="98">
        <v>5500000</v>
      </c>
    </row>
    <row r="22" spans="1:3" x14ac:dyDescent="0.25">
      <c r="B22" t="s">
        <v>221</v>
      </c>
      <c r="C22" s="98">
        <v>3000000</v>
      </c>
    </row>
    <row r="23" spans="1:3" x14ac:dyDescent="0.25">
      <c r="B23" t="s">
        <v>222</v>
      </c>
      <c r="C23" s="98">
        <v>3500000</v>
      </c>
    </row>
    <row r="24" spans="1:3" x14ac:dyDescent="0.25">
      <c r="B24" t="s">
        <v>223</v>
      </c>
      <c r="C24" s="98">
        <v>3821600</v>
      </c>
    </row>
    <row r="25" spans="1:3" x14ac:dyDescent="0.25">
      <c r="A25" t="s">
        <v>224</v>
      </c>
      <c r="B25" t="s">
        <v>225</v>
      </c>
      <c r="C25" s="98">
        <v>3500000</v>
      </c>
    </row>
    <row r="26" spans="1:3" x14ac:dyDescent="0.25">
      <c r="B26" t="s">
        <v>226</v>
      </c>
      <c r="C26" s="98">
        <v>3500000</v>
      </c>
    </row>
    <row r="27" spans="1:3" x14ac:dyDescent="0.25">
      <c r="B27" t="s">
        <v>227</v>
      </c>
      <c r="C27" s="98">
        <v>4000000</v>
      </c>
    </row>
    <row r="28" spans="1:3" x14ac:dyDescent="0.25">
      <c r="B28" t="s">
        <v>229</v>
      </c>
      <c r="C28" s="98">
        <v>2310100</v>
      </c>
    </row>
    <row r="30" spans="1:3" x14ac:dyDescent="0.25">
      <c r="A30" t="s">
        <v>228</v>
      </c>
      <c r="C30" s="98">
        <f>SUM(C2:C29)</f>
        <v>109202500</v>
      </c>
    </row>
    <row r="32" spans="1:3" x14ac:dyDescent="0.25">
      <c r="C32" s="102"/>
    </row>
    <row r="33" spans="3:3" x14ac:dyDescent="0.25">
      <c r="C33" s="10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topLeftCell="C1" workbookViewId="0">
      <selection activeCell="A2" sqref="A2:C19"/>
    </sheetView>
  </sheetViews>
  <sheetFormatPr baseColWidth="10" defaultColWidth="10.7109375" defaultRowHeight="15" x14ac:dyDescent="0.25"/>
  <cols>
    <col min="1" max="1" width="37.42578125" customWidth="1"/>
    <col min="2" max="2" width="53" customWidth="1"/>
    <col min="3" max="3" width="37.42578125" customWidth="1"/>
    <col min="5" max="5" width="12.5703125" bestFit="1" customWidth="1"/>
    <col min="6" max="6" width="11.42578125" bestFit="1" customWidth="1"/>
    <col min="7" max="8" width="16" bestFit="1" customWidth="1"/>
  </cols>
  <sheetData>
    <row r="1" spans="1:4" x14ac:dyDescent="0.25">
      <c r="A1" t="s">
        <v>72</v>
      </c>
      <c r="B1" t="s">
        <v>73</v>
      </c>
      <c r="C1" t="s">
        <v>243</v>
      </c>
    </row>
    <row r="2" spans="1:4" x14ac:dyDescent="0.25">
      <c r="A2" s="274" t="s">
        <v>244</v>
      </c>
      <c r="B2" t="s">
        <v>245</v>
      </c>
      <c r="C2" s="98">
        <v>5289</v>
      </c>
    </row>
    <row r="3" spans="1:4" x14ac:dyDescent="0.25">
      <c r="A3" s="274"/>
      <c r="B3" t="s">
        <v>77</v>
      </c>
      <c r="C3" s="98">
        <v>3000</v>
      </c>
    </row>
    <row r="4" spans="1:4" x14ac:dyDescent="0.25">
      <c r="A4" s="274"/>
      <c r="B4" t="s">
        <v>233</v>
      </c>
      <c r="C4" s="98">
        <v>2000</v>
      </c>
    </row>
    <row r="5" spans="1:4" x14ac:dyDescent="0.25">
      <c r="A5" s="274"/>
      <c r="B5" t="s">
        <v>234</v>
      </c>
      <c r="C5" s="98">
        <v>1500</v>
      </c>
    </row>
    <row r="6" spans="1:4" x14ac:dyDescent="0.25">
      <c r="A6" s="274" t="s">
        <v>235</v>
      </c>
      <c r="B6" t="s">
        <v>236</v>
      </c>
      <c r="C6" s="98">
        <v>6289</v>
      </c>
    </row>
    <row r="7" spans="1:4" ht="30" x14ac:dyDescent="0.25">
      <c r="A7" s="274"/>
      <c r="B7" s="97" t="s">
        <v>255</v>
      </c>
      <c r="C7" s="98">
        <v>16578</v>
      </c>
    </row>
    <row r="8" spans="1:4" x14ac:dyDescent="0.25">
      <c r="A8" s="274"/>
      <c r="B8" t="s">
        <v>237</v>
      </c>
      <c r="C8" s="98">
        <v>17630</v>
      </c>
    </row>
    <row r="9" spans="1:4" x14ac:dyDescent="0.25">
      <c r="A9" s="274"/>
      <c r="B9" t="s">
        <v>246</v>
      </c>
      <c r="C9" s="98">
        <v>16578</v>
      </c>
    </row>
    <row r="10" spans="1:4" x14ac:dyDescent="0.25">
      <c r="A10" s="274" t="s">
        <v>238</v>
      </c>
      <c r="B10" t="s">
        <v>239</v>
      </c>
      <c r="C10" s="98">
        <v>16422.25</v>
      </c>
    </row>
    <row r="11" spans="1:4" x14ac:dyDescent="0.25">
      <c r="A11" s="274"/>
      <c r="B11" t="s">
        <v>247</v>
      </c>
      <c r="C11" s="98">
        <v>11053.35</v>
      </c>
    </row>
    <row r="12" spans="1:4" x14ac:dyDescent="0.25">
      <c r="A12" s="274" t="s">
        <v>240</v>
      </c>
      <c r="B12" t="s">
        <v>248</v>
      </c>
      <c r="C12" s="98">
        <v>18115.199999999983</v>
      </c>
      <c r="D12" s="99"/>
    </row>
    <row r="13" spans="1:4" x14ac:dyDescent="0.25">
      <c r="A13" s="274"/>
      <c r="B13" t="s">
        <v>249</v>
      </c>
      <c r="C13" s="98">
        <v>11053.35</v>
      </c>
    </row>
    <row r="14" spans="1:4" x14ac:dyDescent="0.25">
      <c r="A14" s="274" t="s">
        <v>241</v>
      </c>
      <c r="B14" t="s">
        <v>250</v>
      </c>
      <c r="C14" s="98">
        <v>18422.25</v>
      </c>
    </row>
    <row r="15" spans="1:4" x14ac:dyDescent="0.25">
      <c r="A15" s="274"/>
      <c r="B15" t="s">
        <v>251</v>
      </c>
      <c r="C15" s="98">
        <v>11053.35</v>
      </c>
    </row>
    <row r="16" spans="1:4" x14ac:dyDescent="0.25">
      <c r="A16" s="274" t="s">
        <v>242</v>
      </c>
      <c r="B16" t="s">
        <v>252</v>
      </c>
      <c r="C16" s="98">
        <v>13816.5</v>
      </c>
    </row>
    <row r="17" spans="1:9" x14ac:dyDescent="0.25">
      <c r="A17" s="274"/>
      <c r="B17" t="s">
        <v>253</v>
      </c>
      <c r="C17" s="98">
        <v>15422.25</v>
      </c>
    </row>
    <row r="18" spans="1:9" x14ac:dyDescent="0.25">
      <c r="C18" s="98"/>
      <c r="E18" t="s">
        <v>256</v>
      </c>
      <c r="F18" t="s">
        <v>257</v>
      </c>
      <c r="G18" t="s">
        <v>258</v>
      </c>
      <c r="H18" t="s">
        <v>259</v>
      </c>
    </row>
    <row r="19" spans="1:9" ht="45" x14ac:dyDescent="0.25">
      <c r="A19" s="97" t="s">
        <v>254</v>
      </c>
      <c r="C19" s="108">
        <f>SUM(C2:C18)</f>
        <v>184222.5</v>
      </c>
      <c r="E19" s="107">
        <v>184222.5</v>
      </c>
      <c r="F19" s="109" t="e">
        <f>NA!#REF!</f>
        <v>#REF!</v>
      </c>
      <c r="G19" s="101" t="e">
        <f>C19*F19</f>
        <v>#REF!</v>
      </c>
      <c r="H19" s="101">
        <v>688534357.08749998</v>
      </c>
      <c r="I19" t="e">
        <f>H19=G19</f>
        <v>#REF!</v>
      </c>
    </row>
    <row r="20" spans="1:9" x14ac:dyDescent="0.25">
      <c r="C20" s="98"/>
    </row>
    <row r="21" spans="1:9" x14ac:dyDescent="0.25">
      <c r="C21" s="98"/>
    </row>
    <row r="22" spans="1:9" x14ac:dyDescent="0.25">
      <c r="C22" s="98"/>
    </row>
    <row r="23" spans="1:9" x14ac:dyDescent="0.25">
      <c r="C23" s="98"/>
    </row>
    <row r="24" spans="1:9" x14ac:dyDescent="0.25">
      <c r="C24" s="98"/>
    </row>
    <row r="25" spans="1:9" x14ac:dyDescent="0.25">
      <c r="C25" s="98"/>
    </row>
    <row r="26" spans="1:9" x14ac:dyDescent="0.25">
      <c r="C26" s="98"/>
    </row>
    <row r="27" spans="1:9" x14ac:dyDescent="0.25">
      <c r="C27" s="98"/>
    </row>
    <row r="28" spans="1:9" x14ac:dyDescent="0.25">
      <c r="C28" s="98"/>
    </row>
    <row r="29" spans="1:9" x14ac:dyDescent="0.25">
      <c r="C29" s="98"/>
    </row>
    <row r="30" spans="1:9" x14ac:dyDescent="0.25">
      <c r="C30" s="98"/>
    </row>
    <row r="31" spans="1:9" x14ac:dyDescent="0.25">
      <c r="C31" s="98"/>
    </row>
  </sheetData>
  <mergeCells count="6">
    <mergeCell ref="A16:A17"/>
    <mergeCell ref="A2:A5"/>
    <mergeCell ref="A6:A9"/>
    <mergeCell ref="A10:A11"/>
    <mergeCell ref="A12:A13"/>
    <mergeCell ref="A14:A1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workbookViewId="0">
      <selection sqref="A1:XFD1048576"/>
    </sheetView>
  </sheetViews>
  <sheetFormatPr baseColWidth="10" defaultColWidth="10.7109375" defaultRowHeight="15" x14ac:dyDescent="0.25"/>
  <cols>
    <col min="1" max="1" width="37.42578125" customWidth="1"/>
    <col min="2" max="2" width="53" customWidth="1"/>
    <col min="3" max="3" width="37.42578125" customWidth="1"/>
    <col min="5" max="5" width="12.5703125" bestFit="1" customWidth="1"/>
    <col min="6" max="6" width="11.42578125" bestFit="1" customWidth="1"/>
  </cols>
  <sheetData>
    <row r="1" spans="1:4" x14ac:dyDescent="0.25">
      <c r="A1" t="s">
        <v>72</v>
      </c>
      <c r="B1" t="s">
        <v>73</v>
      </c>
      <c r="C1" t="s">
        <v>243</v>
      </c>
    </row>
    <row r="2" spans="1:4" x14ac:dyDescent="0.25">
      <c r="A2" s="274" t="s">
        <v>244</v>
      </c>
      <c r="B2" t="s">
        <v>245</v>
      </c>
      <c r="C2" s="98">
        <v>5289</v>
      </c>
    </row>
    <row r="3" spans="1:4" x14ac:dyDescent="0.25">
      <c r="A3" s="274"/>
      <c r="B3" t="s">
        <v>77</v>
      </c>
      <c r="C3" s="98">
        <v>3000</v>
      </c>
    </row>
    <row r="4" spans="1:4" x14ac:dyDescent="0.25">
      <c r="A4" s="274"/>
      <c r="B4" t="s">
        <v>233</v>
      </c>
      <c r="C4" s="98">
        <v>2000</v>
      </c>
    </row>
    <row r="5" spans="1:4" x14ac:dyDescent="0.25">
      <c r="A5" s="274"/>
      <c r="B5" t="s">
        <v>234</v>
      </c>
      <c r="C5" s="98">
        <v>1500</v>
      </c>
    </row>
    <row r="6" spans="1:4" x14ac:dyDescent="0.25">
      <c r="A6" s="274" t="s">
        <v>235</v>
      </c>
      <c r="B6" t="s">
        <v>236</v>
      </c>
      <c r="C6" s="98">
        <v>6289</v>
      </c>
    </row>
    <row r="7" spans="1:4" ht="30" x14ac:dyDescent="0.25">
      <c r="A7" s="274"/>
      <c r="B7" s="97" t="s">
        <v>255</v>
      </c>
      <c r="C7" s="98">
        <v>16578</v>
      </c>
    </row>
    <row r="8" spans="1:4" x14ac:dyDescent="0.25">
      <c r="A8" s="274"/>
      <c r="B8" t="s">
        <v>237</v>
      </c>
      <c r="C8" s="98">
        <v>17630</v>
      </c>
    </row>
    <row r="9" spans="1:4" x14ac:dyDescent="0.25">
      <c r="A9" s="274"/>
      <c r="B9" t="s">
        <v>246</v>
      </c>
      <c r="C9" s="98">
        <v>16578</v>
      </c>
    </row>
    <row r="10" spans="1:4" x14ac:dyDescent="0.25">
      <c r="A10" s="274" t="s">
        <v>238</v>
      </c>
      <c r="B10" t="s">
        <v>239</v>
      </c>
      <c r="C10" s="98">
        <v>16422.25</v>
      </c>
    </row>
    <row r="11" spans="1:4" x14ac:dyDescent="0.25">
      <c r="A11" s="274"/>
      <c r="B11" t="s">
        <v>247</v>
      </c>
      <c r="C11" s="98">
        <v>11053.35</v>
      </c>
    </row>
    <row r="12" spans="1:4" x14ac:dyDescent="0.25">
      <c r="A12" s="274" t="s">
        <v>240</v>
      </c>
      <c r="B12" t="s">
        <v>248</v>
      </c>
      <c r="C12" s="98">
        <v>18115.199999999983</v>
      </c>
      <c r="D12" s="99"/>
    </row>
    <row r="13" spans="1:4" x14ac:dyDescent="0.25">
      <c r="A13" s="274"/>
      <c r="B13" t="s">
        <v>249</v>
      </c>
      <c r="C13" s="98">
        <v>11053.35</v>
      </c>
    </row>
    <row r="14" spans="1:4" x14ac:dyDescent="0.25">
      <c r="A14" s="274" t="s">
        <v>241</v>
      </c>
      <c r="B14" t="s">
        <v>250</v>
      </c>
      <c r="C14" s="98">
        <v>18422.25</v>
      </c>
    </row>
    <row r="15" spans="1:4" x14ac:dyDescent="0.25">
      <c r="A15" s="274"/>
      <c r="B15" t="s">
        <v>251</v>
      </c>
      <c r="C15" s="98">
        <v>11053.35</v>
      </c>
    </row>
    <row r="16" spans="1:4" x14ac:dyDescent="0.25">
      <c r="A16" s="274" t="s">
        <v>242</v>
      </c>
      <c r="B16" t="s">
        <v>252</v>
      </c>
      <c r="C16" s="98">
        <v>13816.5</v>
      </c>
    </row>
    <row r="17" spans="1:6" x14ac:dyDescent="0.25">
      <c r="A17" s="274"/>
      <c r="B17" t="s">
        <v>253</v>
      </c>
      <c r="C17" s="98">
        <v>15422.25</v>
      </c>
    </row>
    <row r="18" spans="1:6" x14ac:dyDescent="0.25">
      <c r="C18" s="98"/>
    </row>
    <row r="19" spans="1:6" ht="45" x14ac:dyDescent="0.25">
      <c r="A19" s="97" t="s">
        <v>254</v>
      </c>
      <c r="C19" s="98">
        <f>SUM(C2:C18)</f>
        <v>184222.5</v>
      </c>
      <c r="E19" s="101"/>
      <c r="F19" s="105"/>
    </row>
    <row r="20" spans="1:6" x14ac:dyDescent="0.25">
      <c r="C20" s="98"/>
    </row>
    <row r="21" spans="1:6" x14ac:dyDescent="0.25">
      <c r="C21" s="98"/>
    </row>
    <row r="22" spans="1:6" x14ac:dyDescent="0.25">
      <c r="C22" s="98"/>
    </row>
    <row r="23" spans="1:6" x14ac:dyDescent="0.25">
      <c r="C23" s="98"/>
    </row>
    <row r="24" spans="1:6" x14ac:dyDescent="0.25">
      <c r="C24" s="98"/>
    </row>
    <row r="25" spans="1:6" x14ac:dyDescent="0.25">
      <c r="C25" s="98"/>
    </row>
    <row r="26" spans="1:6" x14ac:dyDescent="0.25">
      <c r="C26" s="98"/>
    </row>
    <row r="27" spans="1:6" x14ac:dyDescent="0.25">
      <c r="C27" s="98"/>
    </row>
    <row r="28" spans="1:6" x14ac:dyDescent="0.25">
      <c r="C28" s="98"/>
    </row>
    <row r="29" spans="1:6" x14ac:dyDescent="0.25">
      <c r="C29" s="98"/>
    </row>
    <row r="30" spans="1:6" x14ac:dyDescent="0.25">
      <c r="C30" s="98"/>
    </row>
    <row r="31" spans="1:6" x14ac:dyDescent="0.25">
      <c r="C31" s="98"/>
    </row>
  </sheetData>
  <mergeCells count="6">
    <mergeCell ref="A16:A17"/>
    <mergeCell ref="A2:A5"/>
    <mergeCell ref="A6:A9"/>
    <mergeCell ref="A10:A11"/>
    <mergeCell ref="A12:A13"/>
    <mergeCell ref="A14:A1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M40"/>
  <sheetViews>
    <sheetView topLeftCell="A11" workbookViewId="0">
      <selection activeCell="D44" sqref="D44"/>
    </sheetView>
  </sheetViews>
  <sheetFormatPr baseColWidth="10" defaultColWidth="10.7109375" defaultRowHeight="15" x14ac:dyDescent="0.25"/>
  <cols>
    <col min="3" max="3" width="31.28515625" bestFit="1" customWidth="1"/>
    <col min="5" max="5" width="14.85546875" bestFit="1" customWidth="1"/>
    <col min="6" max="6" width="22.28515625" bestFit="1" customWidth="1"/>
  </cols>
  <sheetData>
    <row r="5" spans="2:10" x14ac:dyDescent="0.25">
      <c r="B5" s="297"/>
      <c r="C5" s="297"/>
      <c r="D5" s="297"/>
      <c r="E5" s="297"/>
      <c r="F5" s="297"/>
      <c r="G5" s="297"/>
      <c r="H5" s="297"/>
      <c r="I5" s="297"/>
      <c r="J5" s="297"/>
    </row>
    <row r="6" spans="2:10" x14ac:dyDescent="0.25">
      <c r="B6" s="298" t="s">
        <v>16</v>
      </c>
      <c r="C6" s="298"/>
      <c r="D6" s="298"/>
      <c r="E6" s="298"/>
      <c r="F6" s="298"/>
      <c r="G6" s="298"/>
      <c r="H6" s="298"/>
      <c r="I6" s="298"/>
      <c r="J6" s="298"/>
    </row>
    <row r="7" spans="2:10" x14ac:dyDescent="0.25">
      <c r="B7" s="299"/>
      <c r="C7" s="299" t="s">
        <v>17</v>
      </c>
      <c r="D7" s="299" t="s">
        <v>13</v>
      </c>
      <c r="E7" s="300" t="s">
        <v>18</v>
      </c>
      <c r="F7" s="301" t="s">
        <v>19</v>
      </c>
      <c r="G7" s="299" t="s">
        <v>20</v>
      </c>
      <c r="H7" s="303" t="s">
        <v>21</v>
      </c>
      <c r="I7" s="304"/>
      <c r="J7" s="305" t="s">
        <v>22</v>
      </c>
    </row>
    <row r="8" spans="2:10" ht="22.35" customHeight="1" x14ac:dyDescent="0.25">
      <c r="B8" s="299"/>
      <c r="C8" s="299"/>
      <c r="D8" s="299"/>
      <c r="E8" s="300"/>
      <c r="F8" s="302"/>
      <c r="G8" s="299"/>
      <c r="H8" s="1" t="s">
        <v>23</v>
      </c>
      <c r="I8" s="2" t="s">
        <v>24</v>
      </c>
      <c r="J8" s="306"/>
    </row>
    <row r="9" spans="2:10" x14ac:dyDescent="0.25">
      <c r="B9" s="3"/>
      <c r="C9" s="280" t="s">
        <v>25</v>
      </c>
      <c r="D9" s="281"/>
      <c r="E9" s="281"/>
      <c r="F9" s="281"/>
      <c r="G9" s="281"/>
      <c r="H9" s="281"/>
      <c r="I9" s="281"/>
      <c r="J9" s="282"/>
    </row>
    <row r="10" spans="2:10" x14ac:dyDescent="0.25">
      <c r="B10" s="4"/>
      <c r="C10" s="5" t="s">
        <v>26</v>
      </c>
      <c r="D10" s="5"/>
      <c r="E10" s="5"/>
      <c r="F10" s="5"/>
      <c r="G10" s="5"/>
      <c r="H10" s="5"/>
      <c r="I10" s="5"/>
      <c r="J10" s="5"/>
    </row>
    <row r="11" spans="2:10" x14ac:dyDescent="0.25">
      <c r="B11" s="4" t="s">
        <v>27</v>
      </c>
      <c r="C11" s="5" t="s">
        <v>28</v>
      </c>
      <c r="D11" s="5"/>
      <c r="E11" s="5"/>
      <c r="F11" s="5"/>
      <c r="G11" s="5"/>
      <c r="H11" s="5"/>
      <c r="I11" s="5"/>
      <c r="J11" s="5"/>
    </row>
    <row r="12" spans="2:10" ht="60" x14ac:dyDescent="0.25">
      <c r="B12" s="4" t="s">
        <v>29</v>
      </c>
      <c r="C12" s="6" t="s">
        <v>30</v>
      </c>
      <c r="D12" s="7">
        <v>1</v>
      </c>
      <c r="E12" s="8">
        <v>5244000</v>
      </c>
      <c r="F12" s="9">
        <v>1.99</v>
      </c>
      <c r="G12" s="10">
        <f>D12*E12*F12</f>
        <v>10435560</v>
      </c>
      <c r="H12" s="11">
        <v>0.5</v>
      </c>
      <c r="I12" s="12">
        <v>6</v>
      </c>
      <c r="J12" s="13">
        <f>G12*H12*I12</f>
        <v>31306680</v>
      </c>
    </row>
    <row r="13" spans="2:10" ht="48" x14ac:dyDescent="0.25">
      <c r="B13" s="4" t="s">
        <v>31</v>
      </c>
      <c r="C13" s="6" t="s">
        <v>32</v>
      </c>
      <c r="D13" s="7">
        <v>1</v>
      </c>
      <c r="E13" s="8">
        <v>2800000</v>
      </c>
      <c r="F13" s="9">
        <v>1.99</v>
      </c>
      <c r="G13" s="10">
        <f t="shared" ref="G13:G14" si="0">D13*E13*F13</f>
        <v>5572000</v>
      </c>
      <c r="H13" s="11">
        <v>0.5</v>
      </c>
      <c r="I13" s="12">
        <v>6</v>
      </c>
      <c r="J13" s="13">
        <f t="shared" ref="J13:J14" si="1">G13*H13*I13</f>
        <v>16716000</v>
      </c>
    </row>
    <row r="14" spans="2:10" ht="60" x14ac:dyDescent="0.25">
      <c r="B14" s="4" t="s">
        <v>33</v>
      </c>
      <c r="C14" s="6" t="s">
        <v>34</v>
      </c>
      <c r="D14" s="7">
        <v>1</v>
      </c>
      <c r="E14" s="8">
        <v>3500000</v>
      </c>
      <c r="F14" s="9">
        <v>1.99</v>
      </c>
      <c r="G14" s="10">
        <f t="shared" si="0"/>
        <v>6965000</v>
      </c>
      <c r="H14" s="11">
        <v>0.5</v>
      </c>
      <c r="I14" s="12">
        <v>6</v>
      </c>
      <c r="J14" s="13">
        <f t="shared" si="1"/>
        <v>20895000</v>
      </c>
    </row>
    <row r="15" spans="2:10" x14ac:dyDescent="0.25">
      <c r="B15" s="14"/>
      <c r="C15" s="15" t="s">
        <v>35</v>
      </c>
      <c r="D15" s="16"/>
      <c r="E15" s="14"/>
      <c r="F15" s="14"/>
      <c r="G15" s="14"/>
      <c r="H15" s="14"/>
      <c r="I15" s="14"/>
      <c r="J15" s="17">
        <f>SUM(J12:J14)</f>
        <v>68917680</v>
      </c>
    </row>
    <row r="16" spans="2:10" x14ac:dyDescent="0.25">
      <c r="B16" s="18"/>
      <c r="C16" s="5" t="s">
        <v>36</v>
      </c>
      <c r="D16" s="5"/>
      <c r="E16" s="5"/>
      <c r="F16" s="5"/>
      <c r="G16" s="5"/>
      <c r="H16" s="5"/>
      <c r="I16" s="5"/>
      <c r="J16" s="5"/>
    </row>
    <row r="17" spans="2:13" x14ac:dyDescent="0.25">
      <c r="B17" s="18"/>
      <c r="C17" s="5" t="s">
        <v>37</v>
      </c>
      <c r="D17" s="5" t="s">
        <v>13</v>
      </c>
      <c r="E17" s="18" t="s">
        <v>38</v>
      </c>
      <c r="F17" s="18" t="s">
        <v>39</v>
      </c>
      <c r="G17" s="5"/>
      <c r="H17" s="5"/>
      <c r="I17" s="5"/>
      <c r="J17" s="5"/>
    </row>
    <row r="18" spans="2:13" x14ac:dyDescent="0.25">
      <c r="B18" s="19"/>
      <c r="C18" s="20"/>
      <c r="D18" s="21"/>
      <c r="E18" s="21"/>
      <c r="F18" s="22"/>
      <c r="G18" s="22"/>
      <c r="H18" s="23"/>
      <c r="I18" s="24"/>
      <c r="J18" s="25"/>
    </row>
    <row r="19" spans="2:13" x14ac:dyDescent="0.25">
      <c r="B19" s="26"/>
      <c r="C19" s="27" t="s">
        <v>40</v>
      </c>
      <c r="D19" s="27"/>
      <c r="E19" s="27"/>
      <c r="F19" s="27"/>
      <c r="G19" s="27"/>
      <c r="H19" s="27"/>
      <c r="I19" s="283"/>
      <c r="J19" s="284"/>
    </row>
    <row r="20" spans="2:13" x14ac:dyDescent="0.25">
      <c r="B20" s="27"/>
      <c r="C20" s="28" t="s">
        <v>41</v>
      </c>
      <c r="D20" s="28"/>
      <c r="E20" s="28"/>
      <c r="F20" s="28"/>
      <c r="G20" s="28"/>
      <c r="H20" s="29"/>
      <c r="I20" s="283">
        <f>I19+J15</f>
        <v>68917680</v>
      </c>
      <c r="J20" s="284"/>
    </row>
    <row r="21" spans="2:13" x14ac:dyDescent="0.25">
      <c r="B21" s="27"/>
      <c r="C21" s="295" t="s">
        <v>65</v>
      </c>
      <c r="D21" s="296"/>
      <c r="E21" s="296"/>
      <c r="F21" s="30"/>
      <c r="G21" s="30"/>
      <c r="H21" s="31"/>
      <c r="I21" s="285">
        <v>6208170</v>
      </c>
      <c r="J21" s="286"/>
    </row>
    <row r="22" spans="2:13" x14ac:dyDescent="0.25">
      <c r="B22" s="40"/>
      <c r="C22" s="41" t="s">
        <v>42</v>
      </c>
      <c r="D22" s="40"/>
      <c r="E22" s="40"/>
      <c r="F22" s="40"/>
      <c r="G22" s="40"/>
      <c r="H22" s="40"/>
      <c r="I22" s="287">
        <f>I21+I20</f>
        <v>75125850</v>
      </c>
      <c r="J22" s="288"/>
      <c r="K22" s="35"/>
      <c r="L22" s="35"/>
      <c r="M22" s="71"/>
    </row>
    <row r="24" spans="2:13" x14ac:dyDescent="0.25">
      <c r="D24" s="32"/>
      <c r="E24" s="32"/>
      <c r="F24" s="32"/>
      <c r="G24" s="32"/>
      <c r="H24" s="32"/>
      <c r="I24" s="32"/>
      <c r="J24" s="32"/>
    </row>
    <row r="25" spans="2:13" x14ac:dyDescent="0.25">
      <c r="B25" s="289" t="s">
        <v>43</v>
      </c>
      <c r="C25" s="290"/>
      <c r="D25" s="33" t="s">
        <v>23</v>
      </c>
      <c r="E25" s="34" t="s">
        <v>44</v>
      </c>
      <c r="F25" s="33" t="s">
        <v>45</v>
      </c>
      <c r="J25" s="35"/>
    </row>
    <row r="26" spans="2:13" x14ac:dyDescent="0.25">
      <c r="B26" s="291" t="s">
        <v>46</v>
      </c>
      <c r="C26" s="292"/>
      <c r="D26" s="72">
        <v>0.04</v>
      </c>
      <c r="E26" s="36">
        <v>68917668</v>
      </c>
      <c r="F26" s="73">
        <f>E26*4%</f>
        <v>2756706.72</v>
      </c>
    </row>
    <row r="27" spans="2:13" x14ac:dyDescent="0.25">
      <c r="B27" s="293" t="s">
        <v>47</v>
      </c>
      <c r="C27" s="294"/>
      <c r="D27" s="72">
        <v>0.02</v>
      </c>
      <c r="E27" s="36">
        <v>68917668</v>
      </c>
      <c r="F27" s="73">
        <f>E27*2%</f>
        <v>1378353.36</v>
      </c>
    </row>
    <row r="28" spans="2:13" x14ac:dyDescent="0.25">
      <c r="B28" s="293" t="s">
        <v>48</v>
      </c>
      <c r="C28" s="294"/>
      <c r="D28" s="37" t="s">
        <v>49</v>
      </c>
      <c r="E28" s="36">
        <v>68917668</v>
      </c>
      <c r="F28" s="73">
        <f>E28*0.5%</f>
        <v>344588.34</v>
      </c>
    </row>
    <row r="29" spans="2:13" x14ac:dyDescent="0.25">
      <c r="B29" s="293" t="s">
        <v>50</v>
      </c>
      <c r="C29" s="294"/>
      <c r="D29" s="37" t="s">
        <v>51</v>
      </c>
      <c r="E29" s="36">
        <v>68917668</v>
      </c>
      <c r="F29" s="73">
        <f>E29*1.5%</f>
        <v>1033765.02</v>
      </c>
    </row>
    <row r="30" spans="2:13" x14ac:dyDescent="0.25">
      <c r="B30" s="293" t="s">
        <v>52</v>
      </c>
      <c r="C30" s="294"/>
      <c r="D30" s="37" t="s">
        <v>53</v>
      </c>
      <c r="E30" s="36">
        <v>68917668</v>
      </c>
      <c r="F30" s="73">
        <f>E30*1%</f>
        <v>689176.68</v>
      </c>
    </row>
    <row r="31" spans="2:13" x14ac:dyDescent="0.25">
      <c r="B31" s="278" t="s">
        <v>42</v>
      </c>
      <c r="C31" s="279"/>
      <c r="D31" s="38">
        <v>0.09</v>
      </c>
      <c r="E31" s="74"/>
      <c r="F31" s="39"/>
      <c r="G31" s="75">
        <v>6208170</v>
      </c>
    </row>
    <row r="32" spans="2:13" x14ac:dyDescent="0.25">
      <c r="B32" s="276" t="s">
        <v>61</v>
      </c>
      <c r="C32" s="276"/>
      <c r="D32" s="276"/>
      <c r="E32" s="276"/>
      <c r="F32" s="276"/>
    </row>
    <row r="33" spans="2:10" x14ac:dyDescent="0.25">
      <c r="B33" s="277" t="s">
        <v>62</v>
      </c>
      <c r="C33" s="277"/>
      <c r="D33" s="277"/>
      <c r="E33" s="277"/>
      <c r="F33" s="277"/>
    </row>
    <row r="34" spans="2:10" x14ac:dyDescent="0.25">
      <c r="B34" s="76" t="s">
        <v>66</v>
      </c>
      <c r="G34" s="50"/>
      <c r="H34" s="50"/>
      <c r="I34" s="50"/>
      <c r="J34" s="50"/>
    </row>
    <row r="35" spans="2:10" x14ac:dyDescent="0.25">
      <c r="G35" s="51"/>
      <c r="H35" s="51"/>
      <c r="I35" s="51"/>
      <c r="J35" s="51"/>
    </row>
    <row r="40" spans="2:10" x14ac:dyDescent="0.25">
      <c r="B40" s="52"/>
    </row>
  </sheetData>
  <mergeCells count="25">
    <mergeCell ref="B5:J5"/>
    <mergeCell ref="B6:J6"/>
    <mergeCell ref="B7:B8"/>
    <mergeCell ref="C7:C8"/>
    <mergeCell ref="D7:D8"/>
    <mergeCell ref="E7:E8"/>
    <mergeCell ref="F7:F8"/>
    <mergeCell ref="G7:G8"/>
    <mergeCell ref="H7:I7"/>
    <mergeCell ref="J7:J8"/>
    <mergeCell ref="B32:F32"/>
    <mergeCell ref="B33:F33"/>
    <mergeCell ref="B31:C31"/>
    <mergeCell ref="C9:J9"/>
    <mergeCell ref="I19:J19"/>
    <mergeCell ref="I20:J20"/>
    <mergeCell ref="I21:J21"/>
    <mergeCell ref="I22:J22"/>
    <mergeCell ref="B25:C25"/>
    <mergeCell ref="B26:C26"/>
    <mergeCell ref="B27:C27"/>
    <mergeCell ref="B28:C28"/>
    <mergeCell ref="B29:C29"/>
    <mergeCell ref="B30:C30"/>
    <mergeCell ref="C21:E21"/>
  </mergeCells>
  <pageMargins left="0.70866141732283472" right="0.70866141732283472" top="0.74803149606299213" bottom="0.74803149606299213" header="0.31496062992125984" footer="0.31496062992125984"/>
  <pageSetup paperSize="9" scale="8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J22"/>
  <sheetViews>
    <sheetView workbookViewId="0">
      <selection activeCell="C10" sqref="C10"/>
    </sheetView>
  </sheetViews>
  <sheetFormatPr baseColWidth="10" defaultColWidth="10.7109375" defaultRowHeight="15" x14ac:dyDescent="0.25"/>
  <cols>
    <col min="3" max="3" width="64.28515625" customWidth="1"/>
  </cols>
  <sheetData>
    <row r="6" spans="2:5" x14ac:dyDescent="0.25">
      <c r="B6" s="308" t="s">
        <v>64</v>
      </c>
      <c r="C6" s="308"/>
      <c r="D6" s="308"/>
      <c r="E6" s="308"/>
    </row>
    <row r="7" spans="2:5" x14ac:dyDescent="0.25">
      <c r="B7" s="55"/>
      <c r="C7" s="307" t="s">
        <v>54</v>
      </c>
      <c r="D7" s="307"/>
      <c r="E7" s="56">
        <v>16990907</v>
      </c>
    </row>
    <row r="8" spans="2:5" x14ac:dyDescent="0.25">
      <c r="B8" s="42"/>
      <c r="C8" s="43" t="s">
        <v>55</v>
      </c>
      <c r="D8" s="44" t="s">
        <v>23</v>
      </c>
      <c r="E8" s="44" t="s">
        <v>15</v>
      </c>
    </row>
    <row r="9" spans="2:5" x14ac:dyDescent="0.25">
      <c r="B9" s="42"/>
      <c r="C9" s="43" t="s">
        <v>56</v>
      </c>
      <c r="D9" s="43"/>
      <c r="E9" s="44"/>
    </row>
    <row r="10" spans="2:5" ht="74.45" customHeight="1" x14ac:dyDescent="0.25">
      <c r="B10" s="45">
        <v>1</v>
      </c>
      <c r="C10" s="46" t="s">
        <v>57</v>
      </c>
      <c r="D10" s="47">
        <v>0.04</v>
      </c>
      <c r="E10" s="48">
        <f>E7*D10</f>
        <v>679636.28</v>
      </c>
    </row>
    <row r="11" spans="2:5" x14ac:dyDescent="0.25">
      <c r="B11" s="60">
        <v>2</v>
      </c>
      <c r="C11" s="61" t="s">
        <v>58</v>
      </c>
      <c r="D11" s="62">
        <v>0.04</v>
      </c>
      <c r="E11" s="63">
        <f>E7*D11</f>
        <v>679636.28</v>
      </c>
    </row>
    <row r="12" spans="2:5" x14ac:dyDescent="0.25">
      <c r="B12" s="45">
        <v>3</v>
      </c>
      <c r="C12" s="49" t="s">
        <v>59</v>
      </c>
      <c r="D12" s="47">
        <v>0.02</v>
      </c>
      <c r="E12" s="48">
        <f>E7*D12</f>
        <v>339818.14</v>
      </c>
    </row>
    <row r="13" spans="2:5" x14ac:dyDescent="0.25">
      <c r="B13" s="45">
        <v>4</v>
      </c>
      <c r="C13" s="57" t="s">
        <v>60</v>
      </c>
      <c r="D13" s="58">
        <f>SUM(D10:D12)</f>
        <v>0.1</v>
      </c>
      <c r="E13" s="59">
        <f>E7*D13</f>
        <v>1699090.7000000002</v>
      </c>
    </row>
    <row r="17" spans="2:10" x14ac:dyDescent="0.25">
      <c r="B17" s="276" t="s">
        <v>61</v>
      </c>
      <c r="C17" s="276"/>
      <c r="D17" s="276"/>
      <c r="E17" s="276"/>
      <c r="F17" s="50"/>
      <c r="G17" s="50"/>
      <c r="H17" s="50"/>
      <c r="I17" s="50"/>
      <c r="J17" s="50"/>
    </row>
    <row r="18" spans="2:10" x14ac:dyDescent="0.25">
      <c r="B18" s="277" t="s">
        <v>62</v>
      </c>
      <c r="C18" s="277"/>
      <c r="D18" s="277"/>
      <c r="E18" s="277"/>
      <c r="F18" s="51"/>
      <c r="G18" s="51"/>
      <c r="H18" s="51"/>
      <c r="I18" s="51"/>
      <c r="J18" s="51"/>
    </row>
    <row r="21" spans="2:10" x14ac:dyDescent="0.25">
      <c r="B21" s="52" t="s">
        <v>66</v>
      </c>
      <c r="C21" s="53"/>
    </row>
    <row r="22" spans="2:10" x14ac:dyDescent="0.25">
      <c r="B22" s="52" t="s">
        <v>63</v>
      </c>
      <c r="C22" s="53"/>
    </row>
  </sheetData>
  <mergeCells count="4">
    <mergeCell ref="C7:D7"/>
    <mergeCell ref="B17:E17"/>
    <mergeCell ref="B18:E18"/>
    <mergeCell ref="B6:E6"/>
  </mergeCells>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NA</vt:lpstr>
      <vt:lpstr>PRESUPUESTO DEFINITIVO</vt:lpstr>
      <vt:lpstr>ITEM 01</vt:lpstr>
      <vt:lpstr>Hoja3</vt:lpstr>
      <vt:lpstr>ITEM 02</vt:lpstr>
      <vt:lpstr>ITEM 03</vt:lpstr>
      <vt:lpstr>ITEM 04</vt:lpstr>
      <vt:lpstr>ITEM 05</vt:lpstr>
      <vt:lpstr>ITEM 06</vt:lpstr>
      <vt:lpstr>Hoja1</vt:lpstr>
      <vt:lpstr>INTERVENTORIA</vt:lpstr>
      <vt:lpstr>ADMINISTRACION AIU</vt:lpstr>
      <vt:lpstr>NA!_Hlk132618214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INSPIRON</dc:creator>
  <cp:lastModifiedBy>SECRETARIA GENERAL</cp:lastModifiedBy>
  <cp:lastPrinted>2026-07-27T21:40:38Z</cp:lastPrinted>
  <dcterms:created xsi:type="dcterms:W3CDTF">2024-02-13T14:11:26Z</dcterms:created>
  <dcterms:modified xsi:type="dcterms:W3CDTF">2026-08-26T17:05:29Z</dcterms:modified>
</cp:coreProperties>
</file>