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fiscaliagovco-my.sharepoint.com/personal/fernanda_villamizar_fiscalia_gov_co/Documents/Documentos/CONTRACTUAL 2026/ARnD Aguas Residuales/Publicar SECOP II/"/>
    </mc:Choice>
  </mc:AlternateContent>
  <xr:revisionPtr revIDLastSave="258" documentId="8_{7B63BAFA-DE92-4737-AB91-49EC55F78967}" xr6:coauthVersionLast="47" xr6:coauthVersionMax="47" xr10:uidLastSave="{9A3A6E32-4898-4D5D-8888-514E1002C250}"/>
  <bookViews>
    <workbookView xWindow="-120" yWindow="-120" windowWidth="29040" windowHeight="15720" xr2:uid="{00000000-000D-0000-FFFF-FFFF00000000}"/>
  </bookViews>
  <sheets>
    <sheet name="ANEXO 1 - COTIZACIONES" sheetId="1" r:id="rId1"/>
    <sheet name="ANEXO 2 - PROY COSTOS" sheetId="3" r:id="rId2"/>
    <sheet name="ANEXO 3 - EST SECTOR" sheetId="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 i="1" l="1"/>
  <c r="H8" i="1"/>
  <c r="M8" i="1"/>
  <c r="N6" i="1"/>
  <c r="F8" i="1"/>
  <c r="N8" i="1"/>
  <c r="A6" i="4"/>
  <c r="B6" i="4"/>
  <c r="C6" i="4"/>
  <c r="A7" i="4"/>
  <c r="B7" i="4"/>
  <c r="A8" i="4"/>
  <c r="B8" i="4"/>
  <c r="C8" i="4"/>
  <c r="B5" i="4"/>
  <c r="A5" i="4"/>
  <c r="A6" i="3"/>
  <c r="B6" i="3"/>
  <c r="C6" i="3"/>
  <c r="D6" i="3"/>
  <c r="A7" i="3"/>
  <c r="B7" i="3"/>
  <c r="A8" i="3"/>
  <c r="B8" i="3"/>
  <c r="C8" i="3"/>
  <c r="D8" i="3"/>
  <c r="B5" i="3"/>
  <c r="A5" i="3"/>
  <c r="L6" i="1" l="1"/>
  <c r="O6" i="1" s="1"/>
  <c r="M6" i="1"/>
  <c r="R6" i="1" s="1"/>
  <c r="F6" i="3" s="1"/>
  <c r="H6" i="3" s="1"/>
  <c r="I6" i="3" s="1"/>
  <c r="J6" i="3" s="1"/>
  <c r="K6" i="3" s="1"/>
  <c r="L8" i="1"/>
  <c r="O8" i="1" s="1"/>
  <c r="R8" i="1"/>
  <c r="S8" i="1" s="1"/>
  <c r="T8" i="1" s="1"/>
  <c r="U8" i="1" s="1"/>
  <c r="F8" i="3" l="1"/>
  <c r="H8" i="3" s="1"/>
  <c r="I8" i="3" s="1"/>
  <c r="J8" i="3" s="1"/>
  <c r="K8" i="3" s="1"/>
  <c r="P8" i="1"/>
  <c r="P6" i="1"/>
  <c r="S6" i="1"/>
  <c r="T6" i="1" s="1"/>
  <c r="U6" i="1" s="1"/>
  <c r="U9" i="1" s="1"/>
  <c r="F8" i="4"/>
  <c r="G8" i="4" s="1"/>
  <c r="H8" i="4" s="1"/>
  <c r="I8" i="4" s="1"/>
  <c r="F6" i="4"/>
  <c r="K9" i="3"/>
  <c r="G6" i="4" l="1"/>
  <c r="H6" i="4" s="1"/>
  <c r="I6" i="4" s="1"/>
  <c r="I9" i="4" l="1"/>
</calcChain>
</file>

<file path=xl/sharedStrings.xml><?xml version="1.0" encoding="utf-8"?>
<sst xmlns="http://schemas.openxmlformats.org/spreadsheetml/2006/main" count="76" uniqueCount="40">
  <si>
    <t>ANEXO 1 - ANALISIS DE COTIZACIONES</t>
  </si>
  <si>
    <t>NECESIDAD</t>
  </si>
  <si>
    <t xml:space="preserve">VALOR COTIZACIÓN HÁBIL MÁS BAJA                                                                                                    </t>
  </si>
  <si>
    <t xml:space="preserve">PROMEDIO                                                                                </t>
  </si>
  <si>
    <t xml:space="preserve">VALOR COTIZACIÓN  HÁBIL MÁS ALTA                                                                                                   </t>
  </si>
  <si>
    <t>PORCENTAJE DIFERENCIAL (BAJA/PROMEDIO)</t>
  </si>
  <si>
    <t>MEDIA ARITMETICA BAJA</t>
  </si>
  <si>
    <t>ANALISIS DE COTIZACIONES</t>
  </si>
  <si>
    <t>ÍTEM</t>
  </si>
  <si>
    <t xml:space="preserve">DESCRIPCIÓN BIEN O SERVICIO </t>
  </si>
  <si>
    <t>UNIDAD DE MEDIDA</t>
  </si>
  <si>
    <t>CANTIDAD</t>
  </si>
  <si>
    <t>VALOR UNITARIO
SIN IVA</t>
  </si>
  <si>
    <t>40% &gt; / &lt;</t>
  </si>
  <si>
    <t>VALOR IVA</t>
  </si>
  <si>
    <t>VALOR UNITARIO INCLUIDO IVA</t>
  </si>
  <si>
    <t>VALOR TOTAL INCLUIDO IVA</t>
  </si>
  <si>
    <t>1.1</t>
  </si>
  <si>
    <t>UND</t>
  </si>
  <si>
    <t>TOTAL</t>
  </si>
  <si>
    <t>NOTAS:</t>
  </si>
  <si>
    <t>2) Para establecer el valor del mercado; se utiliza la formula promedio</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</si>
  <si>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</si>
  <si>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ANEXO 2 - PROYECCION COSTOS</t>
  </si>
  <si>
    <t>ANALISIS COTIZACIONES</t>
  </si>
  <si>
    <t>PROYECCION COSTOS 2024</t>
  </si>
  <si>
    <t>1) Para establecer los valores del mercado, se tomaron los valores del análisis de cotizaciones</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</si>
  <si>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</si>
  <si>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ANEXO 3 - ESTUDIO DEL SECTOR</t>
  </si>
  <si>
    <t>ESTUDIO DEL SECTOR</t>
  </si>
  <si>
    <t xml:space="preserve"> </t>
  </si>
  <si>
    <t>Prestar el servicio de caracterización de aguas residuales no domésticas (ARnD), generadas en los laboratorios del área de criminalística de las sedes de la Fiscalía General de la Nación adscritas a la Subdirección Regional de Apoyo Nororiental, específicamente en la Seccional Santander – Sede Principal Bucaramanga y la Seccional Norte de Santander – Sede Principal Cúcuta, en cumplimiento de la normatividad ambiental vigente y los lineamientos institucionales.</t>
  </si>
  <si>
    <t>Servicio de caracterización de aguas residuales no domésticas (ARnD), que incluye toma de muestra, análisis de laboratorio acreditado por el IDEAM y entrega de informe técnico con resultados.</t>
  </si>
  <si>
    <t>2.1</t>
  </si>
  <si>
    <t>Sede Principal Bucaramanga</t>
  </si>
  <si>
    <t>Sede Principal Cúcuta</t>
  </si>
  <si>
    <t>COTIZACION 1
ECOSAM</t>
  </si>
  <si>
    <t>COTIZACION 2
INDUANALISIS</t>
  </si>
  <si>
    <t>COTIZACION 3
HIDROINGENIERIA</t>
  </si>
  <si>
    <t>1) Se realizó el estudio con 3 cotizaciones de empresas del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</si>
</sst>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
    <numFmt numFmtId="165" formatCode="&quot;$&quot;#,##0"/>
    <numFmt numFmtId="166" formatCode="&quot;$&quot;\ #,##0.00"/>
  </numFmts>
  <fonts count="20" x14ac:knownFonts="1">
    <font>
      <sz val="11"/>
      <color theme="1"/>
      <name val="Calibri"/>
      <family val="2"/>
      <scheme val="minor"/>
    </font>
    <font>
      <b/>
      <sz val="10"/>
      <color theme="1"/>
      <name val="Arial Narrow"/>
      <family val="2"/>
    </font>
    <font>
      <sz val="10"/>
      <color theme="1"/>
      <name val="Arial Narrow"/>
      <family val="2"/>
    </font>
    <font>
      <sz val="9"/>
      <color theme="1"/>
      <name val="Arial Narrow"/>
      <family val="2"/>
    </font>
    <font>
      <sz val="11"/>
      <color theme="1"/>
      <name val="Calibri"/>
      <family val="2"/>
      <scheme val="minor"/>
    </font>
    <font>
      <b/>
      <sz val="11"/>
      <name val="Arial Narrow"/>
      <family val="2"/>
    </font>
    <font>
      <sz val="11"/>
      <name val="Arial Narrow"/>
      <family val="2"/>
    </font>
    <font>
      <b/>
      <sz val="9"/>
      <name val="Arial Narrow"/>
      <family val="2"/>
    </font>
    <font>
      <sz val="9"/>
      <name val="Arial Narrow"/>
      <family val="2"/>
    </font>
    <font>
      <sz val="11"/>
      <color theme="1"/>
      <name val="Arial Narrow"/>
      <family val="2"/>
    </font>
    <font>
      <b/>
      <sz val="8"/>
      <name val="Arial Narrow"/>
      <family val="2"/>
    </font>
    <font>
      <sz val="8"/>
      <name val="Arial Narrow"/>
      <family val="2"/>
    </font>
    <font>
      <b/>
      <sz val="11"/>
      <color theme="1"/>
      <name val="Arial Narrow"/>
      <family val="2"/>
    </font>
    <font>
      <sz val="10"/>
      <name val="Arial"/>
      <family val="2"/>
    </font>
    <font>
      <sz val="10"/>
      <name val="Arial Narrow"/>
      <family val="2"/>
    </font>
    <font>
      <b/>
      <sz val="10"/>
      <name val="Arial Narrow"/>
      <family val="2"/>
    </font>
    <font>
      <b/>
      <sz val="12"/>
      <name val="Arial Narrow"/>
      <family val="2"/>
    </font>
    <font>
      <sz val="12"/>
      <color theme="1"/>
      <name val="Arial Narrow"/>
      <family val="2"/>
    </font>
    <font>
      <sz val="12"/>
      <name val="Arial Narrow"/>
      <family val="2"/>
    </font>
    <font>
      <b/>
      <sz val="12"/>
      <color theme="1"/>
      <name val="Arial Narrow"/>
      <family val="2"/>
    </font>
  </fonts>
  <fills count="9">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s>
  <cellStyleXfs count="4">
    <xf numFmtId="0" fontId="0" fillId="0" borderId="0"/>
    <xf numFmtId="9" fontId="4" fillId="0" borderId="0" applyFont="0" applyFill="0" applyBorder="0" applyAlignment="0" applyProtection="0"/>
    <xf numFmtId="0" fontId="13" fillId="0" borderId="0"/>
    <xf numFmtId="44" fontId="4" fillId="0" borderId="0" applyFont="0" applyFill="0" applyBorder="0" applyAlignment="0" applyProtection="0"/>
  </cellStyleXfs>
  <cellXfs count="94">
    <xf numFmtId="0" fontId="0" fillId="0" borderId="0" xfId="0"/>
    <xf numFmtId="0" fontId="2" fillId="0" borderId="0" xfId="0" applyFont="1"/>
    <xf numFmtId="0" fontId="3" fillId="0" borderId="0" xfId="0" applyFont="1"/>
    <xf numFmtId="0" fontId="6" fillId="0" borderId="0" xfId="0" applyFont="1" applyAlignment="1">
      <alignment horizontal="center" vertical="center" wrapText="1"/>
    </xf>
    <xf numFmtId="0" fontId="8" fillId="0" borderId="0" xfId="0" applyFont="1"/>
    <xf numFmtId="0" fontId="9" fillId="0" borderId="0" xfId="0" applyFont="1"/>
    <xf numFmtId="0" fontId="10" fillId="0" borderId="0" xfId="0" applyFont="1" applyAlignment="1">
      <alignment vertical="center"/>
    </xf>
    <xf numFmtId="0" fontId="11" fillId="0" borderId="0" xfId="0" applyFont="1" applyAlignment="1">
      <alignment vertical="center"/>
    </xf>
    <xf numFmtId="0" fontId="11" fillId="0" borderId="0" xfId="0" applyFont="1"/>
    <xf numFmtId="0" fontId="8" fillId="0" borderId="0" xfId="0" applyFont="1" applyAlignment="1">
      <alignment vertical="center"/>
    </xf>
    <xf numFmtId="0" fontId="7" fillId="0" borderId="0" xfId="0" applyFont="1"/>
    <xf numFmtId="0" fontId="12" fillId="0" borderId="0" xfId="0" applyFont="1"/>
    <xf numFmtId="0" fontId="9" fillId="0" borderId="0" xfId="0" applyFont="1" applyAlignment="1">
      <alignment horizontal="center" vertical="center"/>
    </xf>
    <xf numFmtId="0" fontId="8" fillId="0" borderId="0" xfId="0" applyFont="1" applyAlignment="1">
      <alignment vertical="center" wrapText="1"/>
    </xf>
    <xf numFmtId="9" fontId="2" fillId="0" borderId="0" xfId="1" applyFont="1"/>
    <xf numFmtId="166" fontId="9" fillId="0" borderId="0" xfId="0" applyNumberFormat="1" applyFont="1"/>
    <xf numFmtId="0" fontId="6" fillId="0" borderId="1" xfId="0" applyFont="1" applyBorder="1" applyAlignment="1">
      <alignment horizontal="center" vertical="center"/>
    </xf>
    <xf numFmtId="0" fontId="9" fillId="0" borderId="1" xfId="0" applyFont="1" applyBorder="1" applyAlignment="1">
      <alignment horizontal="center" vertical="center" wrapText="1"/>
    </xf>
    <xf numFmtId="0" fontId="14" fillId="0" borderId="0" xfId="0" applyFont="1"/>
    <xf numFmtId="0" fontId="12" fillId="2" borderId="1" xfId="0" applyFont="1" applyFill="1" applyBorder="1" applyAlignment="1">
      <alignment horizontal="center" vertical="center" wrapText="1"/>
    </xf>
    <xf numFmtId="166" fontId="9" fillId="0" borderId="1" xfId="0" applyNumberFormat="1" applyFont="1" applyBorder="1" applyAlignment="1">
      <alignment horizontal="center" vertical="center"/>
    </xf>
    <xf numFmtId="0" fontId="5" fillId="6" borderId="6" xfId="0" applyFont="1" applyFill="1" applyBorder="1" applyAlignment="1">
      <alignment horizontal="center" vertical="center"/>
    </xf>
    <xf numFmtId="0" fontId="6" fillId="0" borderId="1" xfId="0" applyFont="1" applyBorder="1" applyAlignment="1">
      <alignment vertical="center" wrapText="1"/>
    </xf>
    <xf numFmtId="0" fontId="1" fillId="2" borderId="5" xfId="0" applyFont="1" applyFill="1" applyBorder="1" applyAlignment="1">
      <alignment horizontal="center" vertical="center" wrapText="1"/>
    </xf>
    <xf numFmtId="0" fontId="12" fillId="3" borderId="2" xfId="0" applyFont="1" applyFill="1" applyBorder="1" applyAlignment="1">
      <alignment vertical="center"/>
    </xf>
    <xf numFmtId="0" fontId="9" fillId="3" borderId="3" xfId="0" applyFont="1" applyFill="1" applyBorder="1"/>
    <xf numFmtId="0" fontId="9" fillId="3" borderId="4" xfId="0" applyFont="1" applyFill="1" applyBorder="1"/>
    <xf numFmtId="166" fontId="9" fillId="3" borderId="2" xfId="0" applyNumberFormat="1" applyFont="1" applyFill="1" applyBorder="1"/>
    <xf numFmtId="166" fontId="9" fillId="3" borderId="3" xfId="0" applyNumberFormat="1" applyFont="1" applyFill="1" applyBorder="1"/>
    <xf numFmtId="166" fontId="12" fillId="3" borderId="1" xfId="0" applyNumberFormat="1" applyFont="1" applyFill="1" applyBorder="1" applyAlignment="1">
      <alignment horizontal="center" vertical="center"/>
    </xf>
    <xf numFmtId="0" fontId="15" fillId="3" borderId="1" xfId="0" applyFont="1" applyFill="1" applyBorder="1" applyAlignment="1">
      <alignment horizontal="center" vertical="center" wrapText="1"/>
    </xf>
    <xf numFmtId="166" fontId="9" fillId="7" borderId="1" xfId="0" applyNumberFormat="1" applyFont="1" applyFill="1" applyBorder="1" applyAlignment="1">
      <alignment horizontal="center" vertical="center"/>
    </xf>
    <xf numFmtId="0" fontId="5" fillId="8" borderId="1" xfId="0" applyFont="1" applyFill="1" applyBorder="1" applyAlignment="1">
      <alignment horizontal="center" vertical="center"/>
    </xf>
    <xf numFmtId="166" fontId="9" fillId="8" borderId="1" xfId="0" applyNumberFormat="1" applyFont="1" applyFill="1" applyBorder="1" applyAlignment="1">
      <alignment horizontal="center" vertical="center"/>
    </xf>
    <xf numFmtId="0" fontId="5" fillId="6" borderId="2" xfId="0" applyFont="1" applyFill="1" applyBorder="1" applyAlignment="1">
      <alignment horizontal="left" vertical="center" wrapText="1"/>
    </xf>
    <xf numFmtId="0" fontId="5" fillId="6" borderId="3" xfId="0" applyFont="1" applyFill="1" applyBorder="1" applyAlignment="1">
      <alignment horizontal="left" vertical="center" wrapText="1"/>
    </xf>
    <xf numFmtId="0" fontId="5" fillId="6" borderId="4" xfId="0" applyFont="1" applyFill="1" applyBorder="1" applyAlignment="1">
      <alignment horizontal="left" vertical="center" wrapText="1"/>
    </xf>
    <xf numFmtId="0" fontId="5" fillId="3"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0" xfId="0" applyFont="1" applyAlignment="1">
      <alignment horizontal="left" vertical="justify" wrapText="1"/>
    </xf>
    <xf numFmtId="0" fontId="7" fillId="0" borderId="0" xfId="0" applyFont="1" applyAlignment="1">
      <alignment horizontal="left" wrapText="1"/>
    </xf>
    <xf numFmtId="0" fontId="8" fillId="0" borderId="0" xfId="0" applyFont="1" applyAlignment="1">
      <alignment vertical="center" wrapText="1"/>
    </xf>
    <xf numFmtId="0" fontId="15" fillId="3" borderId="1" xfId="0" applyFont="1" applyFill="1" applyBorder="1" applyAlignment="1">
      <alignment horizontal="center" vertical="center" wrapText="1"/>
    </xf>
    <xf numFmtId="0" fontId="5" fillId="8" borderId="2" xfId="0" applyFont="1" applyFill="1" applyBorder="1" applyAlignment="1">
      <alignment horizontal="left" vertical="center" wrapText="1"/>
    </xf>
    <xf numFmtId="0" fontId="5" fillId="8" borderId="3" xfId="0" applyFont="1" applyFill="1" applyBorder="1" applyAlignment="1">
      <alignment horizontal="left" vertical="center" wrapText="1"/>
    </xf>
    <xf numFmtId="0" fontId="5" fillId="8" borderId="4" xfId="0" applyFont="1" applyFill="1" applyBorder="1" applyAlignment="1">
      <alignment horizontal="left" vertical="center" wrapText="1"/>
    </xf>
    <xf numFmtId="0" fontId="5" fillId="3" borderId="1" xfId="0" applyFont="1" applyFill="1" applyBorder="1" applyAlignment="1">
      <alignment horizontal="center" vertical="center" wrapText="1"/>
    </xf>
    <xf numFmtId="0" fontId="8" fillId="0" borderId="0" xfId="0" applyFont="1" applyAlignment="1">
      <alignment horizontal="left" vertical="center" wrapText="1"/>
    </xf>
    <xf numFmtId="0" fontId="16" fillId="3" borderId="1" xfId="0" applyFont="1" applyFill="1" applyBorder="1" applyAlignment="1">
      <alignment horizontal="center" vertical="center"/>
    </xf>
    <xf numFmtId="0" fontId="17" fillId="0" borderId="0" xfId="0" applyFont="1"/>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16" fillId="5" borderId="2" xfId="2" applyFont="1" applyFill="1" applyBorder="1" applyAlignment="1">
      <alignment horizontal="center" vertical="center" wrapText="1"/>
    </xf>
    <xf numFmtId="0" fontId="16" fillId="5" borderId="3" xfId="2" applyFont="1" applyFill="1" applyBorder="1" applyAlignment="1">
      <alignment horizontal="center" vertical="center" wrapText="1"/>
    </xf>
    <xf numFmtId="0" fontId="16" fillId="5" borderId="4" xfId="2" applyFont="1" applyFill="1" applyBorder="1" applyAlignment="1">
      <alignment horizontal="center" vertical="center" wrapText="1"/>
    </xf>
    <xf numFmtId="0" fontId="18" fillId="0" borderId="0" xfId="0" applyFont="1" applyAlignment="1">
      <alignment horizontal="center" vertical="center" wrapText="1"/>
    </xf>
    <xf numFmtId="0" fontId="16" fillId="5" borderId="1" xfId="2" applyFont="1" applyFill="1" applyBorder="1" applyAlignment="1">
      <alignment horizontal="center" wrapText="1"/>
    </xf>
    <xf numFmtId="0" fontId="18" fillId="0" borderId="0" xfId="0" applyFont="1"/>
    <xf numFmtId="0" fontId="16" fillId="5" borderId="1" xfId="2" applyFont="1" applyFill="1" applyBorder="1" applyAlignment="1">
      <alignment horizontal="center" vertical="center" wrapText="1"/>
    </xf>
    <xf numFmtId="0" fontId="19" fillId="2" borderId="1" xfId="0" applyFont="1" applyFill="1" applyBorder="1" applyAlignment="1">
      <alignment horizontal="center" vertical="center" wrapText="1"/>
    </xf>
    <xf numFmtId="0" fontId="16" fillId="6" borderId="6" xfId="0" applyFont="1" applyFill="1" applyBorder="1" applyAlignment="1">
      <alignment horizontal="center" vertical="center"/>
    </xf>
    <xf numFmtId="0" fontId="16" fillId="6" borderId="2" xfId="0" applyFont="1" applyFill="1" applyBorder="1" applyAlignment="1">
      <alignment horizontal="left" vertical="center" wrapText="1"/>
    </xf>
    <xf numFmtId="0" fontId="16" fillId="6" borderId="3" xfId="0" applyFont="1" applyFill="1" applyBorder="1" applyAlignment="1">
      <alignment horizontal="left" vertical="center" wrapText="1"/>
    </xf>
    <xf numFmtId="0" fontId="16" fillId="6" borderId="4" xfId="0" applyFont="1" applyFill="1" applyBorder="1" applyAlignment="1">
      <alignment horizontal="left" vertical="center" wrapText="1"/>
    </xf>
    <xf numFmtId="164" fontId="17" fillId="6" borderId="1" xfId="0" applyNumberFormat="1" applyFont="1" applyFill="1" applyBorder="1" applyAlignment="1">
      <alignment horizontal="center" vertical="center"/>
    </xf>
    <xf numFmtId="0" fontId="17" fillId="0" borderId="0" xfId="0" applyFont="1" applyAlignment="1">
      <alignment horizontal="center" vertical="center"/>
    </xf>
    <xf numFmtId="165" fontId="17" fillId="6" borderId="1" xfId="2" applyNumberFormat="1" applyFont="1" applyFill="1" applyBorder="1" applyAlignment="1">
      <alignment horizontal="center" vertical="center" wrapText="1"/>
    </xf>
    <xf numFmtId="10" fontId="17" fillId="6" borderId="1" xfId="1" applyNumberFormat="1" applyFont="1" applyFill="1" applyBorder="1" applyAlignment="1">
      <alignment horizontal="center" vertical="center" wrapText="1"/>
    </xf>
    <xf numFmtId="166" fontId="17" fillId="6" borderId="1" xfId="0" applyNumberFormat="1" applyFont="1" applyFill="1" applyBorder="1" applyAlignment="1">
      <alignment horizontal="center" vertical="center"/>
    </xf>
    <xf numFmtId="0" fontId="17" fillId="0" borderId="1" xfId="0" applyFont="1" applyBorder="1" applyAlignment="1">
      <alignment horizontal="center" vertical="center" wrapText="1"/>
    </xf>
    <xf numFmtId="0" fontId="17" fillId="0" borderId="1" xfId="0" applyFont="1" applyBorder="1" applyAlignment="1">
      <alignment horizontal="left" vertical="center" wrapText="1"/>
    </xf>
    <xf numFmtId="166" fontId="17" fillId="0" borderId="1" xfId="0" applyNumberFormat="1" applyFont="1" applyBorder="1" applyAlignment="1">
      <alignment horizontal="center" vertical="center"/>
    </xf>
    <xf numFmtId="165" fontId="17" fillId="4" borderId="1" xfId="2" applyNumberFormat="1" applyFont="1" applyFill="1" applyBorder="1" applyAlignment="1">
      <alignment horizontal="center" vertical="center" wrapText="1"/>
    </xf>
    <xf numFmtId="10" fontId="17" fillId="0" borderId="1" xfId="1" applyNumberFormat="1" applyFont="1" applyFill="1" applyBorder="1" applyAlignment="1">
      <alignment horizontal="center" vertical="center" wrapText="1"/>
    </xf>
    <xf numFmtId="0" fontId="16" fillId="6" borderId="7" xfId="0" applyFont="1" applyFill="1" applyBorder="1" applyAlignment="1">
      <alignment horizontal="center" vertical="center"/>
    </xf>
    <xf numFmtId="0" fontId="17" fillId="0" borderId="1" xfId="0" applyFont="1" applyBorder="1" applyAlignment="1">
      <alignment vertical="center" wrapText="1"/>
    </xf>
    <xf numFmtId="0" fontId="19" fillId="6" borderId="2" xfId="0" applyFont="1" applyFill="1" applyBorder="1" applyAlignment="1">
      <alignment vertical="center"/>
    </xf>
    <xf numFmtId="0" fontId="17" fillId="6" borderId="3" xfId="0" applyFont="1" applyFill="1" applyBorder="1"/>
    <xf numFmtId="0" fontId="17" fillId="6" borderId="4" xfId="0" applyFont="1" applyFill="1" applyBorder="1"/>
    <xf numFmtId="166" fontId="17" fillId="6" borderId="2" xfId="0" applyNumberFormat="1" applyFont="1" applyFill="1" applyBorder="1"/>
    <xf numFmtId="166" fontId="17" fillId="6" borderId="3" xfId="0" applyNumberFormat="1" applyFont="1" applyFill="1" applyBorder="1"/>
    <xf numFmtId="166" fontId="19" fillId="6" borderId="1" xfId="0" applyNumberFormat="1" applyFont="1" applyFill="1" applyBorder="1" applyAlignment="1">
      <alignment horizontal="center" vertical="center"/>
    </xf>
    <xf numFmtId="0" fontId="18" fillId="0" borderId="0" xfId="0" applyFont="1" applyAlignment="1">
      <alignment vertical="center"/>
    </xf>
    <xf numFmtId="0" fontId="16" fillId="0" borderId="0" xfId="0" applyFont="1" applyAlignment="1">
      <alignment vertical="center"/>
    </xf>
    <xf numFmtId="0" fontId="18" fillId="0" borderId="0" xfId="0" applyFont="1" applyAlignment="1">
      <alignment vertical="center" wrapText="1"/>
    </xf>
    <xf numFmtId="0" fontId="18" fillId="0" borderId="0" xfId="0" applyFont="1" applyAlignment="1">
      <alignment vertical="center" wrapText="1"/>
    </xf>
    <xf numFmtId="44" fontId="18" fillId="0" borderId="0" xfId="3" applyFont="1" applyAlignment="1">
      <alignment vertical="center" wrapText="1"/>
    </xf>
    <xf numFmtId="0" fontId="16" fillId="0" borderId="0" xfId="0" applyFont="1" applyAlignment="1">
      <alignment horizontal="left" wrapText="1"/>
    </xf>
    <xf numFmtId="44" fontId="18" fillId="0" borderId="0" xfId="3" applyFont="1" applyAlignment="1">
      <alignment vertical="center"/>
    </xf>
    <xf numFmtId="0" fontId="16" fillId="0" borderId="0" xfId="0" applyFont="1" applyAlignment="1">
      <alignment horizontal="left" vertical="justify" wrapText="1"/>
    </xf>
    <xf numFmtId="166" fontId="18" fillId="0" borderId="0" xfId="0" applyNumberFormat="1" applyFont="1" applyAlignment="1">
      <alignment vertical="center"/>
    </xf>
    <xf numFmtId="0" fontId="16" fillId="0" borderId="0" xfId="0" applyFont="1"/>
    <xf numFmtId="0" fontId="19" fillId="0" borderId="0" xfId="0" applyFont="1"/>
  </cellXfs>
  <cellStyles count="4">
    <cellStyle name="Moneda" xfId="3" builtinId="4"/>
    <cellStyle name="Normal" xfId="0" builtinId="0"/>
    <cellStyle name="Normal_HERRAMIENTAS PARA TRANSPORTE" xfId="2" xr:uid="{00000000-0005-0000-0000-000001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89594</xdr:colOff>
      <xdr:row>1</xdr:row>
      <xdr:rowOff>111243</xdr:rowOff>
    </xdr:from>
    <xdr:to>
      <xdr:col>1</xdr:col>
      <xdr:colOff>2252071</xdr:colOff>
      <xdr:row>1</xdr:row>
      <xdr:rowOff>520411</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0594" y="371016"/>
          <a:ext cx="216247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375345</xdr:colOff>
      <xdr:row>1</xdr:row>
      <xdr:rowOff>154539</xdr:rowOff>
    </xdr:from>
    <xdr:to>
      <xdr:col>1</xdr:col>
      <xdr:colOff>2472594</xdr:colOff>
      <xdr:row>1</xdr:row>
      <xdr:rowOff>623455</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5345" y="448948"/>
          <a:ext cx="2478249" cy="468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109510</xdr:colOff>
      <xdr:row>1</xdr:row>
      <xdr:rowOff>190041</xdr:rowOff>
    </xdr:from>
    <xdr:to>
      <xdr:col>1</xdr:col>
      <xdr:colOff>2701002</xdr:colOff>
      <xdr:row>1</xdr:row>
      <xdr:rowOff>752474</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510" y="485316"/>
          <a:ext cx="2972492" cy="5624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24"/>
  <sheetViews>
    <sheetView tabSelected="1" view="pageBreakPreview" zoomScale="60" zoomScaleNormal="100" workbookViewId="0">
      <selection sqref="A1:XFD1048576"/>
    </sheetView>
  </sheetViews>
  <sheetFormatPr baseColWidth="10" defaultColWidth="11.42578125" defaultRowHeight="15.75" outlineLevelCol="1" x14ac:dyDescent="0.25"/>
  <cols>
    <col min="1" max="1" width="11.140625" style="50" bestFit="1" customWidth="1"/>
    <col min="2" max="2" width="41.28515625" style="50" bestFit="1" customWidth="1"/>
    <col min="3" max="3" width="12.28515625" style="50" bestFit="1" customWidth="1"/>
    <col min="4" max="4" width="14" style="50" bestFit="1" customWidth="1"/>
    <col min="5" max="5" width="3.140625" style="50" customWidth="1"/>
    <col min="6" max="6" width="20.85546875" style="50" bestFit="1" customWidth="1"/>
    <col min="7" max="7" width="3.140625" style="50" customWidth="1"/>
    <col min="8" max="8" width="21.28515625" style="50" bestFit="1" customWidth="1"/>
    <col min="9" max="9" width="3.140625" style="50" customWidth="1"/>
    <col min="10" max="10" width="26.28515625" style="50" bestFit="1" customWidth="1"/>
    <col min="11" max="11" width="3.140625" style="50" customWidth="1"/>
    <col min="12" max="12" width="29.140625" style="50" bestFit="1" customWidth="1" outlineLevel="1"/>
    <col min="13" max="13" width="14.42578125" style="50" bestFit="1" customWidth="1" outlineLevel="1"/>
    <col min="14" max="14" width="29.140625" style="50" bestFit="1" customWidth="1" outlineLevel="1"/>
    <col min="15" max="15" width="39.42578125" style="50" bestFit="1" customWidth="1" outlineLevel="1"/>
    <col min="16" max="16" width="26.5703125" style="50" bestFit="1" customWidth="1" outlineLevel="1"/>
    <col min="17" max="17" width="3.140625" style="50" customWidth="1" outlineLevel="1"/>
    <col min="18" max="18" width="18.42578125" style="50" bestFit="1" customWidth="1"/>
    <col min="19" max="19" width="17.5703125" style="50" bestFit="1" customWidth="1"/>
    <col min="20" max="20" width="18" style="50" bestFit="1" customWidth="1"/>
    <col min="21" max="21" width="22.7109375" style="50" bestFit="1" customWidth="1"/>
    <col min="22" max="16384" width="11.42578125" style="50"/>
  </cols>
  <sheetData>
    <row r="1" spans="1:21" ht="20.25" customHeight="1" x14ac:dyDescent="0.25">
      <c r="A1" s="49" t="s">
        <v>0</v>
      </c>
      <c r="B1" s="49"/>
      <c r="C1" s="49"/>
      <c r="D1" s="49"/>
      <c r="E1" s="49"/>
      <c r="F1" s="49"/>
      <c r="G1" s="49"/>
      <c r="H1" s="49"/>
      <c r="I1" s="49"/>
      <c r="J1" s="49"/>
      <c r="K1" s="49"/>
      <c r="L1" s="49"/>
      <c r="M1" s="49"/>
      <c r="N1" s="49"/>
      <c r="O1" s="49"/>
      <c r="P1" s="49"/>
      <c r="Q1" s="49"/>
      <c r="R1" s="49"/>
      <c r="S1" s="49"/>
      <c r="T1" s="49"/>
      <c r="U1" s="49"/>
    </row>
    <row r="2" spans="1:21" ht="70.5" customHeight="1" x14ac:dyDescent="0.25">
      <c r="A2" s="51"/>
      <c r="B2" s="51"/>
      <c r="C2" s="52" t="s">
        <v>31</v>
      </c>
      <c r="D2" s="52"/>
      <c r="E2" s="52"/>
      <c r="F2" s="52"/>
      <c r="G2" s="52"/>
      <c r="H2" s="52"/>
      <c r="I2" s="52"/>
      <c r="J2" s="52"/>
      <c r="K2" s="52"/>
      <c r="L2" s="52"/>
      <c r="M2" s="52"/>
      <c r="N2" s="52"/>
      <c r="O2" s="52"/>
      <c r="P2" s="52"/>
      <c r="Q2" s="52"/>
      <c r="R2" s="52"/>
      <c r="S2" s="52"/>
      <c r="T2" s="52"/>
      <c r="U2" s="52"/>
    </row>
    <row r="3" spans="1:21" ht="44.25" customHeight="1" x14ac:dyDescent="0.25">
      <c r="A3" s="53" t="s">
        <v>1</v>
      </c>
      <c r="B3" s="54"/>
      <c r="C3" s="54"/>
      <c r="D3" s="55"/>
      <c r="E3" s="56"/>
      <c r="F3" s="57" t="s">
        <v>36</v>
      </c>
      <c r="G3" s="58"/>
      <c r="H3" s="57" t="s">
        <v>37</v>
      </c>
      <c r="I3" s="58"/>
      <c r="J3" s="57" t="s">
        <v>38</v>
      </c>
      <c r="K3" s="58"/>
      <c r="L3" s="57" t="s">
        <v>2</v>
      </c>
      <c r="M3" s="59" t="s">
        <v>3</v>
      </c>
      <c r="N3" s="57" t="s">
        <v>4</v>
      </c>
      <c r="O3" s="57" t="s">
        <v>5</v>
      </c>
      <c r="P3" s="57" t="s">
        <v>6</v>
      </c>
      <c r="Q3" s="58"/>
      <c r="R3" s="53" t="s">
        <v>7</v>
      </c>
      <c r="S3" s="54"/>
      <c r="T3" s="54"/>
      <c r="U3" s="55"/>
    </row>
    <row r="4" spans="1:21" ht="68.25" customHeight="1" x14ac:dyDescent="0.25">
      <c r="A4" s="60" t="s">
        <v>8</v>
      </c>
      <c r="B4" s="60" t="s">
        <v>9</v>
      </c>
      <c r="C4" s="60" t="s">
        <v>10</v>
      </c>
      <c r="D4" s="60" t="s">
        <v>11</v>
      </c>
      <c r="F4" s="60" t="s">
        <v>12</v>
      </c>
      <c r="H4" s="60" t="s">
        <v>12</v>
      </c>
      <c r="J4" s="60" t="s">
        <v>12</v>
      </c>
      <c r="L4" s="60" t="s">
        <v>12</v>
      </c>
      <c r="M4" s="60" t="s">
        <v>12</v>
      </c>
      <c r="N4" s="60" t="s">
        <v>12</v>
      </c>
      <c r="O4" s="60" t="s">
        <v>13</v>
      </c>
      <c r="P4" s="60" t="s">
        <v>12</v>
      </c>
      <c r="R4" s="60" t="s">
        <v>12</v>
      </c>
      <c r="S4" s="60" t="s">
        <v>14</v>
      </c>
      <c r="T4" s="60" t="s">
        <v>15</v>
      </c>
      <c r="U4" s="60" t="s">
        <v>16</v>
      </c>
    </row>
    <row r="5" spans="1:21" ht="31.5" customHeight="1" x14ac:dyDescent="0.25">
      <c r="A5" s="61">
        <v>1</v>
      </c>
      <c r="B5" s="62" t="s">
        <v>34</v>
      </c>
      <c r="C5" s="63"/>
      <c r="D5" s="64"/>
      <c r="F5" s="65"/>
      <c r="G5" s="66"/>
      <c r="H5" s="65"/>
      <c r="I5" s="66"/>
      <c r="J5" s="65"/>
      <c r="K5" s="66"/>
      <c r="L5" s="67"/>
      <c r="M5" s="67"/>
      <c r="N5" s="67"/>
      <c r="O5" s="68"/>
      <c r="P5" s="67"/>
      <c r="Q5" s="66"/>
      <c r="R5" s="69"/>
      <c r="S5" s="69"/>
      <c r="T5" s="69"/>
      <c r="U5" s="69"/>
    </row>
    <row r="6" spans="1:21" ht="111" customHeight="1" x14ac:dyDescent="0.25">
      <c r="A6" s="70" t="s">
        <v>17</v>
      </c>
      <c r="B6" s="71" t="s">
        <v>32</v>
      </c>
      <c r="C6" s="70" t="s">
        <v>18</v>
      </c>
      <c r="D6" s="70">
        <v>1</v>
      </c>
      <c r="F6" s="72">
        <v>3625507.45</v>
      </c>
      <c r="G6" s="66"/>
      <c r="H6" s="72">
        <f>4960313</f>
        <v>4960313</v>
      </c>
      <c r="I6" s="66"/>
      <c r="J6" s="72">
        <v>4079978</v>
      </c>
      <c r="K6" s="66"/>
      <c r="L6" s="73">
        <f>ROUND(MIN(F6,H6,J6),2)</f>
        <v>3625507.45</v>
      </c>
      <c r="M6" s="73">
        <f>ROUND(AVERAGE(F6,H6,J6),2)</f>
        <v>4221932.82</v>
      </c>
      <c r="N6" s="73">
        <f>+MAX(F6,H6,J6)</f>
        <v>4960313</v>
      </c>
      <c r="O6" s="74">
        <f t="shared" ref="O6:O8" si="0">+(N6/L6)-1</f>
        <v>0.36817068187240931</v>
      </c>
      <c r="P6" s="73">
        <f t="shared" ref="P6:P8" si="1">+ROUND(AVERAGE(L6,M6),2)</f>
        <v>3923720.14</v>
      </c>
      <c r="Q6" s="66"/>
      <c r="R6" s="72">
        <f>+ROUND(M6,0)</f>
        <v>4221933</v>
      </c>
      <c r="S6" s="72">
        <f t="shared" ref="S6:S8" si="2">ROUND(R6*19%,0)</f>
        <v>802167</v>
      </c>
      <c r="T6" s="72">
        <f t="shared" ref="T6:T8" si="3">+S6+R6</f>
        <v>5024100</v>
      </c>
      <c r="U6" s="72">
        <f>+T6*D6</f>
        <v>5024100</v>
      </c>
    </row>
    <row r="7" spans="1:21" ht="35.25" customHeight="1" x14ac:dyDescent="0.25">
      <c r="A7" s="75">
        <v>2</v>
      </c>
      <c r="B7" s="62" t="s">
        <v>35</v>
      </c>
      <c r="C7" s="63"/>
      <c r="D7" s="64"/>
      <c r="F7" s="65"/>
      <c r="G7" s="66"/>
      <c r="H7" s="65"/>
      <c r="I7" s="66"/>
      <c r="J7" s="65"/>
      <c r="K7" s="66"/>
      <c r="L7" s="67"/>
      <c r="M7" s="67"/>
      <c r="N7" s="67"/>
      <c r="O7" s="68"/>
      <c r="P7" s="67"/>
      <c r="Q7" s="66"/>
      <c r="R7" s="69"/>
      <c r="S7" s="69"/>
      <c r="T7" s="69"/>
      <c r="U7" s="69"/>
    </row>
    <row r="8" spans="1:21" ht="109.5" customHeight="1" x14ac:dyDescent="0.25">
      <c r="A8" s="70" t="s">
        <v>33</v>
      </c>
      <c r="B8" s="76" t="s">
        <v>32</v>
      </c>
      <c r="C8" s="70" t="s">
        <v>18</v>
      </c>
      <c r="D8" s="70">
        <v>1</v>
      </c>
      <c r="F8" s="72">
        <f>5647507.45</f>
        <v>5647507.4500000002</v>
      </c>
      <c r="G8" s="66"/>
      <c r="H8" s="72">
        <f>7110313</f>
        <v>7110313</v>
      </c>
      <c r="I8" s="66"/>
      <c r="J8" s="72">
        <v>5304978</v>
      </c>
      <c r="K8" s="66"/>
      <c r="L8" s="73">
        <f>ROUND(MIN(F8,H8,J8),2)</f>
        <v>5304978</v>
      </c>
      <c r="M8" s="73">
        <f>ROUND(AVERAGE(F8,H8,J8),2)</f>
        <v>6020932.8200000003</v>
      </c>
      <c r="N8" s="73">
        <f>+MAX(F8,H8)</f>
        <v>7110313</v>
      </c>
      <c r="O8" s="74">
        <f t="shared" si="0"/>
        <v>0.34030961108604041</v>
      </c>
      <c r="P8" s="73">
        <f t="shared" si="1"/>
        <v>5662955.4100000001</v>
      </c>
      <c r="Q8" s="66"/>
      <c r="R8" s="72">
        <f>+ROUND(M8,0)</f>
        <v>6020933</v>
      </c>
      <c r="S8" s="72">
        <f t="shared" si="2"/>
        <v>1143977</v>
      </c>
      <c r="T8" s="72">
        <f t="shared" si="3"/>
        <v>7164910</v>
      </c>
      <c r="U8" s="72">
        <f>+T8*D8</f>
        <v>7164910</v>
      </c>
    </row>
    <row r="9" spans="1:21" ht="25.5" customHeight="1" x14ac:dyDescent="0.25">
      <c r="A9" s="77" t="s">
        <v>19</v>
      </c>
      <c r="B9" s="78"/>
      <c r="C9" s="78"/>
      <c r="D9" s="79"/>
      <c r="R9" s="80"/>
      <c r="S9" s="81"/>
      <c r="T9" s="81"/>
      <c r="U9" s="82">
        <f>SUM(U5:U8)</f>
        <v>12189010</v>
      </c>
    </row>
    <row r="10" spans="1:21" x14ac:dyDescent="0.25">
      <c r="H10" s="83"/>
    </row>
    <row r="11" spans="1:21" x14ac:dyDescent="0.25">
      <c r="B11" s="84" t="s">
        <v>20</v>
      </c>
      <c r="C11" s="84"/>
      <c r="D11" s="83"/>
      <c r="E11" s="83"/>
      <c r="F11" s="83"/>
      <c r="G11" s="83"/>
      <c r="H11" s="83"/>
      <c r="I11" s="83"/>
      <c r="J11" s="83"/>
      <c r="K11" s="83"/>
      <c r="L11" s="83"/>
      <c r="M11" s="83"/>
      <c r="N11" s="83"/>
      <c r="O11" s="83"/>
      <c r="P11" s="83"/>
      <c r="Q11" s="83"/>
      <c r="R11" s="83"/>
      <c r="S11" s="83"/>
    </row>
    <row r="12" spans="1:21" ht="18.75" customHeight="1" x14ac:dyDescent="0.25">
      <c r="B12" s="85" t="s">
        <v>39</v>
      </c>
      <c r="C12" s="85"/>
      <c r="D12" s="85"/>
      <c r="E12" s="85"/>
      <c r="F12" s="85"/>
      <c r="G12" s="86"/>
      <c r="H12" s="83"/>
      <c r="I12" s="86"/>
      <c r="J12" s="86"/>
      <c r="K12" s="86"/>
      <c r="L12" s="86"/>
      <c r="M12" s="86"/>
      <c r="N12" s="86"/>
      <c r="O12" s="86"/>
      <c r="P12" s="86"/>
      <c r="Q12" s="86"/>
      <c r="R12" s="86"/>
      <c r="S12" s="86"/>
    </row>
    <row r="13" spans="1:21" ht="22.5" customHeight="1" x14ac:dyDescent="0.25">
      <c r="B13" s="85" t="s">
        <v>21</v>
      </c>
      <c r="C13" s="85"/>
      <c r="D13" s="85"/>
      <c r="E13" s="85"/>
      <c r="F13" s="85"/>
      <c r="G13" s="86"/>
      <c r="H13" s="83"/>
      <c r="I13" s="86"/>
      <c r="J13" s="87"/>
      <c r="K13" s="86"/>
      <c r="L13" s="87"/>
      <c r="M13" s="86"/>
      <c r="N13" s="86"/>
      <c r="O13" s="86"/>
      <c r="P13" s="86"/>
      <c r="Q13" s="86"/>
      <c r="R13" s="86"/>
      <c r="S13" s="86"/>
    </row>
    <row r="14" spans="1:21" ht="44.25" customHeight="1" x14ac:dyDescent="0.25">
      <c r="B14" s="85" t="s">
        <v>22</v>
      </c>
      <c r="C14" s="85"/>
      <c r="D14" s="85"/>
      <c r="E14" s="85"/>
      <c r="F14" s="85"/>
      <c r="G14" s="86"/>
      <c r="H14" s="83"/>
      <c r="I14" s="86"/>
      <c r="J14" s="87"/>
      <c r="K14" s="86"/>
      <c r="L14" s="87"/>
      <c r="M14" s="86"/>
      <c r="N14" s="86"/>
      <c r="O14" s="86"/>
      <c r="P14" s="86"/>
      <c r="Q14" s="86"/>
      <c r="R14" s="86"/>
      <c r="S14" s="86"/>
    </row>
    <row r="15" spans="1:21" ht="19.5" customHeight="1" x14ac:dyDescent="0.25">
      <c r="B15" s="88"/>
      <c r="C15" s="88"/>
      <c r="D15" s="88"/>
      <c r="E15" s="88"/>
      <c r="F15" s="83"/>
      <c r="G15" s="83"/>
      <c r="H15" s="83"/>
      <c r="I15" s="83"/>
      <c r="J15" s="89"/>
      <c r="K15" s="83"/>
      <c r="L15" s="87"/>
      <c r="M15" s="83"/>
      <c r="N15" s="83"/>
      <c r="O15" s="83"/>
      <c r="P15" s="83"/>
      <c r="Q15" s="83"/>
      <c r="R15" s="83"/>
      <c r="S15" s="83"/>
    </row>
    <row r="16" spans="1:21" x14ac:dyDescent="0.25">
      <c r="B16" s="90"/>
      <c r="C16" s="90"/>
      <c r="D16" s="58"/>
      <c r="E16" s="58"/>
      <c r="F16" s="83"/>
      <c r="G16" s="83"/>
      <c r="H16" s="83"/>
      <c r="I16" s="83"/>
      <c r="J16" s="83"/>
      <c r="K16" s="83"/>
      <c r="L16" s="89"/>
      <c r="M16" s="83"/>
      <c r="N16" s="83"/>
      <c r="O16" s="83"/>
      <c r="P16" s="83"/>
      <c r="Q16" s="83"/>
      <c r="R16" s="83"/>
      <c r="S16" s="83"/>
    </row>
    <row r="17" spans="2:19" x14ac:dyDescent="0.25">
      <c r="B17" s="58"/>
      <c r="C17" s="58"/>
      <c r="D17" s="58"/>
      <c r="E17" s="58"/>
      <c r="F17" s="83"/>
      <c r="G17" s="83"/>
      <c r="H17" s="83"/>
      <c r="I17" s="83"/>
      <c r="J17" s="83"/>
      <c r="K17" s="83"/>
      <c r="L17" s="89"/>
      <c r="M17" s="83"/>
      <c r="N17" s="91"/>
      <c r="O17" s="83"/>
      <c r="P17" s="83"/>
      <c r="Q17" s="83"/>
      <c r="R17" s="83"/>
      <c r="S17" s="83"/>
    </row>
    <row r="18" spans="2:19" x14ac:dyDescent="0.25">
      <c r="B18" s="58"/>
      <c r="C18" s="58"/>
      <c r="D18" s="58"/>
      <c r="E18" s="58"/>
      <c r="F18" s="83"/>
      <c r="G18" s="83"/>
      <c r="H18" s="83"/>
      <c r="I18" s="83"/>
      <c r="J18" s="83"/>
      <c r="K18" s="83"/>
      <c r="L18" s="89"/>
      <c r="M18" s="83"/>
      <c r="N18" s="83"/>
      <c r="O18" s="83"/>
      <c r="P18" s="83"/>
      <c r="Q18" s="83"/>
      <c r="R18" s="83"/>
      <c r="S18" s="83"/>
    </row>
    <row r="19" spans="2:19" x14ac:dyDescent="0.25">
      <c r="B19" s="58"/>
      <c r="C19" s="58"/>
      <c r="D19" s="58"/>
      <c r="E19" s="58"/>
      <c r="F19" s="83"/>
      <c r="G19" s="83"/>
      <c r="H19" s="83"/>
      <c r="I19" s="83"/>
      <c r="J19" s="83"/>
      <c r="K19" s="83"/>
      <c r="L19" s="83"/>
      <c r="M19" s="83"/>
      <c r="N19" s="83"/>
      <c r="O19" s="83"/>
      <c r="P19" s="83"/>
      <c r="Q19" s="83"/>
      <c r="R19" s="83"/>
      <c r="S19" s="83"/>
    </row>
    <row r="20" spans="2:19" x14ac:dyDescent="0.25">
      <c r="B20" s="58"/>
      <c r="C20" s="58"/>
      <c r="D20" s="58"/>
      <c r="E20" s="58"/>
      <c r="F20" s="83"/>
      <c r="G20" s="83"/>
      <c r="H20" s="83"/>
      <c r="I20" s="83"/>
      <c r="J20" s="83"/>
      <c r="K20" s="83"/>
      <c r="L20" s="83"/>
      <c r="M20" s="83"/>
      <c r="N20" s="83"/>
      <c r="O20" s="83"/>
      <c r="P20" s="83"/>
      <c r="Q20" s="83"/>
      <c r="R20" s="83"/>
      <c r="S20" s="83"/>
    </row>
    <row r="21" spans="2:19" x14ac:dyDescent="0.25">
      <c r="B21" s="58"/>
      <c r="C21" s="58"/>
      <c r="D21" s="58"/>
      <c r="E21" s="58"/>
      <c r="F21" s="83"/>
      <c r="G21" s="83"/>
      <c r="H21" s="83"/>
      <c r="I21" s="83"/>
      <c r="J21" s="83"/>
      <c r="K21" s="83"/>
      <c r="L21" s="83"/>
      <c r="M21" s="83"/>
      <c r="N21" s="83"/>
      <c r="O21" s="83"/>
      <c r="P21" s="83"/>
      <c r="Q21" s="83"/>
      <c r="R21" s="83"/>
      <c r="S21" s="83"/>
    </row>
    <row r="22" spans="2:19" x14ac:dyDescent="0.25">
      <c r="B22" s="92"/>
      <c r="C22" s="92"/>
      <c r="D22" s="58"/>
      <c r="E22" s="58"/>
      <c r="F22" s="83"/>
      <c r="G22" s="83"/>
      <c r="H22" s="83"/>
      <c r="I22" s="83"/>
      <c r="J22" s="83"/>
      <c r="K22" s="83"/>
      <c r="L22" s="83"/>
      <c r="M22" s="83"/>
      <c r="N22" s="83"/>
      <c r="O22" s="83"/>
      <c r="P22" s="83"/>
      <c r="Q22" s="83"/>
      <c r="R22" s="83"/>
      <c r="S22" s="83"/>
    </row>
    <row r="23" spans="2:19" x14ac:dyDescent="0.25">
      <c r="B23" s="92"/>
      <c r="C23" s="92"/>
      <c r="D23" s="58"/>
      <c r="E23" s="58"/>
      <c r="F23" s="83"/>
      <c r="G23" s="83"/>
      <c r="H23" s="83"/>
      <c r="I23" s="83"/>
      <c r="J23" s="83"/>
      <c r="K23" s="83"/>
      <c r="L23" s="83"/>
      <c r="M23" s="83"/>
      <c r="N23" s="83"/>
      <c r="O23" s="83"/>
      <c r="P23" s="83"/>
      <c r="Q23" s="83"/>
      <c r="R23" s="83"/>
      <c r="S23" s="83"/>
    </row>
    <row r="24" spans="2:19" x14ac:dyDescent="0.25">
      <c r="B24" s="93"/>
      <c r="C24" s="93"/>
      <c r="D24" s="93"/>
      <c r="E24" s="93"/>
      <c r="F24" s="93"/>
      <c r="G24" s="66"/>
      <c r="H24" s="93"/>
      <c r="I24" s="66"/>
      <c r="J24" s="93"/>
      <c r="K24" s="66"/>
      <c r="L24" s="66"/>
      <c r="M24" s="66"/>
      <c r="N24" s="66"/>
      <c r="O24" s="66"/>
      <c r="P24" s="66"/>
      <c r="Q24" s="66"/>
    </row>
  </sheetData>
  <mergeCells count="13">
    <mergeCell ref="B16:C16"/>
    <mergeCell ref="B15:C15"/>
    <mergeCell ref="D15:E15"/>
    <mergeCell ref="B12:F12"/>
    <mergeCell ref="B13:F13"/>
    <mergeCell ref="B14:F14"/>
    <mergeCell ref="B5:D5"/>
    <mergeCell ref="B7:D7"/>
    <mergeCell ref="A1:U1"/>
    <mergeCell ref="A2:B2"/>
    <mergeCell ref="C2:U2"/>
    <mergeCell ref="A3:D3"/>
    <mergeCell ref="R3:U3"/>
  </mergeCells>
  <pageMargins left="0.7" right="0.7" top="0.75" bottom="0.75" header="0.3" footer="0.3"/>
  <pageSetup paperSize="120" scale="3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23"/>
  <sheetViews>
    <sheetView view="pageBreakPreview" zoomScale="60" zoomScaleNormal="110" workbookViewId="0">
      <selection activeCell="F6" sqref="F6"/>
    </sheetView>
  </sheetViews>
  <sheetFormatPr baseColWidth="10" defaultColWidth="11.42578125" defaultRowHeight="12.75" x14ac:dyDescent="0.2"/>
  <cols>
    <col min="1" max="1" width="5.7109375" style="1" customWidth="1"/>
    <col min="2" max="2" width="41.5703125" style="1" customWidth="1"/>
    <col min="3" max="3" width="14.140625" style="1" customWidth="1"/>
    <col min="4" max="4" width="13.7109375" style="1" customWidth="1"/>
    <col min="5" max="5" width="3.140625" style="1" customWidth="1"/>
    <col min="6" max="6" width="17.85546875" style="1" customWidth="1"/>
    <col min="7" max="7" width="3.140625" style="1" customWidth="1"/>
    <col min="8" max="8" width="15.5703125" style="1" bestFit="1" customWidth="1"/>
    <col min="9" max="9" width="14.7109375" style="1" bestFit="1" customWidth="1"/>
    <col min="10" max="10" width="17.7109375" style="1" bestFit="1" customWidth="1"/>
    <col min="11" max="11" width="19.42578125" style="1" bestFit="1" customWidth="1"/>
    <col min="12" max="16384" width="11.42578125" style="1"/>
  </cols>
  <sheetData>
    <row r="1" spans="1:11" ht="23.25" customHeight="1" x14ac:dyDescent="0.2">
      <c r="A1" s="37" t="s">
        <v>23</v>
      </c>
      <c r="B1" s="37"/>
      <c r="C1" s="37"/>
      <c r="D1" s="37"/>
      <c r="E1" s="37"/>
      <c r="F1" s="37"/>
      <c r="G1" s="37"/>
      <c r="H1" s="37"/>
      <c r="I1" s="37"/>
      <c r="J1" s="37"/>
      <c r="K1" s="37"/>
    </row>
    <row r="2" spans="1:11" ht="116.25" customHeight="1" x14ac:dyDescent="0.2">
      <c r="A2" s="38"/>
      <c r="B2" s="38"/>
      <c r="C2" s="39" t="s">
        <v>31</v>
      </c>
      <c r="D2" s="39"/>
      <c r="E2" s="39"/>
      <c r="F2" s="39"/>
      <c r="G2" s="39"/>
      <c r="H2" s="39"/>
      <c r="I2" s="39"/>
      <c r="J2" s="39"/>
      <c r="K2" s="39"/>
    </row>
    <row r="3" spans="1:11" ht="29.25" customHeight="1" x14ac:dyDescent="0.2">
      <c r="A3" s="37" t="s">
        <v>1</v>
      </c>
      <c r="B3" s="37"/>
      <c r="C3" s="37"/>
      <c r="D3" s="37"/>
      <c r="E3" s="3"/>
      <c r="F3" s="30" t="s">
        <v>24</v>
      </c>
      <c r="G3" s="18"/>
      <c r="H3" s="43" t="s">
        <v>25</v>
      </c>
      <c r="I3" s="43"/>
      <c r="J3" s="43"/>
      <c r="K3" s="43"/>
    </row>
    <row r="4" spans="1:11" s="2" customFormat="1" ht="53.25" customHeight="1" x14ac:dyDescent="0.3">
      <c r="A4" s="19" t="s">
        <v>8</v>
      </c>
      <c r="B4" s="19" t="s">
        <v>9</v>
      </c>
      <c r="C4" s="19" t="s">
        <v>10</v>
      </c>
      <c r="D4" s="19" t="s">
        <v>11</v>
      </c>
      <c r="E4" s="5"/>
      <c r="F4" s="30" t="s">
        <v>12</v>
      </c>
      <c r="G4" s="18"/>
      <c r="H4" s="23" t="s">
        <v>12</v>
      </c>
      <c r="I4" s="23" t="s">
        <v>14</v>
      </c>
      <c r="J4" s="23" t="s">
        <v>15</v>
      </c>
      <c r="K4" s="23" t="s">
        <v>16</v>
      </c>
    </row>
    <row r="5" spans="1:11" ht="16.5" x14ac:dyDescent="0.3">
      <c r="A5" s="21">
        <f>'ANEXO 1 - COTIZACIONES'!A5</f>
        <v>1</v>
      </c>
      <c r="B5" s="34" t="str">
        <f>'ANEXO 1 - COTIZACIONES'!B5</f>
        <v>Sede Principal Bucaramanga</v>
      </c>
      <c r="C5" s="35"/>
      <c r="D5" s="36"/>
      <c r="E5" s="5"/>
      <c r="F5" s="31"/>
      <c r="G5" s="5"/>
      <c r="H5" s="31"/>
      <c r="I5" s="31"/>
      <c r="J5" s="31"/>
      <c r="K5" s="31"/>
    </row>
    <row r="6" spans="1:11" ht="105.75" customHeight="1" x14ac:dyDescent="0.3">
      <c r="A6" s="16" t="str">
        <f>'ANEXO 1 - COTIZACIONES'!A6</f>
        <v>1.1</v>
      </c>
      <c r="B6" s="22" t="str">
        <f>'ANEXO 1 - COTIZACIONES'!B6</f>
        <v>Servicio de caracterización de aguas residuales no domésticas (ARnD), que incluye toma de muestra, análisis de laboratorio acreditado por el IDEAM y entrega de informe técnico con resultados.</v>
      </c>
      <c r="C6" s="17" t="str">
        <f>'ANEXO 1 - COTIZACIONES'!C6</f>
        <v>UND</v>
      </c>
      <c r="D6" s="17">
        <f>'ANEXO 1 - COTIZACIONES'!D6</f>
        <v>1</v>
      </c>
      <c r="E6" s="5"/>
      <c r="F6" s="20">
        <f>+'ANEXO 1 - COTIZACIONES'!R6</f>
        <v>4221933</v>
      </c>
      <c r="G6" s="5"/>
      <c r="H6" s="20">
        <f t="shared" ref="H6:H8" si="0">+F6</f>
        <v>4221933</v>
      </c>
      <c r="I6" s="20">
        <f t="shared" ref="I6:I8" si="1">ROUND(H6*19%,0)</f>
        <v>802167</v>
      </c>
      <c r="J6" s="20">
        <f t="shared" ref="J6:J8" si="2">+I6+H6</f>
        <v>5024100</v>
      </c>
      <c r="K6" s="20">
        <f t="shared" ref="K6:K8" si="3">+J6*D6</f>
        <v>5024100</v>
      </c>
    </row>
    <row r="7" spans="1:11" ht="16.5" x14ac:dyDescent="0.3">
      <c r="A7" s="21">
        <f>'ANEXO 1 - COTIZACIONES'!A7</f>
        <v>2</v>
      </c>
      <c r="B7" s="34" t="str">
        <f>'ANEXO 1 - COTIZACIONES'!B7</f>
        <v>Sede Principal Cúcuta</v>
      </c>
      <c r="C7" s="35"/>
      <c r="D7" s="36"/>
      <c r="E7" s="5"/>
      <c r="F7" s="31"/>
      <c r="G7" s="5"/>
      <c r="H7" s="31"/>
      <c r="I7" s="31"/>
      <c r="J7" s="31"/>
      <c r="K7" s="31"/>
    </row>
    <row r="8" spans="1:11" ht="120" customHeight="1" x14ac:dyDescent="0.3">
      <c r="A8" s="16" t="str">
        <f>'ANEXO 1 - COTIZACIONES'!A8</f>
        <v>2.1</v>
      </c>
      <c r="B8" s="22" t="str">
        <f>'ANEXO 1 - COTIZACIONES'!B8</f>
        <v>Servicio de caracterización de aguas residuales no domésticas (ARnD), que incluye toma de muestra, análisis de laboratorio acreditado por el IDEAM y entrega de informe técnico con resultados.</v>
      </c>
      <c r="C8" s="17" t="str">
        <f>'ANEXO 1 - COTIZACIONES'!C8</f>
        <v>UND</v>
      </c>
      <c r="D8" s="17">
        <f>'ANEXO 1 - COTIZACIONES'!D8</f>
        <v>1</v>
      </c>
      <c r="E8" s="5"/>
      <c r="F8" s="20">
        <f>+'ANEXO 1 - COTIZACIONES'!R8</f>
        <v>6020933</v>
      </c>
      <c r="G8" s="5"/>
      <c r="H8" s="20">
        <f t="shared" si="0"/>
        <v>6020933</v>
      </c>
      <c r="I8" s="20">
        <f t="shared" si="1"/>
        <v>1143977</v>
      </c>
      <c r="J8" s="20">
        <f t="shared" si="2"/>
        <v>7164910</v>
      </c>
      <c r="K8" s="20">
        <f t="shared" si="3"/>
        <v>7164910</v>
      </c>
    </row>
    <row r="9" spans="1:11" ht="25.5" customHeight="1" x14ac:dyDescent="0.3">
      <c r="A9" s="24" t="s">
        <v>19</v>
      </c>
      <c r="B9" s="25"/>
      <c r="C9" s="25"/>
      <c r="D9" s="26"/>
      <c r="E9" s="5"/>
      <c r="F9" s="5"/>
      <c r="G9" s="5"/>
      <c r="H9" s="27"/>
      <c r="I9" s="28"/>
      <c r="J9" s="28"/>
      <c r="K9" s="29">
        <f>SUM(K5:K8)</f>
        <v>12189010</v>
      </c>
    </row>
    <row r="11" spans="1:11" s="5" customFormat="1" ht="16.5" x14ac:dyDescent="0.3">
      <c r="B11" s="6" t="s">
        <v>20</v>
      </c>
      <c r="C11" s="6"/>
      <c r="D11" s="7"/>
      <c r="E11" s="7"/>
      <c r="F11" s="7"/>
      <c r="G11" s="7"/>
      <c r="H11" s="7"/>
      <c r="I11" s="7"/>
    </row>
    <row r="12" spans="1:11" s="5" customFormat="1" ht="18.75" customHeight="1" x14ac:dyDescent="0.3">
      <c r="B12" s="42" t="s">
        <v>26</v>
      </c>
      <c r="C12" s="42"/>
      <c r="D12" s="42"/>
      <c r="E12" s="42"/>
      <c r="F12" s="42"/>
      <c r="G12" s="13"/>
      <c r="H12" s="13"/>
      <c r="I12" s="13"/>
    </row>
    <row r="13" spans="1:11" s="5" customFormat="1" ht="48" customHeight="1" x14ac:dyDescent="0.3">
      <c r="B13" s="42" t="s">
        <v>27</v>
      </c>
      <c r="C13" s="42"/>
      <c r="D13" s="42"/>
      <c r="E13" s="42"/>
      <c r="F13" s="42"/>
      <c r="G13" s="13"/>
      <c r="H13" s="13"/>
      <c r="I13" s="13"/>
    </row>
    <row r="14" spans="1:11" s="5" customFormat="1" ht="19.5" customHeight="1" x14ac:dyDescent="0.3">
      <c r="B14" s="41"/>
      <c r="C14" s="41"/>
      <c r="D14" s="41"/>
      <c r="E14" s="41"/>
      <c r="F14" s="7"/>
      <c r="G14" s="7"/>
      <c r="H14" s="7"/>
      <c r="I14" s="7"/>
    </row>
    <row r="15" spans="1:11" s="5" customFormat="1" ht="16.5" x14ac:dyDescent="0.3">
      <c r="B15" s="40"/>
      <c r="C15" s="40"/>
      <c r="D15" s="8"/>
      <c r="E15" s="8"/>
      <c r="F15" s="7"/>
      <c r="G15" s="7"/>
      <c r="H15" s="7"/>
      <c r="I15" s="7"/>
    </row>
    <row r="16" spans="1:11" s="5" customFormat="1" ht="16.5" x14ac:dyDescent="0.3">
      <c r="B16" s="4"/>
      <c r="C16" s="4"/>
      <c r="D16" s="4"/>
      <c r="E16" s="4"/>
      <c r="F16" s="9"/>
      <c r="G16" s="9"/>
      <c r="H16" s="9"/>
      <c r="I16" s="9"/>
    </row>
    <row r="17" spans="2:9" s="5" customFormat="1" ht="16.5" x14ac:dyDescent="0.3">
      <c r="B17" s="4"/>
      <c r="C17" s="4"/>
      <c r="D17" s="4"/>
      <c r="E17" s="4"/>
      <c r="F17" s="9"/>
      <c r="G17" s="9"/>
      <c r="H17" s="9"/>
      <c r="I17" s="9"/>
    </row>
    <row r="18" spans="2:9" s="5" customFormat="1" ht="16.5" x14ac:dyDescent="0.3">
      <c r="B18" s="4"/>
      <c r="C18" s="4"/>
      <c r="D18" s="4"/>
      <c r="E18" s="4"/>
      <c r="F18" s="9"/>
      <c r="G18" s="9"/>
      <c r="H18" s="9"/>
      <c r="I18" s="9"/>
    </row>
    <row r="19" spans="2:9" s="5" customFormat="1" ht="16.5" x14ac:dyDescent="0.3">
      <c r="B19" s="4"/>
      <c r="C19" s="4"/>
      <c r="D19" s="4"/>
      <c r="E19" s="4"/>
      <c r="F19" s="9"/>
      <c r="G19" s="9"/>
      <c r="H19" s="9"/>
      <c r="I19" s="9"/>
    </row>
    <row r="20" spans="2:9" s="5" customFormat="1" ht="16.5" x14ac:dyDescent="0.3">
      <c r="B20" s="4"/>
      <c r="C20" s="4"/>
      <c r="D20" s="4"/>
      <c r="E20" s="4"/>
      <c r="F20" s="9"/>
      <c r="G20" s="9"/>
      <c r="H20" s="9"/>
      <c r="I20" s="9"/>
    </row>
    <row r="21" spans="2:9" s="5" customFormat="1" ht="16.5" x14ac:dyDescent="0.3">
      <c r="B21" s="10"/>
      <c r="C21" s="10"/>
      <c r="D21" s="4"/>
      <c r="E21" s="4"/>
      <c r="F21" s="9"/>
      <c r="G21" s="9"/>
      <c r="H21" s="9"/>
      <c r="I21" s="9"/>
    </row>
    <row r="22" spans="2:9" s="5" customFormat="1" ht="16.5" x14ac:dyDescent="0.3">
      <c r="B22" s="10"/>
      <c r="C22" s="10"/>
      <c r="D22" s="4"/>
      <c r="E22" s="4"/>
      <c r="F22" s="9"/>
      <c r="G22" s="9"/>
      <c r="H22" s="9"/>
      <c r="I22" s="9"/>
    </row>
    <row r="23" spans="2:9" s="5" customFormat="1" ht="16.5" x14ac:dyDescent="0.3">
      <c r="B23" s="11"/>
      <c r="C23" s="11"/>
      <c r="D23" s="11"/>
      <c r="E23" s="11"/>
      <c r="F23" s="11"/>
      <c r="G23" s="12"/>
    </row>
  </sheetData>
  <mergeCells count="12">
    <mergeCell ref="B14:C14"/>
    <mergeCell ref="D14:E14"/>
    <mergeCell ref="B15:C15"/>
    <mergeCell ref="B12:F12"/>
    <mergeCell ref="B13:F13"/>
    <mergeCell ref="B5:D5"/>
    <mergeCell ref="B7:D7"/>
    <mergeCell ref="A1:K1"/>
    <mergeCell ref="A2:B2"/>
    <mergeCell ref="C2:K2"/>
    <mergeCell ref="A3:D3"/>
    <mergeCell ref="H3:K3"/>
  </mergeCells>
  <pageMargins left="0.7" right="0.7" top="0.75" bottom="0.75" header="0.3" footer="0.3"/>
  <pageSetup paperSize="120" scale="8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23"/>
  <sheetViews>
    <sheetView view="pageBreakPreview" zoomScale="60" zoomScaleNormal="100" workbookViewId="0">
      <selection activeCell="H15" sqref="H15"/>
    </sheetView>
  </sheetViews>
  <sheetFormatPr baseColWidth="10" defaultColWidth="11.42578125" defaultRowHeight="12.75" x14ac:dyDescent="0.2"/>
  <cols>
    <col min="1" max="1" width="5.7109375" style="1" customWidth="1"/>
    <col min="2" max="2" width="41.28515625" style="1" customWidth="1"/>
    <col min="3" max="3" width="14.140625" style="1" customWidth="1"/>
    <col min="4" max="4" width="13.7109375" style="1" customWidth="1"/>
    <col min="5" max="5" width="3.140625" style="1" customWidth="1"/>
    <col min="6" max="6" width="15.5703125" style="1" bestFit="1" customWidth="1"/>
    <col min="7" max="7" width="14.7109375" style="1" bestFit="1" customWidth="1"/>
    <col min="8" max="8" width="17.7109375" style="1" bestFit="1" customWidth="1"/>
    <col min="9" max="9" width="19.42578125" style="1" bestFit="1" customWidth="1"/>
    <col min="10" max="11" width="13.7109375" style="1" bestFit="1" customWidth="1"/>
    <col min="12" max="16384" width="11.42578125" style="1"/>
  </cols>
  <sheetData>
    <row r="1" spans="1:11" ht="23.25" customHeight="1" x14ac:dyDescent="0.2">
      <c r="A1" s="37" t="s">
        <v>28</v>
      </c>
      <c r="B1" s="37"/>
      <c r="C1" s="37"/>
      <c r="D1" s="37"/>
      <c r="E1" s="37"/>
      <c r="F1" s="37"/>
      <c r="G1" s="37"/>
      <c r="H1" s="37"/>
      <c r="I1" s="37"/>
    </row>
    <row r="2" spans="1:11" ht="100.5" customHeight="1" x14ac:dyDescent="0.2">
      <c r="A2" s="38"/>
      <c r="B2" s="38"/>
      <c r="C2" s="39" t="s">
        <v>31</v>
      </c>
      <c r="D2" s="39"/>
      <c r="E2" s="39"/>
      <c r="F2" s="39"/>
      <c r="G2" s="39"/>
      <c r="H2" s="39"/>
      <c r="I2" s="39"/>
    </row>
    <row r="3" spans="1:11" ht="29.25" customHeight="1" x14ac:dyDescent="0.2">
      <c r="A3" s="37" t="s">
        <v>1</v>
      </c>
      <c r="B3" s="37"/>
      <c r="C3" s="37"/>
      <c r="D3" s="37"/>
      <c r="E3" s="3"/>
      <c r="F3" s="47" t="s">
        <v>29</v>
      </c>
      <c r="G3" s="47"/>
      <c r="H3" s="47"/>
      <c r="I3" s="47"/>
    </row>
    <row r="4" spans="1:11" s="2" customFormat="1" ht="68.25" customHeight="1" x14ac:dyDescent="0.3">
      <c r="A4" s="19" t="s">
        <v>8</v>
      </c>
      <c r="B4" s="19" t="s">
        <v>9</v>
      </c>
      <c r="C4" s="19" t="s">
        <v>10</v>
      </c>
      <c r="D4" s="19" t="s">
        <v>11</v>
      </c>
      <c r="E4" s="5"/>
      <c r="F4" s="23" t="s">
        <v>12</v>
      </c>
      <c r="G4" s="23" t="s">
        <v>14</v>
      </c>
      <c r="H4" s="23" t="s">
        <v>15</v>
      </c>
      <c r="I4" s="23" t="s">
        <v>16</v>
      </c>
    </row>
    <row r="5" spans="1:11" ht="16.5" x14ac:dyDescent="0.3">
      <c r="A5" s="32">
        <f>'ANEXO 1 - COTIZACIONES'!A5</f>
        <v>1</v>
      </c>
      <c r="B5" s="44" t="str">
        <f>'ANEXO 1 - COTIZACIONES'!B5</f>
        <v>Sede Principal Bucaramanga</v>
      </c>
      <c r="C5" s="45"/>
      <c r="D5" s="46"/>
      <c r="E5" s="5"/>
      <c r="F5" s="33"/>
      <c r="G5" s="33"/>
      <c r="H5" s="33"/>
      <c r="I5" s="33"/>
      <c r="J5" s="14"/>
    </row>
    <row r="6" spans="1:11" ht="86.25" customHeight="1" x14ac:dyDescent="0.3">
      <c r="A6" s="16" t="str">
        <f>'ANEXO 1 - COTIZACIONES'!A6</f>
        <v>1.1</v>
      </c>
      <c r="B6" s="22" t="str">
        <f>'ANEXO 1 - COTIZACIONES'!B6</f>
        <v>Servicio de caracterización de aguas residuales no domésticas (ARnD), que incluye toma de muestra, análisis de laboratorio acreditado por el IDEAM y entrega de informe técnico con resultados.</v>
      </c>
      <c r="C6" s="17" t="str">
        <f>'ANEXO 1 - COTIZACIONES'!C6</f>
        <v>UND</v>
      </c>
      <c r="D6" s="17">
        <v>1</v>
      </c>
      <c r="E6" s="5"/>
      <c r="F6" s="20">
        <f>+'ANEXO 2 - PROY COSTOS'!H6</f>
        <v>4221933</v>
      </c>
      <c r="G6" s="20">
        <f t="shared" ref="G6:G8" si="0">ROUND(F6*19%,0)</f>
        <v>802167</v>
      </c>
      <c r="H6" s="20">
        <f t="shared" ref="H6:H8" si="1">+G6+F6</f>
        <v>5024100</v>
      </c>
      <c r="I6" s="20">
        <f t="shared" ref="I6:I8" si="2">+H6*D6</f>
        <v>5024100</v>
      </c>
      <c r="J6" s="14"/>
    </row>
    <row r="7" spans="1:11" ht="16.5" x14ac:dyDescent="0.3">
      <c r="A7" s="32">
        <f>'ANEXO 1 - COTIZACIONES'!A7</f>
        <v>2</v>
      </c>
      <c r="B7" s="44" t="str">
        <f>'ANEXO 1 - COTIZACIONES'!B7</f>
        <v>Sede Principal Cúcuta</v>
      </c>
      <c r="C7" s="45"/>
      <c r="D7" s="46"/>
      <c r="E7" s="5"/>
      <c r="F7" s="33"/>
      <c r="G7" s="33"/>
      <c r="H7" s="33"/>
      <c r="I7" s="33"/>
      <c r="J7" s="14"/>
    </row>
    <row r="8" spans="1:11" ht="82.5" x14ac:dyDescent="0.3">
      <c r="A8" s="16" t="str">
        <f>'ANEXO 1 - COTIZACIONES'!A8</f>
        <v>2.1</v>
      </c>
      <c r="B8" s="22" t="str">
        <f>'ANEXO 1 - COTIZACIONES'!B8</f>
        <v>Servicio de caracterización de aguas residuales no domésticas (ARnD), que incluye toma de muestra, análisis de laboratorio acreditado por el IDEAM y entrega de informe técnico con resultados.</v>
      </c>
      <c r="C8" s="17" t="str">
        <f>'ANEXO 1 - COTIZACIONES'!C8</f>
        <v>UND</v>
      </c>
      <c r="D8" s="17">
        <v>1</v>
      </c>
      <c r="E8" s="5"/>
      <c r="F8" s="20">
        <f>+'ANEXO 2 - PROY COSTOS'!H8</f>
        <v>6020933</v>
      </c>
      <c r="G8" s="20">
        <f t="shared" si="0"/>
        <v>1143977</v>
      </c>
      <c r="H8" s="20">
        <f t="shared" si="1"/>
        <v>7164910</v>
      </c>
      <c r="I8" s="20">
        <f t="shared" si="2"/>
        <v>7164910</v>
      </c>
      <c r="J8" s="14"/>
    </row>
    <row r="9" spans="1:11" ht="25.5" customHeight="1" x14ac:dyDescent="0.3">
      <c r="A9" s="24" t="s">
        <v>19</v>
      </c>
      <c r="B9" s="25"/>
      <c r="C9" s="25"/>
      <c r="D9" s="26"/>
      <c r="E9" s="5"/>
      <c r="F9" s="27"/>
      <c r="G9" s="28"/>
      <c r="H9" s="28"/>
      <c r="I9" s="29">
        <f>SUM(I5:I8)</f>
        <v>12189010</v>
      </c>
      <c r="J9" s="14"/>
    </row>
    <row r="11" spans="1:11" s="5" customFormat="1" ht="16.5" x14ac:dyDescent="0.3">
      <c r="B11" s="6" t="s">
        <v>20</v>
      </c>
      <c r="C11" s="6"/>
      <c r="D11" s="7"/>
      <c r="E11" s="7"/>
      <c r="F11" s="7"/>
      <c r="G11" s="7"/>
      <c r="I11" s="15"/>
      <c r="J11" s="15"/>
      <c r="K11" s="15"/>
    </row>
    <row r="12" spans="1:11" s="5" customFormat="1" ht="18.75" customHeight="1" x14ac:dyDescent="0.3">
      <c r="B12" s="48" t="s">
        <v>26</v>
      </c>
      <c r="C12" s="48"/>
      <c r="D12" s="48"/>
      <c r="E12" s="48"/>
      <c r="F12" s="48"/>
      <c r="G12" s="13"/>
      <c r="H12" s="13"/>
      <c r="I12" s="13"/>
      <c r="J12" s="13"/>
    </row>
    <row r="13" spans="1:11" s="5" customFormat="1" ht="52.5" customHeight="1" x14ac:dyDescent="0.3">
      <c r="B13" s="48" t="s">
        <v>27</v>
      </c>
      <c r="C13" s="48"/>
      <c r="D13" s="48"/>
      <c r="E13" s="48"/>
      <c r="F13" s="48"/>
      <c r="G13" s="13"/>
      <c r="I13" s="15"/>
    </row>
    <row r="14" spans="1:11" s="5" customFormat="1" ht="19.5" customHeight="1" x14ac:dyDescent="0.3">
      <c r="B14" s="41"/>
      <c r="C14" s="41"/>
      <c r="D14" s="41"/>
      <c r="E14" s="41"/>
      <c r="F14" s="7"/>
      <c r="G14" s="7"/>
    </row>
    <row r="15" spans="1:11" s="5" customFormat="1" ht="16.5" x14ac:dyDescent="0.3">
      <c r="B15" s="40"/>
      <c r="C15" s="40"/>
      <c r="D15" s="8"/>
      <c r="E15" s="8"/>
      <c r="F15" s="7"/>
      <c r="G15" s="7"/>
    </row>
    <row r="16" spans="1:11" s="5" customFormat="1" ht="16.5" x14ac:dyDescent="0.3">
      <c r="B16" s="4"/>
      <c r="C16" s="4"/>
      <c r="D16" s="4"/>
      <c r="E16" s="4"/>
      <c r="F16" s="9"/>
      <c r="G16" s="9"/>
    </row>
    <row r="17" spans="2:9" s="5" customFormat="1" ht="16.5" x14ac:dyDescent="0.3">
      <c r="B17" s="4"/>
      <c r="C17" s="4"/>
      <c r="D17" s="4"/>
      <c r="E17" s="4"/>
      <c r="F17" s="9"/>
      <c r="G17" s="9"/>
    </row>
    <row r="18" spans="2:9" s="5" customFormat="1" ht="16.5" x14ac:dyDescent="0.3">
      <c r="B18" s="4"/>
      <c r="C18" s="4"/>
      <c r="D18" s="4"/>
      <c r="E18" s="4"/>
      <c r="F18" s="9"/>
      <c r="G18" s="9"/>
      <c r="I18" s="5" t="s">
        <v>30</v>
      </c>
    </row>
    <row r="19" spans="2:9" s="5" customFormat="1" ht="16.5" x14ac:dyDescent="0.3">
      <c r="B19" s="4"/>
      <c r="C19" s="4"/>
      <c r="D19" s="4"/>
      <c r="E19" s="4"/>
      <c r="F19" s="9"/>
      <c r="G19" s="9"/>
    </row>
    <row r="20" spans="2:9" s="5" customFormat="1" ht="16.5" x14ac:dyDescent="0.3">
      <c r="B20" s="4"/>
      <c r="C20" s="4"/>
      <c r="D20" s="4"/>
      <c r="E20" s="4"/>
      <c r="F20" s="9"/>
      <c r="G20" s="9"/>
    </row>
    <row r="21" spans="2:9" s="5" customFormat="1" ht="16.5" x14ac:dyDescent="0.3">
      <c r="B21" s="10"/>
      <c r="C21" s="10"/>
      <c r="D21" s="4"/>
      <c r="E21" s="4"/>
      <c r="F21" s="9"/>
      <c r="G21" s="9"/>
    </row>
    <row r="22" spans="2:9" s="5" customFormat="1" ht="16.5" x14ac:dyDescent="0.3">
      <c r="B22" s="10"/>
      <c r="C22" s="10"/>
      <c r="D22" s="4"/>
      <c r="E22" s="4"/>
      <c r="F22" s="9"/>
      <c r="G22" s="9"/>
    </row>
    <row r="23" spans="2:9" s="5" customFormat="1" ht="16.5" x14ac:dyDescent="0.3">
      <c r="B23" s="11"/>
      <c r="C23" s="11"/>
      <c r="D23" s="11"/>
      <c r="E23" s="11"/>
    </row>
  </sheetData>
  <mergeCells count="12">
    <mergeCell ref="B14:C14"/>
    <mergeCell ref="D14:E14"/>
    <mergeCell ref="B15:C15"/>
    <mergeCell ref="B12:F12"/>
    <mergeCell ref="B13:F13"/>
    <mergeCell ref="B5:D5"/>
    <mergeCell ref="B7:D7"/>
    <mergeCell ref="A1:I1"/>
    <mergeCell ref="A2:B2"/>
    <mergeCell ref="C2:I2"/>
    <mergeCell ref="A3:D3"/>
    <mergeCell ref="F3:I3"/>
  </mergeCells>
  <pageMargins left="0.7" right="0.7" top="0.75" bottom="0.75" header="0.3" footer="0.3"/>
  <pageSetup paperSize="120" scale="81" orientation="landscape"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1 - COTIZACIONES</vt:lpstr>
      <vt:lpstr>ANEXO 2 - PROY COSTOS</vt:lpstr>
      <vt:lpstr>ANEXO 3 - EST SECTOR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Patricia Lopez Forero</dc:creator>
  <cp:keywords/>
  <dc:description/>
  <cp:lastModifiedBy>Maria Fernanda Villamizar Acosta</cp:lastModifiedBy>
  <cp:revision/>
  <cp:lastPrinted>2026-08-27T20:22:59Z</cp:lastPrinted>
  <dcterms:created xsi:type="dcterms:W3CDTF">2024-04-10T19:57:00Z</dcterms:created>
  <dcterms:modified xsi:type="dcterms:W3CDTF">2026-08-27T20:23:10Z</dcterms:modified>
  <cp:category/>
  <cp:contentStatus/>
</cp:coreProperties>
</file>