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ATHLON SILVER\Desktop\DISCOS DUROS EXTERNOS No.324\2dos archivos - Cantidades ajustadas - 02-07-2026\"/>
    </mc:Choice>
  </mc:AlternateContent>
  <xr:revisionPtr revIDLastSave="0" documentId="13_ncr:1_{6F3661F8-5AD7-4EBB-AF02-B9CEB1F5519D}" xr6:coauthVersionLast="47" xr6:coauthVersionMax="47" xr10:uidLastSave="{00000000-0000-0000-0000-000000000000}"/>
  <bookViews>
    <workbookView xWindow="-120" yWindow="-120" windowWidth="20730" windowHeight="11160" xr2:uid="{911F2FE4-D4D9-4746-9EC5-1C3C619AF831}"/>
  </bookViews>
  <sheets>
    <sheet name="ANEXO 1 ANÁLISIS DE COTIZACION" sheetId="1" r:id="rId1"/>
    <sheet name=" ANEXO 2 ANÁLISIS DE COSTOS H." sheetId="3" r:id="rId2"/>
    <sheet name="ANEXO 3 PROYECCIÓN DE COSTOS" sheetId="5" r:id="rId3"/>
    <sheet name="ANEXO 4 - ESTUDIO DEL SECTOR " sheetId="4" r:id="rId4"/>
  </sheets>
  <definedNames>
    <definedName name="_xlnm.Print_Area" localSheetId="3">'ANEXO 4 - ESTUDIO DEL SECTOR '!$B$2:$J$16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8" i="1" l="1"/>
  <c r="M7" i="1"/>
  <c r="M6" i="1"/>
  <c r="L8" i="1"/>
  <c r="L7" i="1"/>
  <c r="L6" i="1"/>
  <c r="K8" i="1"/>
  <c r="K7" i="1"/>
  <c r="K6" i="1"/>
  <c r="E8" i="4"/>
  <c r="C8" i="4"/>
  <c r="E7" i="4"/>
  <c r="C7" i="4"/>
  <c r="E8" i="5"/>
  <c r="C8" i="5"/>
  <c r="E7" i="5"/>
  <c r="C7" i="5"/>
  <c r="I8" i="3"/>
  <c r="L8" i="3" s="1"/>
  <c r="I8" i="5" s="1"/>
  <c r="E8" i="3"/>
  <c r="C8" i="3"/>
  <c r="I7" i="3"/>
  <c r="L7" i="3" s="1"/>
  <c r="M7" i="3" s="1"/>
  <c r="E7" i="3"/>
  <c r="C7" i="3"/>
  <c r="E6" i="4"/>
  <c r="C6" i="4"/>
  <c r="E6" i="5"/>
  <c r="C6" i="5"/>
  <c r="E6" i="3"/>
  <c r="C6" i="3"/>
  <c r="O6" i="1" l="1"/>
  <c r="Q6" i="1" s="1"/>
  <c r="O8" i="1"/>
  <c r="Q8" i="1" s="1"/>
  <c r="R8" i="1" s="1"/>
  <c r="S8" i="1" s="1"/>
  <c r="T8" i="1" s="1"/>
  <c r="O7" i="1"/>
  <c r="Q7" i="1" s="1"/>
  <c r="S7" i="1"/>
  <c r="T7" i="1" s="1"/>
  <c r="R7" i="1"/>
  <c r="R6" i="1"/>
  <c r="S6" i="1" s="1"/>
  <c r="T6" i="1" s="1"/>
  <c r="G7" i="5"/>
  <c r="M7" i="5" s="1"/>
  <c r="G8" i="5"/>
  <c r="M8" i="5" s="1"/>
  <c r="I7" i="5"/>
  <c r="N7" i="1"/>
  <c r="M8" i="3"/>
  <c r="N8" i="3" s="1"/>
  <c r="O8" i="3" s="1"/>
  <c r="N7" i="3"/>
  <c r="O7" i="3" s="1"/>
  <c r="N8" i="1"/>
  <c r="I6" i="3"/>
  <c r="L6" i="3" s="1"/>
  <c r="T9" i="1" l="1"/>
  <c r="G8" i="4"/>
  <c r="N8" i="5"/>
  <c r="H8" i="4" s="1"/>
  <c r="G7" i="4"/>
  <c r="N7" i="5"/>
  <c r="K8" i="5"/>
  <c r="K7" i="5"/>
  <c r="M6" i="3"/>
  <c r="N6" i="3" s="1"/>
  <c r="O6" i="3" s="1"/>
  <c r="I6" i="5"/>
  <c r="F3" i="3"/>
  <c r="D3" i="4"/>
  <c r="D3" i="5"/>
  <c r="O8" i="5" l="1"/>
  <c r="H7" i="4"/>
  <c r="O7" i="5"/>
  <c r="N6" i="1"/>
  <c r="P8" i="5" l="1"/>
  <c r="I8" i="4"/>
  <c r="J8" i="4" s="1"/>
  <c r="I7" i="4"/>
  <c r="J7" i="4" s="1"/>
  <c r="P7" i="5"/>
  <c r="G6" i="5"/>
  <c r="M6" i="5" s="1"/>
  <c r="G6" i="4" l="1"/>
  <c r="N6" i="5"/>
  <c r="H6" i="4" s="1"/>
  <c r="K6" i="5"/>
  <c r="O6" i="5" l="1"/>
  <c r="I6" i="4"/>
  <c r="J6" i="4" s="1"/>
  <c r="J9" i="4" s="1"/>
  <c r="P6" i="5"/>
  <c r="P9" i="5" s="1"/>
  <c r="F11" i="4"/>
</calcChain>
</file>

<file path=xl/sharedStrings.xml><?xml version="1.0" encoding="utf-8"?>
<sst xmlns="http://schemas.openxmlformats.org/spreadsheetml/2006/main" count="125" uniqueCount="57">
  <si>
    <t>Ítem</t>
  </si>
  <si>
    <t>Unidad de Medida</t>
  </si>
  <si>
    <t>Cantidad</t>
  </si>
  <si>
    <t xml:space="preserve">PROMEDIO                                                                                </t>
  </si>
  <si>
    <t>MEDIA ARITMETICA BAJA</t>
  </si>
  <si>
    <t>NOTAS:</t>
  </si>
  <si>
    <t>VALOR UNITARIO
SIN IVA</t>
  </si>
  <si>
    <t>Valor Total 
Incluido IVA</t>
  </si>
  <si>
    <t>ANEXO 4 - ESTUDIO DEL SECTOR</t>
  </si>
  <si>
    <t>ESTUDIO DEL SECTOR</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</si>
  <si>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</si>
  <si>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PORCENTAJE DIFERENCIAL (PROMEDIO/BAJA)</t>
  </si>
  <si>
    <t>25 % &lt; / &gt;</t>
  </si>
  <si>
    <t>TOTAL</t>
  </si>
  <si>
    <t>Valor Unitario
sin IVA</t>
  </si>
  <si>
    <t>Descripción del Bien o Servicio</t>
  </si>
  <si>
    <t>ANEXO 1 - ANÁLISIS DE COTIZACIONES</t>
  </si>
  <si>
    <t>PROYECCIÓN DE COSTOS</t>
  </si>
  <si>
    <t>ANEXO 3 - PROYECCIÓN DE COSTOS</t>
  </si>
  <si>
    <t>1) Se realizó el estudio con dos (2) cotizaciones, las cuales cumplen con lo solicitado por la Fiscalía General de la Nación.</t>
  </si>
  <si>
    <t xml:space="preserve">EL PRESUPUESTO ASIGNADO AL PROCESO ES POR </t>
  </si>
  <si>
    <t>ANÁLISIS DE COTIZACIONES</t>
  </si>
  <si>
    <t>Elaboró</t>
  </si>
  <si>
    <t>Aprobó</t>
  </si>
  <si>
    <t>VALOR UNITARIO SIN IVA</t>
  </si>
  <si>
    <t>1)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</si>
  <si>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Valor IVA</t>
  </si>
  <si>
    <t>Valor Unitario incluido IVA</t>
  </si>
  <si>
    <t>Valor Total
incluido IVA</t>
  </si>
  <si>
    <t>ANEXO 2 - ANÁLISIS DE COSTOS HISTÓRICOS</t>
  </si>
  <si>
    <t>DESCRIPCIÓN DE LA NECESIDAD</t>
  </si>
  <si>
    <r>
      <t>VALOR COTIZACIÓN HÁBIL MÁS BAJA</t>
    </r>
    <r>
      <rPr>
        <b/>
        <sz val="10"/>
        <rFont val="Arial Narrow"/>
        <family val="2"/>
      </rPr>
      <t xml:space="preserve">      </t>
    </r>
    <r>
      <rPr>
        <b/>
        <sz val="10"/>
        <color indexed="10"/>
        <rFont val="Arial Narrow"/>
        <family val="2"/>
      </rPr>
      <t xml:space="preserve">                                                                                              </t>
    </r>
  </si>
  <si>
    <r>
      <t>VALOR COTIZACIÓN  HÁBIL MÁS ALTA</t>
    </r>
    <r>
      <rPr>
        <b/>
        <sz val="10"/>
        <rFont val="Arial Narrow"/>
        <family val="2"/>
      </rPr>
      <t xml:space="preserve">     </t>
    </r>
    <r>
      <rPr>
        <b/>
        <sz val="10"/>
        <color indexed="10"/>
        <rFont val="Arial Narrow"/>
        <family val="2"/>
      </rPr>
      <t xml:space="preserve">                                                                                              </t>
    </r>
  </si>
  <si>
    <t>ANÁLISIS DE COSTOS HISTÓRICOS</t>
  </si>
  <si>
    <t xml:space="preserve">2) Para traer a valor presente los precios unitarios, se toma el índice de serie del mes vigente dividido por el índice de serie del mes y año en que fue efectuada la compra. Este resultado se multiplica por el precio de la misma. </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</si>
  <si>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</si>
  <si>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PORCENTAJE DIFERENCIAL (COTIZACIONES / HISTÓRICO)</t>
  </si>
  <si>
    <t xml:space="preserve">ANÁLISIS DE COTIZACIONES </t>
  </si>
  <si>
    <t>ANÁLISIS DE HISTÓRICOS</t>
  </si>
  <si>
    <t>1) El índice refleja la evolución promedio de los precios de todos los artículos es decir, se refiere a un promedio tomado sobre la base de todos los productos ofrecidos en el mercado.</t>
  </si>
  <si>
    <t xml:space="preserve">Unidad </t>
  </si>
  <si>
    <t>Carlos Alberto Espitia B.
Pofesional Equipo Estudio del Sector
Subdirección Nacional de Gestión Contractual</t>
  </si>
  <si>
    <t>UNIDAD</t>
  </si>
  <si>
    <t>2)  Para establecer el valor de la variable cotizaciones se utilizó la formula media aritmetica baja entre las cotizaciones recibidas.</t>
  </si>
  <si>
    <t>ADQUISICIÓN DE DISCOS DUROS EXTERNOS PARA LA FISCALÍA GENERAL DE LA NACIÓN</t>
  </si>
  <si>
    <t>Disco Duro Externo de 4 TB ( Según especificaciones técnicas)</t>
  </si>
  <si>
    <t>Disco Duro Externo de 2 TB ( Según especificaciones técnicas)</t>
  </si>
  <si>
    <t>Disco Duro Externo de 1 TB  ( Según especificaciones técnicas)</t>
  </si>
  <si>
    <t>COTIZACIÓN 1 - SERVITRONIC SAS</t>
  </si>
  <si>
    <t>Gustavo Adolfo Palacio Olarte
Coordinador Equipo Estudio del Sector
Subdirección Nacional de Gestión Contractual</t>
  </si>
  <si>
    <t>IPC A MAYO 2026</t>
  </si>
  <si>
    <t>IPC OCTUBRE 2025</t>
  </si>
  <si>
    <t>FGN-NC-IPSE-0034-2025 -  LINALCA INFORMATICA SAS</t>
  </si>
  <si>
    <t>COTIZACIÓN 2 -  QUANTYC</t>
  </si>
  <si>
    <t>Fecha de elaboración: 17/06/2026</t>
  </si>
  <si>
    <t>1)  Se aplica la fórmula de promedio para los items1 y 2. debido a que el porcentaje diferencial entre el análisis de cotizaciones y análisis de costos considerado un margen cercano entre los valores proyectados; Por ello, este método permite obtener un valor de referencia  y representativo del mercado. Para el item 3 se toma con valor referencia el arrojado por el análisis de cotizaciones.</t>
  </si>
  <si>
    <t>Fecha de modificación: 02/07/2026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</si>
</sst>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0.00"/>
    <numFmt numFmtId="165" formatCode="&quot;$&quot;\ #,##0.00"/>
  </numFmts>
  <fonts count="17" x14ac:knownFonts="1">
    <font>
      <sz val="11"/>
      <color theme="1"/>
      <name val="Aptos Narrow"/>
      <family val="2"/>
      <scheme val="minor"/>
    </font>
    <font>
      <sz val="11"/>
      <color theme="1"/>
      <name val="Aptos Narrow"/>
      <family val="2"/>
      <scheme val="minor"/>
    </font>
    <font>
      <sz val="8"/>
      <name val="Aptos Narrow"/>
      <family val="2"/>
      <scheme val="minor"/>
    </font>
    <font>
      <sz val="10"/>
      <name val="Arial"/>
      <family val="2"/>
    </font>
    <font>
      <sz val="10"/>
      <color theme="1"/>
      <name val="Arial Narrow"/>
      <family val="2"/>
    </font>
    <font>
      <b/>
      <sz val="10"/>
      <color theme="1"/>
      <name val="Arial Narrow"/>
      <family val="2"/>
    </font>
    <font>
      <b/>
      <i/>
      <sz val="10"/>
      <color theme="1"/>
      <name val="Arial Narrow"/>
      <family val="2"/>
    </font>
    <font>
      <b/>
      <sz val="10"/>
      <name val="Arial Narrow"/>
      <family val="2"/>
    </font>
    <font>
      <b/>
      <sz val="10"/>
      <color rgb="FF000000"/>
      <name val="Arial Narrow"/>
      <family val="2"/>
    </font>
    <font>
      <b/>
      <sz val="10"/>
      <color rgb="FFFF0000"/>
      <name val="Arial Narrow"/>
      <family val="2"/>
    </font>
    <font>
      <b/>
      <sz val="10"/>
      <color indexed="10"/>
      <name val="Arial Narrow"/>
      <family val="2"/>
    </font>
    <font>
      <sz val="10"/>
      <name val="Arial Narrow"/>
      <family val="2"/>
    </font>
    <font>
      <sz val="8"/>
      <name val="Arial Narrow"/>
      <family val="2"/>
    </font>
    <font>
      <sz val="8"/>
      <color theme="1"/>
      <name val="Arial Narrow"/>
      <family val="2"/>
    </font>
    <font>
      <sz val="10"/>
      <color rgb="FFFF0000"/>
      <name val="Arial Narrow"/>
      <family val="2"/>
    </font>
    <font>
      <b/>
      <sz val="13"/>
      <color theme="1"/>
      <name val="Arial Narrow"/>
      <family val="2"/>
    </font>
    <font>
      <sz val="12"/>
      <color theme="1"/>
      <name val="Arial Narrow"/>
      <family val="2"/>
    </font>
  </fonts>
  <fills count="12">
    <fill>
      <patternFill patternType="none"/>
    </fill>
    <fill>
      <patternFill patternType="gray125"/>
    </fill>
    <fill>
      <patternFill patternType="solid">
        <fgColor rgb="FFF2F2F2"/>
        <bgColor indexed="64"/>
      </patternFill>
    </fill>
    <fill>
      <patternFill patternType="solid">
        <fgColor theme="3" tint="0.89999084444715716"/>
        <bgColor indexed="64"/>
      </patternFill>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rgb="FFD9D9D9"/>
        <bgColor indexed="64"/>
      </patternFill>
    </fill>
    <fill>
      <patternFill patternType="solid">
        <fgColor theme="3" tint="0.749992370372631"/>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92D05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auto="1"/>
      </left>
      <right/>
      <top/>
      <bottom/>
      <diagonal/>
    </border>
    <border>
      <left style="medium">
        <color auto="1"/>
      </left>
      <right style="medium">
        <color auto="1"/>
      </right>
      <top style="medium">
        <color auto="1"/>
      </top>
      <bottom style="medium">
        <color auto="1"/>
      </bottom>
      <diagonal/>
    </border>
    <border>
      <left style="thin">
        <color rgb="FF000000"/>
      </left>
      <right/>
      <top style="thin">
        <color rgb="FF000000"/>
      </top>
      <bottom style="thin">
        <color rgb="FF000000"/>
      </bottom>
      <diagonal/>
    </border>
    <border>
      <left/>
      <right style="thin">
        <color indexed="64"/>
      </right>
      <top/>
      <bottom/>
      <diagonal/>
    </border>
    <border>
      <left/>
      <right/>
      <top style="thin">
        <color indexed="64"/>
      </top>
      <bottom/>
      <diagonal/>
    </border>
  </borders>
  <cellStyleXfs count="5">
    <xf numFmtId="0" fontId="0" fillId="0" borderId="0"/>
    <xf numFmtId="9" fontId="1" fillId="0" borderId="0" applyFont="0" applyFill="0" applyBorder="0" applyAlignment="0" applyProtection="0"/>
    <xf numFmtId="0" fontId="3" fillId="0" borderId="0"/>
    <xf numFmtId="44" fontId="1" fillId="0" borderId="0" applyFont="0" applyFill="0" applyBorder="0" applyAlignment="0" applyProtection="0"/>
    <xf numFmtId="0" fontId="1" fillId="0" borderId="0"/>
  </cellStyleXfs>
  <cellXfs count="127">
    <xf numFmtId="0" fontId="0" fillId="0" borderId="0" xfId="0"/>
    <xf numFmtId="0" fontId="4" fillId="0" borderId="0" xfId="0" applyFont="1"/>
    <xf numFmtId="0" fontId="8" fillId="2" borderId="7" xfId="0" applyFont="1" applyFill="1" applyBorder="1" applyAlignment="1">
      <alignment horizontal="center" vertical="center" wrapText="1"/>
    </xf>
    <xf numFmtId="0" fontId="4" fillId="0" borderId="0" xfId="0" applyFont="1" applyAlignment="1">
      <alignment horizontal="center" vertical="center"/>
    </xf>
    <xf numFmtId="0" fontId="4" fillId="0" borderId="6" xfId="0" applyFont="1" applyBorder="1" applyAlignment="1">
      <alignment horizontal="center" vertical="center" wrapText="1"/>
    </xf>
    <xf numFmtId="0" fontId="4" fillId="0" borderId="6" xfId="0" applyFont="1" applyBorder="1" applyAlignment="1">
      <alignment horizontal="justify" vertical="center" wrapText="1"/>
    </xf>
    <xf numFmtId="10" fontId="4" fillId="0" borderId="0" xfId="1" applyNumberFormat="1" applyFont="1" applyAlignment="1">
      <alignment vertical="center"/>
    </xf>
    <xf numFmtId="0" fontId="8" fillId="2" borderId="5" xfId="0" applyFont="1" applyFill="1" applyBorder="1" applyAlignment="1">
      <alignment horizontal="center" vertical="center" wrapText="1"/>
    </xf>
    <xf numFmtId="0" fontId="9" fillId="4" borderId="5" xfId="2" applyFont="1" applyFill="1" applyBorder="1" applyAlignment="1">
      <alignment horizontal="center" vertical="center" wrapText="1"/>
    </xf>
    <xf numFmtId="0" fontId="10" fillId="4" borderId="5" xfId="2" applyFont="1" applyFill="1" applyBorder="1" applyAlignment="1">
      <alignment horizontal="center" vertical="center" wrapText="1"/>
    </xf>
    <xf numFmtId="0" fontId="7" fillId="4" borderId="1" xfId="2" applyFont="1" applyFill="1" applyBorder="1" applyAlignment="1">
      <alignment horizontal="center" vertical="center" wrapText="1"/>
    </xf>
    <xf numFmtId="0" fontId="9" fillId="4" borderId="1" xfId="2" applyFont="1" applyFill="1" applyBorder="1" applyAlignment="1">
      <alignment horizontal="center" vertical="center" wrapText="1"/>
    </xf>
    <xf numFmtId="165" fontId="4" fillId="9" borderId="1" xfId="0" applyNumberFormat="1" applyFont="1" applyFill="1" applyBorder="1" applyAlignment="1">
      <alignment horizontal="center" vertical="center"/>
    </xf>
    <xf numFmtId="165" fontId="4" fillId="0" borderId="0" xfId="0" applyNumberFormat="1" applyFont="1"/>
    <xf numFmtId="164" fontId="11" fillId="5" borderId="1" xfId="2" applyNumberFormat="1" applyFont="1" applyFill="1" applyBorder="1" applyAlignment="1">
      <alignment horizontal="center" vertical="center" wrapText="1"/>
    </xf>
    <xf numFmtId="10" fontId="7" fillId="5" borderId="1" xfId="1" applyNumberFormat="1" applyFont="1" applyFill="1" applyBorder="1" applyAlignment="1">
      <alignment horizontal="center" vertical="center" wrapText="1"/>
    </xf>
    <xf numFmtId="165" fontId="4"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4" fillId="8" borderId="1" xfId="0" applyFont="1" applyFill="1" applyBorder="1"/>
    <xf numFmtId="0" fontId="4" fillId="8" borderId="2" xfId="0" applyFont="1" applyFill="1" applyBorder="1"/>
    <xf numFmtId="165" fontId="5" fillId="8" borderId="1" xfId="0" applyNumberFormat="1" applyFont="1" applyFill="1" applyBorder="1" applyAlignment="1">
      <alignment horizontal="center" vertical="center"/>
    </xf>
    <xf numFmtId="0" fontId="7" fillId="0" borderId="0" xfId="0" applyFont="1" applyAlignment="1">
      <alignment vertical="center"/>
    </xf>
    <xf numFmtId="0" fontId="11" fillId="0" borderId="0" xfId="0" applyFont="1" applyAlignment="1">
      <alignment vertical="center"/>
    </xf>
    <xf numFmtId="0" fontId="13" fillId="0" borderId="0" xfId="0" applyFont="1"/>
    <xf numFmtId="164" fontId="4" fillId="5"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44" fontId="4" fillId="0" borderId="1" xfId="3" applyFont="1" applyBorder="1" applyAlignment="1">
      <alignment horizontal="center" vertical="center" wrapText="1"/>
    </xf>
    <xf numFmtId="164" fontId="4" fillId="0" borderId="1" xfId="0" applyNumberFormat="1" applyFont="1" applyBorder="1" applyAlignment="1">
      <alignment horizontal="center" vertical="center" wrapText="1"/>
    </xf>
    <xf numFmtId="17" fontId="5" fillId="10" borderId="1" xfId="0" applyNumberFormat="1" applyFont="1" applyFill="1" applyBorder="1" applyAlignment="1">
      <alignment horizontal="center" vertical="center" wrapText="1"/>
    </xf>
    <xf numFmtId="10" fontId="7" fillId="10" borderId="1" xfId="0" applyNumberFormat="1" applyFont="1" applyFill="1" applyBorder="1" applyAlignment="1">
      <alignment horizontal="center" vertical="center" wrapText="1"/>
    </xf>
    <xf numFmtId="0" fontId="11" fillId="5" borderId="0" xfId="0" applyFont="1" applyFill="1"/>
    <xf numFmtId="0" fontId="5" fillId="4" borderId="5" xfId="2" applyFont="1" applyFill="1" applyBorder="1" applyAlignment="1">
      <alignment horizontal="center" vertical="center" wrapText="1"/>
    </xf>
    <xf numFmtId="0" fontId="5" fillId="4" borderId="1" xfId="2" applyFont="1" applyFill="1" applyBorder="1" applyAlignment="1">
      <alignment horizontal="center" vertical="center" wrapText="1"/>
    </xf>
    <xf numFmtId="0" fontId="4" fillId="0" borderId="0" xfId="0" applyFont="1" applyAlignment="1">
      <alignment vertical="center" wrapText="1"/>
    </xf>
    <xf numFmtId="10" fontId="7" fillId="5" borderId="0" xfId="1" applyNumberFormat="1" applyFont="1" applyFill="1" applyBorder="1" applyAlignment="1">
      <alignment horizontal="center" vertical="center" wrapText="1"/>
    </xf>
    <xf numFmtId="0" fontId="5" fillId="5" borderId="0" xfId="0" applyFont="1" applyFill="1" applyAlignment="1">
      <alignment horizontal="center"/>
    </xf>
    <xf numFmtId="0" fontId="4" fillId="5" borderId="0" xfId="0" applyFont="1" applyFill="1"/>
    <xf numFmtId="165" fontId="5" fillId="5" borderId="0" xfId="0" applyNumberFormat="1" applyFont="1" applyFill="1" applyAlignment="1">
      <alignment horizontal="center" vertical="center"/>
    </xf>
    <xf numFmtId="0" fontId="4" fillId="5" borderId="0" xfId="0" applyFont="1" applyFill="1" applyAlignment="1">
      <alignment horizontal="center" vertical="center" wrapText="1"/>
    </xf>
    <xf numFmtId="0" fontId="5" fillId="6" borderId="1" xfId="0" applyFont="1" applyFill="1" applyBorder="1" applyAlignment="1">
      <alignment horizontal="center" vertical="center" wrapText="1"/>
    </xf>
    <xf numFmtId="0" fontId="5" fillId="0" borderId="0" xfId="0" applyFont="1"/>
    <xf numFmtId="0" fontId="5" fillId="7" borderId="1" xfId="0" applyFont="1" applyFill="1" applyBorder="1" applyAlignment="1">
      <alignment horizontal="center" vertical="center" wrapText="1"/>
    </xf>
    <xf numFmtId="0" fontId="7" fillId="5" borderId="0" xfId="0" applyFont="1" applyFill="1" applyAlignment="1">
      <alignment vertical="center"/>
    </xf>
    <xf numFmtId="0" fontId="11" fillId="5" borderId="0" xfId="0" applyFont="1" applyFill="1" applyAlignment="1">
      <alignment vertical="center"/>
    </xf>
    <xf numFmtId="0" fontId="7" fillId="5" borderId="0" xfId="0" applyFont="1" applyFill="1" applyAlignment="1">
      <alignment vertical="center" wrapText="1"/>
    </xf>
    <xf numFmtId="0" fontId="12" fillId="5" borderId="1" xfId="0" applyFont="1" applyFill="1" applyBorder="1" applyAlignment="1">
      <alignment horizontal="center" vertical="center" wrapText="1"/>
    </xf>
    <xf numFmtId="0" fontId="14" fillId="5" borderId="0" xfId="0" applyFont="1" applyFill="1" applyAlignment="1">
      <alignment horizontal="left" vertical="center" wrapText="1"/>
    </xf>
    <xf numFmtId="0" fontId="14" fillId="5" borderId="0" xfId="0" applyFont="1" applyFill="1"/>
    <xf numFmtId="0" fontId="7" fillId="5" borderId="3" xfId="4" applyFont="1" applyFill="1" applyBorder="1" applyAlignment="1">
      <alignment horizontal="left" vertical="center" wrapText="1"/>
    </xf>
    <xf numFmtId="14" fontId="13" fillId="5" borderId="1" xfId="0" applyNumberFormat="1" applyFont="1" applyFill="1" applyBorder="1" applyAlignment="1">
      <alignment horizontal="center" vertical="center"/>
    </xf>
    <xf numFmtId="10" fontId="4" fillId="5" borderId="0" xfId="1" applyNumberFormat="1" applyFont="1" applyFill="1" applyAlignment="1">
      <alignment vertical="center"/>
    </xf>
    <xf numFmtId="0" fontId="13" fillId="5" borderId="0" xfId="0" applyFont="1" applyFill="1"/>
    <xf numFmtId="0" fontId="11" fillId="5" borderId="0" xfId="0" applyFont="1" applyFill="1" applyAlignment="1">
      <alignment horizontal="left" vertical="center" wrapText="1"/>
    </xf>
    <xf numFmtId="14" fontId="12" fillId="5" borderId="2" xfId="0" applyNumberFormat="1" applyFont="1" applyFill="1" applyBorder="1" applyAlignment="1">
      <alignment horizontal="center" vertical="center"/>
    </xf>
    <xf numFmtId="0" fontId="4" fillId="5" borderId="6" xfId="0" applyFont="1" applyFill="1" applyBorder="1" applyAlignment="1">
      <alignment horizontal="center" vertical="center" wrapText="1"/>
    </xf>
    <xf numFmtId="164" fontId="11" fillId="11" borderId="1" xfId="2" applyNumberFormat="1" applyFont="1" applyFill="1" applyBorder="1" applyAlignment="1">
      <alignment horizontal="center" vertical="center" wrapText="1"/>
    </xf>
    <xf numFmtId="164" fontId="4" fillId="11" borderId="1" xfId="0" applyNumberFormat="1" applyFont="1" applyFill="1" applyBorder="1" applyAlignment="1">
      <alignment horizontal="center" vertical="center"/>
    </xf>
    <xf numFmtId="0" fontId="16" fillId="5" borderId="12" xfId="0" applyFont="1" applyFill="1" applyBorder="1" applyAlignment="1">
      <alignment horizontal="center" vertical="center" wrapText="1"/>
    </xf>
    <xf numFmtId="0" fontId="5" fillId="0" borderId="0" xfId="0" applyFont="1" applyAlignment="1">
      <alignment horizontal="center" vertical="center" wrapText="1"/>
    </xf>
    <xf numFmtId="17" fontId="5" fillId="5" borderId="0" xfId="0" applyNumberFormat="1" applyFont="1" applyFill="1" applyAlignment="1">
      <alignment horizontal="center" vertical="center" wrapText="1"/>
    </xf>
    <xf numFmtId="0" fontId="4" fillId="0" borderId="13" xfId="0" applyFont="1" applyBorder="1" applyAlignment="1">
      <alignment horizontal="center" vertical="center" wrapText="1"/>
    </xf>
    <xf numFmtId="0" fontId="8" fillId="2" borderId="1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16" fillId="0" borderId="12" xfId="0" applyFont="1" applyBorder="1" applyAlignment="1">
      <alignment horizontal="center" vertical="center" wrapText="1"/>
    </xf>
    <xf numFmtId="0" fontId="12" fillId="5" borderId="11" xfId="0" applyFont="1" applyFill="1" applyBorder="1" applyAlignment="1">
      <alignment horizontal="center"/>
    </xf>
    <xf numFmtId="0" fontId="12" fillId="5" borderId="0" xfId="0" applyFont="1" applyFill="1" applyAlignment="1">
      <alignment horizontal="center"/>
    </xf>
    <xf numFmtId="0" fontId="15" fillId="5" borderId="1" xfId="0" applyFont="1" applyFill="1" applyBorder="1" applyAlignment="1">
      <alignment horizontal="center" vertical="center"/>
    </xf>
    <xf numFmtId="0" fontId="11" fillId="5" borderId="2" xfId="0" applyFont="1" applyFill="1" applyBorder="1" applyAlignment="1">
      <alignment horizontal="justify" vertical="justify" wrapText="1"/>
    </xf>
    <xf numFmtId="0" fontId="11" fillId="5" borderId="3" xfId="0" applyFont="1" applyFill="1" applyBorder="1" applyAlignment="1">
      <alignment horizontal="justify" vertical="justify" wrapText="1"/>
    </xf>
    <xf numFmtId="0" fontId="11" fillId="5" borderId="4" xfId="0" applyFont="1" applyFill="1" applyBorder="1" applyAlignment="1">
      <alignment horizontal="justify" vertical="justify" wrapText="1"/>
    </xf>
    <xf numFmtId="165" fontId="15" fillId="5" borderId="2" xfId="0" applyNumberFormat="1" applyFont="1" applyFill="1" applyBorder="1" applyAlignment="1">
      <alignment horizontal="center" vertical="center"/>
    </xf>
    <xf numFmtId="165" fontId="15" fillId="5" borderId="3" xfId="0" applyNumberFormat="1" applyFont="1" applyFill="1" applyBorder="1" applyAlignment="1">
      <alignment horizontal="center" vertical="center"/>
    </xf>
    <xf numFmtId="165" fontId="15" fillId="5" borderId="4" xfId="0" applyNumberFormat="1" applyFont="1" applyFill="1" applyBorder="1" applyAlignment="1">
      <alignment horizontal="center" vertical="center"/>
    </xf>
    <xf numFmtId="0" fontId="7" fillId="5" borderId="2" xfId="4" applyFont="1" applyFill="1" applyBorder="1" applyAlignment="1">
      <alignment horizontal="left" vertical="center" wrapText="1"/>
    </xf>
    <xf numFmtId="0" fontId="7" fillId="5" borderId="4" xfId="4" applyFont="1" applyFill="1" applyBorder="1" applyAlignment="1">
      <alignment horizontal="left"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8" borderId="2" xfId="0" applyFont="1" applyFill="1" applyBorder="1" applyAlignment="1">
      <alignment horizontal="center" vertical="center" wrapText="1"/>
    </xf>
    <xf numFmtId="0" fontId="8" fillId="8" borderId="3"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5" fillId="8" borderId="8" xfId="0" applyFont="1" applyFill="1" applyBorder="1" applyAlignment="1">
      <alignment horizontal="center"/>
    </xf>
    <xf numFmtId="0" fontId="5" fillId="8" borderId="9" xfId="0" applyFont="1" applyFill="1" applyBorder="1" applyAlignment="1">
      <alignment horizontal="center"/>
    </xf>
    <xf numFmtId="0" fontId="5" fillId="8" borderId="10" xfId="0" applyFont="1" applyFill="1" applyBorder="1" applyAlignment="1">
      <alignment horizontal="center"/>
    </xf>
    <xf numFmtId="0" fontId="8" fillId="5" borderId="2"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5" fillId="10" borderId="2" xfId="0" applyFont="1" applyFill="1" applyBorder="1" applyAlignment="1">
      <alignment horizontal="center" vertical="center"/>
    </xf>
    <xf numFmtId="0" fontId="5" fillId="10" borderId="3" xfId="0" applyFont="1" applyFill="1" applyBorder="1" applyAlignment="1">
      <alignment horizontal="center" vertical="center"/>
    </xf>
    <xf numFmtId="0" fontId="5" fillId="10" borderId="4" xfId="0" applyFont="1" applyFill="1" applyBorder="1" applyAlignment="1">
      <alignment horizontal="center" vertical="center"/>
    </xf>
    <xf numFmtId="0" fontId="4" fillId="0" borderId="1" xfId="0" applyFont="1" applyBorder="1" applyAlignment="1">
      <alignment horizontal="center"/>
    </xf>
    <xf numFmtId="0" fontId="13" fillId="5" borderId="11" xfId="0" applyFont="1" applyFill="1" applyBorder="1" applyAlignment="1">
      <alignment horizontal="center"/>
    </xf>
    <xf numFmtId="0" fontId="13" fillId="5" borderId="0" xfId="0" applyFont="1" applyFill="1" applyAlignment="1">
      <alignment horizontal="center"/>
    </xf>
    <xf numFmtId="0" fontId="11" fillId="5" borderId="0" xfId="0" applyFont="1" applyFill="1" applyAlignment="1">
      <alignment horizontal="left" vertical="center" wrapText="1"/>
    </xf>
    <xf numFmtId="0" fontId="8" fillId="2" borderId="15"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5" fillId="10" borderId="1" xfId="0" applyFont="1" applyFill="1" applyBorder="1" applyAlignment="1">
      <alignment horizontal="center" vertical="center"/>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11" fillId="5" borderId="2" xfId="0" applyFont="1" applyFill="1" applyBorder="1" applyAlignment="1">
      <alignment horizontal="justify" vertical="center" wrapText="1"/>
    </xf>
    <xf numFmtId="0" fontId="11" fillId="5" borderId="3" xfId="0" applyFont="1" applyFill="1" applyBorder="1" applyAlignment="1">
      <alignment horizontal="justify" vertical="center" wrapText="1"/>
    </xf>
    <xf numFmtId="0" fontId="11" fillId="5" borderId="4" xfId="0" applyFont="1" applyFill="1" applyBorder="1" applyAlignment="1">
      <alignment horizontal="justify" vertical="center" wrapText="1"/>
    </xf>
    <xf numFmtId="0" fontId="4" fillId="5" borderId="2" xfId="0" applyFont="1" applyFill="1" applyBorder="1" applyAlignment="1">
      <alignment horizontal="justify" vertical="center" wrapText="1"/>
    </xf>
    <xf numFmtId="0" fontId="4" fillId="5" borderId="3" xfId="0" applyFont="1" applyFill="1" applyBorder="1" applyAlignment="1">
      <alignment horizontal="justify" vertical="center" wrapText="1"/>
    </xf>
    <xf numFmtId="0" fontId="4" fillId="5" borderId="4" xfId="0" applyFont="1" applyFill="1" applyBorder="1" applyAlignment="1">
      <alignment horizontal="justify" vertical="center" wrapText="1"/>
    </xf>
    <xf numFmtId="0" fontId="5" fillId="8" borderId="5" xfId="0" applyFont="1" applyFill="1" applyBorder="1" applyAlignment="1">
      <alignment horizontal="center" vertical="center" wrapText="1"/>
    </xf>
    <xf numFmtId="0" fontId="4" fillId="8" borderId="2" xfId="0" applyFont="1" applyFill="1" applyBorder="1" applyAlignment="1">
      <alignment horizontal="center"/>
    </xf>
    <xf numFmtId="0" fontId="4" fillId="8" borderId="3" xfId="0" applyFont="1" applyFill="1" applyBorder="1" applyAlignment="1">
      <alignment horizontal="center"/>
    </xf>
    <xf numFmtId="0" fontId="4" fillId="8" borderId="4" xfId="0" applyFont="1" applyFill="1" applyBorder="1" applyAlignment="1">
      <alignment horizontal="center"/>
    </xf>
    <xf numFmtId="17" fontId="5" fillId="5"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44" fontId="4" fillId="0" borderId="1" xfId="3" applyFont="1" applyFill="1" applyBorder="1" applyAlignment="1">
      <alignment vertical="center"/>
    </xf>
    <xf numFmtId="0" fontId="6" fillId="0" borderId="1" xfId="0" applyFont="1" applyBorder="1" applyAlignment="1">
      <alignment horizontal="center"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5" borderId="2"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5" borderId="4" xfId="0" applyFont="1" applyFill="1" applyBorder="1" applyAlignment="1">
      <alignment horizontal="left" vertical="center" wrapText="1"/>
    </xf>
    <xf numFmtId="0" fontId="5" fillId="8" borderId="1" xfId="0" applyFont="1" applyFill="1" applyBorder="1" applyAlignment="1">
      <alignment horizontal="center" vertical="center" wrapText="1"/>
    </xf>
  </cellXfs>
  <cellStyles count="5">
    <cellStyle name="Moneda" xfId="3" builtinId="4"/>
    <cellStyle name="Normal" xfId="0" builtinId="0"/>
    <cellStyle name="Normal 5" xfId="4" xr:uid="{50B33DEF-495E-4FC0-86CB-5F640C9FBC61}"/>
    <cellStyle name="Normal_HERRAMIENTAS PARA TRANSPORTE" xfId="2" xr:uid="{DD0249C0-33BF-41F8-817D-8F1A5DC6B7AF}"/>
    <cellStyle name="Porcentaje" xfId="1" builtinId="5"/>
  </cellStyles>
  <dxfs count="8">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4.png"/><Relationship Id="rId5" Type="http://schemas.openxmlformats.org/officeDocument/2006/relationships/image" Target="../media/image5.png"/><Relationship Id="rId4"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200024</xdr:colOff>
      <xdr:row>1</xdr:row>
      <xdr:rowOff>266700</xdr:rowOff>
    </xdr:from>
    <xdr:ext cx="2066925" cy="485775"/>
    <xdr:pic>
      <xdr:nvPicPr>
        <xdr:cNvPr id="3" name="image1.png">
          <a:extLst>
            <a:ext uri="{FF2B5EF4-FFF2-40B4-BE49-F238E27FC236}">
              <a16:creationId xmlns:a16="http://schemas.microsoft.com/office/drawing/2014/main" id="{BC7EAE87-AA9B-4DB5-8D90-F91DC0E2F536}"/>
            </a:ext>
          </a:extLst>
        </xdr:cNvPr>
        <xdr:cNvPicPr preferRelativeResize="0"/>
      </xdr:nvPicPr>
      <xdr:blipFill>
        <a:blip xmlns:r="http://schemas.openxmlformats.org/officeDocument/2006/relationships" r:embed="rId1" cstate="print"/>
        <a:stretch>
          <a:fillRect/>
        </a:stretch>
      </xdr:blipFill>
      <xdr:spPr>
        <a:xfrm>
          <a:off x="438149" y="476250"/>
          <a:ext cx="2066925" cy="485775"/>
        </a:xfrm>
        <a:prstGeom prst="rect">
          <a:avLst/>
        </a:prstGeom>
        <a:noFill/>
      </xdr:spPr>
    </xdr:pic>
    <xdr:clientData fLocksWithSheet="0"/>
  </xdr:oneCellAnchor>
  <xdr:twoCellAnchor editAs="oneCell">
    <xdr:from>
      <xdr:col>3</xdr:col>
      <xdr:colOff>245214</xdr:colOff>
      <xdr:row>18</xdr:row>
      <xdr:rowOff>262729</xdr:rowOff>
    </xdr:from>
    <xdr:to>
      <xdr:col>3</xdr:col>
      <xdr:colOff>758294</xdr:colOff>
      <xdr:row>18</xdr:row>
      <xdr:rowOff>497044</xdr:rowOff>
    </xdr:to>
    <xdr:pic>
      <xdr:nvPicPr>
        <xdr:cNvPr id="2" name="Imagen 1">
          <a:extLst>
            <a:ext uri="{FF2B5EF4-FFF2-40B4-BE49-F238E27FC236}">
              <a16:creationId xmlns:a16="http://schemas.microsoft.com/office/drawing/2014/main" id="{8845E9F2-72EB-735F-D13F-9B2EFE4DEA1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13920" y="9417935"/>
          <a:ext cx="513080" cy="234315"/>
        </a:xfrm>
        <a:prstGeom prst="rect">
          <a:avLst/>
        </a:prstGeom>
      </xdr:spPr>
    </xdr:pic>
    <xdr:clientData/>
  </xdr:twoCellAnchor>
  <xdr:twoCellAnchor editAs="oneCell">
    <xdr:from>
      <xdr:col>3</xdr:col>
      <xdr:colOff>234836</xdr:colOff>
      <xdr:row>19</xdr:row>
      <xdr:rowOff>155908</xdr:rowOff>
    </xdr:from>
    <xdr:to>
      <xdr:col>3</xdr:col>
      <xdr:colOff>730525</xdr:colOff>
      <xdr:row>19</xdr:row>
      <xdr:rowOff>511027</xdr:rowOff>
    </xdr:to>
    <xdr:pic>
      <xdr:nvPicPr>
        <xdr:cNvPr id="5" name="Imagen 4">
          <a:extLst>
            <a:ext uri="{FF2B5EF4-FFF2-40B4-BE49-F238E27FC236}">
              <a16:creationId xmlns:a16="http://schemas.microsoft.com/office/drawing/2014/main" id="{11FCC831-3B06-42CE-9FF6-8CC43F659BE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103542" y="10028290"/>
          <a:ext cx="495689" cy="35511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26</xdr:row>
      <xdr:rowOff>46596</xdr:rowOff>
    </xdr:from>
    <xdr:to>
      <xdr:col>1</xdr:col>
      <xdr:colOff>243015</xdr:colOff>
      <xdr:row>29</xdr:row>
      <xdr:rowOff>8419</xdr:rowOff>
    </xdr:to>
    <xdr:pic>
      <xdr:nvPicPr>
        <xdr:cNvPr id="3" name="Imagen 2" descr="Dibujo en blanco y negroDescripción generada automáticamente con confianza baja">
          <a:extLst>
            <a:ext uri="{FF2B5EF4-FFF2-40B4-BE49-F238E27FC236}">
              <a16:creationId xmlns:a16="http://schemas.microsoft.com/office/drawing/2014/main" id="{B958CDAC-BF0B-4033-BA71-ABF39B9495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rot="364517">
          <a:off x="4387084" y="14105496"/>
          <a:ext cx="243015" cy="447598"/>
        </a:xfrm>
        <a:prstGeom prst="rect">
          <a:avLst/>
        </a:prstGeom>
        <a:noFill/>
        <a:ln>
          <a:noFill/>
        </a:ln>
      </xdr:spPr>
    </xdr:pic>
    <xdr:clientData/>
  </xdr:twoCellAnchor>
  <xdr:twoCellAnchor editAs="oneCell">
    <xdr:from>
      <xdr:col>1</xdr:col>
      <xdr:colOff>0</xdr:colOff>
      <xdr:row>27</xdr:row>
      <xdr:rowOff>38102</xdr:rowOff>
    </xdr:from>
    <xdr:to>
      <xdr:col>1</xdr:col>
      <xdr:colOff>704850</xdr:colOff>
      <xdr:row>29</xdr:row>
      <xdr:rowOff>76201</xdr:rowOff>
    </xdr:to>
    <xdr:pic>
      <xdr:nvPicPr>
        <xdr:cNvPr id="4" name="Imagen 3">
          <a:extLst>
            <a:ext uri="{FF2B5EF4-FFF2-40B4-BE49-F238E27FC236}">
              <a16:creationId xmlns:a16="http://schemas.microsoft.com/office/drawing/2014/main" id="{9D9F5E05-5E15-4106-87AF-EBD8F3B7E41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4143375" y="14611352"/>
          <a:ext cx="704850" cy="361948"/>
        </a:xfrm>
        <a:prstGeom prst="rect">
          <a:avLst/>
        </a:prstGeom>
        <a:noFill/>
        <a:ln>
          <a:noFill/>
        </a:ln>
      </xdr:spPr>
    </xdr:pic>
    <xdr:clientData/>
  </xdr:twoCellAnchor>
  <xdr:oneCellAnchor>
    <xdr:from>
      <xdr:col>2</xdr:col>
      <xdr:colOff>323850</xdr:colOff>
      <xdr:row>2</xdr:row>
      <xdr:rowOff>200025</xdr:rowOff>
    </xdr:from>
    <xdr:ext cx="2066925" cy="485775"/>
    <xdr:pic>
      <xdr:nvPicPr>
        <xdr:cNvPr id="2" name="image1.png">
          <a:extLst>
            <a:ext uri="{FF2B5EF4-FFF2-40B4-BE49-F238E27FC236}">
              <a16:creationId xmlns:a16="http://schemas.microsoft.com/office/drawing/2014/main" id="{BEF54C9D-BC2A-4BFD-B4CB-F89E80CA47B7}"/>
            </a:ext>
          </a:extLst>
        </xdr:cNvPr>
        <xdr:cNvPicPr preferRelativeResize="0"/>
      </xdr:nvPicPr>
      <xdr:blipFill>
        <a:blip xmlns:r="http://schemas.openxmlformats.org/officeDocument/2006/relationships" r:embed="rId3" cstate="print"/>
        <a:stretch>
          <a:fillRect/>
        </a:stretch>
      </xdr:blipFill>
      <xdr:spPr>
        <a:xfrm>
          <a:off x="1323975" y="628650"/>
          <a:ext cx="2066925" cy="485775"/>
        </a:xfrm>
        <a:prstGeom prst="rect">
          <a:avLst/>
        </a:prstGeom>
        <a:noFill/>
      </xdr:spPr>
    </xdr:pic>
    <xdr:clientData fLocksWithSheet="0"/>
  </xdr:oneCellAnchor>
  <xdr:twoCellAnchor editAs="oneCell">
    <xdr:from>
      <xdr:col>3</xdr:col>
      <xdr:colOff>84992</xdr:colOff>
      <xdr:row>17</xdr:row>
      <xdr:rowOff>175847</xdr:rowOff>
    </xdr:from>
    <xdr:to>
      <xdr:col>3</xdr:col>
      <xdr:colOff>692728</xdr:colOff>
      <xdr:row>17</xdr:row>
      <xdr:rowOff>453390</xdr:rowOff>
    </xdr:to>
    <xdr:pic>
      <xdr:nvPicPr>
        <xdr:cNvPr id="5" name="Imagen 4">
          <a:extLst>
            <a:ext uri="{FF2B5EF4-FFF2-40B4-BE49-F238E27FC236}">
              <a16:creationId xmlns:a16="http://schemas.microsoft.com/office/drawing/2014/main" id="{5B2CA5EC-75B8-4EAF-9EA9-9E7E19C29F6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242896" y="5473212"/>
          <a:ext cx="607736" cy="277543"/>
        </a:xfrm>
        <a:prstGeom prst="rect">
          <a:avLst/>
        </a:prstGeom>
      </xdr:spPr>
    </xdr:pic>
    <xdr:clientData/>
  </xdr:twoCellAnchor>
  <xdr:twoCellAnchor editAs="oneCell">
    <xdr:from>
      <xdr:col>3</xdr:col>
      <xdr:colOff>140804</xdr:colOff>
      <xdr:row>18</xdr:row>
      <xdr:rowOff>107673</xdr:rowOff>
    </xdr:from>
    <xdr:to>
      <xdr:col>3</xdr:col>
      <xdr:colOff>636493</xdr:colOff>
      <xdr:row>18</xdr:row>
      <xdr:rowOff>462792</xdr:rowOff>
    </xdr:to>
    <xdr:pic>
      <xdr:nvPicPr>
        <xdr:cNvPr id="6" name="Imagen 5">
          <a:extLst>
            <a:ext uri="{FF2B5EF4-FFF2-40B4-BE49-F238E27FC236}">
              <a16:creationId xmlns:a16="http://schemas.microsoft.com/office/drawing/2014/main" id="{E46377F1-CC40-4DFB-9C55-C5D63E71FC1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3296478" y="8208064"/>
          <a:ext cx="495689" cy="355119"/>
        </a:xfrm>
        <a:prstGeom prst="rect">
          <a:avLst/>
        </a:prstGeom>
        <a:noFill/>
        <a:ln>
          <a:noFill/>
        </a:ln>
      </xdr:spPr>
    </xdr:pic>
    <xdr:clientData/>
  </xdr:twoCellAnchor>
  <xdr:twoCellAnchor editAs="oneCell">
    <xdr:from>
      <xdr:col>15</xdr:col>
      <xdr:colOff>236697</xdr:colOff>
      <xdr:row>1</xdr:row>
      <xdr:rowOff>8283</xdr:rowOff>
    </xdr:from>
    <xdr:to>
      <xdr:col>27</xdr:col>
      <xdr:colOff>563217</xdr:colOff>
      <xdr:row>6</xdr:row>
      <xdr:rowOff>960782</xdr:rowOff>
    </xdr:to>
    <xdr:pic>
      <xdr:nvPicPr>
        <xdr:cNvPr id="9" name="Imagen 8">
          <a:extLst>
            <a:ext uri="{FF2B5EF4-FFF2-40B4-BE49-F238E27FC236}">
              <a16:creationId xmlns:a16="http://schemas.microsoft.com/office/drawing/2014/main" id="{E5B8C671-32B4-6A11-B05E-5DE9C6562AC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2677175" y="173935"/>
          <a:ext cx="9470520" cy="399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428625</xdr:colOff>
      <xdr:row>1</xdr:row>
      <xdr:rowOff>342900</xdr:rowOff>
    </xdr:from>
    <xdr:ext cx="2066925" cy="485775"/>
    <xdr:pic>
      <xdr:nvPicPr>
        <xdr:cNvPr id="2" name="image1.png">
          <a:extLst>
            <a:ext uri="{FF2B5EF4-FFF2-40B4-BE49-F238E27FC236}">
              <a16:creationId xmlns:a16="http://schemas.microsoft.com/office/drawing/2014/main" id="{BF2926CD-15EC-4D5A-ABA3-48AA63960255}"/>
            </a:ext>
          </a:extLst>
        </xdr:cNvPr>
        <xdr:cNvPicPr preferRelativeResize="0"/>
      </xdr:nvPicPr>
      <xdr:blipFill>
        <a:blip xmlns:r="http://schemas.openxmlformats.org/officeDocument/2006/relationships" r:embed="rId1" cstate="print"/>
        <a:stretch>
          <a:fillRect/>
        </a:stretch>
      </xdr:blipFill>
      <xdr:spPr>
        <a:xfrm>
          <a:off x="666750" y="504825"/>
          <a:ext cx="2066925" cy="485775"/>
        </a:xfrm>
        <a:prstGeom prst="rect">
          <a:avLst/>
        </a:prstGeom>
        <a:noFill/>
      </xdr:spPr>
    </xdr:pic>
    <xdr:clientData fLocksWithSheet="0"/>
  </xdr:oneCellAnchor>
  <xdr:twoCellAnchor editAs="oneCell">
    <xdr:from>
      <xdr:col>3</xdr:col>
      <xdr:colOff>152400</xdr:colOff>
      <xdr:row>17</xdr:row>
      <xdr:rowOff>171450</xdr:rowOff>
    </xdr:from>
    <xdr:to>
      <xdr:col>3</xdr:col>
      <xdr:colOff>665480</xdr:colOff>
      <xdr:row>17</xdr:row>
      <xdr:rowOff>405765</xdr:rowOff>
    </xdr:to>
    <xdr:pic>
      <xdr:nvPicPr>
        <xdr:cNvPr id="3" name="Imagen 2">
          <a:extLst>
            <a:ext uri="{FF2B5EF4-FFF2-40B4-BE49-F238E27FC236}">
              <a16:creationId xmlns:a16="http://schemas.microsoft.com/office/drawing/2014/main" id="{97AE0C84-2466-42DB-91A3-6B709C23FD3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52800" y="9315450"/>
          <a:ext cx="513080" cy="234315"/>
        </a:xfrm>
        <a:prstGeom prst="rect">
          <a:avLst/>
        </a:prstGeom>
      </xdr:spPr>
    </xdr:pic>
    <xdr:clientData/>
  </xdr:twoCellAnchor>
  <xdr:twoCellAnchor editAs="oneCell">
    <xdr:from>
      <xdr:col>3</xdr:col>
      <xdr:colOff>142875</xdr:colOff>
      <xdr:row>18</xdr:row>
      <xdr:rowOff>57150</xdr:rowOff>
    </xdr:from>
    <xdr:to>
      <xdr:col>3</xdr:col>
      <xdr:colOff>638564</xdr:colOff>
      <xdr:row>18</xdr:row>
      <xdr:rowOff>412269</xdr:rowOff>
    </xdr:to>
    <xdr:pic>
      <xdr:nvPicPr>
        <xdr:cNvPr id="5" name="Imagen 4">
          <a:extLst>
            <a:ext uri="{FF2B5EF4-FFF2-40B4-BE49-F238E27FC236}">
              <a16:creationId xmlns:a16="http://schemas.microsoft.com/office/drawing/2014/main" id="{7D5F0109-C736-41BF-93CF-A583C7B9D69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343275" y="8858250"/>
          <a:ext cx="495689" cy="355119"/>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352425</xdr:colOff>
      <xdr:row>1</xdr:row>
      <xdr:rowOff>257175</xdr:rowOff>
    </xdr:from>
    <xdr:ext cx="2066925" cy="485775"/>
    <xdr:pic>
      <xdr:nvPicPr>
        <xdr:cNvPr id="2" name="image1.png">
          <a:extLst>
            <a:ext uri="{FF2B5EF4-FFF2-40B4-BE49-F238E27FC236}">
              <a16:creationId xmlns:a16="http://schemas.microsoft.com/office/drawing/2014/main" id="{A8B273F0-B6CB-45B9-BE0D-38E3854DDFAA}"/>
            </a:ext>
          </a:extLst>
        </xdr:cNvPr>
        <xdr:cNvPicPr preferRelativeResize="0"/>
      </xdr:nvPicPr>
      <xdr:blipFill>
        <a:blip xmlns:r="http://schemas.openxmlformats.org/officeDocument/2006/relationships" r:embed="rId1" cstate="print"/>
        <a:stretch>
          <a:fillRect/>
        </a:stretch>
      </xdr:blipFill>
      <xdr:spPr>
        <a:xfrm>
          <a:off x="523875" y="466725"/>
          <a:ext cx="2066925" cy="485775"/>
        </a:xfrm>
        <a:prstGeom prst="rect">
          <a:avLst/>
        </a:prstGeom>
        <a:noFill/>
      </xdr:spPr>
    </xdr:pic>
    <xdr:clientData fLocksWithSheet="0"/>
  </xdr:oneCellAnchor>
  <xdr:twoCellAnchor editAs="oneCell">
    <xdr:from>
      <xdr:col>3</xdr:col>
      <xdr:colOff>133350</xdr:colOff>
      <xdr:row>18</xdr:row>
      <xdr:rowOff>152400</xdr:rowOff>
    </xdr:from>
    <xdr:to>
      <xdr:col>3</xdr:col>
      <xdr:colOff>646430</xdr:colOff>
      <xdr:row>18</xdr:row>
      <xdr:rowOff>386715</xdr:rowOff>
    </xdr:to>
    <xdr:pic>
      <xdr:nvPicPr>
        <xdr:cNvPr id="3" name="Imagen 2">
          <a:extLst>
            <a:ext uri="{FF2B5EF4-FFF2-40B4-BE49-F238E27FC236}">
              <a16:creationId xmlns:a16="http://schemas.microsoft.com/office/drawing/2014/main" id="{6CA4E82D-4047-47C7-BA27-B8C294480CB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81350" y="9220200"/>
          <a:ext cx="513080" cy="234315"/>
        </a:xfrm>
        <a:prstGeom prst="rect">
          <a:avLst/>
        </a:prstGeom>
      </xdr:spPr>
    </xdr:pic>
    <xdr:clientData/>
  </xdr:twoCellAnchor>
  <xdr:twoCellAnchor editAs="oneCell">
    <xdr:from>
      <xdr:col>3</xdr:col>
      <xdr:colOff>151086</xdr:colOff>
      <xdr:row>19</xdr:row>
      <xdr:rowOff>52552</xdr:rowOff>
    </xdr:from>
    <xdr:to>
      <xdr:col>3</xdr:col>
      <xdr:colOff>646775</xdr:colOff>
      <xdr:row>19</xdr:row>
      <xdr:rowOff>407671</xdr:rowOff>
    </xdr:to>
    <xdr:pic>
      <xdr:nvPicPr>
        <xdr:cNvPr id="5" name="Imagen 4">
          <a:extLst>
            <a:ext uri="{FF2B5EF4-FFF2-40B4-BE49-F238E27FC236}">
              <a16:creationId xmlns:a16="http://schemas.microsoft.com/office/drawing/2014/main" id="{13AC1B97-7737-4054-B77E-637388A1CCA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199086" y="7298121"/>
          <a:ext cx="495689" cy="35511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3AB22-C042-4D3C-B900-8EFF28F005FD}">
  <dimension ref="A2:V24"/>
  <sheetViews>
    <sheetView showGridLines="0" tabSelected="1" zoomScaleNormal="100" workbookViewId="0"/>
  </sheetViews>
  <sheetFormatPr baseColWidth="10" defaultRowHeight="12.75" outlineLevelCol="1" x14ac:dyDescent="0.2"/>
  <cols>
    <col min="1" max="1" width="3.5703125" style="1" customWidth="1"/>
    <col min="2" max="2" width="7.5703125" style="1" customWidth="1"/>
    <col min="3" max="3" width="32" style="1" customWidth="1"/>
    <col min="4" max="4" width="14.7109375" style="1" customWidth="1"/>
    <col min="5" max="5" width="10.140625" style="1" customWidth="1"/>
    <col min="6" max="6" width="2.7109375" style="1" customWidth="1"/>
    <col min="7" max="7" width="15.42578125" style="1" customWidth="1"/>
    <col min="8" max="8" width="2.7109375" style="1" customWidth="1"/>
    <col min="9" max="9" width="15.5703125" style="1" customWidth="1"/>
    <col min="10" max="10" width="2.7109375" style="1" customWidth="1"/>
    <col min="11" max="15" width="15.5703125" style="1" customWidth="1" outlineLevel="1"/>
    <col min="16" max="16" width="2.7109375" style="1" customWidth="1" outlineLevel="1"/>
    <col min="17" max="20" width="15.5703125" style="1" customWidth="1"/>
    <col min="21" max="21" width="11.42578125" style="1"/>
    <col min="22" max="22" width="15.7109375" style="1" customWidth="1"/>
    <col min="23" max="16384" width="11.42578125" style="1"/>
  </cols>
  <sheetData>
    <row r="2" spans="1:22" ht="30.75" customHeight="1" x14ac:dyDescent="0.2">
      <c r="B2" s="93"/>
      <c r="C2" s="93"/>
      <c r="D2" s="101" t="s">
        <v>16</v>
      </c>
      <c r="E2" s="101"/>
      <c r="F2" s="101"/>
      <c r="G2" s="101"/>
      <c r="H2" s="101"/>
      <c r="I2" s="101"/>
      <c r="J2" s="101"/>
      <c r="K2" s="101"/>
      <c r="L2" s="101"/>
      <c r="M2" s="101"/>
      <c r="N2" s="101"/>
      <c r="O2" s="101"/>
      <c r="P2" s="101"/>
      <c r="Q2" s="101"/>
      <c r="R2" s="101"/>
      <c r="S2" s="101"/>
      <c r="T2" s="101"/>
    </row>
    <row r="3" spans="1:22" ht="48.75" customHeight="1" x14ac:dyDescent="0.2">
      <c r="B3" s="93"/>
      <c r="C3" s="93"/>
      <c r="D3" s="87" t="s">
        <v>44</v>
      </c>
      <c r="E3" s="88"/>
      <c r="F3" s="88"/>
      <c r="G3" s="88"/>
      <c r="H3" s="88"/>
      <c r="I3" s="88"/>
      <c r="J3" s="88"/>
      <c r="K3" s="88"/>
      <c r="L3" s="88"/>
      <c r="M3" s="88"/>
      <c r="N3" s="88"/>
      <c r="O3" s="88"/>
      <c r="P3" s="88"/>
      <c r="Q3" s="88"/>
      <c r="R3" s="88"/>
      <c r="S3" s="88"/>
      <c r="T3" s="89"/>
    </row>
    <row r="4" spans="1:22" ht="86.25" customHeight="1" thickBot="1" x14ac:dyDescent="0.25">
      <c r="B4" s="78" t="s">
        <v>30</v>
      </c>
      <c r="C4" s="79"/>
      <c r="D4" s="97"/>
      <c r="E4" s="80"/>
      <c r="G4" s="7" t="s">
        <v>48</v>
      </c>
      <c r="I4" s="7" t="s">
        <v>53</v>
      </c>
      <c r="K4" s="8" t="s">
        <v>31</v>
      </c>
      <c r="L4" s="8" t="s">
        <v>3</v>
      </c>
      <c r="M4" s="8" t="s">
        <v>32</v>
      </c>
      <c r="N4" s="8" t="s">
        <v>11</v>
      </c>
      <c r="O4" s="9" t="s">
        <v>4</v>
      </c>
      <c r="Q4" s="98" t="s">
        <v>21</v>
      </c>
      <c r="R4" s="99"/>
      <c r="S4" s="99"/>
      <c r="T4" s="100"/>
    </row>
    <row r="5" spans="1:22" ht="38.25" customHeight="1" thickBot="1" x14ac:dyDescent="0.25">
      <c r="B5" s="2" t="s">
        <v>0</v>
      </c>
      <c r="C5" s="63" t="s">
        <v>15</v>
      </c>
      <c r="D5" s="65" t="s">
        <v>1</v>
      </c>
      <c r="E5" s="64" t="s">
        <v>2</v>
      </c>
      <c r="G5" s="7" t="s">
        <v>14</v>
      </c>
      <c r="I5" s="7" t="s">
        <v>14</v>
      </c>
      <c r="K5" s="10" t="s">
        <v>6</v>
      </c>
      <c r="L5" s="10" t="s">
        <v>6</v>
      </c>
      <c r="M5" s="10" t="s">
        <v>6</v>
      </c>
      <c r="N5" s="11" t="s">
        <v>12</v>
      </c>
      <c r="O5" s="10" t="s">
        <v>6</v>
      </c>
      <c r="Q5" s="7" t="s">
        <v>14</v>
      </c>
      <c r="R5" s="7" t="s">
        <v>26</v>
      </c>
      <c r="S5" s="7" t="s">
        <v>27</v>
      </c>
      <c r="T5" s="7" t="s">
        <v>28</v>
      </c>
    </row>
    <row r="6" spans="1:22" ht="84.75" customHeight="1" thickBot="1" x14ac:dyDescent="0.25">
      <c r="B6" s="62">
        <v>1</v>
      </c>
      <c r="C6" s="66" t="s">
        <v>45</v>
      </c>
      <c r="D6" s="59" t="s">
        <v>42</v>
      </c>
      <c r="E6" s="59">
        <v>100</v>
      </c>
      <c r="G6" s="12">
        <v>526000</v>
      </c>
      <c r="H6" s="13"/>
      <c r="I6" s="12">
        <v>1459516.67</v>
      </c>
      <c r="J6" s="13"/>
      <c r="K6" s="14">
        <f>ROUND(MIN(G6,I6),2)</f>
        <v>526000</v>
      </c>
      <c r="L6" s="14">
        <f>ROUND(AVERAGE(G6,I6),2)</f>
        <v>992758.34</v>
      </c>
      <c r="M6" s="14">
        <f>+MAX(G6,I6)</f>
        <v>1459516.67</v>
      </c>
      <c r="N6" s="15">
        <f t="shared" ref="N6:N8" si="0">+(L6/K6)-1</f>
        <v>0.88737326996197718</v>
      </c>
      <c r="O6" s="57">
        <f>+ROUND(AVERAGE(K6,L6),2)</f>
        <v>759379.17</v>
      </c>
      <c r="Q6" s="58">
        <f>+O6</f>
        <v>759379.17</v>
      </c>
      <c r="R6" s="24">
        <f>+ROUND((Q6*0.19),2)</f>
        <v>144282.04</v>
      </c>
      <c r="S6" s="24">
        <f>+Q6+R6</f>
        <v>903661.21000000008</v>
      </c>
      <c r="T6" s="16">
        <f>+S6*E6</f>
        <v>90366121.000000015</v>
      </c>
      <c r="V6" s="13"/>
    </row>
    <row r="7" spans="1:22" ht="84.75" customHeight="1" thickBot="1" x14ac:dyDescent="0.25">
      <c r="B7" s="4">
        <v>2</v>
      </c>
      <c r="C7" s="66" t="s">
        <v>46</v>
      </c>
      <c r="D7" s="59" t="s">
        <v>42</v>
      </c>
      <c r="E7" s="59">
        <v>141</v>
      </c>
      <c r="G7" s="12">
        <v>348000</v>
      </c>
      <c r="H7" s="13"/>
      <c r="I7" s="12">
        <v>635550</v>
      </c>
      <c r="J7" s="13"/>
      <c r="K7" s="14">
        <f>ROUND(MIN(G7,I7),2)</f>
        <v>348000</v>
      </c>
      <c r="L7" s="14">
        <f>ROUND(AVERAGE(G7,I7),2)</f>
        <v>491775</v>
      </c>
      <c r="M7" s="14">
        <f>+MAX(G7,I7)</f>
        <v>635550</v>
      </c>
      <c r="N7" s="15">
        <f t="shared" si="0"/>
        <v>0.41314655172413794</v>
      </c>
      <c r="O7" s="57">
        <f>+ROUND(AVERAGE(K7,L7),2)</f>
        <v>419887.5</v>
      </c>
      <c r="Q7" s="58">
        <f>+O7</f>
        <v>419887.5</v>
      </c>
      <c r="R7" s="24">
        <f>+ROUND((Q7*0.19),2)</f>
        <v>79778.63</v>
      </c>
      <c r="S7" s="24">
        <f>+Q7+R7</f>
        <v>499666.13</v>
      </c>
      <c r="T7" s="16">
        <f>+S7*E7</f>
        <v>70452924.329999998</v>
      </c>
      <c r="V7" s="13"/>
    </row>
    <row r="8" spans="1:22" ht="84.75" customHeight="1" thickBot="1" x14ac:dyDescent="0.25">
      <c r="B8" s="4">
        <v>3</v>
      </c>
      <c r="C8" s="66" t="s">
        <v>47</v>
      </c>
      <c r="D8" s="59" t="s">
        <v>42</v>
      </c>
      <c r="E8" s="59">
        <v>277</v>
      </c>
      <c r="G8" s="12">
        <v>270000</v>
      </c>
      <c r="H8" s="13"/>
      <c r="I8" s="12">
        <v>453466.67</v>
      </c>
      <c r="J8" s="13"/>
      <c r="K8" s="14">
        <f>ROUND(MIN(G8,I8),2)</f>
        <v>270000</v>
      </c>
      <c r="L8" s="14">
        <f>ROUND(AVERAGE(G8,I8),2)</f>
        <v>361733.34</v>
      </c>
      <c r="M8" s="14">
        <f>+MAX(G8,I8)</f>
        <v>453466.67</v>
      </c>
      <c r="N8" s="15">
        <f t="shared" si="0"/>
        <v>0.33975311111111117</v>
      </c>
      <c r="O8" s="57">
        <f>+ROUND(AVERAGE(K8,L8),2)</f>
        <v>315866.67</v>
      </c>
      <c r="Q8" s="58">
        <f>+O8</f>
        <v>315866.67</v>
      </c>
      <c r="R8" s="24">
        <f>+ROUND((Q8*0.19),2)</f>
        <v>60014.67</v>
      </c>
      <c r="S8" s="24">
        <f>+Q8+R8</f>
        <v>375881.33999999997</v>
      </c>
      <c r="T8" s="16">
        <f>+S8*E8</f>
        <v>104119131.17999999</v>
      </c>
      <c r="V8" s="13"/>
    </row>
    <row r="9" spans="1:22" ht="33" customHeight="1" x14ac:dyDescent="0.2">
      <c r="B9" s="111" t="s">
        <v>13</v>
      </c>
      <c r="C9" s="111"/>
      <c r="D9" s="111"/>
      <c r="E9" s="111"/>
      <c r="G9" s="18"/>
      <c r="I9" s="18"/>
      <c r="K9" s="112"/>
      <c r="L9" s="113"/>
      <c r="M9" s="113"/>
      <c r="N9" s="113"/>
      <c r="O9" s="114"/>
      <c r="Q9" s="19"/>
      <c r="R9" s="19"/>
      <c r="S9" s="19"/>
      <c r="T9" s="20">
        <f>SUM(T6:T8)</f>
        <v>264938176.50999999</v>
      </c>
    </row>
    <row r="11" spans="1:22" x14ac:dyDescent="0.2">
      <c r="B11" s="21" t="s">
        <v>5</v>
      </c>
      <c r="C11" s="21"/>
      <c r="D11" s="22"/>
      <c r="E11" s="22"/>
      <c r="F11" s="22"/>
    </row>
    <row r="12" spans="1:22" ht="27" customHeight="1" x14ac:dyDescent="0.2">
      <c r="B12" s="102" t="s">
        <v>19</v>
      </c>
      <c r="C12" s="103"/>
      <c r="D12" s="103"/>
      <c r="E12" s="103"/>
      <c r="F12" s="103"/>
      <c r="G12" s="103"/>
      <c r="H12" s="103"/>
      <c r="I12" s="104"/>
    </row>
    <row r="13" spans="1:22" ht="46.5" customHeight="1" x14ac:dyDescent="0.2">
      <c r="B13" s="105" t="s">
        <v>43</v>
      </c>
      <c r="C13" s="106"/>
      <c r="D13" s="106"/>
      <c r="E13" s="106"/>
      <c r="F13" s="106"/>
      <c r="G13" s="106"/>
      <c r="H13" s="106"/>
      <c r="I13" s="107"/>
    </row>
    <row r="14" spans="1:22" ht="63" customHeight="1" x14ac:dyDescent="0.2">
      <c r="A14" s="38"/>
      <c r="B14" s="108" t="s">
        <v>35</v>
      </c>
      <c r="C14" s="109"/>
      <c r="D14" s="109"/>
      <c r="E14" s="109"/>
      <c r="F14" s="109"/>
      <c r="G14" s="109"/>
      <c r="H14" s="109"/>
      <c r="I14" s="110"/>
    </row>
    <row r="15" spans="1:22" x14ac:dyDescent="0.2">
      <c r="A15" s="38"/>
      <c r="B15" s="54"/>
      <c r="C15" s="54"/>
      <c r="D15" s="54"/>
      <c r="E15" s="54"/>
      <c r="F15" s="54"/>
      <c r="G15" s="38"/>
      <c r="H15" s="38"/>
      <c r="I15" s="38"/>
    </row>
    <row r="16" spans="1:22" ht="15.75" customHeight="1" x14ac:dyDescent="0.2">
      <c r="A16" s="38"/>
      <c r="B16" s="76" t="s">
        <v>54</v>
      </c>
      <c r="C16" s="77"/>
      <c r="D16" s="46"/>
      <c r="E16" s="46"/>
      <c r="F16" s="46"/>
      <c r="G16" s="38"/>
      <c r="H16" s="46"/>
      <c r="I16" s="38"/>
    </row>
    <row r="17" spans="1:9" ht="15.75" customHeight="1" x14ac:dyDescent="0.2">
      <c r="A17" s="38"/>
      <c r="B17" s="76" t="s">
        <v>56</v>
      </c>
      <c r="C17" s="77"/>
      <c r="D17" s="46"/>
      <c r="E17" s="46"/>
      <c r="F17" s="46"/>
      <c r="G17" s="38"/>
      <c r="H17" s="46"/>
      <c r="I17" s="38"/>
    </row>
    <row r="18" spans="1:9" x14ac:dyDescent="0.2">
      <c r="A18" s="38"/>
      <c r="B18" s="38"/>
      <c r="C18" s="96"/>
      <c r="D18" s="96"/>
      <c r="E18" s="96"/>
      <c r="F18" s="96"/>
      <c r="G18" s="96"/>
      <c r="H18" s="96"/>
      <c r="I18" s="38"/>
    </row>
    <row r="19" spans="1:9" s="23" customFormat="1" ht="56.25" customHeight="1" x14ac:dyDescent="0.25">
      <c r="A19" s="53"/>
      <c r="B19" s="47" t="s">
        <v>22</v>
      </c>
      <c r="C19" s="47" t="s">
        <v>41</v>
      </c>
      <c r="D19" s="51"/>
      <c r="E19" s="94"/>
      <c r="F19" s="95"/>
      <c r="G19" s="53"/>
      <c r="H19" s="53"/>
      <c r="I19" s="53"/>
    </row>
    <row r="20" spans="1:9" s="23" customFormat="1" ht="57.75" customHeight="1" x14ac:dyDescent="0.25">
      <c r="A20" s="53"/>
      <c r="B20" s="47" t="s">
        <v>23</v>
      </c>
      <c r="C20" s="47" t="s">
        <v>49</v>
      </c>
      <c r="D20" s="51"/>
      <c r="E20" s="94"/>
      <c r="F20" s="95"/>
      <c r="G20" s="53"/>
      <c r="H20" s="53"/>
      <c r="I20" s="53"/>
    </row>
    <row r="21" spans="1:9" x14ac:dyDescent="0.2">
      <c r="A21" s="38"/>
      <c r="B21" s="38"/>
      <c r="C21" s="38"/>
      <c r="D21" s="38"/>
      <c r="E21" s="38"/>
      <c r="F21" s="38"/>
      <c r="G21" s="38"/>
      <c r="H21" s="38"/>
      <c r="I21" s="38"/>
    </row>
    <row r="22" spans="1:9" x14ac:dyDescent="0.2">
      <c r="A22" s="38"/>
      <c r="B22" s="38"/>
      <c r="C22" s="38"/>
      <c r="D22" s="38"/>
      <c r="E22" s="38"/>
      <c r="F22" s="38"/>
      <c r="G22" s="38"/>
      <c r="H22" s="38"/>
      <c r="I22" s="38"/>
    </row>
    <row r="23" spans="1:9" x14ac:dyDescent="0.2">
      <c r="A23" s="38"/>
      <c r="B23" s="38"/>
      <c r="C23" s="38"/>
      <c r="D23" s="38"/>
      <c r="E23" s="38"/>
      <c r="F23" s="38"/>
      <c r="G23" s="38"/>
      <c r="H23" s="38"/>
      <c r="I23" s="38"/>
    </row>
    <row r="24" spans="1:9" x14ac:dyDescent="0.2">
      <c r="A24" s="38"/>
      <c r="B24" s="38"/>
      <c r="C24" s="38"/>
      <c r="D24" s="38"/>
      <c r="E24" s="38"/>
      <c r="F24" s="38"/>
      <c r="G24" s="38"/>
      <c r="H24" s="38"/>
      <c r="I24" s="38"/>
    </row>
  </sheetData>
  <mergeCells count="15">
    <mergeCell ref="D3:T3"/>
    <mergeCell ref="B16:C16"/>
    <mergeCell ref="B2:C3"/>
    <mergeCell ref="D2:T2"/>
    <mergeCell ref="B12:I12"/>
    <mergeCell ref="B13:I13"/>
    <mergeCell ref="B14:I14"/>
    <mergeCell ref="B9:E9"/>
    <mergeCell ref="K9:O9"/>
    <mergeCell ref="E19:F19"/>
    <mergeCell ref="E20:F20"/>
    <mergeCell ref="C18:H18"/>
    <mergeCell ref="B4:E4"/>
    <mergeCell ref="Q4:T4"/>
    <mergeCell ref="B17:C17"/>
  </mergeCells>
  <phoneticPr fontId="2" type="noConversion"/>
  <conditionalFormatting sqref="N6:N8">
    <cfRule type="expression" dxfId="7" priority="1">
      <formula>$N6&gt;25%</formula>
    </cfRule>
    <cfRule type="expression" dxfId="6" priority="2">
      <formula>$N6&lt;24.99%</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E8503-9D64-4F51-9E57-0BACE887421D}">
  <dimension ref="A2:O26"/>
  <sheetViews>
    <sheetView showGridLines="0" zoomScale="115" zoomScaleNormal="115" workbookViewId="0"/>
  </sheetViews>
  <sheetFormatPr baseColWidth="10" defaultRowHeight="12.75" x14ac:dyDescent="0.2"/>
  <cols>
    <col min="1" max="1" width="3.5703125" style="1" customWidth="1"/>
    <col min="2" max="2" width="11.42578125" style="1"/>
    <col min="3" max="3" width="32.28515625" style="1" customWidth="1"/>
    <col min="4" max="5" width="11.42578125" style="1"/>
    <col min="6" max="6" width="2.7109375" style="1" customWidth="1"/>
    <col min="7" max="7" width="16.85546875" style="1" customWidth="1"/>
    <col min="8" max="8" width="2.7109375" style="1" customWidth="1"/>
    <col min="9" max="10" width="11.42578125" style="1"/>
    <col min="11" max="11" width="2.7109375" style="1" customWidth="1"/>
    <col min="12" max="12" width="16.5703125" style="1" bestFit="1" customWidth="1"/>
    <col min="13" max="14" width="16.5703125" style="1" customWidth="1"/>
    <col min="15" max="15" width="16.5703125" style="1" bestFit="1" customWidth="1"/>
    <col min="16" max="16384" width="11.42578125" style="1"/>
  </cols>
  <sheetData>
    <row r="2" spans="1:15" ht="21" customHeight="1" x14ac:dyDescent="0.2">
      <c r="B2" s="117" t="s">
        <v>29</v>
      </c>
      <c r="C2" s="117"/>
      <c r="D2" s="117"/>
      <c r="E2" s="117"/>
      <c r="F2" s="117"/>
      <c r="G2" s="117"/>
      <c r="H2" s="117"/>
      <c r="I2" s="117"/>
      <c r="J2" s="117"/>
      <c r="K2" s="117"/>
      <c r="L2" s="117"/>
      <c r="M2" s="117"/>
      <c r="N2" s="117"/>
      <c r="O2" s="117"/>
    </row>
    <row r="3" spans="1:15" ht="63" customHeight="1" x14ac:dyDescent="0.2">
      <c r="B3" s="119"/>
      <c r="C3" s="119"/>
      <c r="D3" s="119"/>
      <c r="E3" s="119"/>
      <c r="F3" s="119" t="str">
        <f>+'ANEXO 1 ANÁLISIS DE COTIZACION'!D3</f>
        <v>ADQUISICIÓN DE DISCOS DUROS EXTERNOS PARA LA FISCALÍA GENERAL DE LA NACIÓN</v>
      </c>
      <c r="G3" s="119"/>
      <c r="H3" s="119"/>
      <c r="I3" s="119"/>
      <c r="J3" s="119"/>
      <c r="K3" s="119"/>
      <c r="L3" s="119"/>
      <c r="M3" s="119"/>
      <c r="N3" s="119"/>
      <c r="O3" s="119"/>
    </row>
    <row r="4" spans="1:15" ht="38.25" x14ac:dyDescent="0.2">
      <c r="B4" s="117" t="s">
        <v>30</v>
      </c>
      <c r="C4" s="117"/>
      <c r="D4" s="117"/>
      <c r="E4" s="117"/>
      <c r="F4" s="116"/>
      <c r="G4" s="25" t="s">
        <v>52</v>
      </c>
      <c r="H4" s="116"/>
      <c r="I4" s="30" t="s">
        <v>51</v>
      </c>
      <c r="J4" s="30" t="s">
        <v>50</v>
      </c>
      <c r="K4" s="115"/>
      <c r="L4" s="98" t="s">
        <v>33</v>
      </c>
      <c r="M4" s="99"/>
      <c r="N4" s="99"/>
      <c r="O4" s="100"/>
    </row>
    <row r="5" spans="1:15" s="3" customFormat="1" ht="33" customHeight="1" x14ac:dyDescent="0.25">
      <c r="B5" s="25" t="s">
        <v>0</v>
      </c>
      <c r="C5" s="25" t="s">
        <v>15</v>
      </c>
      <c r="D5" s="25" t="s">
        <v>1</v>
      </c>
      <c r="E5" s="25" t="s">
        <v>2</v>
      </c>
      <c r="F5" s="116"/>
      <c r="G5" s="25" t="s">
        <v>24</v>
      </c>
      <c r="H5" s="116"/>
      <c r="I5" s="31">
        <v>1.5176000000000001</v>
      </c>
      <c r="J5" s="31">
        <v>1.5891</v>
      </c>
      <c r="K5" s="115"/>
      <c r="L5" s="7" t="s">
        <v>14</v>
      </c>
      <c r="M5" s="7" t="s">
        <v>26</v>
      </c>
      <c r="N5" s="7" t="s">
        <v>27</v>
      </c>
      <c r="O5" s="7" t="s">
        <v>7</v>
      </c>
    </row>
    <row r="6" spans="1:15" ht="83.25" customHeight="1" x14ac:dyDescent="0.2">
      <c r="B6" s="26">
        <v>1</v>
      </c>
      <c r="C6" s="27" t="str">
        <f>+'ANEXO 1 ANÁLISIS DE COTIZACION'!C6</f>
        <v>Disco Duro Externo de 4 TB ( Según especificaciones técnicas)</v>
      </c>
      <c r="D6" s="26" t="s">
        <v>40</v>
      </c>
      <c r="E6" s="56">
        <f>+'ANEXO 1 ANÁLISIS DE COTIZACION'!E6</f>
        <v>100</v>
      </c>
      <c r="F6" s="116"/>
      <c r="G6" s="28">
        <v>544028</v>
      </c>
      <c r="H6" s="116"/>
      <c r="I6" s="118">
        <f t="shared" ref="I6:I8" si="0">ROUND($J$5/$I$5*G6,2)</f>
        <v>569659.26</v>
      </c>
      <c r="J6" s="118"/>
      <c r="K6" s="115"/>
      <c r="L6" s="29">
        <f t="shared" ref="L6:L8" si="1">ROUND(I6,2)</f>
        <v>569659.26</v>
      </c>
      <c r="M6" s="29">
        <f t="shared" ref="M6:M8" si="2">+ROUND((L6*0.19),2)</f>
        <v>108235.26</v>
      </c>
      <c r="N6" s="29">
        <f t="shared" ref="N6:N8" si="3">+L6+M6</f>
        <v>677894.52</v>
      </c>
      <c r="O6" s="29">
        <f t="shared" ref="O6:O8" si="4">ROUND(N6*E6,2)</f>
        <v>67789452</v>
      </c>
    </row>
    <row r="7" spans="1:15" ht="83.25" customHeight="1" x14ac:dyDescent="0.2">
      <c r="B7" s="26">
        <v>2</v>
      </c>
      <c r="C7" s="27" t="str">
        <f>+'ANEXO 1 ANÁLISIS DE COTIZACION'!C7</f>
        <v>Disco Duro Externo de 2 TB ( Según especificaciones técnicas)</v>
      </c>
      <c r="D7" s="26" t="s">
        <v>40</v>
      </c>
      <c r="E7" s="56">
        <f>+'ANEXO 1 ANÁLISIS DE COTIZACION'!E7</f>
        <v>141</v>
      </c>
      <c r="F7" s="60"/>
      <c r="G7" s="28">
        <v>364128</v>
      </c>
      <c r="H7" s="60"/>
      <c r="I7" s="118">
        <f t="shared" si="0"/>
        <v>381283.48</v>
      </c>
      <c r="J7" s="118"/>
      <c r="K7" s="61"/>
      <c r="L7" s="29">
        <f t="shared" si="1"/>
        <v>381283.48</v>
      </c>
      <c r="M7" s="29">
        <f t="shared" si="2"/>
        <v>72443.86</v>
      </c>
      <c r="N7" s="29">
        <f t="shared" si="3"/>
        <v>453727.33999999997</v>
      </c>
      <c r="O7" s="29">
        <f t="shared" si="4"/>
        <v>63975554.939999998</v>
      </c>
    </row>
    <row r="8" spans="1:15" ht="83.25" customHeight="1" x14ac:dyDescent="0.2">
      <c r="B8" s="26">
        <v>3</v>
      </c>
      <c r="C8" s="27" t="str">
        <f>+'ANEXO 1 ANÁLISIS DE COTIZACION'!C8</f>
        <v>Disco Duro Externo de 1 TB  ( Según especificaciones técnicas)</v>
      </c>
      <c r="D8" s="26" t="s">
        <v>40</v>
      </c>
      <c r="E8" s="56">
        <f>+'ANEXO 1 ANÁLISIS DE COTIZACION'!E8</f>
        <v>277</v>
      </c>
      <c r="F8" s="60"/>
      <c r="G8" s="28">
        <v>322004</v>
      </c>
      <c r="H8" s="60"/>
      <c r="I8" s="118">
        <f t="shared" si="0"/>
        <v>337174.85</v>
      </c>
      <c r="J8" s="118"/>
      <c r="K8" s="61"/>
      <c r="L8" s="29">
        <f t="shared" si="1"/>
        <v>337174.85</v>
      </c>
      <c r="M8" s="29">
        <f t="shared" si="2"/>
        <v>64063.22</v>
      </c>
      <c r="N8" s="29">
        <f t="shared" si="3"/>
        <v>401238.06999999995</v>
      </c>
      <c r="O8" s="29">
        <f t="shared" si="4"/>
        <v>111142945.39</v>
      </c>
    </row>
    <row r="9" spans="1:15" x14ac:dyDescent="0.2">
      <c r="C9" s="6"/>
    </row>
    <row r="10" spans="1:15" x14ac:dyDescent="0.2">
      <c r="B10" s="21" t="s">
        <v>5</v>
      </c>
      <c r="C10" s="21"/>
      <c r="D10" s="22"/>
      <c r="E10" s="22"/>
      <c r="F10" s="22"/>
    </row>
    <row r="11" spans="1:15" ht="31.5" customHeight="1" x14ac:dyDescent="0.2">
      <c r="B11" s="120" t="s">
        <v>39</v>
      </c>
      <c r="C11" s="121"/>
      <c r="D11" s="121"/>
      <c r="E11" s="121"/>
      <c r="F11" s="121"/>
      <c r="G11" s="121"/>
      <c r="H11" s="121"/>
      <c r="I11" s="121"/>
      <c r="J11" s="121"/>
      <c r="K11" s="121"/>
      <c r="L11" s="122"/>
    </row>
    <row r="12" spans="1:15" ht="36" customHeight="1" x14ac:dyDescent="0.2">
      <c r="A12" s="38"/>
      <c r="B12" s="123" t="s">
        <v>34</v>
      </c>
      <c r="C12" s="124"/>
      <c r="D12" s="124"/>
      <c r="E12" s="124"/>
      <c r="F12" s="124"/>
      <c r="G12" s="124"/>
      <c r="H12" s="124"/>
      <c r="I12" s="124"/>
      <c r="J12" s="124"/>
      <c r="K12" s="124"/>
      <c r="L12" s="125"/>
    </row>
    <row r="13" spans="1:15" ht="36" customHeight="1" x14ac:dyDescent="0.2">
      <c r="A13" s="38"/>
      <c r="B13" s="123" t="s">
        <v>35</v>
      </c>
      <c r="C13" s="124"/>
      <c r="D13" s="124"/>
      <c r="E13" s="124"/>
      <c r="F13" s="124"/>
      <c r="G13" s="124"/>
      <c r="H13" s="124"/>
      <c r="I13" s="124"/>
      <c r="J13" s="124"/>
      <c r="K13" s="124"/>
      <c r="L13" s="125"/>
    </row>
    <row r="14" spans="1:15" x14ac:dyDescent="0.2">
      <c r="A14" s="38"/>
      <c r="B14" s="38"/>
      <c r="C14" s="52"/>
      <c r="D14" s="38"/>
      <c r="E14" s="38"/>
      <c r="F14" s="38"/>
      <c r="G14" s="38"/>
      <c r="H14" s="38"/>
      <c r="I14" s="38"/>
      <c r="J14" s="38"/>
      <c r="K14" s="38"/>
      <c r="L14" s="38"/>
    </row>
    <row r="15" spans="1:15" x14ac:dyDescent="0.2">
      <c r="A15" s="38"/>
      <c r="B15" s="76" t="s">
        <v>54</v>
      </c>
      <c r="C15" s="77"/>
      <c r="D15" s="46"/>
      <c r="E15" s="46"/>
      <c r="F15" s="46"/>
      <c r="G15" s="38"/>
      <c r="H15" s="46"/>
      <c r="I15" s="38"/>
      <c r="J15" s="38"/>
      <c r="K15" s="38"/>
      <c r="L15" s="38"/>
    </row>
    <row r="16" spans="1:15" x14ac:dyDescent="0.2">
      <c r="A16" s="38"/>
      <c r="B16" s="76" t="s">
        <v>56</v>
      </c>
      <c r="C16" s="77"/>
      <c r="D16" s="46"/>
      <c r="E16" s="46"/>
      <c r="F16" s="46"/>
      <c r="G16" s="38"/>
      <c r="H16" s="46"/>
      <c r="I16" s="38"/>
      <c r="J16" s="38"/>
      <c r="K16" s="38"/>
      <c r="L16" s="38"/>
    </row>
    <row r="17" spans="1:12" x14ac:dyDescent="0.2">
      <c r="A17" s="38"/>
      <c r="B17" s="38"/>
      <c r="C17" s="96"/>
      <c r="D17" s="96"/>
      <c r="E17" s="96"/>
      <c r="F17" s="96"/>
      <c r="G17" s="96"/>
      <c r="H17" s="96"/>
      <c r="I17" s="38"/>
      <c r="J17" s="38"/>
      <c r="K17" s="38"/>
      <c r="L17" s="38"/>
    </row>
    <row r="18" spans="1:12" ht="50.25" customHeight="1" x14ac:dyDescent="0.25">
      <c r="A18" s="38"/>
      <c r="B18" s="47" t="s">
        <v>22</v>
      </c>
      <c r="C18" s="47" t="s">
        <v>41</v>
      </c>
      <c r="D18" s="51"/>
      <c r="E18" s="94"/>
      <c r="F18" s="95"/>
      <c r="G18" s="53"/>
      <c r="H18" s="53"/>
      <c r="I18" s="38"/>
      <c r="J18" s="38"/>
      <c r="K18" s="38"/>
      <c r="L18" s="38"/>
    </row>
    <row r="19" spans="1:12" ht="50.25" customHeight="1" x14ac:dyDescent="0.25">
      <c r="A19" s="38"/>
      <c r="B19" s="47" t="s">
        <v>23</v>
      </c>
      <c r="C19" s="47" t="s">
        <v>49</v>
      </c>
      <c r="D19" s="51"/>
      <c r="E19" s="94"/>
      <c r="F19" s="95"/>
      <c r="G19" s="53"/>
      <c r="H19" s="53"/>
      <c r="I19" s="38"/>
      <c r="J19" s="38"/>
      <c r="K19" s="38"/>
      <c r="L19" s="38"/>
    </row>
    <row r="21" spans="1:12" ht="60.75" customHeight="1" x14ac:dyDescent="0.2"/>
    <row r="22" spans="1:12" ht="64.5" customHeight="1" x14ac:dyDescent="0.2"/>
    <row r="23" spans="1:12" ht="50.25" customHeight="1" x14ac:dyDescent="0.2"/>
    <row r="24" spans="1:12" ht="18.75" customHeight="1" x14ac:dyDescent="0.2"/>
    <row r="25" spans="1:12" ht="16.5" customHeight="1" x14ac:dyDescent="0.2"/>
    <row r="26" spans="1:12" ht="16.5" customHeight="1" x14ac:dyDescent="0.2"/>
  </sheetData>
  <mergeCells count="19">
    <mergeCell ref="E18:F18"/>
    <mergeCell ref="E19:F19"/>
    <mergeCell ref="B11:L11"/>
    <mergeCell ref="B12:L12"/>
    <mergeCell ref="B13:L13"/>
    <mergeCell ref="B15:C15"/>
    <mergeCell ref="C17:H17"/>
    <mergeCell ref="K4:K6"/>
    <mergeCell ref="F4:F6"/>
    <mergeCell ref="H4:H6"/>
    <mergeCell ref="B16:C16"/>
    <mergeCell ref="B2:O2"/>
    <mergeCell ref="L4:O4"/>
    <mergeCell ref="I6:J6"/>
    <mergeCell ref="B4:E4"/>
    <mergeCell ref="B3:E3"/>
    <mergeCell ref="F3:O3"/>
    <mergeCell ref="I7:J7"/>
    <mergeCell ref="I8:J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C1675-C758-4377-81BC-855B44FFC4F1}">
  <dimension ref="A2:T21"/>
  <sheetViews>
    <sheetView showGridLines="0" zoomScale="145" zoomScaleNormal="145" workbookViewId="0"/>
  </sheetViews>
  <sheetFormatPr baseColWidth="10" defaultRowHeight="12.75" x14ac:dyDescent="0.2"/>
  <cols>
    <col min="1" max="1" width="3.5703125" style="1" customWidth="1"/>
    <col min="2" max="2" width="7.5703125" style="1" customWidth="1"/>
    <col min="3" max="3" width="36.85546875" style="1" customWidth="1"/>
    <col min="4" max="5" width="11.42578125" style="1"/>
    <col min="6" max="6" width="2.7109375" style="1" customWidth="1"/>
    <col min="7" max="7" width="18.85546875" style="1" customWidth="1"/>
    <col min="8" max="8" width="2.7109375" style="1" customWidth="1"/>
    <col min="9" max="9" width="18.42578125" style="1" customWidth="1"/>
    <col min="10" max="10" width="2.7109375" style="1" customWidth="1"/>
    <col min="11" max="11" width="17.85546875" style="1" hidden="1" customWidth="1"/>
    <col min="12" max="12" width="2.7109375" style="1" hidden="1" customWidth="1"/>
    <col min="13" max="15" width="13.5703125" style="1" customWidth="1"/>
    <col min="16" max="16" width="18.28515625" style="1" customWidth="1"/>
    <col min="17" max="17" width="11.42578125" style="1"/>
    <col min="18" max="18" width="11.85546875" style="1" bestFit="1" customWidth="1"/>
    <col min="19" max="16384" width="11.42578125" style="1"/>
  </cols>
  <sheetData>
    <row r="2" spans="1:20" ht="30.75" customHeight="1" x14ac:dyDescent="0.2">
      <c r="B2" s="93"/>
      <c r="C2" s="93"/>
      <c r="D2" s="90" t="s">
        <v>18</v>
      </c>
      <c r="E2" s="91"/>
      <c r="F2" s="91"/>
      <c r="G2" s="91"/>
      <c r="H2" s="91"/>
      <c r="I2" s="91"/>
      <c r="J2" s="91"/>
      <c r="K2" s="91"/>
      <c r="L2" s="91"/>
      <c r="M2" s="91"/>
      <c r="N2" s="91"/>
      <c r="O2" s="91"/>
      <c r="P2" s="92"/>
    </row>
    <row r="3" spans="1:20" ht="65.25" customHeight="1" x14ac:dyDescent="0.2">
      <c r="B3" s="93"/>
      <c r="C3" s="93"/>
      <c r="D3" s="87" t="str">
        <f>+'ANEXO 1 ANÁLISIS DE COTIZACION'!D3</f>
        <v>ADQUISICIÓN DE DISCOS DUROS EXTERNOS PARA LA FISCALÍA GENERAL DE LA NACIÓN</v>
      </c>
      <c r="E3" s="88"/>
      <c r="F3" s="88"/>
      <c r="G3" s="88"/>
      <c r="H3" s="88"/>
      <c r="I3" s="88"/>
      <c r="J3" s="88"/>
      <c r="K3" s="88"/>
      <c r="L3" s="88"/>
      <c r="M3" s="88"/>
      <c r="N3" s="88"/>
      <c r="O3" s="88"/>
      <c r="P3" s="89"/>
    </row>
    <row r="4" spans="1:20" ht="35.25" customHeight="1" x14ac:dyDescent="0.2">
      <c r="B4" s="78" t="s">
        <v>30</v>
      </c>
      <c r="C4" s="79"/>
      <c r="D4" s="79"/>
      <c r="E4" s="80"/>
      <c r="G4" s="41" t="s">
        <v>37</v>
      </c>
      <c r="H4" s="42"/>
      <c r="I4" s="41" t="s">
        <v>38</v>
      </c>
      <c r="K4" s="33" t="s">
        <v>36</v>
      </c>
      <c r="M4" s="98" t="s">
        <v>17</v>
      </c>
      <c r="N4" s="99"/>
      <c r="O4" s="99"/>
      <c r="P4" s="100"/>
      <c r="T4" s="36"/>
    </row>
    <row r="5" spans="1:20" ht="33" customHeight="1" x14ac:dyDescent="0.2">
      <c r="B5" s="7" t="s">
        <v>0</v>
      </c>
      <c r="C5" s="7" t="s">
        <v>15</v>
      </c>
      <c r="D5" s="7" t="s">
        <v>1</v>
      </c>
      <c r="E5" s="7" t="s">
        <v>2</v>
      </c>
      <c r="G5" s="43" t="s">
        <v>6</v>
      </c>
      <c r="H5" s="42"/>
      <c r="I5" s="43" t="s">
        <v>6</v>
      </c>
      <c r="K5" s="34" t="s">
        <v>12</v>
      </c>
      <c r="M5" s="7" t="s">
        <v>14</v>
      </c>
      <c r="N5" s="7" t="s">
        <v>26</v>
      </c>
      <c r="O5" s="7" t="s">
        <v>27</v>
      </c>
      <c r="P5" s="7" t="s">
        <v>7</v>
      </c>
    </row>
    <row r="6" spans="1:20" ht="80.25" customHeight="1" x14ac:dyDescent="0.2">
      <c r="B6" s="4">
        <v>1</v>
      </c>
      <c r="C6" s="5" t="str">
        <f>+'ANEXO 1 ANÁLISIS DE COTIZACION'!C6</f>
        <v>Disco Duro Externo de 4 TB ( Según especificaciones técnicas)</v>
      </c>
      <c r="D6" s="4" t="s">
        <v>42</v>
      </c>
      <c r="E6" s="56">
        <f>+'ANEXO 1 ANÁLISIS DE COTIZACION'!E6</f>
        <v>100</v>
      </c>
      <c r="G6" s="16">
        <f>+'ANEXO 1 ANÁLISIS DE COTIZACION'!Q6</f>
        <v>759379.17</v>
      </c>
      <c r="I6" s="16">
        <f>' ANEXO 2 ANÁLISIS DE COSTOS H.'!L6</f>
        <v>569659.26</v>
      </c>
      <c r="K6" s="15">
        <f t="shared" ref="K6" si="0">+(G6/I6)-1</f>
        <v>0.33304103579392352</v>
      </c>
      <c r="M6" s="17">
        <f>ROUND(AVERAGE(G6,I6),2)</f>
        <v>664519.22</v>
      </c>
      <c r="N6" s="17">
        <f>+ROUND((M6*0.19),2)</f>
        <v>126258.65</v>
      </c>
      <c r="O6" s="17">
        <f>+M6+N6</f>
        <v>790777.87</v>
      </c>
      <c r="P6" s="17">
        <f>+O6*E6</f>
        <v>79077787</v>
      </c>
      <c r="R6" s="6"/>
      <c r="S6" s="13"/>
    </row>
    <row r="7" spans="1:20" ht="80.25" customHeight="1" x14ac:dyDescent="0.2">
      <c r="B7" s="4">
        <v>2</v>
      </c>
      <c r="C7" s="5" t="str">
        <f>+'ANEXO 1 ANÁLISIS DE COTIZACION'!C7</f>
        <v>Disco Duro Externo de 2 TB ( Según especificaciones técnicas)</v>
      </c>
      <c r="D7" s="4" t="s">
        <v>42</v>
      </c>
      <c r="E7" s="56">
        <f>+'ANEXO 1 ANÁLISIS DE COTIZACION'!E7</f>
        <v>141</v>
      </c>
      <c r="G7" s="16">
        <f>+'ANEXO 1 ANÁLISIS DE COTIZACION'!Q7</f>
        <v>419887.5</v>
      </c>
      <c r="I7" s="16">
        <f>' ANEXO 2 ANÁLISIS DE COSTOS H.'!L7</f>
        <v>381283.48</v>
      </c>
      <c r="K7" s="15">
        <f t="shared" ref="K7:K8" si="1">+(G7/I7)-1</f>
        <v>0.10124755470654012</v>
      </c>
      <c r="M7" s="17">
        <f>ROUND(AVERAGE(G7,I7),2)</f>
        <v>400585.49</v>
      </c>
      <c r="N7" s="17">
        <f>+ROUND((M7*0.19),2)</f>
        <v>76111.240000000005</v>
      </c>
      <c r="O7" s="17">
        <f>+M7+N7</f>
        <v>476696.73</v>
      </c>
      <c r="P7" s="17">
        <f>+O7*E7</f>
        <v>67214238.929999992</v>
      </c>
      <c r="R7" s="6"/>
      <c r="S7" s="13"/>
    </row>
    <row r="8" spans="1:20" ht="80.25" customHeight="1" x14ac:dyDescent="0.2">
      <c r="B8" s="4">
        <v>3</v>
      </c>
      <c r="C8" s="5" t="str">
        <f>+'ANEXO 1 ANÁLISIS DE COTIZACION'!C8</f>
        <v>Disco Duro Externo de 1 TB  ( Según especificaciones técnicas)</v>
      </c>
      <c r="D8" s="4" t="s">
        <v>42</v>
      </c>
      <c r="E8" s="56">
        <f>+'ANEXO 1 ANÁLISIS DE COTIZACION'!E8</f>
        <v>277</v>
      </c>
      <c r="G8" s="16">
        <f>+'ANEXO 1 ANÁLISIS DE COTIZACION'!Q8</f>
        <v>315866.67</v>
      </c>
      <c r="I8" s="16">
        <f>' ANEXO 2 ANÁLISIS DE COSTOS H.'!L8</f>
        <v>337174.85</v>
      </c>
      <c r="K8" s="15">
        <f t="shared" si="1"/>
        <v>-6.3196231866048169E-2</v>
      </c>
      <c r="M8" s="17">
        <f>ROUND(AVERAGE(G8),2)</f>
        <v>315866.67</v>
      </c>
      <c r="N8" s="17">
        <f>+ROUND((M8*0.19),2)</f>
        <v>60014.67</v>
      </c>
      <c r="O8" s="17">
        <f>+M8+N8</f>
        <v>375881.33999999997</v>
      </c>
      <c r="P8" s="17">
        <f>+O8*E8</f>
        <v>104119131.17999999</v>
      </c>
      <c r="R8" s="6"/>
      <c r="S8" s="13"/>
    </row>
    <row r="9" spans="1:20" ht="30" customHeight="1" x14ac:dyDescent="0.2">
      <c r="B9" s="126" t="s">
        <v>13</v>
      </c>
      <c r="C9" s="126"/>
      <c r="D9" s="126"/>
      <c r="E9" s="126"/>
      <c r="G9" s="18"/>
      <c r="I9" s="18"/>
      <c r="M9" s="112"/>
      <c r="N9" s="113"/>
      <c r="O9" s="114"/>
      <c r="P9" s="20">
        <f>SUM(P6:P8)</f>
        <v>250411157.11000001</v>
      </c>
    </row>
    <row r="11" spans="1:20" x14ac:dyDescent="0.2">
      <c r="B11" s="21" t="s">
        <v>5</v>
      </c>
      <c r="C11" s="21"/>
      <c r="D11" s="22"/>
      <c r="E11" s="22"/>
      <c r="F11" s="22"/>
    </row>
    <row r="12" spans="1:20" ht="63" customHeight="1" x14ac:dyDescent="0.2">
      <c r="B12" s="70" t="s">
        <v>55</v>
      </c>
      <c r="C12" s="71"/>
      <c r="D12" s="71"/>
      <c r="E12" s="71"/>
      <c r="F12" s="71"/>
      <c r="G12" s="72"/>
      <c r="H12" s="35"/>
      <c r="I12" s="35"/>
      <c r="J12" s="35"/>
      <c r="K12" s="35"/>
      <c r="L12" s="35"/>
      <c r="M12" s="35"/>
      <c r="N12" s="35"/>
      <c r="O12" s="35"/>
    </row>
    <row r="13" spans="1:20" ht="50.25" customHeight="1" x14ac:dyDescent="0.2">
      <c r="A13" s="38"/>
      <c r="B13" s="70" t="s">
        <v>10</v>
      </c>
      <c r="C13" s="71"/>
      <c r="D13" s="71"/>
      <c r="E13" s="71"/>
      <c r="F13" s="71"/>
      <c r="G13" s="72"/>
      <c r="H13" s="35"/>
      <c r="I13" s="35"/>
      <c r="J13" s="35"/>
      <c r="K13" s="35"/>
      <c r="L13" s="35"/>
      <c r="M13" s="35"/>
      <c r="N13" s="35"/>
      <c r="O13" s="35"/>
    </row>
    <row r="14" spans="1:20" ht="18.75" customHeight="1" x14ac:dyDescent="0.2">
      <c r="A14" s="38"/>
      <c r="B14" s="48"/>
      <c r="C14" s="48"/>
      <c r="D14" s="48"/>
      <c r="E14" s="48"/>
      <c r="F14" s="48"/>
      <c r="G14" s="49"/>
      <c r="H14" s="35"/>
      <c r="I14" s="35"/>
      <c r="J14" s="35"/>
      <c r="K14" s="35"/>
      <c r="L14" s="35"/>
      <c r="M14" s="35"/>
      <c r="N14" s="35"/>
      <c r="O14" s="35"/>
    </row>
    <row r="15" spans="1:20" ht="16.5" customHeight="1" x14ac:dyDescent="0.2">
      <c r="A15" s="38"/>
      <c r="B15" s="76" t="s">
        <v>54</v>
      </c>
      <c r="C15" s="77"/>
      <c r="D15" s="46"/>
      <c r="E15" s="46"/>
      <c r="F15" s="46"/>
      <c r="G15" s="38"/>
    </row>
    <row r="16" spans="1:20" ht="16.5" customHeight="1" x14ac:dyDescent="0.2">
      <c r="A16" s="38"/>
      <c r="B16" s="76" t="s">
        <v>56</v>
      </c>
      <c r="C16" s="77"/>
      <c r="D16" s="46"/>
      <c r="E16" s="46"/>
      <c r="F16" s="46"/>
      <c r="G16" s="38"/>
    </row>
    <row r="17" spans="1:16" ht="16.5" customHeight="1" x14ac:dyDescent="0.2">
      <c r="A17" s="38"/>
      <c r="B17" s="50"/>
      <c r="C17" s="50"/>
      <c r="D17" s="46"/>
      <c r="E17" s="46"/>
      <c r="F17" s="46"/>
      <c r="G17" s="38"/>
    </row>
    <row r="18" spans="1:16" ht="38.25" x14ac:dyDescent="0.25">
      <c r="A18" s="38"/>
      <c r="B18" s="47" t="s">
        <v>22</v>
      </c>
      <c r="C18" s="47" t="s">
        <v>41</v>
      </c>
      <c r="D18" s="51"/>
      <c r="E18" s="94"/>
      <c r="F18" s="95"/>
      <c r="G18" s="38"/>
    </row>
    <row r="19" spans="1:16" ht="38.25" x14ac:dyDescent="0.25">
      <c r="A19" s="38"/>
      <c r="B19" s="47" t="s">
        <v>23</v>
      </c>
      <c r="C19" s="47" t="s">
        <v>49</v>
      </c>
      <c r="D19" s="51"/>
      <c r="E19" s="94"/>
      <c r="F19" s="95"/>
      <c r="G19" s="38"/>
    </row>
    <row r="20" spans="1:16" x14ac:dyDescent="0.2">
      <c r="A20" s="38"/>
      <c r="B20" s="38"/>
      <c r="C20" s="38"/>
      <c r="D20" s="38"/>
      <c r="E20" s="38"/>
      <c r="F20" s="38"/>
      <c r="G20" s="38"/>
    </row>
    <row r="21" spans="1:16" x14ac:dyDescent="0.2">
      <c r="P21" s="15"/>
    </row>
  </sheetData>
  <mergeCells count="13">
    <mergeCell ref="E19:F19"/>
    <mergeCell ref="B2:C3"/>
    <mergeCell ref="D2:P2"/>
    <mergeCell ref="D3:P3"/>
    <mergeCell ref="B4:E4"/>
    <mergeCell ref="M4:P4"/>
    <mergeCell ref="B9:E9"/>
    <mergeCell ref="M9:O9"/>
    <mergeCell ref="B12:G12"/>
    <mergeCell ref="B13:G13"/>
    <mergeCell ref="B15:C15"/>
    <mergeCell ref="E18:F18"/>
    <mergeCell ref="B16:C16"/>
  </mergeCells>
  <conditionalFormatting sqref="K6:K8">
    <cfRule type="expression" dxfId="5" priority="5">
      <formula>$K6&gt;25%</formula>
    </cfRule>
    <cfRule type="expression" dxfId="4" priority="6">
      <formula>$K6&lt;24.99%</formula>
    </cfRule>
  </conditionalFormatting>
  <conditionalFormatting sqref="P21">
    <cfRule type="expression" dxfId="3" priority="1">
      <formula>$K21&gt;25%</formula>
    </cfRule>
    <cfRule type="expression" dxfId="2" priority="2">
      <formula>$K21&lt;24.99%</formula>
    </cfRule>
  </conditionalFormatting>
  <conditionalFormatting sqref="T4">
    <cfRule type="expression" dxfId="1" priority="3">
      <formula>$K4&gt;25%</formula>
    </cfRule>
    <cfRule type="expression" dxfId="0" priority="4">
      <formula>$K4&lt;24.99%</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0741C-7A91-4676-88E0-03D578319681}">
  <dimension ref="A2:J21"/>
  <sheetViews>
    <sheetView showGridLines="0" topLeftCell="A11" zoomScale="145" zoomScaleNormal="145" workbookViewId="0"/>
  </sheetViews>
  <sheetFormatPr baseColWidth="10" defaultRowHeight="12.75" x14ac:dyDescent="0.2"/>
  <cols>
    <col min="1" max="1" width="2.5703125" style="1" customWidth="1"/>
    <col min="2" max="2" width="7.5703125" style="1" customWidth="1"/>
    <col min="3" max="3" width="35.5703125" style="1" customWidth="1"/>
    <col min="4" max="4" width="11" style="1" customWidth="1"/>
    <col min="5" max="5" width="9.140625" style="1" customWidth="1"/>
    <col min="6" max="6" width="2.7109375" style="1" customWidth="1"/>
    <col min="7" max="10" width="15.140625" style="1" customWidth="1"/>
    <col min="11" max="16384" width="11.42578125" style="1"/>
  </cols>
  <sheetData>
    <row r="2" spans="1:10" ht="30.75" customHeight="1" x14ac:dyDescent="0.2">
      <c r="B2" s="93"/>
      <c r="C2" s="93"/>
      <c r="D2" s="90" t="s">
        <v>8</v>
      </c>
      <c r="E2" s="91"/>
      <c r="F2" s="91"/>
      <c r="G2" s="91"/>
      <c r="H2" s="91"/>
      <c r="I2" s="91"/>
      <c r="J2" s="92"/>
    </row>
    <row r="3" spans="1:10" ht="69" customHeight="1" x14ac:dyDescent="0.2">
      <c r="B3" s="93"/>
      <c r="C3" s="93"/>
      <c r="D3" s="87" t="str">
        <f>+'ANEXO 1 ANÁLISIS DE COTIZACION'!D3</f>
        <v>ADQUISICIÓN DE DISCOS DUROS EXTERNOS PARA LA FISCALÍA GENERAL DE LA NACIÓN</v>
      </c>
      <c r="E3" s="88"/>
      <c r="F3" s="88"/>
      <c r="G3" s="88"/>
      <c r="H3" s="88"/>
      <c r="I3" s="88"/>
      <c r="J3" s="89"/>
    </row>
    <row r="4" spans="1:10" ht="31.5" customHeight="1" x14ac:dyDescent="0.2">
      <c r="B4" s="78" t="s">
        <v>30</v>
      </c>
      <c r="C4" s="79"/>
      <c r="D4" s="79"/>
      <c r="E4" s="80"/>
      <c r="G4" s="81" t="s">
        <v>9</v>
      </c>
      <c r="H4" s="82"/>
      <c r="I4" s="82"/>
      <c r="J4" s="83"/>
    </row>
    <row r="5" spans="1:10" ht="33" customHeight="1" x14ac:dyDescent="0.2">
      <c r="B5" s="7" t="s">
        <v>0</v>
      </c>
      <c r="C5" s="7" t="s">
        <v>15</v>
      </c>
      <c r="D5" s="7" t="s">
        <v>1</v>
      </c>
      <c r="E5" s="7" t="s">
        <v>2</v>
      </c>
      <c r="G5" s="7" t="s">
        <v>14</v>
      </c>
      <c r="H5" s="7" t="s">
        <v>26</v>
      </c>
      <c r="I5" s="7" t="s">
        <v>27</v>
      </c>
      <c r="J5" s="7" t="s">
        <v>7</v>
      </c>
    </row>
    <row r="6" spans="1:10" ht="51" customHeight="1" x14ac:dyDescent="0.2">
      <c r="B6" s="4">
        <v>1</v>
      </c>
      <c r="C6" s="5" t="str">
        <f>+'ANEXO 1 ANÁLISIS DE COTIZACION'!C6</f>
        <v>Disco Duro Externo de 4 TB ( Según especificaciones técnicas)</v>
      </c>
      <c r="D6" s="4" t="s">
        <v>40</v>
      </c>
      <c r="E6" s="56">
        <f>+'ANEXO 1 ANÁLISIS DE COTIZACION'!E6</f>
        <v>100</v>
      </c>
      <c r="G6" s="17">
        <f>'ANEXO 3 PROYECCIÓN DE COSTOS'!M6</f>
        <v>664519.22</v>
      </c>
      <c r="H6" s="17">
        <f>'ANEXO 3 PROYECCIÓN DE COSTOS'!N6</f>
        <v>126258.65</v>
      </c>
      <c r="I6" s="17">
        <f>'ANEXO 3 PROYECCIÓN DE COSTOS'!O6</f>
        <v>790777.87</v>
      </c>
      <c r="J6" s="16">
        <f>+I6*E6</f>
        <v>79077787</v>
      </c>
    </row>
    <row r="7" spans="1:10" ht="51" customHeight="1" x14ac:dyDescent="0.2">
      <c r="B7" s="4">
        <v>2</v>
      </c>
      <c r="C7" s="5" t="str">
        <f>+'ANEXO 1 ANÁLISIS DE COTIZACION'!C7</f>
        <v>Disco Duro Externo de 2 TB ( Según especificaciones técnicas)</v>
      </c>
      <c r="D7" s="4" t="s">
        <v>40</v>
      </c>
      <c r="E7" s="56">
        <f>+'ANEXO 1 ANÁLISIS DE COTIZACION'!E7</f>
        <v>141</v>
      </c>
      <c r="G7" s="17">
        <f>'ANEXO 3 PROYECCIÓN DE COSTOS'!M7</f>
        <v>400585.49</v>
      </c>
      <c r="H7" s="17">
        <f>'ANEXO 3 PROYECCIÓN DE COSTOS'!N7</f>
        <v>76111.240000000005</v>
      </c>
      <c r="I7" s="17">
        <f>'ANEXO 3 PROYECCIÓN DE COSTOS'!O7</f>
        <v>476696.73</v>
      </c>
      <c r="J7" s="16">
        <f>+I7*E7</f>
        <v>67214238.929999992</v>
      </c>
    </row>
    <row r="8" spans="1:10" ht="53.25" customHeight="1" x14ac:dyDescent="0.2">
      <c r="B8" s="4">
        <v>3</v>
      </c>
      <c r="C8" s="5" t="str">
        <f>+'ANEXO 1 ANÁLISIS DE COTIZACION'!C8</f>
        <v>Disco Duro Externo de 1 TB  ( Según especificaciones técnicas)</v>
      </c>
      <c r="D8" s="4" t="s">
        <v>40</v>
      </c>
      <c r="E8" s="56">
        <f>+'ANEXO 1 ANÁLISIS DE COTIZACION'!E8</f>
        <v>277</v>
      </c>
      <c r="G8" s="17">
        <f>'ANEXO 3 PROYECCIÓN DE COSTOS'!M8</f>
        <v>315866.67</v>
      </c>
      <c r="H8" s="17">
        <f>'ANEXO 3 PROYECCIÓN DE COSTOS'!N8</f>
        <v>60014.67</v>
      </c>
      <c r="I8" s="17">
        <f>'ANEXO 3 PROYECCIÓN DE COSTOS'!O8</f>
        <v>375881.33999999997</v>
      </c>
      <c r="J8" s="16">
        <f>+I8*E8</f>
        <v>104119131.17999999</v>
      </c>
    </row>
    <row r="9" spans="1:10" ht="16.5" customHeight="1" x14ac:dyDescent="0.2">
      <c r="B9" s="84" t="s">
        <v>13</v>
      </c>
      <c r="C9" s="85"/>
      <c r="D9" s="85"/>
      <c r="E9" s="86"/>
      <c r="G9" s="19"/>
      <c r="H9" s="19"/>
      <c r="I9" s="19"/>
      <c r="J9" s="20">
        <f>SUM(J6:J8)</f>
        <v>250411157.11000001</v>
      </c>
    </row>
    <row r="10" spans="1:10" ht="16.5" customHeight="1" x14ac:dyDescent="0.2">
      <c r="B10" s="37"/>
      <c r="C10" s="37"/>
      <c r="D10" s="37"/>
      <c r="E10" s="37"/>
      <c r="F10" s="38"/>
      <c r="G10" s="38"/>
      <c r="H10" s="38"/>
      <c r="I10" s="38"/>
      <c r="J10" s="39"/>
    </row>
    <row r="11" spans="1:10" ht="46.5" customHeight="1" x14ac:dyDescent="0.2">
      <c r="B11" s="69" t="s">
        <v>20</v>
      </c>
      <c r="C11" s="69"/>
      <c r="D11" s="69"/>
      <c r="E11" s="69"/>
      <c r="F11" s="73">
        <f>J9</f>
        <v>250411157.11000001</v>
      </c>
      <c r="G11" s="74"/>
      <c r="H11" s="74"/>
      <c r="I11" s="74"/>
      <c r="J11" s="75"/>
    </row>
    <row r="12" spans="1:10" ht="16.5" customHeight="1" x14ac:dyDescent="0.2">
      <c r="A12" s="38"/>
      <c r="B12" s="37"/>
      <c r="C12" s="37"/>
      <c r="D12" s="37"/>
      <c r="E12" s="37"/>
      <c r="F12" s="38"/>
      <c r="G12" s="38"/>
      <c r="H12" s="38"/>
      <c r="I12" s="38"/>
      <c r="J12" s="39"/>
    </row>
    <row r="13" spans="1:10" x14ac:dyDescent="0.2">
      <c r="A13" s="38"/>
      <c r="B13" s="44" t="s">
        <v>5</v>
      </c>
      <c r="C13" s="44"/>
      <c r="D13" s="45"/>
      <c r="E13" s="45"/>
      <c r="F13" s="45"/>
      <c r="G13" s="38"/>
      <c r="H13" s="38"/>
      <c r="I13" s="38"/>
      <c r="J13" s="38"/>
    </row>
    <row r="14" spans="1:10" ht="39" customHeight="1" x14ac:dyDescent="0.2">
      <c r="A14" s="38"/>
      <c r="B14" s="70" t="s">
        <v>25</v>
      </c>
      <c r="C14" s="71"/>
      <c r="D14" s="71"/>
      <c r="E14" s="71"/>
      <c r="F14" s="71"/>
      <c r="G14" s="71"/>
      <c r="H14" s="71"/>
      <c r="I14" s="71"/>
      <c r="J14" s="72"/>
    </row>
    <row r="15" spans="1:10" x14ac:dyDescent="0.2">
      <c r="A15" s="38"/>
      <c r="B15" s="40"/>
      <c r="C15" s="40"/>
      <c r="D15" s="40"/>
      <c r="E15" s="40"/>
      <c r="F15" s="40"/>
      <c r="G15" s="40"/>
      <c r="H15" s="40"/>
      <c r="I15" s="40"/>
      <c r="J15" s="40"/>
    </row>
    <row r="16" spans="1:10" x14ac:dyDescent="0.2">
      <c r="A16" s="38"/>
      <c r="B16" s="76" t="s">
        <v>54</v>
      </c>
      <c r="C16" s="77"/>
      <c r="D16" s="46"/>
      <c r="E16" s="46"/>
      <c r="F16" s="46"/>
      <c r="G16" s="38"/>
      <c r="H16" s="38"/>
      <c r="I16" s="38"/>
      <c r="J16" s="38"/>
    </row>
    <row r="17" spans="1:10" x14ac:dyDescent="0.2">
      <c r="A17" s="38"/>
      <c r="B17" s="76" t="s">
        <v>56</v>
      </c>
      <c r="C17" s="77"/>
      <c r="D17" s="46"/>
      <c r="E17" s="46"/>
      <c r="F17" s="46"/>
      <c r="G17" s="38"/>
      <c r="H17" s="38"/>
      <c r="I17" s="38"/>
      <c r="J17" s="38"/>
    </row>
    <row r="18" spans="1:10" x14ac:dyDescent="0.2">
      <c r="A18" s="38"/>
      <c r="B18" s="32"/>
      <c r="C18" s="32"/>
      <c r="D18" s="32"/>
      <c r="E18" s="32"/>
      <c r="F18" s="32"/>
      <c r="G18" s="38"/>
      <c r="H18" s="38"/>
      <c r="I18" s="38"/>
      <c r="J18" s="38"/>
    </row>
    <row r="19" spans="1:10" ht="38.25" x14ac:dyDescent="0.25">
      <c r="A19" s="38"/>
      <c r="B19" s="47" t="s">
        <v>22</v>
      </c>
      <c r="C19" s="47" t="s">
        <v>41</v>
      </c>
      <c r="D19" s="55"/>
      <c r="E19" s="67"/>
      <c r="F19" s="68"/>
      <c r="G19" s="38"/>
      <c r="H19" s="38"/>
      <c r="I19" s="38"/>
      <c r="J19" s="38"/>
    </row>
    <row r="20" spans="1:10" ht="38.25" x14ac:dyDescent="0.25">
      <c r="A20" s="38"/>
      <c r="B20" s="47" t="s">
        <v>23</v>
      </c>
      <c r="C20" s="47" t="s">
        <v>49</v>
      </c>
      <c r="D20" s="55"/>
      <c r="E20" s="67"/>
      <c r="F20" s="68"/>
      <c r="G20" s="38"/>
      <c r="H20" s="38"/>
      <c r="I20" s="38"/>
      <c r="J20" s="38"/>
    </row>
    <row r="21" spans="1:10" x14ac:dyDescent="0.2">
      <c r="A21" s="38"/>
      <c r="B21" s="38"/>
      <c r="C21" s="38"/>
      <c r="D21" s="38"/>
      <c r="E21" s="38"/>
      <c r="F21" s="38"/>
      <c r="G21" s="38"/>
      <c r="H21" s="38"/>
      <c r="I21" s="38"/>
      <c r="J21" s="38"/>
    </row>
  </sheetData>
  <mergeCells count="13">
    <mergeCell ref="B4:E4"/>
    <mergeCell ref="G4:J4"/>
    <mergeCell ref="B9:E9"/>
    <mergeCell ref="D3:J3"/>
    <mergeCell ref="D2:J2"/>
    <mergeCell ref="B2:C3"/>
    <mergeCell ref="E20:F20"/>
    <mergeCell ref="B11:E11"/>
    <mergeCell ref="B14:J14"/>
    <mergeCell ref="F11:J11"/>
    <mergeCell ref="E19:F19"/>
    <mergeCell ref="B16:C16"/>
    <mergeCell ref="B17:C17"/>
  </mergeCells>
  <pageMargins left="0.7" right="0.7" top="0.75" bottom="0.75" header="0.3" footer="0.3"/>
  <pageSetup paperSize="9" scale="6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ANEXO 1 ANÁLISIS DE COTIZACION</vt:lpstr>
      <vt:lpstr> ANEXO 2 ANÁLISIS DE COSTOS H.</vt:lpstr>
      <vt:lpstr>ANEXO 3 PROYECCIÓN DE COSTOS</vt:lpstr>
      <vt:lpstr>ANEXO 4 - ESTUDIO DEL SECTOR </vt:lpstr>
      <vt:lpstr>'ANEXO 4 - ESTUDIO DEL SECTOR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Carlos Alberto Espítia Benito</cp:lastModifiedBy>
  <cp:lastPrinted>2025-09-09T21:10:13Z</cp:lastPrinted>
  <dcterms:created xsi:type="dcterms:W3CDTF">2025-08-26T14:43:13Z</dcterms:created>
  <dcterms:modified xsi:type="dcterms:W3CDTF">2026-07-02T19:16:09Z</dcterms:modified>
</cp:coreProperties>
</file>