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0f2fe10871b4bf0a/Documentos/PROCESO 118 REP FARE/"/>
    </mc:Choice>
  </mc:AlternateContent>
  <xr:revisionPtr revIDLastSave="95" documentId="8_{155AEC9B-81C9-4F73-A03F-E99025A3EBFA}" xr6:coauthVersionLast="47" xr6:coauthVersionMax="47" xr10:uidLastSave="{9F567326-7288-4EBB-9AE4-BF69CC830D5D}"/>
  <bookViews>
    <workbookView xWindow="-120" yWindow="-120" windowWidth="29040" windowHeight="15720" xr2:uid="{00000000-000D-0000-FFFF-FFFF00000000}"/>
  </bookViews>
  <sheets>
    <sheet name="CONSOLIDADO PRECI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23" i="1" l="1"/>
  <c r="AE224" i="1"/>
  <c r="AE225" i="1"/>
  <c r="AE226" i="1"/>
  <c r="AE227" i="1"/>
  <c r="AE228" i="1"/>
  <c r="AE222" i="1"/>
  <c r="AE164" i="1"/>
  <c r="AD164" i="1"/>
  <c r="AC164" i="1"/>
  <c r="AB164" i="1"/>
  <c r="AB163" i="1"/>
  <c r="M164" i="1"/>
  <c r="N164" i="1" s="1"/>
  <c r="I164" i="1"/>
  <c r="J164" i="1"/>
  <c r="K164" i="1"/>
  <c r="K163" i="1"/>
  <c r="J163" i="1"/>
  <c r="I163" i="1"/>
  <c r="Y164" i="1"/>
  <c r="Q164" i="1"/>
  <c r="R164" i="1" s="1"/>
  <c r="S164" i="1" s="1"/>
  <c r="Y239" i="1"/>
  <c r="Y234" i="1"/>
  <c r="Y233" i="1"/>
  <c r="W223" i="1"/>
  <c r="W224" i="1"/>
  <c r="W225" i="1"/>
  <c r="W226" i="1"/>
  <c r="W227" i="1"/>
  <c r="W228" i="1"/>
  <c r="W222" i="1"/>
  <c r="Y216" i="1"/>
  <c r="Y214" i="1"/>
  <c r="Y213" i="1"/>
  <c r="Y210" i="1"/>
  <c r="Y209" i="1"/>
  <c r="Y208" i="1"/>
  <c r="Y207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186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63" i="1"/>
  <c r="Y162" i="1"/>
  <c r="Y161" i="1"/>
  <c r="Y160" i="1"/>
  <c r="Y159" i="1"/>
  <c r="Y157" i="1"/>
  <c r="Y156" i="1"/>
  <c r="Y155" i="1"/>
  <c r="Y153" i="1"/>
  <c r="Y152" i="1"/>
  <c r="Y151" i="1"/>
  <c r="Y150" i="1"/>
  <c r="Y149" i="1"/>
  <c r="Y148" i="1"/>
  <c r="Y147" i="1"/>
  <c r="Y146" i="1"/>
  <c r="Y145" i="1"/>
  <c r="Y144" i="1"/>
  <c r="Y124" i="1"/>
  <c r="Y123" i="1"/>
  <c r="Y122" i="1"/>
  <c r="Y121" i="1"/>
  <c r="Y120" i="1"/>
  <c r="Y119" i="1"/>
  <c r="Y118" i="1"/>
  <c r="Y117" i="1"/>
  <c r="Y116" i="1"/>
  <c r="Y115" i="1"/>
  <c r="Y113" i="1"/>
  <c r="Y112" i="1"/>
  <c r="Y111" i="1"/>
  <c r="Y110" i="1"/>
  <c r="Y109" i="1"/>
  <c r="Y108" i="1"/>
  <c r="Y107" i="1"/>
  <c r="Y106" i="1"/>
  <c r="Y105" i="1"/>
  <c r="Y104" i="1"/>
  <c r="Y97" i="1"/>
  <c r="Y96" i="1"/>
  <c r="Y95" i="1"/>
  <c r="Y94" i="1"/>
  <c r="Y93" i="1"/>
  <c r="Y92" i="1"/>
  <c r="Y82" i="1"/>
  <c r="Y81" i="1"/>
  <c r="Y80" i="1"/>
  <c r="Y79" i="1"/>
  <c r="Y78" i="1"/>
  <c r="Y77" i="1"/>
  <c r="Y76" i="1"/>
  <c r="Y74" i="1"/>
  <c r="Y69" i="1"/>
  <c r="Y66" i="1"/>
  <c r="Y65" i="1"/>
  <c r="Y64" i="1"/>
  <c r="Y63" i="1"/>
  <c r="Y62" i="1"/>
  <c r="Y61" i="1"/>
  <c r="Y60" i="1"/>
  <c r="Y59" i="1"/>
  <c r="Y58" i="1"/>
  <c r="Y56" i="1"/>
  <c r="Y55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27" i="1"/>
  <c r="Y26" i="1"/>
  <c r="Y20" i="1"/>
  <c r="Y19" i="1"/>
  <c r="Y13" i="1"/>
  <c r="Y12" i="1"/>
  <c r="Y9" i="1"/>
  <c r="Y10" i="1"/>
  <c r="Y8" i="1"/>
  <c r="W215" i="1"/>
  <c r="W212" i="1"/>
  <c r="W211" i="1"/>
  <c r="W206" i="1"/>
  <c r="W205" i="1"/>
  <c r="W183" i="1"/>
  <c r="W170" i="1"/>
  <c r="W169" i="1"/>
  <c r="W168" i="1"/>
  <c r="W167" i="1"/>
  <c r="W166" i="1"/>
  <c r="W165" i="1"/>
  <c r="W158" i="1"/>
  <c r="W154" i="1"/>
  <c r="W143" i="1"/>
  <c r="W142" i="1"/>
  <c r="W141" i="1"/>
  <c r="W140" i="1"/>
  <c r="W139" i="1"/>
  <c r="W137" i="1"/>
  <c r="W136" i="1"/>
  <c r="W135" i="1"/>
  <c r="W134" i="1"/>
  <c r="W133" i="1"/>
  <c r="W114" i="1"/>
  <c r="W103" i="1"/>
  <c r="W102" i="1"/>
  <c r="W101" i="1"/>
  <c r="W100" i="1"/>
  <c r="W99" i="1"/>
  <c r="W98" i="1"/>
  <c r="W91" i="1"/>
  <c r="W90" i="1"/>
  <c r="W89" i="1"/>
  <c r="W88" i="1"/>
  <c r="W87" i="1"/>
  <c r="W86" i="1"/>
  <c r="W85" i="1"/>
  <c r="W84" i="1"/>
  <c r="W83" i="1"/>
  <c r="W75" i="1"/>
  <c r="W73" i="1"/>
  <c r="W72" i="1"/>
  <c r="W71" i="1"/>
  <c r="W70" i="1"/>
  <c r="W68" i="1"/>
  <c r="W67" i="1"/>
  <c r="W57" i="1"/>
  <c r="W54" i="1"/>
  <c r="U138" i="1"/>
  <c r="Q239" i="1"/>
  <c r="R239" i="1" s="1"/>
  <c r="S239" i="1" s="1"/>
  <c r="Q234" i="1"/>
  <c r="R234" i="1" s="1"/>
  <c r="S234" i="1" s="1"/>
  <c r="Q233" i="1"/>
  <c r="R233" i="1" s="1"/>
  <c r="S233" i="1" s="1"/>
  <c r="P228" i="1"/>
  <c r="Q228" i="1" s="1"/>
  <c r="R228" i="1" s="1"/>
  <c r="P227" i="1"/>
  <c r="Q227" i="1" s="1"/>
  <c r="R227" i="1" s="1"/>
  <c r="P226" i="1"/>
  <c r="Q226" i="1" s="1"/>
  <c r="R226" i="1" s="1"/>
  <c r="P225" i="1"/>
  <c r="Q225" i="1" s="1"/>
  <c r="R225" i="1" s="1"/>
  <c r="P224" i="1"/>
  <c r="Q224" i="1" s="1"/>
  <c r="R224" i="1" s="1"/>
  <c r="P223" i="1"/>
  <c r="Q223" i="1" s="1"/>
  <c r="R223" i="1" s="1"/>
  <c r="P222" i="1"/>
  <c r="Q222" i="1" s="1"/>
  <c r="R222" i="1" s="1"/>
  <c r="Q134" i="1"/>
  <c r="R134" i="1" s="1"/>
  <c r="S134" i="1" s="1"/>
  <c r="Q135" i="1"/>
  <c r="R135" i="1" s="1"/>
  <c r="S135" i="1" s="1"/>
  <c r="Q136" i="1"/>
  <c r="R136" i="1" s="1"/>
  <c r="S136" i="1" s="1"/>
  <c r="Q137" i="1"/>
  <c r="R137" i="1" s="1"/>
  <c r="S137" i="1" s="1"/>
  <c r="Q138" i="1"/>
  <c r="R138" i="1" s="1"/>
  <c r="S138" i="1" s="1"/>
  <c r="Q139" i="1"/>
  <c r="R139" i="1" s="1"/>
  <c r="S139" i="1" s="1"/>
  <c r="Q140" i="1"/>
  <c r="R140" i="1" s="1"/>
  <c r="S140" i="1" s="1"/>
  <c r="Q141" i="1"/>
  <c r="R141" i="1" s="1"/>
  <c r="S141" i="1" s="1"/>
  <c r="Q142" i="1"/>
  <c r="R142" i="1" s="1"/>
  <c r="S142" i="1" s="1"/>
  <c r="Q143" i="1"/>
  <c r="R143" i="1" s="1"/>
  <c r="S143" i="1" s="1"/>
  <c r="Q144" i="1"/>
  <c r="R144" i="1" s="1"/>
  <c r="S144" i="1" s="1"/>
  <c r="Q145" i="1"/>
  <c r="R145" i="1" s="1"/>
  <c r="S145" i="1" s="1"/>
  <c r="Q146" i="1"/>
  <c r="R146" i="1" s="1"/>
  <c r="S146" i="1" s="1"/>
  <c r="Q147" i="1"/>
  <c r="R147" i="1" s="1"/>
  <c r="S147" i="1" s="1"/>
  <c r="Q148" i="1"/>
  <c r="R148" i="1" s="1"/>
  <c r="S148" i="1" s="1"/>
  <c r="Q149" i="1"/>
  <c r="R149" i="1" s="1"/>
  <c r="S149" i="1" s="1"/>
  <c r="Q150" i="1"/>
  <c r="R150" i="1" s="1"/>
  <c r="S150" i="1" s="1"/>
  <c r="Q151" i="1"/>
  <c r="R151" i="1" s="1"/>
  <c r="S151" i="1" s="1"/>
  <c r="Q152" i="1"/>
  <c r="R152" i="1" s="1"/>
  <c r="S152" i="1" s="1"/>
  <c r="Q153" i="1"/>
  <c r="R153" i="1" s="1"/>
  <c r="S153" i="1" s="1"/>
  <c r="Q154" i="1"/>
  <c r="R154" i="1" s="1"/>
  <c r="S154" i="1" s="1"/>
  <c r="Q155" i="1"/>
  <c r="R155" i="1" s="1"/>
  <c r="S155" i="1" s="1"/>
  <c r="Q156" i="1"/>
  <c r="R156" i="1" s="1"/>
  <c r="S156" i="1" s="1"/>
  <c r="Q157" i="1"/>
  <c r="R157" i="1" s="1"/>
  <c r="S157" i="1" s="1"/>
  <c r="Q158" i="1"/>
  <c r="R158" i="1" s="1"/>
  <c r="S158" i="1" s="1"/>
  <c r="Q159" i="1"/>
  <c r="R159" i="1" s="1"/>
  <c r="S159" i="1" s="1"/>
  <c r="Q160" i="1"/>
  <c r="R160" i="1" s="1"/>
  <c r="S160" i="1" s="1"/>
  <c r="Q161" i="1"/>
  <c r="R161" i="1" s="1"/>
  <c r="S161" i="1" s="1"/>
  <c r="Q162" i="1"/>
  <c r="R162" i="1" s="1"/>
  <c r="S162" i="1" s="1"/>
  <c r="Q163" i="1"/>
  <c r="R163" i="1" s="1"/>
  <c r="S163" i="1" s="1"/>
  <c r="Q165" i="1"/>
  <c r="R165" i="1" s="1"/>
  <c r="S165" i="1" s="1"/>
  <c r="Q166" i="1"/>
  <c r="R166" i="1" s="1"/>
  <c r="S166" i="1" s="1"/>
  <c r="Q167" i="1"/>
  <c r="R167" i="1" s="1"/>
  <c r="S167" i="1" s="1"/>
  <c r="Q168" i="1"/>
  <c r="R168" i="1" s="1"/>
  <c r="S168" i="1" s="1"/>
  <c r="Q169" i="1"/>
  <c r="R169" i="1" s="1"/>
  <c r="S169" i="1" s="1"/>
  <c r="Q170" i="1"/>
  <c r="R170" i="1" s="1"/>
  <c r="S170" i="1" s="1"/>
  <c r="Q171" i="1"/>
  <c r="R171" i="1" s="1"/>
  <c r="S171" i="1" s="1"/>
  <c r="Q172" i="1"/>
  <c r="R172" i="1" s="1"/>
  <c r="S172" i="1" s="1"/>
  <c r="Q173" i="1"/>
  <c r="R173" i="1" s="1"/>
  <c r="S173" i="1" s="1"/>
  <c r="Q174" i="1"/>
  <c r="R174" i="1" s="1"/>
  <c r="S174" i="1" s="1"/>
  <c r="Q175" i="1"/>
  <c r="R175" i="1" s="1"/>
  <c r="S175" i="1" s="1"/>
  <c r="Q176" i="1"/>
  <c r="R176" i="1" s="1"/>
  <c r="S176" i="1" s="1"/>
  <c r="Q177" i="1"/>
  <c r="R177" i="1" s="1"/>
  <c r="S177" i="1" s="1"/>
  <c r="Q178" i="1"/>
  <c r="R178" i="1" s="1"/>
  <c r="S178" i="1" s="1"/>
  <c r="Q179" i="1"/>
  <c r="R179" i="1" s="1"/>
  <c r="S179" i="1" s="1"/>
  <c r="Q180" i="1"/>
  <c r="R180" i="1" s="1"/>
  <c r="S180" i="1" s="1"/>
  <c r="Q181" i="1"/>
  <c r="R181" i="1" s="1"/>
  <c r="S181" i="1" s="1"/>
  <c r="Q182" i="1"/>
  <c r="R182" i="1" s="1"/>
  <c r="S182" i="1" s="1"/>
  <c r="Q183" i="1"/>
  <c r="R183" i="1" s="1"/>
  <c r="S183" i="1" s="1"/>
  <c r="Q184" i="1"/>
  <c r="R184" i="1" s="1"/>
  <c r="S184" i="1" s="1"/>
  <c r="Q185" i="1"/>
  <c r="R185" i="1" s="1"/>
  <c r="S185" i="1" s="1"/>
  <c r="Q186" i="1"/>
  <c r="R186" i="1" s="1"/>
  <c r="S186" i="1" s="1"/>
  <c r="Q187" i="1"/>
  <c r="R187" i="1" s="1"/>
  <c r="S187" i="1" s="1"/>
  <c r="Q188" i="1"/>
  <c r="R188" i="1" s="1"/>
  <c r="S188" i="1" s="1"/>
  <c r="Q189" i="1"/>
  <c r="R189" i="1" s="1"/>
  <c r="S189" i="1" s="1"/>
  <c r="Q190" i="1"/>
  <c r="R190" i="1" s="1"/>
  <c r="S190" i="1" s="1"/>
  <c r="Q191" i="1"/>
  <c r="R191" i="1" s="1"/>
  <c r="S191" i="1" s="1"/>
  <c r="Q192" i="1"/>
  <c r="R192" i="1" s="1"/>
  <c r="S192" i="1" s="1"/>
  <c r="Q193" i="1"/>
  <c r="R193" i="1" s="1"/>
  <c r="S193" i="1" s="1"/>
  <c r="Q194" i="1"/>
  <c r="R194" i="1" s="1"/>
  <c r="S194" i="1" s="1"/>
  <c r="Q195" i="1"/>
  <c r="R195" i="1" s="1"/>
  <c r="S195" i="1" s="1"/>
  <c r="Q196" i="1"/>
  <c r="R196" i="1" s="1"/>
  <c r="S196" i="1" s="1"/>
  <c r="Q197" i="1"/>
  <c r="R197" i="1" s="1"/>
  <c r="S197" i="1" s="1"/>
  <c r="Q198" i="1"/>
  <c r="R198" i="1" s="1"/>
  <c r="S198" i="1" s="1"/>
  <c r="Q199" i="1"/>
  <c r="R199" i="1" s="1"/>
  <c r="S199" i="1" s="1"/>
  <c r="Q200" i="1"/>
  <c r="R200" i="1" s="1"/>
  <c r="S200" i="1" s="1"/>
  <c r="Q201" i="1"/>
  <c r="R201" i="1" s="1"/>
  <c r="S201" i="1" s="1"/>
  <c r="Q202" i="1"/>
  <c r="R202" i="1" s="1"/>
  <c r="S202" i="1" s="1"/>
  <c r="Q203" i="1"/>
  <c r="R203" i="1" s="1"/>
  <c r="S203" i="1" s="1"/>
  <c r="Q204" i="1"/>
  <c r="R204" i="1" s="1"/>
  <c r="S204" i="1" s="1"/>
  <c r="Q205" i="1"/>
  <c r="R205" i="1" s="1"/>
  <c r="Q206" i="1"/>
  <c r="R206" i="1" s="1"/>
  <c r="S206" i="1" s="1"/>
  <c r="Q207" i="1"/>
  <c r="R207" i="1" s="1"/>
  <c r="S207" i="1" s="1"/>
  <c r="Q208" i="1"/>
  <c r="R208" i="1" s="1"/>
  <c r="S208" i="1" s="1"/>
  <c r="Q209" i="1"/>
  <c r="R209" i="1" s="1"/>
  <c r="S209" i="1" s="1"/>
  <c r="Q210" i="1"/>
  <c r="R210" i="1" s="1"/>
  <c r="S210" i="1" s="1"/>
  <c r="Q211" i="1"/>
  <c r="R211" i="1" s="1"/>
  <c r="S211" i="1" s="1"/>
  <c r="Q212" i="1"/>
  <c r="R212" i="1" s="1"/>
  <c r="S212" i="1" s="1"/>
  <c r="Q213" i="1"/>
  <c r="R213" i="1" s="1"/>
  <c r="S213" i="1" s="1"/>
  <c r="Q214" i="1"/>
  <c r="R214" i="1" s="1"/>
  <c r="S214" i="1" s="1"/>
  <c r="Q215" i="1"/>
  <c r="R215" i="1" s="1"/>
  <c r="S215" i="1" s="1"/>
  <c r="Q216" i="1"/>
  <c r="R216" i="1" s="1"/>
  <c r="S216" i="1" s="1"/>
  <c r="Q133" i="1"/>
  <c r="R133" i="1" s="1"/>
  <c r="S133" i="1" s="1"/>
  <c r="Q26" i="1"/>
  <c r="R26" i="1" s="1"/>
  <c r="S26" i="1" s="1"/>
  <c r="Q125" i="1"/>
  <c r="R125" i="1" s="1"/>
  <c r="S125" i="1" s="1"/>
  <c r="Q126" i="1"/>
  <c r="R126" i="1" s="1"/>
  <c r="S126" i="1" s="1"/>
  <c r="Q127" i="1"/>
  <c r="R127" i="1" s="1"/>
  <c r="S127" i="1" s="1"/>
  <c r="Q41" i="1"/>
  <c r="R41" i="1" s="1"/>
  <c r="S41" i="1" s="1"/>
  <c r="Q42" i="1"/>
  <c r="R42" i="1" s="1"/>
  <c r="S42" i="1" s="1"/>
  <c r="Q43" i="1"/>
  <c r="R43" i="1" s="1"/>
  <c r="S43" i="1" s="1"/>
  <c r="Q44" i="1"/>
  <c r="R44" i="1" s="1"/>
  <c r="S44" i="1" s="1"/>
  <c r="Q45" i="1"/>
  <c r="R45" i="1" s="1"/>
  <c r="S45" i="1" s="1"/>
  <c r="Q46" i="1"/>
  <c r="R46" i="1" s="1"/>
  <c r="S46" i="1" s="1"/>
  <c r="Q47" i="1"/>
  <c r="R47" i="1" s="1"/>
  <c r="S47" i="1" s="1"/>
  <c r="Q48" i="1"/>
  <c r="R48" i="1" s="1"/>
  <c r="S48" i="1" s="1"/>
  <c r="Q49" i="1"/>
  <c r="R49" i="1" s="1"/>
  <c r="S49" i="1" s="1"/>
  <c r="Q50" i="1"/>
  <c r="R50" i="1" s="1"/>
  <c r="S50" i="1" s="1"/>
  <c r="Q51" i="1"/>
  <c r="R51" i="1" s="1"/>
  <c r="S51" i="1" s="1"/>
  <c r="Q52" i="1"/>
  <c r="R52" i="1" s="1"/>
  <c r="S52" i="1" s="1"/>
  <c r="Q53" i="1"/>
  <c r="R53" i="1" s="1"/>
  <c r="S53" i="1" s="1"/>
  <c r="Q54" i="1"/>
  <c r="R54" i="1" s="1"/>
  <c r="S54" i="1" s="1"/>
  <c r="Q55" i="1"/>
  <c r="R55" i="1" s="1"/>
  <c r="S55" i="1" s="1"/>
  <c r="Q56" i="1"/>
  <c r="R56" i="1" s="1"/>
  <c r="S56" i="1" s="1"/>
  <c r="Q57" i="1"/>
  <c r="R57" i="1" s="1"/>
  <c r="S57" i="1" s="1"/>
  <c r="Q58" i="1"/>
  <c r="R58" i="1" s="1"/>
  <c r="S58" i="1" s="1"/>
  <c r="Q59" i="1"/>
  <c r="R59" i="1" s="1"/>
  <c r="S59" i="1" s="1"/>
  <c r="Q60" i="1"/>
  <c r="R60" i="1" s="1"/>
  <c r="S60" i="1" s="1"/>
  <c r="Q61" i="1"/>
  <c r="R61" i="1" s="1"/>
  <c r="S61" i="1" s="1"/>
  <c r="Q62" i="1"/>
  <c r="R62" i="1" s="1"/>
  <c r="S62" i="1" s="1"/>
  <c r="Q63" i="1"/>
  <c r="R63" i="1" s="1"/>
  <c r="S63" i="1" s="1"/>
  <c r="Q64" i="1"/>
  <c r="R64" i="1" s="1"/>
  <c r="S64" i="1" s="1"/>
  <c r="Q65" i="1"/>
  <c r="R65" i="1" s="1"/>
  <c r="S65" i="1" s="1"/>
  <c r="Q66" i="1"/>
  <c r="R66" i="1" s="1"/>
  <c r="S66" i="1" s="1"/>
  <c r="Q67" i="1"/>
  <c r="R67" i="1" s="1"/>
  <c r="S67" i="1" s="1"/>
  <c r="Q68" i="1"/>
  <c r="R68" i="1" s="1"/>
  <c r="S68" i="1" s="1"/>
  <c r="Q69" i="1"/>
  <c r="R69" i="1" s="1"/>
  <c r="S69" i="1" s="1"/>
  <c r="Q70" i="1"/>
  <c r="R70" i="1" s="1"/>
  <c r="S70" i="1" s="1"/>
  <c r="Q71" i="1"/>
  <c r="R71" i="1" s="1"/>
  <c r="S71" i="1" s="1"/>
  <c r="Q72" i="1"/>
  <c r="R72" i="1" s="1"/>
  <c r="S72" i="1" s="1"/>
  <c r="Q73" i="1"/>
  <c r="R73" i="1" s="1"/>
  <c r="S73" i="1" s="1"/>
  <c r="Q74" i="1"/>
  <c r="R74" i="1" s="1"/>
  <c r="S74" i="1" s="1"/>
  <c r="Q75" i="1"/>
  <c r="R75" i="1" s="1"/>
  <c r="S75" i="1" s="1"/>
  <c r="Q76" i="1"/>
  <c r="R76" i="1" s="1"/>
  <c r="S76" i="1" s="1"/>
  <c r="Q77" i="1"/>
  <c r="R77" i="1" s="1"/>
  <c r="S77" i="1" s="1"/>
  <c r="Q78" i="1"/>
  <c r="R78" i="1" s="1"/>
  <c r="S78" i="1" s="1"/>
  <c r="Q79" i="1"/>
  <c r="R79" i="1" s="1"/>
  <c r="S79" i="1" s="1"/>
  <c r="Q80" i="1"/>
  <c r="R80" i="1" s="1"/>
  <c r="S80" i="1" s="1"/>
  <c r="Q81" i="1"/>
  <c r="R81" i="1" s="1"/>
  <c r="S81" i="1" s="1"/>
  <c r="Q82" i="1"/>
  <c r="R82" i="1" s="1"/>
  <c r="S82" i="1" s="1"/>
  <c r="Q83" i="1"/>
  <c r="R83" i="1" s="1"/>
  <c r="S83" i="1" s="1"/>
  <c r="Q84" i="1"/>
  <c r="R84" i="1" s="1"/>
  <c r="S84" i="1" s="1"/>
  <c r="Q85" i="1"/>
  <c r="R85" i="1" s="1"/>
  <c r="S85" i="1" s="1"/>
  <c r="Q86" i="1"/>
  <c r="R86" i="1" s="1"/>
  <c r="S86" i="1" s="1"/>
  <c r="Q87" i="1"/>
  <c r="R87" i="1" s="1"/>
  <c r="S87" i="1" s="1"/>
  <c r="Q88" i="1"/>
  <c r="R88" i="1" s="1"/>
  <c r="S88" i="1" s="1"/>
  <c r="Q89" i="1"/>
  <c r="R89" i="1" s="1"/>
  <c r="S89" i="1" s="1"/>
  <c r="Q90" i="1"/>
  <c r="R90" i="1" s="1"/>
  <c r="S90" i="1" s="1"/>
  <c r="Q91" i="1"/>
  <c r="R91" i="1" s="1"/>
  <c r="S91" i="1" s="1"/>
  <c r="Q92" i="1"/>
  <c r="R92" i="1" s="1"/>
  <c r="S92" i="1" s="1"/>
  <c r="Q93" i="1"/>
  <c r="R93" i="1" s="1"/>
  <c r="S93" i="1" s="1"/>
  <c r="Q94" i="1"/>
  <c r="R94" i="1" s="1"/>
  <c r="S94" i="1" s="1"/>
  <c r="Q95" i="1"/>
  <c r="R95" i="1" s="1"/>
  <c r="S95" i="1" s="1"/>
  <c r="Q96" i="1"/>
  <c r="R96" i="1" s="1"/>
  <c r="S96" i="1" s="1"/>
  <c r="Q97" i="1"/>
  <c r="R97" i="1" s="1"/>
  <c r="S97" i="1" s="1"/>
  <c r="Q98" i="1"/>
  <c r="R98" i="1" s="1"/>
  <c r="S98" i="1" s="1"/>
  <c r="Q99" i="1"/>
  <c r="R99" i="1" s="1"/>
  <c r="S99" i="1" s="1"/>
  <c r="Q100" i="1"/>
  <c r="R100" i="1" s="1"/>
  <c r="S100" i="1" s="1"/>
  <c r="Q101" i="1"/>
  <c r="R101" i="1" s="1"/>
  <c r="S101" i="1" s="1"/>
  <c r="Q102" i="1"/>
  <c r="R102" i="1" s="1"/>
  <c r="S102" i="1" s="1"/>
  <c r="Q103" i="1"/>
  <c r="R103" i="1" s="1"/>
  <c r="S103" i="1" s="1"/>
  <c r="Q104" i="1"/>
  <c r="R104" i="1" s="1"/>
  <c r="S104" i="1" s="1"/>
  <c r="Q105" i="1"/>
  <c r="R105" i="1" s="1"/>
  <c r="S105" i="1" s="1"/>
  <c r="Q106" i="1"/>
  <c r="R106" i="1" s="1"/>
  <c r="S106" i="1" s="1"/>
  <c r="Q107" i="1"/>
  <c r="R107" i="1" s="1"/>
  <c r="S107" i="1" s="1"/>
  <c r="Q108" i="1"/>
  <c r="R108" i="1" s="1"/>
  <c r="S108" i="1" s="1"/>
  <c r="Q109" i="1"/>
  <c r="R109" i="1" s="1"/>
  <c r="S109" i="1" s="1"/>
  <c r="Q110" i="1"/>
  <c r="R110" i="1" s="1"/>
  <c r="S110" i="1" s="1"/>
  <c r="Q111" i="1"/>
  <c r="R111" i="1" s="1"/>
  <c r="S111" i="1" s="1"/>
  <c r="Q112" i="1"/>
  <c r="R112" i="1" s="1"/>
  <c r="S112" i="1" s="1"/>
  <c r="Q113" i="1"/>
  <c r="R113" i="1" s="1"/>
  <c r="S113" i="1" s="1"/>
  <c r="Q114" i="1"/>
  <c r="R114" i="1" s="1"/>
  <c r="S114" i="1" s="1"/>
  <c r="Q115" i="1"/>
  <c r="R115" i="1" s="1"/>
  <c r="S115" i="1" s="1"/>
  <c r="Q116" i="1"/>
  <c r="R116" i="1" s="1"/>
  <c r="S116" i="1" s="1"/>
  <c r="Q117" i="1"/>
  <c r="R117" i="1" s="1"/>
  <c r="S117" i="1" s="1"/>
  <c r="Q118" i="1"/>
  <c r="R118" i="1" s="1"/>
  <c r="S118" i="1" s="1"/>
  <c r="Q119" i="1"/>
  <c r="R119" i="1" s="1"/>
  <c r="S119" i="1" s="1"/>
  <c r="Q120" i="1"/>
  <c r="R120" i="1" s="1"/>
  <c r="S120" i="1" s="1"/>
  <c r="Q121" i="1"/>
  <c r="R121" i="1" s="1"/>
  <c r="S121" i="1" s="1"/>
  <c r="Q122" i="1"/>
  <c r="R122" i="1" s="1"/>
  <c r="S122" i="1" s="1"/>
  <c r="Q123" i="1"/>
  <c r="R123" i="1" s="1"/>
  <c r="S123" i="1" s="1"/>
  <c r="Q124" i="1"/>
  <c r="R124" i="1" s="1"/>
  <c r="S124" i="1" s="1"/>
  <c r="Q40" i="1"/>
  <c r="R40" i="1" s="1"/>
  <c r="S40" i="1" s="1"/>
  <c r="Q30" i="1"/>
  <c r="R30" i="1" s="1"/>
  <c r="S30" i="1" s="1"/>
  <c r="Q31" i="1"/>
  <c r="R31" i="1" s="1"/>
  <c r="S31" i="1" s="1"/>
  <c r="Q32" i="1"/>
  <c r="R32" i="1" s="1"/>
  <c r="S32" i="1" s="1"/>
  <c r="Q33" i="1"/>
  <c r="R33" i="1" s="1"/>
  <c r="S33" i="1" s="1"/>
  <c r="Q34" i="1"/>
  <c r="R34" i="1" s="1"/>
  <c r="S34" i="1" s="1"/>
  <c r="Q35" i="1"/>
  <c r="R35" i="1" s="1"/>
  <c r="S35" i="1" s="1"/>
  <c r="Q36" i="1"/>
  <c r="R36" i="1" s="1"/>
  <c r="S36" i="1" s="1"/>
  <c r="Q37" i="1"/>
  <c r="R37" i="1" s="1"/>
  <c r="S37" i="1" s="1"/>
  <c r="Q38" i="1"/>
  <c r="R38" i="1" s="1"/>
  <c r="S38" i="1" s="1"/>
  <c r="Q39" i="1"/>
  <c r="R39" i="1" s="1"/>
  <c r="S39" i="1" s="1"/>
  <c r="Q29" i="1"/>
  <c r="R29" i="1" s="1"/>
  <c r="S29" i="1" s="1"/>
  <c r="Q28" i="1"/>
  <c r="R28" i="1" s="1"/>
  <c r="S28" i="1" s="1"/>
  <c r="Q27" i="1"/>
  <c r="R27" i="1" s="1"/>
  <c r="S27" i="1" s="1"/>
  <c r="Q20" i="1"/>
  <c r="R20" i="1" s="1"/>
  <c r="S20" i="1" s="1"/>
  <c r="Q19" i="1"/>
  <c r="R19" i="1" s="1"/>
  <c r="S19" i="1" s="1"/>
  <c r="Q9" i="1"/>
  <c r="R9" i="1" s="1"/>
  <c r="S9" i="1" s="1"/>
  <c r="Q10" i="1"/>
  <c r="R10" i="1" s="1"/>
  <c r="S10" i="1" s="1"/>
  <c r="Q11" i="1"/>
  <c r="R11" i="1" s="1"/>
  <c r="S11" i="1" s="1"/>
  <c r="Q12" i="1"/>
  <c r="R12" i="1" s="1"/>
  <c r="S12" i="1" s="1"/>
  <c r="Q13" i="1"/>
  <c r="R13" i="1" s="1"/>
  <c r="S13" i="1" s="1"/>
  <c r="Q8" i="1"/>
  <c r="R8" i="1" s="1"/>
  <c r="S8" i="1" s="1"/>
  <c r="M239" i="1"/>
  <c r="N239" i="1" s="1"/>
  <c r="O239" i="1" s="1"/>
  <c r="M234" i="1"/>
  <c r="N234" i="1" s="1"/>
  <c r="O234" i="1" s="1"/>
  <c r="M233" i="1"/>
  <c r="N233" i="1" s="1"/>
  <c r="O233" i="1" s="1"/>
  <c r="L223" i="1"/>
  <c r="M223" i="1" s="1"/>
  <c r="N223" i="1" s="1"/>
  <c r="L224" i="1"/>
  <c r="M224" i="1" s="1"/>
  <c r="N224" i="1" s="1"/>
  <c r="L225" i="1"/>
  <c r="M225" i="1" s="1"/>
  <c r="N225" i="1" s="1"/>
  <c r="L226" i="1"/>
  <c r="M226" i="1" s="1"/>
  <c r="N226" i="1" s="1"/>
  <c r="L227" i="1"/>
  <c r="M227" i="1" s="1"/>
  <c r="N227" i="1" s="1"/>
  <c r="L228" i="1"/>
  <c r="M228" i="1" s="1"/>
  <c r="N228" i="1" s="1"/>
  <c r="L222" i="1"/>
  <c r="M222" i="1" s="1"/>
  <c r="N222" i="1" s="1"/>
  <c r="M205" i="1"/>
  <c r="N205" i="1" s="1"/>
  <c r="O205" i="1" s="1"/>
  <c r="M206" i="1"/>
  <c r="N206" i="1" s="1"/>
  <c r="O206" i="1" s="1"/>
  <c r="M207" i="1"/>
  <c r="N207" i="1" s="1"/>
  <c r="O207" i="1" s="1"/>
  <c r="M208" i="1"/>
  <c r="N208" i="1" s="1"/>
  <c r="O208" i="1" s="1"/>
  <c r="M209" i="1"/>
  <c r="N209" i="1" s="1"/>
  <c r="O209" i="1" s="1"/>
  <c r="M210" i="1"/>
  <c r="N210" i="1" s="1"/>
  <c r="O210" i="1" s="1"/>
  <c r="M211" i="1"/>
  <c r="N211" i="1" s="1"/>
  <c r="O211" i="1" s="1"/>
  <c r="M212" i="1"/>
  <c r="N212" i="1" s="1"/>
  <c r="O212" i="1" s="1"/>
  <c r="M213" i="1"/>
  <c r="N213" i="1" s="1"/>
  <c r="O213" i="1" s="1"/>
  <c r="M214" i="1"/>
  <c r="N214" i="1" s="1"/>
  <c r="O214" i="1" s="1"/>
  <c r="M215" i="1"/>
  <c r="N215" i="1" s="1"/>
  <c r="O215" i="1" s="1"/>
  <c r="M216" i="1"/>
  <c r="N216" i="1" s="1"/>
  <c r="O216" i="1" s="1"/>
  <c r="M184" i="1"/>
  <c r="N184" i="1" s="1"/>
  <c r="O184" i="1" s="1"/>
  <c r="M185" i="1"/>
  <c r="N185" i="1" s="1"/>
  <c r="O185" i="1" s="1"/>
  <c r="M186" i="1"/>
  <c r="N186" i="1" s="1"/>
  <c r="O186" i="1" s="1"/>
  <c r="M187" i="1"/>
  <c r="N187" i="1" s="1"/>
  <c r="O187" i="1" s="1"/>
  <c r="M188" i="1"/>
  <c r="N188" i="1" s="1"/>
  <c r="O188" i="1" s="1"/>
  <c r="M189" i="1"/>
  <c r="N189" i="1" s="1"/>
  <c r="O189" i="1" s="1"/>
  <c r="M190" i="1"/>
  <c r="N190" i="1" s="1"/>
  <c r="O190" i="1" s="1"/>
  <c r="M191" i="1"/>
  <c r="N191" i="1" s="1"/>
  <c r="O191" i="1" s="1"/>
  <c r="M192" i="1"/>
  <c r="N192" i="1" s="1"/>
  <c r="O192" i="1" s="1"/>
  <c r="M193" i="1"/>
  <c r="N193" i="1" s="1"/>
  <c r="O193" i="1" s="1"/>
  <c r="M194" i="1"/>
  <c r="N194" i="1" s="1"/>
  <c r="O194" i="1" s="1"/>
  <c r="M195" i="1"/>
  <c r="N195" i="1" s="1"/>
  <c r="O195" i="1" s="1"/>
  <c r="M196" i="1"/>
  <c r="N196" i="1" s="1"/>
  <c r="O196" i="1" s="1"/>
  <c r="M197" i="1"/>
  <c r="N197" i="1" s="1"/>
  <c r="O197" i="1" s="1"/>
  <c r="M198" i="1"/>
  <c r="N198" i="1" s="1"/>
  <c r="O198" i="1" s="1"/>
  <c r="M199" i="1"/>
  <c r="N199" i="1" s="1"/>
  <c r="O199" i="1" s="1"/>
  <c r="M200" i="1"/>
  <c r="N200" i="1" s="1"/>
  <c r="O200" i="1" s="1"/>
  <c r="M201" i="1"/>
  <c r="N201" i="1" s="1"/>
  <c r="O201" i="1" s="1"/>
  <c r="M202" i="1"/>
  <c r="N202" i="1" s="1"/>
  <c r="O202" i="1" s="1"/>
  <c r="M203" i="1"/>
  <c r="N203" i="1" s="1"/>
  <c r="O203" i="1" s="1"/>
  <c r="M204" i="1"/>
  <c r="N204" i="1" s="1"/>
  <c r="O204" i="1" s="1"/>
  <c r="M169" i="1"/>
  <c r="N169" i="1" s="1"/>
  <c r="O169" i="1" s="1"/>
  <c r="M170" i="1"/>
  <c r="N170" i="1" s="1"/>
  <c r="O170" i="1" s="1"/>
  <c r="M171" i="1"/>
  <c r="N171" i="1" s="1"/>
  <c r="O171" i="1" s="1"/>
  <c r="M172" i="1"/>
  <c r="N172" i="1" s="1"/>
  <c r="O172" i="1" s="1"/>
  <c r="M173" i="1"/>
  <c r="N173" i="1" s="1"/>
  <c r="O173" i="1" s="1"/>
  <c r="M174" i="1"/>
  <c r="N174" i="1" s="1"/>
  <c r="O174" i="1" s="1"/>
  <c r="M175" i="1"/>
  <c r="N175" i="1" s="1"/>
  <c r="O175" i="1" s="1"/>
  <c r="M176" i="1"/>
  <c r="N176" i="1" s="1"/>
  <c r="O176" i="1" s="1"/>
  <c r="M177" i="1"/>
  <c r="N177" i="1" s="1"/>
  <c r="O177" i="1" s="1"/>
  <c r="M178" i="1"/>
  <c r="N178" i="1" s="1"/>
  <c r="O178" i="1" s="1"/>
  <c r="M179" i="1"/>
  <c r="N179" i="1" s="1"/>
  <c r="O179" i="1" s="1"/>
  <c r="M180" i="1"/>
  <c r="N180" i="1" s="1"/>
  <c r="O180" i="1" s="1"/>
  <c r="M181" i="1"/>
  <c r="N181" i="1" s="1"/>
  <c r="O181" i="1" s="1"/>
  <c r="M182" i="1"/>
  <c r="N182" i="1" s="1"/>
  <c r="O182" i="1" s="1"/>
  <c r="M183" i="1"/>
  <c r="N183" i="1" s="1"/>
  <c r="O183" i="1" s="1"/>
  <c r="M156" i="1"/>
  <c r="N156" i="1" s="1"/>
  <c r="O156" i="1" s="1"/>
  <c r="M157" i="1"/>
  <c r="N157" i="1" s="1"/>
  <c r="O157" i="1" s="1"/>
  <c r="M158" i="1"/>
  <c r="N158" i="1" s="1"/>
  <c r="O158" i="1" s="1"/>
  <c r="M159" i="1"/>
  <c r="N159" i="1" s="1"/>
  <c r="O159" i="1" s="1"/>
  <c r="M160" i="1"/>
  <c r="N160" i="1" s="1"/>
  <c r="O160" i="1" s="1"/>
  <c r="M161" i="1"/>
  <c r="N161" i="1" s="1"/>
  <c r="O161" i="1" s="1"/>
  <c r="M162" i="1"/>
  <c r="N162" i="1" s="1"/>
  <c r="O162" i="1" s="1"/>
  <c r="M163" i="1"/>
  <c r="N163" i="1" s="1"/>
  <c r="O163" i="1" s="1"/>
  <c r="M165" i="1"/>
  <c r="N165" i="1" s="1"/>
  <c r="O165" i="1" s="1"/>
  <c r="M166" i="1"/>
  <c r="N166" i="1" s="1"/>
  <c r="O166" i="1" s="1"/>
  <c r="M167" i="1"/>
  <c r="N167" i="1" s="1"/>
  <c r="O167" i="1" s="1"/>
  <c r="M168" i="1"/>
  <c r="N168" i="1" s="1"/>
  <c r="O168" i="1" s="1"/>
  <c r="M142" i="1"/>
  <c r="N142" i="1" s="1"/>
  <c r="O142" i="1" s="1"/>
  <c r="M143" i="1"/>
  <c r="N143" i="1" s="1"/>
  <c r="O143" i="1" s="1"/>
  <c r="M144" i="1"/>
  <c r="N144" i="1" s="1"/>
  <c r="O144" i="1" s="1"/>
  <c r="M145" i="1"/>
  <c r="N145" i="1" s="1"/>
  <c r="O145" i="1" s="1"/>
  <c r="M146" i="1"/>
  <c r="N146" i="1" s="1"/>
  <c r="O146" i="1" s="1"/>
  <c r="M147" i="1"/>
  <c r="N147" i="1" s="1"/>
  <c r="O147" i="1" s="1"/>
  <c r="M148" i="1"/>
  <c r="N148" i="1" s="1"/>
  <c r="O148" i="1" s="1"/>
  <c r="M149" i="1"/>
  <c r="N149" i="1" s="1"/>
  <c r="O149" i="1" s="1"/>
  <c r="M150" i="1"/>
  <c r="N150" i="1" s="1"/>
  <c r="O150" i="1" s="1"/>
  <c r="M151" i="1"/>
  <c r="N151" i="1" s="1"/>
  <c r="O151" i="1" s="1"/>
  <c r="M152" i="1"/>
  <c r="N152" i="1" s="1"/>
  <c r="O152" i="1" s="1"/>
  <c r="M153" i="1"/>
  <c r="N153" i="1" s="1"/>
  <c r="O153" i="1" s="1"/>
  <c r="M154" i="1"/>
  <c r="N154" i="1" s="1"/>
  <c r="O154" i="1" s="1"/>
  <c r="M155" i="1"/>
  <c r="N155" i="1" s="1"/>
  <c r="O155" i="1" s="1"/>
  <c r="M134" i="1"/>
  <c r="N134" i="1" s="1"/>
  <c r="O134" i="1" s="1"/>
  <c r="M135" i="1"/>
  <c r="N135" i="1" s="1"/>
  <c r="O135" i="1" s="1"/>
  <c r="M136" i="1"/>
  <c r="N136" i="1" s="1"/>
  <c r="O136" i="1" s="1"/>
  <c r="M137" i="1"/>
  <c r="N137" i="1" s="1"/>
  <c r="O137" i="1" s="1"/>
  <c r="M138" i="1"/>
  <c r="N138" i="1" s="1"/>
  <c r="O138" i="1" s="1"/>
  <c r="M139" i="1"/>
  <c r="N139" i="1" s="1"/>
  <c r="O139" i="1" s="1"/>
  <c r="M140" i="1"/>
  <c r="N140" i="1" s="1"/>
  <c r="O140" i="1" s="1"/>
  <c r="M141" i="1"/>
  <c r="N141" i="1" s="1"/>
  <c r="O141" i="1" s="1"/>
  <c r="M133" i="1"/>
  <c r="N133" i="1" s="1"/>
  <c r="O133" i="1" s="1"/>
  <c r="M41" i="1"/>
  <c r="N41" i="1" s="1"/>
  <c r="O41" i="1" s="1"/>
  <c r="M42" i="1"/>
  <c r="N42" i="1" s="1"/>
  <c r="O42" i="1" s="1"/>
  <c r="M43" i="1"/>
  <c r="N43" i="1" s="1"/>
  <c r="O43" i="1" s="1"/>
  <c r="M44" i="1"/>
  <c r="N44" i="1" s="1"/>
  <c r="O44" i="1" s="1"/>
  <c r="M45" i="1"/>
  <c r="N45" i="1" s="1"/>
  <c r="O45" i="1" s="1"/>
  <c r="M46" i="1"/>
  <c r="N46" i="1" s="1"/>
  <c r="O46" i="1" s="1"/>
  <c r="M47" i="1"/>
  <c r="N47" i="1" s="1"/>
  <c r="O47" i="1" s="1"/>
  <c r="M48" i="1"/>
  <c r="N48" i="1" s="1"/>
  <c r="O48" i="1" s="1"/>
  <c r="M49" i="1"/>
  <c r="N49" i="1" s="1"/>
  <c r="O49" i="1" s="1"/>
  <c r="M50" i="1"/>
  <c r="N50" i="1" s="1"/>
  <c r="O50" i="1" s="1"/>
  <c r="M51" i="1"/>
  <c r="N51" i="1" s="1"/>
  <c r="O51" i="1" s="1"/>
  <c r="M52" i="1"/>
  <c r="N52" i="1" s="1"/>
  <c r="O52" i="1" s="1"/>
  <c r="M53" i="1"/>
  <c r="N53" i="1" s="1"/>
  <c r="O53" i="1" s="1"/>
  <c r="M54" i="1"/>
  <c r="N54" i="1" s="1"/>
  <c r="O54" i="1" s="1"/>
  <c r="M55" i="1"/>
  <c r="N55" i="1" s="1"/>
  <c r="O55" i="1" s="1"/>
  <c r="M56" i="1"/>
  <c r="N56" i="1" s="1"/>
  <c r="O56" i="1" s="1"/>
  <c r="M57" i="1"/>
  <c r="N57" i="1" s="1"/>
  <c r="O57" i="1" s="1"/>
  <c r="M58" i="1"/>
  <c r="N58" i="1" s="1"/>
  <c r="O58" i="1" s="1"/>
  <c r="M59" i="1"/>
  <c r="N59" i="1" s="1"/>
  <c r="O59" i="1" s="1"/>
  <c r="M60" i="1"/>
  <c r="N60" i="1" s="1"/>
  <c r="O60" i="1" s="1"/>
  <c r="M61" i="1"/>
  <c r="N61" i="1" s="1"/>
  <c r="O61" i="1" s="1"/>
  <c r="M62" i="1"/>
  <c r="N62" i="1" s="1"/>
  <c r="O62" i="1" s="1"/>
  <c r="M63" i="1"/>
  <c r="N63" i="1" s="1"/>
  <c r="O63" i="1" s="1"/>
  <c r="M64" i="1"/>
  <c r="N64" i="1" s="1"/>
  <c r="O64" i="1" s="1"/>
  <c r="M65" i="1"/>
  <c r="N65" i="1" s="1"/>
  <c r="O65" i="1" s="1"/>
  <c r="M66" i="1"/>
  <c r="N66" i="1" s="1"/>
  <c r="O66" i="1" s="1"/>
  <c r="M67" i="1"/>
  <c r="N67" i="1" s="1"/>
  <c r="O67" i="1" s="1"/>
  <c r="M68" i="1"/>
  <c r="N68" i="1" s="1"/>
  <c r="O68" i="1" s="1"/>
  <c r="M69" i="1"/>
  <c r="N69" i="1" s="1"/>
  <c r="O69" i="1" s="1"/>
  <c r="M70" i="1"/>
  <c r="N70" i="1" s="1"/>
  <c r="O70" i="1" s="1"/>
  <c r="M71" i="1"/>
  <c r="N71" i="1" s="1"/>
  <c r="O71" i="1" s="1"/>
  <c r="M72" i="1"/>
  <c r="N72" i="1" s="1"/>
  <c r="O72" i="1" s="1"/>
  <c r="M73" i="1"/>
  <c r="N73" i="1" s="1"/>
  <c r="O73" i="1" s="1"/>
  <c r="M74" i="1"/>
  <c r="N74" i="1" s="1"/>
  <c r="O74" i="1" s="1"/>
  <c r="M75" i="1"/>
  <c r="N75" i="1" s="1"/>
  <c r="O75" i="1" s="1"/>
  <c r="M76" i="1"/>
  <c r="N76" i="1" s="1"/>
  <c r="O76" i="1" s="1"/>
  <c r="M77" i="1"/>
  <c r="N77" i="1" s="1"/>
  <c r="O77" i="1" s="1"/>
  <c r="M78" i="1"/>
  <c r="N78" i="1" s="1"/>
  <c r="O78" i="1" s="1"/>
  <c r="M79" i="1"/>
  <c r="N79" i="1" s="1"/>
  <c r="O79" i="1" s="1"/>
  <c r="M80" i="1"/>
  <c r="N80" i="1" s="1"/>
  <c r="O80" i="1" s="1"/>
  <c r="M81" i="1"/>
  <c r="N81" i="1" s="1"/>
  <c r="O81" i="1" s="1"/>
  <c r="M82" i="1"/>
  <c r="N82" i="1" s="1"/>
  <c r="O82" i="1" s="1"/>
  <c r="M83" i="1"/>
  <c r="N83" i="1" s="1"/>
  <c r="O83" i="1" s="1"/>
  <c r="M84" i="1"/>
  <c r="N84" i="1" s="1"/>
  <c r="O84" i="1" s="1"/>
  <c r="M85" i="1"/>
  <c r="N85" i="1" s="1"/>
  <c r="O85" i="1" s="1"/>
  <c r="M86" i="1"/>
  <c r="N86" i="1" s="1"/>
  <c r="O86" i="1" s="1"/>
  <c r="M87" i="1"/>
  <c r="N87" i="1" s="1"/>
  <c r="O87" i="1" s="1"/>
  <c r="M88" i="1"/>
  <c r="N88" i="1" s="1"/>
  <c r="O88" i="1" s="1"/>
  <c r="M89" i="1"/>
  <c r="N89" i="1" s="1"/>
  <c r="O89" i="1" s="1"/>
  <c r="M90" i="1"/>
  <c r="N90" i="1" s="1"/>
  <c r="O90" i="1" s="1"/>
  <c r="M91" i="1"/>
  <c r="N91" i="1" s="1"/>
  <c r="O91" i="1" s="1"/>
  <c r="M92" i="1"/>
  <c r="N92" i="1" s="1"/>
  <c r="O92" i="1" s="1"/>
  <c r="M93" i="1"/>
  <c r="N93" i="1" s="1"/>
  <c r="O93" i="1" s="1"/>
  <c r="M94" i="1"/>
  <c r="N94" i="1" s="1"/>
  <c r="O94" i="1" s="1"/>
  <c r="M95" i="1"/>
  <c r="N95" i="1" s="1"/>
  <c r="O95" i="1" s="1"/>
  <c r="M96" i="1"/>
  <c r="N96" i="1" s="1"/>
  <c r="O96" i="1" s="1"/>
  <c r="M97" i="1"/>
  <c r="N97" i="1" s="1"/>
  <c r="O97" i="1" s="1"/>
  <c r="M98" i="1"/>
  <c r="N98" i="1" s="1"/>
  <c r="O98" i="1" s="1"/>
  <c r="M99" i="1"/>
  <c r="N99" i="1" s="1"/>
  <c r="O99" i="1" s="1"/>
  <c r="M100" i="1"/>
  <c r="N100" i="1" s="1"/>
  <c r="O100" i="1" s="1"/>
  <c r="M101" i="1"/>
  <c r="N101" i="1" s="1"/>
  <c r="O101" i="1" s="1"/>
  <c r="M102" i="1"/>
  <c r="N102" i="1" s="1"/>
  <c r="O102" i="1" s="1"/>
  <c r="M103" i="1"/>
  <c r="N103" i="1" s="1"/>
  <c r="O103" i="1" s="1"/>
  <c r="M104" i="1"/>
  <c r="N104" i="1" s="1"/>
  <c r="O104" i="1" s="1"/>
  <c r="M105" i="1"/>
  <c r="N105" i="1" s="1"/>
  <c r="O105" i="1" s="1"/>
  <c r="M106" i="1"/>
  <c r="N106" i="1" s="1"/>
  <c r="O106" i="1" s="1"/>
  <c r="M107" i="1"/>
  <c r="N107" i="1" s="1"/>
  <c r="O107" i="1" s="1"/>
  <c r="M108" i="1"/>
  <c r="N108" i="1" s="1"/>
  <c r="O108" i="1" s="1"/>
  <c r="M109" i="1"/>
  <c r="N109" i="1" s="1"/>
  <c r="O109" i="1" s="1"/>
  <c r="M110" i="1"/>
  <c r="N110" i="1" s="1"/>
  <c r="O110" i="1" s="1"/>
  <c r="M111" i="1"/>
  <c r="N111" i="1" s="1"/>
  <c r="O111" i="1" s="1"/>
  <c r="M112" i="1"/>
  <c r="N112" i="1" s="1"/>
  <c r="O112" i="1" s="1"/>
  <c r="M113" i="1"/>
  <c r="N113" i="1" s="1"/>
  <c r="O113" i="1" s="1"/>
  <c r="M114" i="1"/>
  <c r="N114" i="1" s="1"/>
  <c r="O114" i="1" s="1"/>
  <c r="M115" i="1"/>
  <c r="N115" i="1" s="1"/>
  <c r="O115" i="1" s="1"/>
  <c r="M116" i="1"/>
  <c r="N116" i="1" s="1"/>
  <c r="O116" i="1" s="1"/>
  <c r="M117" i="1"/>
  <c r="N117" i="1" s="1"/>
  <c r="O117" i="1" s="1"/>
  <c r="M118" i="1"/>
  <c r="N118" i="1" s="1"/>
  <c r="O118" i="1" s="1"/>
  <c r="M119" i="1"/>
  <c r="N119" i="1" s="1"/>
  <c r="O119" i="1" s="1"/>
  <c r="M120" i="1"/>
  <c r="N120" i="1" s="1"/>
  <c r="O120" i="1" s="1"/>
  <c r="M121" i="1"/>
  <c r="N121" i="1" s="1"/>
  <c r="O121" i="1" s="1"/>
  <c r="M122" i="1"/>
  <c r="N122" i="1" s="1"/>
  <c r="O122" i="1" s="1"/>
  <c r="M123" i="1"/>
  <c r="N123" i="1" s="1"/>
  <c r="O123" i="1" s="1"/>
  <c r="M124" i="1"/>
  <c r="N124" i="1" s="1"/>
  <c r="O124" i="1" s="1"/>
  <c r="M125" i="1"/>
  <c r="N125" i="1" s="1"/>
  <c r="O125" i="1" s="1"/>
  <c r="M126" i="1"/>
  <c r="N126" i="1" s="1"/>
  <c r="O126" i="1" s="1"/>
  <c r="M127" i="1"/>
  <c r="N127" i="1" s="1"/>
  <c r="O127" i="1" s="1"/>
  <c r="M39" i="1"/>
  <c r="N39" i="1" s="1"/>
  <c r="O39" i="1" s="1"/>
  <c r="M40" i="1"/>
  <c r="N40" i="1" s="1"/>
  <c r="O40" i="1" s="1"/>
  <c r="M29" i="1"/>
  <c r="N29" i="1" s="1"/>
  <c r="O29" i="1" s="1"/>
  <c r="M30" i="1"/>
  <c r="N30" i="1" s="1"/>
  <c r="O30" i="1" s="1"/>
  <c r="M31" i="1"/>
  <c r="N31" i="1" s="1"/>
  <c r="O31" i="1" s="1"/>
  <c r="M32" i="1"/>
  <c r="N32" i="1" s="1"/>
  <c r="O32" i="1" s="1"/>
  <c r="M33" i="1"/>
  <c r="N33" i="1" s="1"/>
  <c r="O33" i="1" s="1"/>
  <c r="M34" i="1"/>
  <c r="N34" i="1" s="1"/>
  <c r="O34" i="1" s="1"/>
  <c r="M35" i="1"/>
  <c r="N35" i="1" s="1"/>
  <c r="O35" i="1" s="1"/>
  <c r="M36" i="1"/>
  <c r="N36" i="1" s="1"/>
  <c r="O36" i="1" s="1"/>
  <c r="M37" i="1"/>
  <c r="N37" i="1" s="1"/>
  <c r="O37" i="1" s="1"/>
  <c r="M38" i="1"/>
  <c r="N38" i="1" s="1"/>
  <c r="O38" i="1" s="1"/>
  <c r="M28" i="1"/>
  <c r="N28" i="1" s="1"/>
  <c r="O28" i="1" s="1"/>
  <c r="M27" i="1"/>
  <c r="N27" i="1" s="1"/>
  <c r="O27" i="1" s="1"/>
  <c r="M26" i="1"/>
  <c r="N26" i="1" s="1"/>
  <c r="O26" i="1" s="1"/>
  <c r="M20" i="1"/>
  <c r="N20" i="1" s="1"/>
  <c r="O20" i="1" s="1"/>
  <c r="M19" i="1"/>
  <c r="N19" i="1" s="1"/>
  <c r="O19" i="1" s="1"/>
  <c r="M10" i="1"/>
  <c r="N10" i="1" s="1"/>
  <c r="O10" i="1" s="1"/>
  <c r="M11" i="1"/>
  <c r="N11" i="1" s="1"/>
  <c r="O11" i="1" s="1"/>
  <c r="M12" i="1"/>
  <c r="N12" i="1" s="1"/>
  <c r="O12" i="1" s="1"/>
  <c r="M13" i="1"/>
  <c r="N13" i="1" s="1"/>
  <c r="O13" i="1" s="1"/>
  <c r="M9" i="1"/>
  <c r="N9" i="1" s="1"/>
  <c r="O9" i="1" s="1"/>
  <c r="M8" i="1"/>
  <c r="N8" i="1" s="1"/>
  <c r="O8" i="1" s="1"/>
  <c r="K13" i="1"/>
  <c r="K12" i="1"/>
  <c r="K11" i="1"/>
  <c r="K10" i="1"/>
  <c r="K9" i="1"/>
  <c r="K8" i="1"/>
  <c r="O164" i="1" l="1"/>
  <c r="AA164" i="1"/>
  <c r="Z164" i="1"/>
  <c r="AC20" i="1"/>
  <c r="AC180" i="1"/>
  <c r="AB185" i="1"/>
  <c r="AC36" i="1"/>
  <c r="Z224" i="1"/>
  <c r="AC185" i="1"/>
  <c r="AC147" i="1"/>
  <c r="AC137" i="1"/>
  <c r="AC148" i="1"/>
  <c r="AC139" i="1"/>
  <c r="AC138" i="1"/>
  <c r="AC154" i="1"/>
  <c r="AC11" i="1"/>
  <c r="AC155" i="1"/>
  <c r="AC12" i="1"/>
  <c r="AC167" i="1"/>
  <c r="AC13" i="1"/>
  <c r="AC176" i="1"/>
  <c r="AC19" i="1"/>
  <c r="AC179" i="1"/>
  <c r="AC144" i="1"/>
  <c r="AC153" i="1"/>
  <c r="AC170" i="1"/>
  <c r="AC152" i="1"/>
  <c r="AC158" i="1"/>
  <c r="AC171" i="1"/>
  <c r="AC193" i="1"/>
  <c r="AB154" i="1"/>
  <c r="AC136" i="1"/>
  <c r="AC151" i="1"/>
  <c r="AC159" i="1"/>
  <c r="AC172" i="1"/>
  <c r="AC135" i="1"/>
  <c r="AC150" i="1"/>
  <c r="AC160" i="1"/>
  <c r="AC173" i="1"/>
  <c r="AC169" i="1"/>
  <c r="AC133" i="1"/>
  <c r="AC157" i="1"/>
  <c r="AC175" i="1"/>
  <c r="AC163" i="1"/>
  <c r="AC168" i="1"/>
  <c r="AC134" i="1"/>
  <c r="AC174" i="1"/>
  <c r="AC143" i="1"/>
  <c r="AC162" i="1"/>
  <c r="AB206" i="1"/>
  <c r="AC141" i="1"/>
  <c r="AC146" i="1"/>
  <c r="AC165" i="1"/>
  <c r="AC177" i="1"/>
  <c r="AC156" i="1"/>
  <c r="AC149" i="1"/>
  <c r="AC161" i="1"/>
  <c r="AC142" i="1"/>
  <c r="AC140" i="1"/>
  <c r="AC145" i="1"/>
  <c r="AC166" i="1"/>
  <c r="AC178" i="1"/>
  <c r="AC35" i="1"/>
  <c r="AC34" i="1"/>
  <c r="AC87" i="1"/>
  <c r="AC31" i="1"/>
  <c r="AC39" i="1"/>
  <c r="AC38" i="1"/>
  <c r="AC37" i="1"/>
  <c r="AC53" i="1"/>
  <c r="AA70" i="1"/>
  <c r="AC8" i="1"/>
  <c r="AC49" i="1"/>
  <c r="AC54" i="1"/>
  <c r="AC182" i="1"/>
  <c r="AC194" i="1"/>
  <c r="AC209" i="1"/>
  <c r="AB227" i="1"/>
  <c r="AA8" i="1"/>
  <c r="AC52" i="1"/>
  <c r="AB54" i="1"/>
  <c r="AB8" i="1"/>
  <c r="AC10" i="1"/>
  <c r="AC48" i="1"/>
  <c r="AC55" i="1"/>
  <c r="AC183" i="1"/>
  <c r="AC186" i="1"/>
  <c r="AC210" i="1"/>
  <c r="AB226" i="1"/>
  <c r="AC62" i="1"/>
  <c r="AB10" i="1"/>
  <c r="AC9" i="1"/>
  <c r="AC47" i="1"/>
  <c r="AC56" i="1"/>
  <c r="AC204" i="1"/>
  <c r="AC192" i="1"/>
  <c r="AC211" i="1"/>
  <c r="AB225" i="1"/>
  <c r="AB66" i="1"/>
  <c r="AC46" i="1"/>
  <c r="AC75" i="1"/>
  <c r="AC127" i="1"/>
  <c r="AC203" i="1"/>
  <c r="AC191" i="1"/>
  <c r="AC212" i="1"/>
  <c r="AB224" i="1"/>
  <c r="AC126" i="1"/>
  <c r="AB184" i="1"/>
  <c r="AC202" i="1"/>
  <c r="AC190" i="1"/>
  <c r="AC213" i="1"/>
  <c r="AB223" i="1"/>
  <c r="AC125" i="1"/>
  <c r="AC201" i="1"/>
  <c r="AC189" i="1"/>
  <c r="AC214" i="1"/>
  <c r="AC233" i="1"/>
  <c r="AC200" i="1"/>
  <c r="AC188" i="1"/>
  <c r="AC215" i="1"/>
  <c r="AC234" i="1"/>
  <c r="AC199" i="1"/>
  <c r="AC187" i="1"/>
  <c r="AC216" i="1"/>
  <c r="AC239" i="1"/>
  <c r="AC184" i="1"/>
  <c r="AC198" i="1"/>
  <c r="AC205" i="1"/>
  <c r="AC181" i="1"/>
  <c r="AC196" i="1"/>
  <c r="AC207" i="1"/>
  <c r="AB222" i="1"/>
  <c r="AC197" i="1"/>
  <c r="AC206" i="1"/>
  <c r="Z10" i="1"/>
  <c r="AB209" i="1"/>
  <c r="AC51" i="1"/>
  <c r="AC33" i="1"/>
  <c r="Z223" i="1"/>
  <c r="AC50" i="1"/>
  <c r="AC32" i="1"/>
  <c r="AC195" i="1"/>
  <c r="AC208" i="1"/>
  <c r="AB228" i="1"/>
  <c r="AB133" i="1"/>
  <c r="AB140" i="1"/>
  <c r="AB139" i="1"/>
  <c r="AB115" i="1"/>
  <c r="AC76" i="1"/>
  <c r="AC90" i="1"/>
  <c r="AC102" i="1"/>
  <c r="AC114" i="1"/>
  <c r="AB116" i="1"/>
  <c r="AC77" i="1"/>
  <c r="AC91" i="1"/>
  <c r="AC103" i="1"/>
  <c r="AC115" i="1"/>
  <c r="AB104" i="1"/>
  <c r="AC78" i="1"/>
  <c r="AC92" i="1"/>
  <c r="AC104" i="1"/>
  <c r="AC116" i="1"/>
  <c r="AC79" i="1"/>
  <c r="AC93" i="1"/>
  <c r="AC105" i="1"/>
  <c r="AC117" i="1"/>
  <c r="AC80" i="1"/>
  <c r="AC94" i="1"/>
  <c r="AC106" i="1"/>
  <c r="AC118" i="1"/>
  <c r="AC81" i="1"/>
  <c r="AC95" i="1"/>
  <c r="AC107" i="1"/>
  <c r="AC119" i="1"/>
  <c r="AC82" i="1"/>
  <c r="AC96" i="1"/>
  <c r="AC108" i="1"/>
  <c r="AC120" i="1"/>
  <c r="AC83" i="1"/>
  <c r="AC97" i="1"/>
  <c r="AC109" i="1"/>
  <c r="AC121" i="1"/>
  <c r="AC101" i="1"/>
  <c r="AC84" i="1"/>
  <c r="AC98" i="1"/>
  <c r="AC110" i="1"/>
  <c r="AC122" i="1"/>
  <c r="AC89" i="1"/>
  <c r="AC85" i="1"/>
  <c r="AC99" i="1"/>
  <c r="AC111" i="1"/>
  <c r="AC123" i="1"/>
  <c r="AC113" i="1"/>
  <c r="AC74" i="1"/>
  <c r="AC86" i="1"/>
  <c r="AC88" i="1"/>
  <c r="AC100" i="1"/>
  <c r="AC112" i="1"/>
  <c r="AC124" i="1"/>
  <c r="AC61" i="1"/>
  <c r="AC67" i="1"/>
  <c r="AC68" i="1"/>
  <c r="AC63" i="1"/>
  <c r="AB55" i="1"/>
  <c r="AC70" i="1"/>
  <c r="AC64" i="1"/>
  <c r="AA56" i="1"/>
  <c r="AC71" i="1"/>
  <c r="AC65" i="1"/>
  <c r="AC59" i="1"/>
  <c r="AC60" i="1"/>
  <c r="AC57" i="1"/>
  <c r="AA67" i="1"/>
  <c r="AA58" i="1"/>
  <c r="AC72" i="1"/>
  <c r="AC66" i="1"/>
  <c r="AC58" i="1"/>
  <c r="AB69" i="1"/>
  <c r="AA57" i="1"/>
  <c r="AA68" i="1"/>
  <c r="Z59" i="1"/>
  <c r="AC73" i="1"/>
  <c r="AC69" i="1"/>
  <c r="AC45" i="1"/>
  <c r="AC44" i="1"/>
  <c r="AC27" i="1"/>
  <c r="AC42" i="1"/>
  <c r="AC30" i="1"/>
  <c r="AC43" i="1"/>
  <c r="AC41" i="1"/>
  <c r="AC29" i="1"/>
  <c r="AC40" i="1"/>
  <c r="AC28" i="1"/>
  <c r="AA227" i="1"/>
  <c r="AB9" i="1"/>
  <c r="AA222" i="1"/>
  <c r="AA228" i="1"/>
  <c r="AB12" i="1"/>
  <c r="Z11" i="1"/>
  <c r="AB13" i="1"/>
  <c r="AB79" i="1"/>
  <c r="AB165" i="1"/>
  <c r="AB210" i="1"/>
  <c r="AA226" i="1"/>
  <c r="AB205" i="1"/>
  <c r="AB36" i="1"/>
  <c r="AA19" i="1"/>
  <c r="AB19" i="1"/>
  <c r="AB83" i="1"/>
  <c r="AB166" i="1"/>
  <c r="AB211" i="1"/>
  <c r="AA225" i="1"/>
  <c r="Z20" i="1"/>
  <c r="AE20" i="1" s="1"/>
  <c r="AB20" i="1"/>
  <c r="AB92" i="1"/>
  <c r="AB167" i="1"/>
  <c r="AB212" i="1"/>
  <c r="Z222" i="1"/>
  <c r="AA224" i="1"/>
  <c r="AA208" i="1"/>
  <c r="AB141" i="1"/>
  <c r="AA127" i="1"/>
  <c r="AB51" i="1"/>
  <c r="AB93" i="1"/>
  <c r="AB168" i="1"/>
  <c r="AB213" i="1"/>
  <c r="Z228" i="1"/>
  <c r="AA223" i="1"/>
  <c r="AB11" i="1"/>
  <c r="AB142" i="1"/>
  <c r="AB156" i="1"/>
  <c r="AB175" i="1"/>
  <c r="AB39" i="1"/>
  <c r="AB94" i="1"/>
  <c r="AB177" i="1"/>
  <c r="AB214" i="1"/>
  <c r="Z227" i="1"/>
  <c r="AB233" i="1"/>
  <c r="AB65" i="1"/>
  <c r="AB38" i="1"/>
  <c r="AB105" i="1"/>
  <c r="AB193" i="1"/>
  <c r="AB215" i="1"/>
  <c r="Z226" i="1"/>
  <c r="AB234" i="1"/>
  <c r="AB37" i="1"/>
  <c r="AB207" i="1"/>
  <c r="AB208" i="1"/>
  <c r="AB103" i="1"/>
  <c r="AB95" i="1"/>
  <c r="AA234" i="1"/>
  <c r="AB27" i="1"/>
  <c r="AB117" i="1"/>
  <c r="AB194" i="1"/>
  <c r="AB216" i="1"/>
  <c r="Z225" i="1"/>
  <c r="AB239" i="1"/>
  <c r="AB147" i="1"/>
  <c r="AB146" i="1"/>
  <c r="AB176" i="1"/>
  <c r="AB145" i="1"/>
  <c r="AB155" i="1"/>
  <c r="AB157" i="1"/>
  <c r="AB178" i="1"/>
  <c r="AB144" i="1"/>
  <c r="AB169" i="1"/>
  <c r="AB158" i="1"/>
  <c r="AB136" i="1"/>
  <c r="AB151" i="1"/>
  <c r="AB159" i="1"/>
  <c r="AB171" i="1"/>
  <c r="AB182" i="1"/>
  <c r="AB179" i="1"/>
  <c r="AB137" i="1"/>
  <c r="AB152" i="1"/>
  <c r="AB135" i="1"/>
  <c r="AB150" i="1"/>
  <c r="AB160" i="1"/>
  <c r="AB172" i="1"/>
  <c r="AB183" i="1"/>
  <c r="AB138" i="1"/>
  <c r="AB153" i="1"/>
  <c r="AB170" i="1"/>
  <c r="AB134" i="1"/>
  <c r="AB149" i="1"/>
  <c r="AB161" i="1"/>
  <c r="AB173" i="1"/>
  <c r="AB180" i="1"/>
  <c r="AB181" i="1"/>
  <c r="AB143" i="1"/>
  <c r="AB148" i="1"/>
  <c r="AB162" i="1"/>
  <c r="AB174" i="1"/>
  <c r="AB195" i="1"/>
  <c r="AB186" i="1"/>
  <c r="AB187" i="1"/>
  <c r="AB199" i="1"/>
  <c r="AB188" i="1"/>
  <c r="AB200" i="1"/>
  <c r="AB189" i="1"/>
  <c r="AB201" i="1"/>
  <c r="AB190" i="1"/>
  <c r="AB202" i="1"/>
  <c r="AB196" i="1"/>
  <c r="AB198" i="1"/>
  <c r="AB191" i="1"/>
  <c r="AB203" i="1"/>
  <c r="AB197" i="1"/>
  <c r="AB192" i="1"/>
  <c r="AB204" i="1"/>
  <c r="AB126" i="1"/>
  <c r="AB125" i="1"/>
  <c r="AB106" i="1"/>
  <c r="AB118" i="1"/>
  <c r="AB107" i="1"/>
  <c r="AB119" i="1"/>
  <c r="AB108" i="1"/>
  <c r="AB120" i="1"/>
  <c r="AB109" i="1"/>
  <c r="AB111" i="1"/>
  <c r="AB121" i="1"/>
  <c r="AB110" i="1"/>
  <c r="AB112" i="1"/>
  <c r="AB122" i="1"/>
  <c r="AB123" i="1"/>
  <c r="AB124" i="1"/>
  <c r="AB113" i="1"/>
  <c r="AA121" i="1"/>
  <c r="AB114" i="1"/>
  <c r="AB127" i="1"/>
  <c r="AB78" i="1"/>
  <c r="AB86" i="1"/>
  <c r="AB85" i="1"/>
  <c r="AB97" i="1"/>
  <c r="AB84" i="1"/>
  <c r="AB98" i="1"/>
  <c r="AB99" i="1"/>
  <c r="AB82" i="1"/>
  <c r="AB88" i="1"/>
  <c r="AB100" i="1"/>
  <c r="AB96" i="1"/>
  <c r="AB101" i="1"/>
  <c r="AB89" i="1"/>
  <c r="AB77" i="1"/>
  <c r="AB87" i="1"/>
  <c r="AB81" i="1"/>
  <c r="AB91" i="1"/>
  <c r="AB80" i="1"/>
  <c r="AB90" i="1"/>
  <c r="AB102" i="1"/>
  <c r="AB64" i="1"/>
  <c r="AB56" i="1"/>
  <c r="AB57" i="1"/>
  <c r="AB75" i="1"/>
  <c r="AB59" i="1"/>
  <c r="AB71" i="1"/>
  <c r="AB60" i="1"/>
  <c r="AB72" i="1"/>
  <c r="AB61" i="1"/>
  <c r="AB73" i="1"/>
  <c r="AB58" i="1"/>
  <c r="AB62" i="1"/>
  <c r="AB74" i="1"/>
  <c r="AB67" i="1"/>
  <c r="AB68" i="1"/>
  <c r="AB70" i="1"/>
  <c r="AB63" i="1"/>
  <c r="AB76" i="1"/>
  <c r="AB50" i="1"/>
  <c r="AB34" i="1"/>
  <c r="AB52" i="1"/>
  <c r="AB40" i="1"/>
  <c r="AB28" i="1"/>
  <c r="AB48" i="1"/>
  <c r="AB47" i="1"/>
  <c r="AB35" i="1"/>
  <c r="AB49" i="1"/>
  <c r="AB33" i="1"/>
  <c r="AB43" i="1"/>
  <c r="AB31" i="1"/>
  <c r="AB32" i="1"/>
  <c r="AB42" i="1"/>
  <c r="AB30" i="1"/>
  <c r="AB46" i="1"/>
  <c r="AB45" i="1"/>
  <c r="AB44" i="1"/>
  <c r="AB53" i="1"/>
  <c r="AB41" i="1"/>
  <c r="AB29" i="1"/>
  <c r="AA32" i="1"/>
  <c r="Z100" i="1"/>
  <c r="AE100" i="1" s="1"/>
  <c r="AA20" i="1"/>
  <c r="AA64" i="1"/>
  <c r="AA125" i="1"/>
  <c r="AA153" i="1"/>
  <c r="Z112" i="1"/>
  <c r="AE112" i="1" s="1"/>
  <c r="AA50" i="1"/>
  <c r="AA92" i="1"/>
  <c r="AA152" i="1"/>
  <c r="AA35" i="1"/>
  <c r="AA126" i="1"/>
  <c r="Z99" i="1"/>
  <c r="AE99" i="1" s="1"/>
  <c r="AA49" i="1"/>
  <c r="Z120" i="1"/>
  <c r="AE120" i="1" s="1"/>
  <c r="AA48" i="1"/>
  <c r="AA100" i="1"/>
  <c r="AA170" i="1"/>
  <c r="AA34" i="1"/>
  <c r="AA33" i="1"/>
  <c r="Z119" i="1"/>
  <c r="AA163" i="1"/>
  <c r="Y227" i="1"/>
  <c r="Z194" i="1"/>
  <c r="AE194" i="1" s="1"/>
  <c r="AA47" i="1"/>
  <c r="AA114" i="1"/>
  <c r="AA171" i="1"/>
  <c r="AA133" i="1"/>
  <c r="Y222" i="1"/>
  <c r="AA101" i="1"/>
  <c r="Y223" i="1"/>
  <c r="AA46" i="1"/>
  <c r="AA124" i="1"/>
  <c r="AA182" i="1"/>
  <c r="AA233" i="1"/>
  <c r="AA207" i="1"/>
  <c r="AA69" i="1"/>
  <c r="Z95" i="1"/>
  <c r="AE95" i="1" s="1"/>
  <c r="Z13" i="1"/>
  <c r="AA38" i="1"/>
  <c r="AA123" i="1"/>
  <c r="AA55" i="1"/>
  <c r="Z12" i="1"/>
  <c r="AA36" i="1"/>
  <c r="AA122" i="1"/>
  <c r="AA185" i="1"/>
  <c r="AA239" i="1"/>
  <c r="Z150" i="1"/>
  <c r="AE150" i="1" s="1"/>
  <c r="AA209" i="1"/>
  <c r="AA151" i="1"/>
  <c r="AA157" i="1"/>
  <c r="AA213" i="1"/>
  <c r="AA159" i="1"/>
  <c r="AA214" i="1"/>
  <c r="AA162" i="1"/>
  <c r="AA195" i="1"/>
  <c r="AA215" i="1"/>
  <c r="AA139" i="1"/>
  <c r="AA161" i="1"/>
  <c r="AA196" i="1"/>
  <c r="AA216" i="1"/>
  <c r="AA160" i="1"/>
  <c r="AA205" i="1"/>
  <c r="AA210" i="1"/>
  <c r="Z206" i="1"/>
  <c r="AE206" i="1" s="1"/>
  <c r="AA211" i="1"/>
  <c r="AA212" i="1"/>
  <c r="AA206" i="1"/>
  <c r="AA181" i="1"/>
  <c r="AA183" i="1"/>
  <c r="AA173" i="1"/>
  <c r="AA174" i="1"/>
  <c r="AA175" i="1"/>
  <c r="AA176" i="1"/>
  <c r="AA165" i="1"/>
  <c r="AA177" i="1"/>
  <c r="Z181" i="1"/>
  <c r="AE181" i="1" s="1"/>
  <c r="AA166" i="1"/>
  <c r="AA178" i="1"/>
  <c r="AA167" i="1"/>
  <c r="AA179" i="1"/>
  <c r="AA169" i="1"/>
  <c r="AA172" i="1"/>
  <c r="AA168" i="1"/>
  <c r="AA180" i="1"/>
  <c r="AA136" i="1"/>
  <c r="AA135" i="1"/>
  <c r="AA150" i="1"/>
  <c r="AA134" i="1"/>
  <c r="AA149" i="1"/>
  <c r="AA138" i="1"/>
  <c r="AA148" i="1"/>
  <c r="AA147" i="1"/>
  <c r="AA140" i="1"/>
  <c r="AA146" i="1"/>
  <c r="AA141" i="1"/>
  <c r="AA145" i="1"/>
  <c r="AA137" i="1"/>
  <c r="AA142" i="1"/>
  <c r="AA154" i="1"/>
  <c r="AA143" i="1"/>
  <c r="AA155" i="1"/>
  <c r="AA158" i="1"/>
  <c r="Z155" i="1"/>
  <c r="AA144" i="1"/>
  <c r="AA156" i="1"/>
  <c r="AA193" i="1"/>
  <c r="AA194" i="1"/>
  <c r="AA186" i="1"/>
  <c r="AA187" i="1"/>
  <c r="AA188" i="1"/>
  <c r="AA201" i="1"/>
  <c r="AA190" i="1"/>
  <c r="AA202" i="1"/>
  <c r="AA197" i="1"/>
  <c r="AA198" i="1"/>
  <c r="AA199" i="1"/>
  <c r="AA200" i="1"/>
  <c r="AA191" i="1"/>
  <c r="AA203" i="1"/>
  <c r="AA189" i="1"/>
  <c r="AA184" i="1"/>
  <c r="AA192" i="1"/>
  <c r="AA204" i="1"/>
  <c r="AA99" i="1"/>
  <c r="AA113" i="1"/>
  <c r="AA97" i="1"/>
  <c r="AA110" i="1"/>
  <c r="AA120" i="1"/>
  <c r="AA111" i="1"/>
  <c r="AA96" i="1"/>
  <c r="AA109" i="1"/>
  <c r="AA119" i="1"/>
  <c r="AA98" i="1"/>
  <c r="AA108" i="1"/>
  <c r="AA118" i="1"/>
  <c r="AA103" i="1"/>
  <c r="AA107" i="1"/>
  <c r="AA117" i="1"/>
  <c r="AA105" i="1"/>
  <c r="AA115" i="1"/>
  <c r="AA104" i="1"/>
  <c r="AA112" i="1"/>
  <c r="Z102" i="1"/>
  <c r="AE102" i="1" s="1"/>
  <c r="AA102" i="1"/>
  <c r="AA106" i="1"/>
  <c r="AA116" i="1"/>
  <c r="AA74" i="1"/>
  <c r="AA76" i="1"/>
  <c r="AA88" i="1"/>
  <c r="AA77" i="1"/>
  <c r="AA89" i="1"/>
  <c r="AA78" i="1"/>
  <c r="AA90" i="1"/>
  <c r="AA79" i="1"/>
  <c r="AA91" i="1"/>
  <c r="AA95" i="1"/>
  <c r="AA80" i="1"/>
  <c r="AA94" i="1"/>
  <c r="AA93" i="1"/>
  <c r="AA83" i="1"/>
  <c r="AA84" i="1"/>
  <c r="Z85" i="1"/>
  <c r="AE85" i="1" s="1"/>
  <c r="AA85" i="1"/>
  <c r="AA81" i="1"/>
  <c r="AA86" i="1"/>
  <c r="AA82" i="1"/>
  <c r="AA75" i="1"/>
  <c r="AA87" i="1"/>
  <c r="Z71" i="1"/>
  <c r="AE71" i="1" s="1"/>
  <c r="AA59" i="1"/>
  <c r="AA71" i="1"/>
  <c r="AA60" i="1"/>
  <c r="AA72" i="1"/>
  <c r="AA61" i="1"/>
  <c r="AA73" i="1"/>
  <c r="AA65" i="1"/>
  <c r="AA54" i="1"/>
  <c r="AA62" i="1"/>
  <c r="AA66" i="1"/>
  <c r="AA63" i="1"/>
  <c r="AA37" i="1"/>
  <c r="AA43" i="1"/>
  <c r="AA31" i="1"/>
  <c r="AA44" i="1"/>
  <c r="AA42" i="1"/>
  <c r="AA30" i="1"/>
  <c r="Z37" i="1"/>
  <c r="AA53" i="1"/>
  <c r="AA41" i="1"/>
  <c r="AA29" i="1"/>
  <c r="Z35" i="1"/>
  <c r="AA52" i="1"/>
  <c r="AA40" i="1"/>
  <c r="AA28" i="1"/>
  <c r="AA45" i="1"/>
  <c r="AA51" i="1"/>
  <c r="AA39" i="1"/>
  <c r="AA27" i="1"/>
  <c r="AA10" i="1"/>
  <c r="Z9" i="1"/>
  <c r="AA9" i="1"/>
  <c r="AA12" i="1"/>
  <c r="AA13" i="1"/>
  <c r="AA11" i="1"/>
  <c r="S205" i="1"/>
  <c r="Z205" i="1"/>
  <c r="AE205" i="1" s="1"/>
  <c r="Z114" i="1"/>
  <c r="Z207" i="1"/>
  <c r="AE207" i="1" s="1"/>
  <c r="Z66" i="1"/>
  <c r="AE66" i="1" s="1"/>
  <c r="Z162" i="1"/>
  <c r="AE162" i="1" s="1"/>
  <c r="Z178" i="1"/>
  <c r="Z55" i="1"/>
  <c r="Y226" i="1"/>
  <c r="Z38" i="1"/>
  <c r="Z56" i="1"/>
  <c r="Z79" i="1"/>
  <c r="Z124" i="1"/>
  <c r="Z182" i="1"/>
  <c r="AE182" i="1" s="1"/>
  <c r="Z212" i="1"/>
  <c r="AE212" i="1" s="1"/>
  <c r="Y225" i="1"/>
  <c r="Z67" i="1"/>
  <c r="Z86" i="1"/>
  <c r="AE86" i="1" s="1"/>
  <c r="Z126" i="1"/>
  <c r="Z193" i="1"/>
  <c r="Z215" i="1"/>
  <c r="Y224" i="1"/>
  <c r="Z90" i="1"/>
  <c r="Z143" i="1"/>
  <c r="Z195" i="1"/>
  <c r="AE195" i="1" s="1"/>
  <c r="Z213" i="1"/>
  <c r="AE213" i="1" s="1"/>
  <c r="Z233" i="1"/>
  <c r="Z161" i="1"/>
  <c r="Z208" i="1"/>
  <c r="AE208" i="1" s="1"/>
  <c r="Z138" i="1"/>
  <c r="AE138" i="1" s="1"/>
  <c r="Z209" i="1"/>
  <c r="Z78" i="1"/>
  <c r="Z68" i="1"/>
  <c r="Z34" i="1"/>
  <c r="Z107" i="1"/>
  <c r="Z8" i="1"/>
  <c r="Z97" i="1"/>
  <c r="AE97" i="1" s="1"/>
  <c r="Z144" i="1"/>
  <c r="AE144" i="1" s="1"/>
  <c r="Z196" i="1"/>
  <c r="AE196" i="1" s="1"/>
  <c r="Z214" i="1"/>
  <c r="AE214" i="1" s="1"/>
  <c r="Z234" i="1"/>
  <c r="Y228" i="1"/>
  <c r="Z154" i="1"/>
  <c r="AE154" i="1" s="1"/>
  <c r="Z54" i="1"/>
  <c r="AE54" i="1" s="1"/>
  <c r="Z211" i="1"/>
  <c r="AE211" i="1" s="1"/>
  <c r="Z36" i="1"/>
  <c r="Z88" i="1"/>
  <c r="Z139" i="1"/>
  <c r="Z210" i="1"/>
  <c r="AE210" i="1" s="1"/>
  <c r="Z108" i="1"/>
  <c r="Z19" i="1"/>
  <c r="Z96" i="1"/>
  <c r="AE96" i="1" s="1"/>
  <c r="Z149" i="1"/>
  <c r="AE149" i="1" s="1"/>
  <c r="Z197" i="1"/>
  <c r="Z216" i="1"/>
  <c r="Z239" i="1"/>
  <c r="Z184" i="1"/>
  <c r="AE184" i="1" s="1"/>
  <c r="Z172" i="1"/>
  <c r="AE172" i="1" s="1"/>
  <c r="Z187" i="1"/>
  <c r="AE187" i="1" s="1"/>
  <c r="Z199" i="1"/>
  <c r="AE199" i="1" s="1"/>
  <c r="Z186" i="1"/>
  <c r="AE186" i="1" s="1"/>
  <c r="Z188" i="1"/>
  <c r="AE188" i="1" s="1"/>
  <c r="Z175" i="1"/>
  <c r="Z190" i="1"/>
  <c r="AE190" i="1" s="1"/>
  <c r="Z202" i="1"/>
  <c r="Z179" i="1"/>
  <c r="Z180" i="1"/>
  <c r="Z171" i="1"/>
  <c r="AE171" i="1" s="1"/>
  <c r="Z183" i="1"/>
  <c r="Z198" i="1"/>
  <c r="Z173" i="1"/>
  <c r="Z200" i="1"/>
  <c r="Z174" i="1"/>
  <c r="Z189" i="1"/>
  <c r="AE189" i="1" s="1"/>
  <c r="Z201" i="1"/>
  <c r="Z176" i="1"/>
  <c r="AE176" i="1" s="1"/>
  <c r="Z191" i="1"/>
  <c r="AE191" i="1" s="1"/>
  <c r="Z203" i="1"/>
  <c r="AE203" i="1" s="1"/>
  <c r="Z177" i="1"/>
  <c r="AE177" i="1" s="1"/>
  <c r="Z185" i="1"/>
  <c r="AE185" i="1" s="1"/>
  <c r="Z192" i="1"/>
  <c r="Z204" i="1"/>
  <c r="Z163" i="1"/>
  <c r="Z169" i="1"/>
  <c r="AE169" i="1" s="1"/>
  <c r="Z166" i="1"/>
  <c r="Z170" i="1"/>
  <c r="Z115" i="1"/>
  <c r="Z91" i="1"/>
  <c r="AE91" i="1" s="1"/>
  <c r="Z106" i="1"/>
  <c r="AE106" i="1" s="1"/>
  <c r="Z118" i="1"/>
  <c r="Z93" i="1"/>
  <c r="Z121" i="1"/>
  <c r="Z87" i="1"/>
  <c r="AE87" i="1" s="1"/>
  <c r="Z98" i="1"/>
  <c r="AE98" i="1" s="1"/>
  <c r="Z110" i="1"/>
  <c r="Z122" i="1"/>
  <c r="Z92" i="1"/>
  <c r="Z104" i="1"/>
  <c r="Z116" i="1"/>
  <c r="Z105" i="1"/>
  <c r="AE105" i="1" s="1"/>
  <c r="Z117" i="1"/>
  <c r="AE117" i="1" s="1"/>
  <c r="Z94" i="1"/>
  <c r="Z109" i="1"/>
  <c r="AE109" i="1" s="1"/>
  <c r="Z103" i="1"/>
  <c r="Z111" i="1"/>
  <c r="AE111" i="1" s="1"/>
  <c r="Z123" i="1"/>
  <c r="Z89" i="1"/>
  <c r="Z101" i="1"/>
  <c r="Z113" i="1"/>
  <c r="Z142" i="1"/>
  <c r="AE142" i="1" s="1"/>
  <c r="Z167" i="1"/>
  <c r="AE167" i="1" s="1"/>
  <c r="Z156" i="1"/>
  <c r="Z137" i="1"/>
  <c r="AE137" i="1" s="1"/>
  <c r="Z146" i="1"/>
  <c r="Z136" i="1"/>
  <c r="AE136" i="1" s="1"/>
  <c r="Z147" i="1"/>
  <c r="Z159" i="1"/>
  <c r="Z168" i="1"/>
  <c r="Z133" i="1"/>
  <c r="AE133" i="1" s="1"/>
  <c r="Z145" i="1"/>
  <c r="AE145" i="1" s="1"/>
  <c r="Z157" i="1"/>
  <c r="Z158" i="1"/>
  <c r="AE158" i="1" s="1"/>
  <c r="Z135" i="1"/>
  <c r="AE135" i="1" s="1"/>
  <c r="Z148" i="1"/>
  <c r="AE148" i="1" s="1"/>
  <c r="Z160" i="1"/>
  <c r="Z134" i="1"/>
  <c r="Z151" i="1"/>
  <c r="AE151" i="1" s="1"/>
  <c r="Z140" i="1"/>
  <c r="Z152" i="1"/>
  <c r="AE152" i="1" s="1"/>
  <c r="Z141" i="1"/>
  <c r="AE141" i="1" s="1"/>
  <c r="Z153" i="1"/>
  <c r="AE153" i="1" s="1"/>
  <c r="Z165" i="1"/>
  <c r="AE165" i="1" s="1"/>
  <c r="Z125" i="1"/>
  <c r="Z127" i="1"/>
  <c r="Z83" i="1"/>
  <c r="AE83" i="1" s="1"/>
  <c r="Z84" i="1"/>
  <c r="AE84" i="1" s="1"/>
  <c r="Z77" i="1"/>
  <c r="Z80" i="1"/>
  <c r="Z57" i="1"/>
  <c r="Z69" i="1"/>
  <c r="AE69" i="1" s="1"/>
  <c r="Z81" i="1"/>
  <c r="AE81" i="1" s="1"/>
  <c r="Z58" i="1"/>
  <c r="Z70" i="1"/>
  <c r="Z82" i="1"/>
  <c r="Z72" i="1"/>
  <c r="Z73" i="1"/>
  <c r="Z64" i="1"/>
  <c r="Z74" i="1"/>
  <c r="Z76" i="1"/>
  <c r="Z65" i="1"/>
  <c r="AE65" i="1" s="1"/>
  <c r="Z60" i="1"/>
  <c r="AE60" i="1" s="1"/>
  <c r="Z61" i="1"/>
  <c r="Z62" i="1"/>
  <c r="AE62" i="1" s="1"/>
  <c r="Z63" i="1"/>
  <c r="AE63" i="1" s="1"/>
  <c r="Z75" i="1"/>
  <c r="AE75" i="1" s="1"/>
  <c r="Z49" i="1"/>
  <c r="Z48" i="1"/>
  <c r="Z45" i="1"/>
  <c r="Z44" i="1"/>
  <c r="AE44" i="1" s="1"/>
  <c r="Z43" i="1"/>
  <c r="Z42" i="1"/>
  <c r="Z53" i="1"/>
  <c r="AE53" i="1" s="1"/>
  <c r="Z41" i="1"/>
  <c r="AE41" i="1" s="1"/>
  <c r="Z46" i="1"/>
  <c r="Z52" i="1"/>
  <c r="AE52" i="1" s="1"/>
  <c r="Z50" i="1"/>
  <c r="Z47" i="1"/>
  <c r="Z51" i="1"/>
  <c r="Z33" i="1"/>
  <c r="Z31" i="1"/>
  <c r="Z30" i="1"/>
  <c r="AE30" i="1" s="1"/>
  <c r="Z29" i="1"/>
  <c r="AE29" i="1" s="1"/>
  <c r="Z28" i="1"/>
  <c r="Z32" i="1"/>
  <c r="Z40" i="1"/>
  <c r="Z39" i="1"/>
  <c r="Z27" i="1"/>
  <c r="AD51" i="1" l="1"/>
  <c r="AE51" i="1"/>
  <c r="AD209" i="1"/>
  <c r="AE209" i="1"/>
  <c r="AD33" i="1"/>
  <c r="AE33" i="1"/>
  <c r="AC224" i="1"/>
  <c r="AD224" i="1" s="1"/>
  <c r="AC226" i="1"/>
  <c r="AD226" i="1" s="1"/>
  <c r="AD70" i="1"/>
  <c r="AE70" i="1"/>
  <c r="AD110" i="1"/>
  <c r="AE110" i="1"/>
  <c r="AD55" i="1"/>
  <c r="AE55" i="1"/>
  <c r="AD192" i="1"/>
  <c r="AE192" i="1"/>
  <c r="AC228" i="1"/>
  <c r="AD228" i="1" s="1"/>
  <c r="AD39" i="1"/>
  <c r="AE39" i="1"/>
  <c r="AD46" i="1"/>
  <c r="AE46" i="1"/>
  <c r="AD61" i="1"/>
  <c r="AE61" i="1"/>
  <c r="AD121" i="1"/>
  <c r="AE121" i="1"/>
  <c r="AD173" i="1"/>
  <c r="AE173" i="1"/>
  <c r="AD234" i="1"/>
  <c r="AE234" i="1"/>
  <c r="AD67" i="1"/>
  <c r="AE67" i="1"/>
  <c r="AD101" i="1"/>
  <c r="AE101" i="1"/>
  <c r="AD36" i="1"/>
  <c r="AE36" i="1"/>
  <c r="AD68" i="1"/>
  <c r="AE68" i="1"/>
  <c r="AC222" i="1"/>
  <c r="AD222" i="1" s="1"/>
  <c r="AD174" i="1"/>
  <c r="AE174" i="1"/>
  <c r="AD216" i="1"/>
  <c r="AE216" i="1"/>
  <c r="AD37" i="1"/>
  <c r="AE37" i="1"/>
  <c r="AD27" i="1"/>
  <c r="AE27" i="1"/>
  <c r="AD103" i="1"/>
  <c r="AE103" i="1"/>
  <c r="AD197" i="1"/>
  <c r="AE197" i="1"/>
  <c r="AD40" i="1"/>
  <c r="AE40" i="1"/>
  <c r="AD57" i="1"/>
  <c r="AE57" i="1"/>
  <c r="AD93" i="1"/>
  <c r="AE93" i="1"/>
  <c r="AD198" i="1"/>
  <c r="AE198" i="1"/>
  <c r="AD175" i="1"/>
  <c r="AE175" i="1"/>
  <c r="AC225" i="1"/>
  <c r="AD225" i="1" s="1"/>
  <c r="AD72" i="1"/>
  <c r="AE72" i="1"/>
  <c r="AD123" i="1"/>
  <c r="AE123" i="1"/>
  <c r="AD239" i="1"/>
  <c r="AE239" i="1"/>
  <c r="AD204" i="1"/>
  <c r="AE204" i="1"/>
  <c r="AD126" i="1"/>
  <c r="AE126" i="1"/>
  <c r="AD77" i="1"/>
  <c r="AE77" i="1"/>
  <c r="AD124" i="1"/>
  <c r="AE124" i="1"/>
  <c r="AD127" i="1"/>
  <c r="AE127" i="1"/>
  <c r="AD92" i="1"/>
  <c r="AE92" i="1"/>
  <c r="AD34" i="1"/>
  <c r="AE34" i="1"/>
  <c r="AD38" i="1"/>
  <c r="AE38" i="1"/>
  <c r="AD82" i="1"/>
  <c r="AE82" i="1"/>
  <c r="AD122" i="1"/>
  <c r="AE122" i="1"/>
  <c r="AD215" i="1"/>
  <c r="AE215" i="1"/>
  <c r="AD47" i="1"/>
  <c r="AE47" i="1"/>
  <c r="AD179" i="1"/>
  <c r="AE179" i="1"/>
  <c r="AD193" i="1"/>
  <c r="AE193" i="1"/>
  <c r="AD50" i="1"/>
  <c r="AE50" i="1"/>
  <c r="AD200" i="1"/>
  <c r="AE200" i="1"/>
  <c r="AD32" i="1"/>
  <c r="AE32" i="1"/>
  <c r="AD80" i="1"/>
  <c r="AE80" i="1"/>
  <c r="AD118" i="1"/>
  <c r="AE118" i="1"/>
  <c r="AD233" i="1"/>
  <c r="AE233" i="1"/>
  <c r="AD114" i="1"/>
  <c r="AE114" i="1"/>
  <c r="AD42" i="1"/>
  <c r="AE42" i="1"/>
  <c r="AD108" i="1"/>
  <c r="AE108" i="1"/>
  <c r="AD74" i="1"/>
  <c r="AE74" i="1"/>
  <c r="AD64" i="1"/>
  <c r="AE64" i="1"/>
  <c r="AD115" i="1"/>
  <c r="AE115" i="1"/>
  <c r="AD79" i="1"/>
  <c r="AE79" i="1"/>
  <c r="AC223" i="1"/>
  <c r="AD223" i="1" s="1"/>
  <c r="AD119" i="1"/>
  <c r="AE119" i="1"/>
  <c r="AD48" i="1"/>
  <c r="AE48" i="1"/>
  <c r="AD49" i="1"/>
  <c r="AE49" i="1"/>
  <c r="AD89" i="1"/>
  <c r="AE89" i="1"/>
  <c r="AD78" i="1"/>
  <c r="AE78" i="1"/>
  <c r="AD58" i="1"/>
  <c r="AE58" i="1"/>
  <c r="AD202" i="1"/>
  <c r="AE202" i="1"/>
  <c r="AD178" i="1"/>
  <c r="AE178" i="1"/>
  <c r="AD125" i="1"/>
  <c r="AE125" i="1"/>
  <c r="AD94" i="1"/>
  <c r="AE94" i="1"/>
  <c r="AD183" i="1"/>
  <c r="AE183" i="1"/>
  <c r="AD19" i="1"/>
  <c r="AE19" i="1"/>
  <c r="AD28" i="1"/>
  <c r="AE28" i="1"/>
  <c r="AD76" i="1"/>
  <c r="AE76" i="1"/>
  <c r="AD43" i="1"/>
  <c r="AE43" i="1"/>
  <c r="AD116" i="1"/>
  <c r="AE116" i="1"/>
  <c r="AD31" i="1"/>
  <c r="AE31" i="1"/>
  <c r="AD45" i="1"/>
  <c r="AE45" i="1"/>
  <c r="AD73" i="1"/>
  <c r="AE73" i="1"/>
  <c r="AD113" i="1"/>
  <c r="AE113" i="1"/>
  <c r="AD104" i="1"/>
  <c r="AE104" i="1"/>
  <c r="AD201" i="1"/>
  <c r="AE201" i="1"/>
  <c r="AD180" i="1"/>
  <c r="AE180" i="1"/>
  <c r="AD88" i="1"/>
  <c r="AE88" i="1"/>
  <c r="AD107" i="1"/>
  <c r="AE107" i="1"/>
  <c r="AD90" i="1"/>
  <c r="AE90" i="1"/>
  <c r="AD56" i="1"/>
  <c r="AE56" i="1"/>
  <c r="AD35" i="1"/>
  <c r="AE35" i="1"/>
  <c r="AD59" i="1"/>
  <c r="AE59" i="1"/>
  <c r="AD170" i="1"/>
  <c r="AE170" i="1"/>
  <c r="AD139" i="1"/>
  <c r="AE139" i="1"/>
  <c r="AD143" i="1"/>
  <c r="AE143" i="1"/>
  <c r="AD157" i="1"/>
  <c r="AE157" i="1"/>
  <c r="AD168" i="1"/>
  <c r="AE168" i="1"/>
  <c r="AD163" i="1"/>
  <c r="AE163" i="1"/>
  <c r="AD140" i="1"/>
  <c r="AE140" i="1"/>
  <c r="AD159" i="1"/>
  <c r="AE159" i="1"/>
  <c r="AD147" i="1"/>
  <c r="AE147" i="1"/>
  <c r="AD134" i="1"/>
  <c r="AE134" i="1"/>
  <c r="AD146" i="1"/>
  <c r="AE146" i="1"/>
  <c r="AD161" i="1"/>
  <c r="AE161" i="1"/>
  <c r="AD155" i="1"/>
  <c r="AE155" i="1"/>
  <c r="AD166" i="1"/>
  <c r="AE166" i="1"/>
  <c r="AD156" i="1"/>
  <c r="AE156" i="1"/>
  <c r="AD160" i="1"/>
  <c r="AE160" i="1"/>
  <c r="AD54" i="1"/>
  <c r="AD112" i="1"/>
  <c r="AD190" i="1"/>
  <c r="AD138" i="1"/>
  <c r="AD206" i="1"/>
  <c r="AD149" i="1"/>
  <c r="AD152" i="1"/>
  <c r="AD196" i="1"/>
  <c r="AD213" i="1"/>
  <c r="AD205" i="1"/>
  <c r="AC227" i="1"/>
  <c r="AD227" i="1" s="1"/>
  <c r="AD84" i="1"/>
  <c r="AD148" i="1"/>
  <c r="AD117" i="1"/>
  <c r="AD167" i="1"/>
  <c r="AD210" i="1"/>
  <c r="AD97" i="1"/>
  <c r="AD151" i="1"/>
  <c r="AD136" i="1"/>
  <c r="AD185" i="1"/>
  <c r="AD208" i="1"/>
  <c r="AD150" i="1"/>
  <c r="AD154" i="1"/>
  <c r="AD162" i="1"/>
  <c r="AD203" i="1"/>
  <c r="AD188" i="1"/>
  <c r="AD212" i="1"/>
  <c r="AD194" i="1"/>
  <c r="AD207" i="1"/>
  <c r="AD137" i="1"/>
  <c r="AD191" i="1"/>
  <c r="AD171" i="1"/>
  <c r="AD186" i="1"/>
  <c r="AD144" i="1"/>
  <c r="AD182" i="1"/>
  <c r="AD214" i="1"/>
  <c r="AD135" i="1"/>
  <c r="AD195" i="1"/>
  <c r="AD177" i="1"/>
  <c r="AD199" i="1"/>
  <c r="AD158" i="1"/>
  <c r="AD142" i="1"/>
  <c r="AD176" i="1"/>
  <c r="AD187" i="1"/>
  <c r="AD165" i="1"/>
  <c r="AD145" i="1"/>
  <c r="AD153" i="1"/>
  <c r="AD189" i="1"/>
  <c r="AD172" i="1"/>
  <c r="AD141" i="1"/>
  <c r="AD133" i="1"/>
  <c r="AD169" i="1"/>
  <c r="AD184" i="1"/>
  <c r="AD211" i="1"/>
  <c r="AD181" i="1"/>
  <c r="AD102" i="1"/>
  <c r="AD75" i="1"/>
  <c r="AD95" i="1"/>
  <c r="AD69" i="1"/>
  <c r="AD86" i="1"/>
  <c r="AD85" i="1"/>
  <c r="AD52" i="1"/>
  <c r="AD87" i="1"/>
  <c r="AD41" i="1"/>
  <c r="AD60" i="1"/>
  <c r="AD66" i="1"/>
  <c r="AD120" i="1"/>
  <c r="AD111" i="1"/>
  <c r="AD65" i="1"/>
  <c r="AD96" i="1"/>
  <c r="AD81" i="1"/>
  <c r="AD99" i="1"/>
  <c r="AD100" i="1"/>
  <c r="AD63" i="1"/>
  <c r="AD62" i="1"/>
  <c r="AD53" i="1"/>
  <c r="AD109" i="1"/>
  <c r="AD29" i="1"/>
  <c r="AD106" i="1"/>
  <c r="AD98" i="1"/>
  <c r="AD30" i="1"/>
  <c r="AD44" i="1"/>
  <c r="AD83" i="1"/>
  <c r="AD105" i="1"/>
  <c r="AD91" i="1"/>
  <c r="AD71" i="1"/>
  <c r="AE11" i="1"/>
  <c r="AD11" i="1"/>
  <c r="AE10" i="1"/>
  <c r="AD10" i="1"/>
  <c r="AD13" i="1"/>
  <c r="AE13" i="1"/>
  <c r="AE12" i="1"/>
  <c r="AD12" i="1"/>
  <c r="AE9" i="1"/>
  <c r="AD9" i="1"/>
  <c r="AE8" i="1"/>
  <c r="AD8" i="1"/>
  <c r="AD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SV. Fabian Patiño Pérez</author>
  </authors>
  <commentList>
    <comment ref="D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MANGUERA DE ALTA TEMPERATURA 1/4
NO TIENE
METRO
40142007
1104423  VALOR REFLEJADO EN COMENTARIO</t>
        </r>
      </text>
    </comment>
    <comment ref="H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24,276.00 MANGUERA DE ALTA TEMPERATURA 1/4</t>
        </r>
      </text>
    </comment>
    <comment ref="D125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CARCASA FACET FUEL-GARD® HOUSING</t>
        </r>
      </text>
    </comment>
    <comment ref="D126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CARCASA FACET FUEL-GARD® HOUSING</t>
        </r>
      </text>
    </comment>
    <comment ref="E127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CS6/CS8 VALOR $ 7.731.620,00 </t>
        </r>
      </text>
    </comment>
    <comment ref="D184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SE INCREMENTA EL VALOR EN 100%</t>
        </r>
      </text>
    </comment>
    <comment ref="D185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SV. Fabian Patiño Pérez:</t>
        </r>
        <r>
          <rPr>
            <sz val="9"/>
            <color indexed="81"/>
            <rFont val="Tahoma"/>
            <family val="2"/>
          </rPr>
          <t xml:space="preserve">
SE INCREMENTA EL VALOR EN 100%</t>
        </r>
      </text>
    </comment>
  </commentList>
</comments>
</file>

<file path=xl/sharedStrings.xml><?xml version="1.0" encoding="utf-8"?>
<sst xmlns="http://schemas.openxmlformats.org/spreadsheetml/2006/main" count="884" uniqueCount="403">
  <si>
    <t xml:space="preserve">CLASIFICADOR POR OBJETO DEL GASTO </t>
  </si>
  <si>
    <t>A-02-02-01-003-006</t>
  </si>
  <si>
    <t>PRODUCTOS DE CAUCHO Y PLÁSTICO</t>
  </si>
  <si>
    <t>ITEM</t>
  </si>
  <si>
    <t>CÓDIGO DANE</t>
  </si>
  <si>
    <t xml:space="preserve">DESCRIPCIÓN DEL BIEN Y/O SERVICIO </t>
  </si>
  <si>
    <t>UNIDAD MEDIDA</t>
  </si>
  <si>
    <t>MANGUERA DE 2 PULG. X 15 METROS</t>
  </si>
  <si>
    <t>SS244X15MTRS</t>
  </si>
  <si>
    <t xml:space="preserve">UNIDAD </t>
  </si>
  <si>
    <t xml:space="preserve">MANGUERA DE PRESION 1 1/2 PULG.  X 30 METROS / </t>
  </si>
  <si>
    <t>SS244</t>
  </si>
  <si>
    <t>MANGUERA DE NIVEL TRASPARENTE 3/8</t>
  </si>
  <si>
    <t>NO TIENE</t>
  </si>
  <si>
    <t xml:space="preserve">METRO </t>
  </si>
  <si>
    <t>MANGUERA DE ALTA TEMPERATURA 5/16</t>
  </si>
  <si>
    <t xml:space="preserve">NO TIENE </t>
  </si>
  <si>
    <t>TAPA GUARDAPOLVO PARA PISTOLAS DE PRESION CLA-VAL</t>
  </si>
  <si>
    <t>H-10388</t>
  </si>
  <si>
    <t xml:space="preserve">RUEDAS EN GOMA  DE 10” CON EJE DE 5/8 / PU 1005 </t>
  </si>
  <si>
    <t>V071443</t>
  </si>
  <si>
    <t>A-02-02-01-003-007</t>
  </si>
  <si>
    <t>VIDRIO Y PRODUCTOS DE VIDRIO Y OTROS PRODUCTOS NO METALICOS N.C.P.</t>
  </si>
  <si>
    <t>PROBETA DE VIDRIO</t>
  </si>
  <si>
    <t>GTP-1073</t>
  </si>
  <si>
    <t xml:space="preserve">JARRA DE VIDRIO / JARRAS DE VIDRIO PARA PRUEBAS DE APARIENCIA DE COMBUSTIBLE DE 1000 ML  </t>
  </si>
  <si>
    <t>0900-AL-12</t>
  </si>
  <si>
    <t>A-02-02-01-004-003</t>
  </si>
  <si>
    <t>MAQUINARIA PARA USO GENERAL</t>
  </si>
  <si>
    <t>E3</t>
  </si>
  <si>
    <t>B PUMP ASSY, INJECTION</t>
  </si>
  <si>
    <t>714349-51400</t>
  </si>
  <si>
    <t>UNIDAD</t>
  </si>
  <si>
    <t>BOMBA CENTRIFUGA BLACKMER</t>
  </si>
  <si>
    <t>TXD2A</t>
  </si>
  <si>
    <t>BOMBA CENTRIFUGA FLOMAX 08 2”X 2”</t>
  </si>
  <si>
    <t>MX26079</t>
  </si>
  <si>
    <t>BOMBA CENTRIFUGA FLOMAX 10</t>
  </si>
  <si>
    <t>MX21366</t>
  </si>
  <si>
    <t>BROWNIE ALS-10 GROUNDING CLAMP</t>
  </si>
  <si>
    <t>99 51.0031</t>
  </si>
  <si>
    <t>CAP ASSY L70</t>
  </si>
  <si>
    <t>114288-55041</t>
  </si>
  <si>
    <t>CAP ASSY L100</t>
  </si>
  <si>
    <t>CAP, VALVE L100 / 114288-55041</t>
  </si>
  <si>
    <t>CAP, VALVE L48</t>
  </si>
  <si>
    <t>CAP, VALVE L70 / 105010-11490</t>
  </si>
  <si>
    <t>105010-11490</t>
  </si>
  <si>
    <t>CARRETEL CON LINEA ESTATICA</t>
  </si>
  <si>
    <t>ML3416-2</t>
  </si>
  <si>
    <t>CONTADOR MECANICO DE CINCO DIGITOS M-7 LIQUID CONTROL</t>
  </si>
  <si>
    <t>M7C1-MECH-NP</t>
  </si>
  <si>
    <t>M-5</t>
  </si>
  <si>
    <t>COVER, AIR CLEANER</t>
  </si>
  <si>
    <t>114210-12500</t>
  </si>
  <si>
    <t>DAMPER, FUEL TANK L48-L70-L100</t>
  </si>
  <si>
    <t>114250-55201</t>
  </si>
  <si>
    <t>EMPAQUE ACOPLE 1 ½</t>
  </si>
  <si>
    <t>315GSKBUMS</t>
  </si>
  <si>
    <t>EMPAQUE ACOPLE 2 PULGADAS</t>
  </si>
  <si>
    <t>320GSKBUMS</t>
  </si>
  <si>
    <t>FILTER</t>
  </si>
  <si>
    <t>ACO-61201R</t>
  </si>
  <si>
    <t>FILTER / 51201-L-VELCON</t>
  </si>
  <si>
    <t>51201-L</t>
  </si>
  <si>
    <t>FILTER / ACO-62901 L VELCON</t>
  </si>
  <si>
    <t>ACO-62901L</t>
  </si>
  <si>
    <t>FILTER / ACO-71801-L-VELCON</t>
  </si>
  <si>
    <t>ACO-71801-L VELCON</t>
  </si>
  <si>
    <t>FILTER / CDF220N VELCON</t>
  </si>
  <si>
    <t>CDF220N VELCON</t>
  </si>
  <si>
    <t>FILTER / I-622C5TB VELCON</t>
  </si>
  <si>
    <t>I-622C5TB</t>
  </si>
  <si>
    <t>FILTER / I-633C5TB</t>
  </si>
  <si>
    <t>I-633C5TB</t>
  </si>
  <si>
    <t>FILTER / SO-629VA5</t>
  </si>
  <si>
    <t>SO-629VA5</t>
  </si>
  <si>
    <t>FILTER / VELCON 62287TB-2</t>
  </si>
  <si>
    <t>VELCON 62287TB-2</t>
  </si>
  <si>
    <t>FILTER / VELCON 623VA5</t>
  </si>
  <si>
    <t>VELCON 623VA5</t>
  </si>
  <si>
    <t>FILTER ASSY, FUEL</t>
  </si>
  <si>
    <t>114250-55122</t>
  </si>
  <si>
    <t>FILTER ASSY, FUEL L48</t>
  </si>
  <si>
    <t>007-000177-000</t>
  </si>
  <si>
    <t>FILTER ASSY, OIL</t>
  </si>
  <si>
    <t>114299-35110</t>
  </si>
  <si>
    <t>FILTER ELEMENT, LOMBARDINI MODELO</t>
  </si>
  <si>
    <t>15LD350</t>
  </si>
  <si>
    <t>FILTER I-6336TB=2 VELCON</t>
  </si>
  <si>
    <t>I-6336TB=2 VELCON</t>
  </si>
  <si>
    <t>FILTER VELCON ACO-62287TB</t>
  </si>
  <si>
    <t>VELCON ACO- 62287TB</t>
  </si>
  <si>
    <t>FILTRO COALECENTE</t>
  </si>
  <si>
    <t>I-638C5TB</t>
  </si>
  <si>
    <t>ADJUSTER ASSY (ADJUSTER SERVICE KIT; W/42600 &amp; MTG PLATE</t>
  </si>
  <si>
    <t>FILTRO COALECENTE FACE</t>
  </si>
  <si>
    <t>CA 38-3SB</t>
  </si>
  <si>
    <t>FILTRO DE AIRE L48</t>
  </si>
  <si>
    <t>114250-12581</t>
  </si>
  <si>
    <t>FILTRO DE AIRE L70</t>
  </si>
  <si>
    <t>114250-12530</t>
  </si>
  <si>
    <t>FILTRO DE AIRE L100</t>
  </si>
  <si>
    <t>114210-12590</t>
  </si>
  <si>
    <t>FILTRO SEPARADOR</t>
  </si>
  <si>
    <t>SO-609V</t>
  </si>
  <si>
    <t>FILTRO SEPARADOR FACE</t>
  </si>
  <si>
    <t>SO-417V</t>
  </si>
  <si>
    <t>FILTRO SEPARADOR FACE CAA 33-5SBFACE</t>
  </si>
  <si>
    <t>CA335SB</t>
  </si>
  <si>
    <t>FILTRO SEPARADOR VELCON</t>
  </si>
  <si>
    <t>SO-636VA5</t>
  </si>
  <si>
    <t>FILTRO SEPARADORES VELCON</t>
  </si>
  <si>
    <t>SO-633VA5</t>
  </si>
  <si>
    <t>SO-623 C</t>
  </si>
  <si>
    <t>SO-436C</t>
  </si>
  <si>
    <t>REF- SCH 40 CON CERT</t>
  </si>
  <si>
    <t>FLAPPER ASSY. BUNA</t>
  </si>
  <si>
    <t>GASKET - BEARING COVER</t>
  </si>
  <si>
    <t>GASKET ASSY, CYL. HEAD L100</t>
  </si>
  <si>
    <t>114395-01330</t>
  </si>
  <si>
    <t>GASKET ASSY, CYL. HEAD L48</t>
  </si>
  <si>
    <t>GASKET ASSY, CYL. HEAD L70</t>
  </si>
  <si>
    <t>GASKET MUFFLER L70-L48</t>
  </si>
  <si>
    <t>114299-13200</t>
  </si>
  <si>
    <t>GASKET, AIR CLEANER L100</t>
  </si>
  <si>
    <t>114310-12210</t>
  </si>
  <si>
    <t>GASKET, AIR CLEANER L70-L48</t>
  </si>
  <si>
    <t>114250-12211</t>
  </si>
  <si>
    <t>GASKET, BONNET L48</t>
  </si>
  <si>
    <t>114210-11310</t>
  </si>
  <si>
    <t>GASKET, BONNET L70</t>
  </si>
  <si>
    <t>114250-11311</t>
  </si>
  <si>
    <t>GASKET, CRANK CASE L48</t>
  </si>
  <si>
    <t>114699-01410</t>
  </si>
  <si>
    <t>GASKET, CRANK CASE L70</t>
  </si>
  <si>
    <t>114399-01410</t>
  </si>
  <si>
    <t>GASKET, MUFFLER L100</t>
  </si>
  <si>
    <t>114310-13200</t>
  </si>
  <si>
    <t>GEAR / 336</t>
  </si>
  <si>
    <t>GOVERNOR ASSY</t>
  </si>
  <si>
    <t>714210-61700</t>
  </si>
  <si>
    <t>HEX WASHER HEAD</t>
  </si>
  <si>
    <t>HEXNUTS.S 5/16 PUL. *18</t>
  </si>
  <si>
    <t>KIT DE REPARACION PARA ENSAMBLE DE BLOQUILLA 347</t>
  </si>
  <si>
    <t>20213903D</t>
  </si>
  <si>
    <t>KIT DE REPARACIÓN PISTOLAS</t>
  </si>
  <si>
    <t>OPW-195</t>
  </si>
  <si>
    <t>KIT DE REPARACION SELLO NARIZ Y ORING</t>
  </si>
  <si>
    <t>27498204K</t>
  </si>
  <si>
    <t>MANOMETRO DE GLICERINA 100 PSI / ABC</t>
  </si>
  <si>
    <t>3D20200- ND02L30</t>
  </si>
  <si>
    <t>MEDIDOR DE ACEITE CAP,W/LUB</t>
  </si>
  <si>
    <t>MESH STRAINER</t>
  </si>
  <si>
    <t>153J-0100</t>
  </si>
  <si>
    <t>MUNCIE 6-BOLT POWER TAKE-OFF</t>
  </si>
  <si>
    <t>CS6BA6703A1BP</t>
  </si>
  <si>
    <t>O-RING 18 L70</t>
  </si>
  <si>
    <t>114229-01950</t>
  </si>
  <si>
    <t>O-RING 1AS 15.0 L48-L70-L100</t>
  </si>
  <si>
    <t>24341-000150</t>
  </si>
  <si>
    <t>O-RING L100</t>
  </si>
  <si>
    <t>114699-01380</t>
  </si>
  <si>
    <t>114299-32570</t>
  </si>
  <si>
    <t>O-RING, 1AS22.4 L48-L70-L100</t>
  </si>
  <si>
    <t>24341-000224</t>
  </si>
  <si>
    <t>414660-76825</t>
  </si>
  <si>
    <t>PIBOTE DE YOYO ARRANCADOR MOTOR L48V</t>
  </si>
  <si>
    <t>114299-76250</t>
  </si>
  <si>
    <t>PIBOTE DE YOYO ARRANCADOR MOTOR L70V</t>
  </si>
  <si>
    <t>114399-76251</t>
  </si>
  <si>
    <t>PISTOLA DE GRAVEDAD OPW-295</t>
  </si>
  <si>
    <t>295SA-0138</t>
  </si>
  <si>
    <t>PISTOLA DE PRESION CLA-VAL 341GF/ 341GF- HGVSR3CD-3CR100QD20</t>
  </si>
  <si>
    <t>341GF-D3</t>
  </si>
  <si>
    <t>PISTON W/RING .25OS</t>
  </si>
  <si>
    <t>714220-22620</t>
  </si>
  <si>
    <t>PISTON W/RING OS=.25</t>
  </si>
  <si>
    <t>714310-22620</t>
  </si>
  <si>
    <t>PISTON W/RING OS=0.5</t>
  </si>
  <si>
    <t>714310-22580</t>
  </si>
  <si>
    <t>PISTON WRINGS</t>
  </si>
  <si>
    <t>714310-22720</t>
  </si>
  <si>
    <t>PUSH ROD</t>
  </si>
  <si>
    <t>RECOIL ASSY L100</t>
  </si>
  <si>
    <t>114699-76251</t>
  </si>
  <si>
    <t>RED LEVER GUARD REPLACEMENT KIT</t>
  </si>
  <si>
    <t>295KLG-0350</t>
  </si>
  <si>
    <t>RUBBER, CUSHION L100-L70-L48</t>
  </si>
  <si>
    <t>114299-45300</t>
  </si>
  <si>
    <t>SEAL, FAN CASE</t>
  </si>
  <si>
    <t>114699-45331</t>
  </si>
  <si>
    <t>SEAL, VALVE STEM L100</t>
  </si>
  <si>
    <t>114350-11340</t>
  </si>
  <si>
    <t>SEAL, VALVE STEM L48</t>
  </si>
  <si>
    <t>SEAL, VALVE STEM L70</t>
  </si>
  <si>
    <t>SELLO MECANICO EN CARBON STANDARD VITON O BUNA 1 ⅛”</t>
  </si>
  <si>
    <t>SELLO MECANICO EN CARBON STANDARD VITON O BUNA 1 ½”</t>
  </si>
  <si>
    <t>83A52-B 83A03-B</t>
  </si>
  <si>
    <t>SELLO MECANICO EN CARBON STANDARD VITON O BUNA 1”</t>
  </si>
  <si>
    <t>500AL</t>
  </si>
  <si>
    <t>YOYO LOMBARDINI MODELO 15LD350</t>
  </si>
  <si>
    <t>11422C-45200</t>
  </si>
  <si>
    <t>AVIATION FILTER  HOUSING</t>
  </si>
  <si>
    <t>VF-22SB-PGS</t>
  </si>
  <si>
    <t>VF-61SB-PGS</t>
  </si>
  <si>
    <t>TOMA DE FUERZA</t>
  </si>
  <si>
    <t>CS6S-U6003-A1BX</t>
  </si>
  <si>
    <t>A-02-02-01-004-002</t>
  </si>
  <si>
    <t>PRODUCTOS METÁLICOS ELABORADOS (EXCEPTO MAQUINARIA Y EQUIPO)</t>
  </si>
  <si>
    <t>CAPSCREW 5/16 PUL. * 24 *.62</t>
  </si>
  <si>
    <t>CAPSCREW 5/16 PUL. * 24 *.88</t>
  </si>
  <si>
    <t>CAPSCREW 5/16 PUL. * 18 * 7/8 PUL.</t>
  </si>
  <si>
    <t>CLAMP FLOMAX 8</t>
  </si>
  <si>
    <t>CLAMP S.S3/4 SL</t>
  </si>
  <si>
    <t>COCK ASSY, FUEL, L48-L70-L100</t>
  </si>
  <si>
    <t>114250-55301</t>
  </si>
  <si>
    <t>COLLAR, FAN CASE</t>
  </si>
  <si>
    <t>114299-45310</t>
  </si>
  <si>
    <t>COUPLING HALF,QUICK DISCONNECT</t>
  </si>
  <si>
    <t>MS27022-11</t>
  </si>
  <si>
    <t>MS27024-9</t>
  </si>
  <si>
    <t>MS27026-11</t>
  </si>
  <si>
    <t>MS49001-9</t>
  </si>
  <si>
    <t>DESAIRADOR 45 PSI 3/4</t>
  </si>
  <si>
    <t>MB1522-2</t>
  </si>
  <si>
    <t>DISCHARGE FLANGE C-2 PUL.</t>
  </si>
  <si>
    <t>DRIVE SLEEVE FLOMAX 8 SS-3/4</t>
  </si>
  <si>
    <t>EXHOSTO MOTOR L-48</t>
  </si>
  <si>
    <t>BOQUILLA OPW 295</t>
  </si>
  <si>
    <t>297S-A-9060</t>
  </si>
  <si>
    <t>FUEL INJECTOR L100</t>
  </si>
  <si>
    <t>714310-53100</t>
  </si>
  <si>
    <t>IMPELLER C-5 PUL. FLOMAX 8</t>
  </si>
  <si>
    <t>IMPELLER DUCTILE - 6.0 DIA</t>
  </si>
  <si>
    <t>LLAVE DE PASO DE 1-1/2" CIERRE RAPIDO EN ACERO</t>
  </si>
  <si>
    <t>LLAVE DE PASO EN ACERO 1/4 HEMBRA MACHO</t>
  </si>
  <si>
    <t>MUFFLER ASSY L100</t>
  </si>
  <si>
    <t>114870-13551</t>
  </si>
  <si>
    <t>MUFFLER ASSY L48</t>
  </si>
  <si>
    <t>48064-8</t>
  </si>
  <si>
    <t>MUFFLER ASSY L70</t>
  </si>
  <si>
    <t>114699-13551</t>
  </si>
  <si>
    <t>NIPLE ACERO INOXDABLE / NIPLE DE ACERO INOXIDABLE 304 DE 5CM DE LONGITUD Y ROSCA DE 2 PULG.NPT</t>
  </si>
  <si>
    <t>PIN, DOWEL</t>
  </si>
  <si>
    <t>RETAINER, SPRING L100</t>
  </si>
  <si>
    <t>11876-1</t>
  </si>
  <si>
    <t>RETAINER, SPRING L48</t>
  </si>
  <si>
    <t>RETAINER, SPRING L70</t>
  </si>
  <si>
    <t>330085-17</t>
  </si>
  <si>
    <t>RING SET, PISTON L100</t>
  </si>
  <si>
    <t>714310-22500</t>
  </si>
  <si>
    <t>714870-22504</t>
  </si>
  <si>
    <t>714870-22502</t>
  </si>
  <si>
    <t>ROD ASSY CONNECTING</t>
  </si>
  <si>
    <t>71421C-23010</t>
  </si>
  <si>
    <t>SHAFT ASSY BALANCER</t>
  </si>
  <si>
    <t>714210-28510</t>
  </si>
  <si>
    <t>SHAFT ASSY, BALANCER L100</t>
  </si>
  <si>
    <t>714310-28510</t>
  </si>
  <si>
    <t>SHAFT ASSY, DECOMP L100</t>
  </si>
  <si>
    <t>114210-03590</t>
  </si>
  <si>
    <t>SUCTION FLANGE C-2 PUL.</t>
  </si>
  <si>
    <t>T EN ACERO INOXIDABLE DE 2 PULG. / "T” EN ACERO INOXIDABLE 304 CON SUS CORRESPONDIENTES ROSCAS DE 2 PULG. NPT</t>
  </si>
  <si>
    <t>REF 2507-810-3</t>
  </si>
  <si>
    <t>TANK ASSY, FUEL OIL L70</t>
  </si>
  <si>
    <t>714350-55711</t>
  </si>
  <si>
    <t>TANK ASSY,FUEL (BLACK) L100</t>
  </si>
  <si>
    <t>714310-55700</t>
  </si>
  <si>
    <t>TANK,FUEL(BLACK)(13) L48</t>
  </si>
  <si>
    <t>2506440C93</t>
  </si>
  <si>
    <t>TAPPET ASSY, ROLLER L100 1B30E - 1B50E, D, L, M / 114210-14300</t>
  </si>
  <si>
    <t>114210-14300</t>
  </si>
  <si>
    <t>VALVE ASSY, F.INJECT L48</t>
  </si>
  <si>
    <t>714239-53200</t>
  </si>
  <si>
    <t>VALVE ASSY, F.INJECT L70</t>
  </si>
  <si>
    <t>714775-53101</t>
  </si>
  <si>
    <t>VALVE, EXHAUST L100</t>
  </si>
  <si>
    <t>M118844</t>
  </si>
  <si>
    <t>VALVE, EXHAUST L70</t>
  </si>
  <si>
    <t>6DX-12121-00</t>
  </si>
  <si>
    <t>VALVE, INTAKE L100</t>
  </si>
  <si>
    <t>6CB-12111-00-00</t>
  </si>
  <si>
    <t>VALVE, INTAKE EXHAUST L48</t>
  </si>
  <si>
    <t>114771-11100 114771-11110</t>
  </si>
  <si>
    <t>VALVULA CONTROL DE PRESION DE 1 ½”</t>
  </si>
  <si>
    <t>354GF</t>
  </si>
  <si>
    <t>VALVULA DE 2 PULG. CIERRE RAPIDO ACERO INOXIDABLE / VALVULA MUY VERSATIL EN EL MANEJO DE FLUIDOS CON CIERRE RAPIDO DE 1/4 DE VUELTA ORDINARIAMENTE CON UNA PALANCA</t>
  </si>
  <si>
    <t>REF 1000 PSI WOG</t>
  </si>
  <si>
    <t>VALVULA DE BOLA CON FILTRO</t>
  </si>
  <si>
    <t>SBV100</t>
  </si>
  <si>
    <t>RING,SET PISTON STD L48</t>
  </si>
  <si>
    <t>714295-22510</t>
  </si>
  <si>
    <t>VALVE, INTAKE L70</t>
  </si>
  <si>
    <t>114210-11100</t>
  </si>
  <si>
    <t>BEARING PLATE ASSEMBLY</t>
  </si>
  <si>
    <t>ACOPLE HEMBRA 11/2" ROSCA EXTERNA</t>
  </si>
  <si>
    <t>ACOPLE HEMBRA 4 X MACHO 2 PUL</t>
  </si>
  <si>
    <t>ACOPLE HEMBRA DE 1-1/2" X 1-1/2"</t>
  </si>
  <si>
    <t>ACOPLE HEMBRA DE 1-1/2" X MACHO DE 2"</t>
  </si>
  <si>
    <t>ACOPLE HEMBRA DE 1-1/2" X ROSCA INTERNA</t>
  </si>
  <si>
    <t>ACOPLE HEMBRA DE 2 X ROSCA EXTERNA</t>
  </si>
  <si>
    <t>PARTE B -320BAL</t>
  </si>
  <si>
    <t>ACOPLE HEMBRA DE 2" X 1-1/2"</t>
  </si>
  <si>
    <t>B-2015</t>
  </si>
  <si>
    <t>ACOPLE HEMBRA DE 2" X 2"</t>
  </si>
  <si>
    <t>ACOPLE HEMBRA DE 2" X MACHO DE 1-1/2"</t>
  </si>
  <si>
    <t>ACOPLE HEMBRA DE 3" X MACHO DE 2"</t>
  </si>
  <si>
    <t>ACOPLE MACHO 1 1/2 X ADAP MANGUERA 1 ½ / 315 EAL</t>
  </si>
  <si>
    <t>315EAL</t>
  </si>
  <si>
    <t>ACOPLE MACHO 11/2" ROSCA EXTERNA</t>
  </si>
  <si>
    <t>CT7FC112</t>
  </si>
  <si>
    <t>ACOPLE MACHO 3 X ROSCA HEMBRA 3</t>
  </si>
  <si>
    <t>ACOPLE MACHO DE 1-1/2" X MACHO 1-1/2"</t>
  </si>
  <si>
    <t>ACOPLE MACHO DE 1-1/2" X ROSCA INTERNA</t>
  </si>
  <si>
    <t>PARTE A - 315AAL</t>
  </si>
  <si>
    <t>ACOPLE MACHO DE 2" X MACHO DE 2"</t>
  </si>
  <si>
    <t>ACOPLE MACHO DE 2" X ROSCA EXTERNA</t>
  </si>
  <si>
    <t>PARTE F - 320FAL</t>
  </si>
  <si>
    <t>ACOPLE MACHO DE 2" X ROSCA INTERNA</t>
  </si>
  <si>
    <t>A-200</t>
  </si>
  <si>
    <t>ACOPLE ROSCA HEMBRA DE 1 1/2 ROSCA INTER</t>
  </si>
  <si>
    <t>6874924-10</t>
  </si>
  <si>
    <t>ACOPLE ROSCA INT 2" X ROSCA INT 2"</t>
  </si>
  <si>
    <t>CT7FC200</t>
  </si>
  <si>
    <t>ACOPLE TAPA 1 ½</t>
  </si>
  <si>
    <t>315DCAL</t>
  </si>
  <si>
    <t>ACOPLE TAPA 2</t>
  </si>
  <si>
    <t>DC-200</t>
  </si>
  <si>
    <t>ACOPLE TAPON 1 ½</t>
  </si>
  <si>
    <t>MS27029-9</t>
  </si>
  <si>
    <t>ACOPLE TAPON 2</t>
  </si>
  <si>
    <t>MS27029-11</t>
  </si>
  <si>
    <t>ADAPTADORES RAPIDOS ALUMINIO OPW 1 1/2PU</t>
  </si>
  <si>
    <t>202 /49404</t>
  </si>
  <si>
    <t>BEARING ASSY, 0.25 L100</t>
  </si>
  <si>
    <t>71450-23610</t>
  </si>
  <si>
    <t>BEARING COVER,CLOSED</t>
  </si>
  <si>
    <t>15T36717</t>
  </si>
  <si>
    <t>BEARING,PIN(U.S=0.25) L70</t>
  </si>
  <si>
    <t>114210-23610</t>
  </si>
  <si>
    <t>BOLT, FAN CASE L48-L70-L100</t>
  </si>
  <si>
    <t>114299-45350</t>
  </si>
  <si>
    <t>A-02-02-01-004-004</t>
  </si>
  <si>
    <t>MAQUINARIA PARA USOS ESPECIALES</t>
  </si>
  <si>
    <t>PULIDORA ELECTRICA 3"</t>
  </si>
  <si>
    <t>PULIDORA INHALAMBRICA 2"</t>
  </si>
  <si>
    <t>LIJADORA ROTORBITAL 5 PULG</t>
  </si>
  <si>
    <t>TALADRO ATORNILLADOR INALAMBRICO DE ½” CON 2 BATERIAS Y CARGADOR</t>
  </si>
  <si>
    <t>ATORNILLADOR IMPACTO INALAMBRICO DE ½” CON 2 BATERIAS Y CARGADOR</t>
  </si>
  <si>
    <t>SIERRA CALADORA INDUSTRIAL LONGITUD DE CORTE 1”</t>
  </si>
  <si>
    <t>MOTOTOOL 120W CON SUS ACCESORIOS.</t>
  </si>
  <si>
    <t>A-02-02-01-004-006</t>
  </si>
  <si>
    <t>MAQUINARIA Y APARATOS ELECTRICOS</t>
  </si>
  <si>
    <t>MOTOR YANMAR /REFERENCIA L-70 -4 TIEMPOS DIESEL / CILINDRADA: 320 CMS CUBICOS-1CILINDRO / POTENCIA MAXIMA: 6,7 HP A 3.600 R.P.M / TIPO DE FILTRO DE AIRE: DOBLE /ARRANQUE: MANUAL, DE RE ENROLLADO AUTOMATICO / CAPACIDAD TANQUE COMNUSTIBLE:2,7 LTS./ SISTEMA DE ENFRIAMIENTO: POR AIRE. / PESO:36.0 KG</t>
  </si>
  <si>
    <t>L70V6GA1T1AA</t>
  </si>
  <si>
    <t>L100V6CA1T1AA</t>
  </si>
  <si>
    <t>A-02-02-01-004-008</t>
  </si>
  <si>
    <t>APARATOS MEDICOS, INSTRUMENTOS OPTICOS DE PRESION, RELOJES</t>
  </si>
  <si>
    <t>TERMOHIDROMETRO ASTM 455HL</t>
  </si>
  <si>
    <t>VALOR UNITARIO</t>
  </si>
  <si>
    <t xml:space="preserve">VALOR UNITARIO IVA INCLUIDO </t>
  </si>
  <si>
    <t>VALOR TOTAL</t>
  </si>
  <si>
    <t>FLANCHES DE 2 PULG. SLIPON ACERO INOXIDABLE / FLANCHE DE 6 PULG. DE DIAMETRO X 1 ESPESOR DE 3/4 DE PULGADA 4 ORIFICIOS DE 5/8 DISTRIBUIDOS SIMETRICAMENTE CON SU RESPECTIVA ROSCA  DE 2"</t>
  </si>
  <si>
    <t>NECESIDAD TOTAL</t>
  </si>
  <si>
    <t xml:space="preserve">ACOPLE OMEGA 2 PULG. / ELEMENTO FLEXIBLE BIPARTIDO DE POLIURETANO. TORNILLOS RADIALES. PERMITE DESALIAMIENTO ANGULAR HASTA 2 PULG. DE TORSIOINALMENTE BLANDO  PARA ABSORBER CARGAS DE IMPACTO Y  VIBRACION  </t>
  </si>
  <si>
    <t xml:space="preserve">ACOPLE OMEGA 4 PULG. ELEMENTO FLEXIBLE BIPARTIDO DE POLIURETANO. TORNILLOS RADIALES. PERMITE DESALIAMIENTO ANGULAR HASTA 2 PULG. DE TORSIOINALMENTE BLANDO PARA ABSORBER CARGAS DE IMPACTO Y VIBRACION </t>
  </si>
  <si>
    <t xml:space="preserve">NECESIDAD TOTAL </t>
  </si>
  <si>
    <t>CONTADOR MECANICO DE CINCO DIGITOS M-15 LIQUID CONTROL</t>
  </si>
  <si>
    <t>ADJUSTER ASSY (ADJUSTER SERVICE KIT;  W/ 42600 &amp; MTG PLATE</t>
  </si>
  <si>
    <t>MOTOR YANMAR L100V6CA1T1AA /REFERENCIA L-100-4 TIEMPOS DIESEL/ CILINDRADA: 420 CMS CUBICOS- 1CILINDRO / POTENCIA MAXIMA: 10 HP A 3.600 R.P.M / TIPO DE FILTRO DE AIRE: DOBLE /ARRANQUE: MANUAL, DE ENROLLADO AUTOMATICO / CAPACIDAD TANQUE COMNUSTIBLE:4,7 LTS./ SISTEMA DE ENFRIAMIENTO: POR AIRE. / PESO:48.5 KG</t>
  </si>
  <si>
    <t>ONE SUPPORT SAS</t>
  </si>
  <si>
    <t xml:space="preserve">UNIVERSAL GROUP SAS </t>
  </si>
  <si>
    <t>DAKOTA INVESTMENTS SAS</t>
  </si>
  <si>
    <t xml:space="preserve">UIVERSAL GROUP SAS </t>
  </si>
  <si>
    <t>IVA (EN CASO QUE APLIQUE)</t>
  </si>
  <si>
    <t xml:space="preserve">VALOR TOTAL </t>
  </si>
  <si>
    <t>PRECIOS  HISTORICOS CONTRATO 217-2023</t>
  </si>
  <si>
    <t>VALOR UNITARIO TOTAL</t>
  </si>
  <si>
    <t xml:space="preserve">PRECIOS  HISTORICOS  CONTRATO 148-2024 </t>
  </si>
  <si>
    <t xml:space="preserve">PRECIOS  HISTORICOS  CONTRATO 129-2025 </t>
  </si>
  <si>
    <t xml:space="preserve">VALOR UNITARIO TOTAL </t>
  </si>
  <si>
    <t>PRECIOS  ACTUALIZADOS  CONTRATO 217-2023</t>
  </si>
  <si>
    <t>PRECIOS  ACTUALIZADOS  CONTRATO 148-2024</t>
  </si>
  <si>
    <t>PRECIOS  ACTUALIZADOS  CONTRATO 129-2025</t>
  </si>
  <si>
    <t>PRECIOS ACTUALIZADOS  CONTRATO 217-2023</t>
  </si>
  <si>
    <t>PRECIOS ACTUALIZADOS  CONTRATO 148-2024</t>
  </si>
  <si>
    <t>PRECIOS ACTUALIZADOS  CONTRATO 129-2025</t>
  </si>
  <si>
    <t xml:space="preserve">MENOR VALOR </t>
  </si>
  <si>
    <t xml:space="preserve">MEDIANA </t>
  </si>
  <si>
    <t xml:space="preserve">MEDIA GEOMETRICA </t>
  </si>
  <si>
    <t xml:space="preserve">PROMEDIO </t>
  </si>
  <si>
    <t>DESVIACION</t>
  </si>
  <si>
    <t xml:space="preserve">METRICAS PARA ESTABLECER EL PRECIO DE REFERENCIA </t>
  </si>
  <si>
    <t>MEDIANA</t>
  </si>
  <si>
    <t xml:space="preserve">PROMEDIO  </t>
  </si>
  <si>
    <t xml:space="preserve">DISPERSION </t>
  </si>
  <si>
    <t>PIBOTE / YOYO ARRANQUE MOTOR L100</t>
  </si>
  <si>
    <t xml:space="preserve">RING SET, PISTON L70 </t>
  </si>
  <si>
    <t xml:space="preserve"> ring set piston  L48</t>
  </si>
  <si>
    <r>
      <t>IVA</t>
    </r>
    <r>
      <rPr>
        <b/>
        <sz val="9"/>
        <color rgb="FFFF0000"/>
        <rFont val="Aptos Narrow"/>
        <family val="2"/>
      </rPr>
      <t xml:space="preserve"> ( EN CASO QUE APLIQUE)</t>
    </r>
  </si>
  <si>
    <t xml:space="preserve">PRECIO DE REFERENCIA  UNITARIO IVA INCLUIDO </t>
  </si>
  <si>
    <t xml:space="preserve">ANALISIS  DE PRECIOS SAMC-118-2026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</si>
</sst>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[$$-240A]\ #,##0.00;[$$-240A]\ \-#,##0.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9"/>
      <color theme="1"/>
      <name val="Aptos Narrow"/>
      <family val="2"/>
    </font>
    <font>
      <sz val="9"/>
      <color rgb="FF000000"/>
      <name val="Aptos Narrow"/>
      <family val="2"/>
    </font>
    <font>
      <sz val="9"/>
      <color theme="1"/>
      <name val="Aptos Narrow"/>
      <family val="2"/>
    </font>
    <font>
      <sz val="9"/>
      <name val="Aptos Narrow"/>
      <family val="2"/>
    </font>
    <font>
      <b/>
      <sz val="9"/>
      <color rgb="FF000000"/>
      <name val="Aptos Narrow"/>
      <family val="2"/>
    </font>
    <font>
      <b/>
      <sz val="9"/>
      <color rgb="FFFF0000"/>
      <name val="Aptos Narrow"/>
      <family val="2"/>
    </font>
    <font>
      <sz val="9"/>
      <color rgb="FFFF0000"/>
      <name val="Aptos Narrow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1EB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5" fillId="11" borderId="0" xfId="0" applyFont="1" applyFill="1"/>
    <xf numFmtId="164" fontId="7" fillId="0" borderId="4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64" fontId="7" fillId="10" borderId="4" xfId="0" applyNumberFormat="1" applyFont="1" applyFill="1" applyBorder="1" applyAlignment="1">
      <alignment horizontal="center" vertical="center" wrapText="1"/>
    </xf>
    <xf numFmtId="164" fontId="7" fillId="1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9" fontId="8" fillId="0" borderId="1" xfId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64" fontId="8" fillId="1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8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 wrapText="1"/>
    </xf>
    <xf numFmtId="0" fontId="10" fillId="9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164" fontId="7" fillId="10" borderId="1" xfId="0" applyNumberFormat="1" applyFont="1" applyFill="1" applyBorder="1" applyAlignment="1">
      <alignment horizontal="right" vertical="center" wrapText="1"/>
    </xf>
    <xf numFmtId="0" fontId="8" fillId="10" borderId="0" xfId="0" applyFont="1" applyFill="1"/>
    <xf numFmtId="164" fontId="7" fillId="10" borderId="3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10" borderId="3" xfId="0" applyFont="1" applyFill="1" applyBorder="1"/>
    <xf numFmtId="165" fontId="7" fillId="10" borderId="1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0" borderId="0" xfId="0" applyNumberFormat="1" applyFont="1"/>
    <xf numFmtId="0" fontId="10" fillId="2" borderId="4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5" fillId="10" borderId="0" xfId="0" applyFont="1" applyFill="1"/>
    <xf numFmtId="0" fontId="9" fillId="10" borderId="1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164" fontId="9" fillId="10" borderId="1" xfId="0" applyNumberFormat="1" applyFont="1" applyFill="1" applyBorder="1" applyAlignment="1">
      <alignment horizontal="right" vertical="center" wrapText="1"/>
    </xf>
    <xf numFmtId="164" fontId="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/>
    </xf>
    <xf numFmtId="164" fontId="9" fillId="10" borderId="1" xfId="0" applyNumberFormat="1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6" fillId="12" borderId="1" xfId="0" applyFont="1" applyFill="1" applyBorder="1" applyAlignment="1">
      <alignment horizontal="center" wrapText="1"/>
    </xf>
    <xf numFmtId="0" fontId="6" fillId="12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0" fillId="12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/>
    </xf>
    <xf numFmtId="0" fontId="6" fillId="12" borderId="8" xfId="0" applyFont="1" applyFill="1" applyBorder="1" applyAlignment="1">
      <alignment horizontal="center" vertical="center"/>
    </xf>
    <xf numFmtId="0" fontId="13" fillId="13" borderId="3" xfId="0" applyFont="1" applyFill="1" applyBorder="1" applyAlignment="1">
      <alignment horizontal="center" vertical="center"/>
    </xf>
    <xf numFmtId="0" fontId="13" fillId="13" borderId="5" xfId="0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1EBD5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K240"/>
  <sheetViews>
    <sheetView tabSelected="1" topLeftCell="P235" zoomScaleNormal="100" workbookViewId="0">
      <selection activeCell="P2" sqref="P2:Y2"/>
    </sheetView>
  </sheetViews>
  <sheetFormatPr baseColWidth="10" defaultRowHeight="15" x14ac:dyDescent="0.25"/>
  <cols>
    <col min="1" max="1" width="0" hidden="1" customWidth="1"/>
    <col min="2" max="2" width="6.140625" style="2" customWidth="1"/>
    <col min="3" max="3" width="11.140625" style="2" customWidth="1"/>
    <col min="4" max="4" width="45.85546875" style="2" customWidth="1"/>
    <col min="5" max="5" width="14.5703125" style="2" customWidth="1"/>
    <col min="6" max="6" width="10.7109375" style="2" customWidth="1"/>
    <col min="7" max="7" width="15.28515625" style="2" customWidth="1"/>
    <col min="8" max="8" width="19.140625" customWidth="1"/>
    <col min="9" max="9" width="12.85546875" customWidth="1"/>
    <col min="10" max="10" width="14.42578125" customWidth="1"/>
    <col min="11" max="11" width="15.5703125" customWidth="1"/>
    <col min="12" max="12" width="15" customWidth="1"/>
    <col min="13" max="13" width="16.42578125" customWidth="1"/>
    <col min="14" max="14" width="14" customWidth="1"/>
    <col min="15" max="15" width="19.140625" customWidth="1"/>
    <col min="16" max="16" width="17.42578125" customWidth="1"/>
    <col min="17" max="17" width="13.42578125" customWidth="1"/>
    <col min="18" max="18" width="12.140625" customWidth="1"/>
    <col min="19" max="19" width="18.140625" customWidth="1"/>
    <col min="20" max="21" width="17.140625" customWidth="1"/>
    <col min="22" max="22" width="16.140625" customWidth="1"/>
    <col min="23" max="23" width="17.7109375" customWidth="1"/>
    <col min="24" max="24" width="17.42578125" customWidth="1"/>
    <col min="25" max="25" width="18.5703125" customWidth="1"/>
    <col min="26" max="26" width="17.42578125" customWidth="1"/>
    <col min="27" max="27" width="16.140625" customWidth="1"/>
    <col min="28" max="28" width="13.42578125" customWidth="1"/>
    <col min="29" max="29" width="15.28515625" customWidth="1"/>
    <col min="30" max="30" width="11.42578125" customWidth="1"/>
    <col min="31" max="31" width="17" customWidth="1"/>
    <col min="32" max="115" width="11.42578125" style="5"/>
  </cols>
  <sheetData>
    <row r="1" spans="2:115" ht="44.25" customHeight="1" x14ac:dyDescent="0.25"/>
    <row r="2" spans="2:115" ht="28.5" customHeight="1" x14ac:dyDescent="0.25">
      <c r="P2" s="120" t="s">
        <v>402</v>
      </c>
      <c r="Q2" s="121"/>
      <c r="R2" s="121"/>
      <c r="S2" s="121"/>
      <c r="T2" s="121"/>
      <c r="U2" s="121"/>
      <c r="V2" s="121"/>
      <c r="W2" s="121"/>
      <c r="X2" s="121"/>
      <c r="Y2" s="122"/>
    </row>
    <row r="4" spans="2:115" ht="56.25" customHeight="1" x14ac:dyDescent="0.25">
      <c r="B4" s="83" t="s">
        <v>0</v>
      </c>
      <c r="C4" s="83"/>
      <c r="D4" s="83"/>
      <c r="E4" s="83"/>
      <c r="F4" s="83"/>
      <c r="G4" s="84" t="s">
        <v>374</v>
      </c>
      <c r="H4" s="84"/>
      <c r="I4" s="84"/>
      <c r="J4" s="84"/>
      <c r="K4" s="84"/>
      <c r="L4" s="92" t="s">
        <v>371</v>
      </c>
      <c r="M4" s="92"/>
      <c r="N4" s="92"/>
      <c r="O4" s="92"/>
      <c r="P4" s="100" t="s">
        <v>373</v>
      </c>
      <c r="Q4" s="100"/>
      <c r="R4" s="100"/>
      <c r="S4" s="100"/>
      <c r="T4" s="82" t="s">
        <v>377</v>
      </c>
      <c r="U4" s="81" t="s">
        <v>382</v>
      </c>
      <c r="V4" s="82" t="s">
        <v>379</v>
      </c>
      <c r="W4" s="81" t="s">
        <v>383</v>
      </c>
      <c r="X4" s="82" t="s">
        <v>380</v>
      </c>
      <c r="Y4" s="81" t="s">
        <v>384</v>
      </c>
      <c r="Z4" s="23"/>
      <c r="AA4" s="23"/>
      <c r="AB4" s="23"/>
      <c r="AC4" s="23"/>
      <c r="AD4" s="23"/>
      <c r="AE4" s="23"/>
    </row>
    <row r="5" spans="2:115" ht="36" customHeight="1" x14ac:dyDescent="0.25">
      <c r="B5" s="83" t="s">
        <v>1</v>
      </c>
      <c r="C5" s="83"/>
      <c r="D5" s="83"/>
      <c r="E5" s="83"/>
      <c r="F5" s="83"/>
      <c r="G5" s="84" t="s">
        <v>2</v>
      </c>
      <c r="H5" s="84"/>
      <c r="I5" s="84"/>
      <c r="J5" s="84"/>
      <c r="K5" s="84"/>
      <c r="L5" s="101" t="s">
        <v>2</v>
      </c>
      <c r="M5" s="102"/>
      <c r="N5" s="102"/>
      <c r="O5" s="102"/>
      <c r="P5" s="100" t="s">
        <v>2</v>
      </c>
      <c r="Q5" s="100"/>
      <c r="R5" s="100"/>
      <c r="S5" s="100"/>
      <c r="T5" s="82"/>
      <c r="U5" s="81"/>
      <c r="V5" s="82"/>
      <c r="W5" s="81"/>
      <c r="X5" s="82"/>
      <c r="Y5" s="81"/>
      <c r="Z5" s="78" t="s">
        <v>393</v>
      </c>
      <c r="AA5" s="78"/>
      <c r="AB5" s="78"/>
      <c r="AC5" s="78"/>
      <c r="AD5" s="78"/>
      <c r="AE5" s="78"/>
    </row>
    <row r="6" spans="2:115" ht="18.75" customHeight="1" x14ac:dyDescent="0.25">
      <c r="B6" s="85" t="s">
        <v>3</v>
      </c>
      <c r="C6" s="83" t="s">
        <v>4</v>
      </c>
      <c r="D6" s="83" t="s">
        <v>5</v>
      </c>
      <c r="E6" s="83"/>
      <c r="F6" s="83" t="s">
        <v>6</v>
      </c>
      <c r="G6" s="83" t="s">
        <v>367</v>
      </c>
      <c r="H6" s="84" t="s">
        <v>360</v>
      </c>
      <c r="I6" s="84" t="s">
        <v>400</v>
      </c>
      <c r="J6" s="84" t="s">
        <v>361</v>
      </c>
      <c r="K6" s="84" t="s">
        <v>362</v>
      </c>
      <c r="L6" s="92" t="s">
        <v>360</v>
      </c>
      <c r="M6" s="92" t="s">
        <v>400</v>
      </c>
      <c r="N6" s="92" t="s">
        <v>361</v>
      </c>
      <c r="O6" s="92" t="s">
        <v>362</v>
      </c>
      <c r="P6" s="100" t="s">
        <v>360</v>
      </c>
      <c r="Q6" s="100" t="s">
        <v>400</v>
      </c>
      <c r="R6" s="100" t="s">
        <v>361</v>
      </c>
      <c r="S6" s="100" t="s">
        <v>362</v>
      </c>
      <c r="T6" s="82" t="s">
        <v>378</v>
      </c>
      <c r="U6" s="82" t="s">
        <v>378</v>
      </c>
      <c r="V6" s="82" t="s">
        <v>378</v>
      </c>
      <c r="W6" s="82" t="s">
        <v>378</v>
      </c>
      <c r="X6" s="82" t="s">
        <v>378</v>
      </c>
      <c r="Y6" s="82" t="s">
        <v>378</v>
      </c>
      <c r="Z6" s="78" t="s">
        <v>388</v>
      </c>
      <c r="AA6" s="78" t="s">
        <v>389</v>
      </c>
      <c r="AB6" s="77" t="s">
        <v>390</v>
      </c>
      <c r="AC6" s="78" t="s">
        <v>391</v>
      </c>
      <c r="AD6" s="78" t="s">
        <v>392</v>
      </c>
      <c r="AE6" s="77" t="s">
        <v>401</v>
      </c>
    </row>
    <row r="7" spans="2:115" ht="30.75" customHeight="1" x14ac:dyDescent="0.25">
      <c r="B7" s="85"/>
      <c r="C7" s="83"/>
      <c r="D7" s="83"/>
      <c r="E7" s="83"/>
      <c r="F7" s="83"/>
      <c r="G7" s="83"/>
      <c r="H7" s="84"/>
      <c r="I7" s="84"/>
      <c r="J7" s="84"/>
      <c r="K7" s="84"/>
      <c r="L7" s="92"/>
      <c r="M7" s="92"/>
      <c r="N7" s="92"/>
      <c r="O7" s="92"/>
      <c r="P7" s="100"/>
      <c r="Q7" s="100"/>
      <c r="R7" s="100"/>
      <c r="S7" s="100"/>
      <c r="T7" s="82"/>
      <c r="U7" s="82"/>
      <c r="V7" s="82"/>
      <c r="W7" s="82"/>
      <c r="X7" s="82"/>
      <c r="Y7" s="82"/>
      <c r="Z7" s="78"/>
      <c r="AA7" s="78"/>
      <c r="AB7" s="77"/>
      <c r="AC7" s="78"/>
      <c r="AD7" s="78"/>
      <c r="AE7" s="77"/>
    </row>
    <row r="8" spans="2:115" ht="32.25" customHeight="1" x14ac:dyDescent="0.25">
      <c r="B8" s="25">
        <v>1</v>
      </c>
      <c r="C8" s="25">
        <v>36230</v>
      </c>
      <c r="D8" s="25" t="s">
        <v>7</v>
      </c>
      <c r="E8" s="25" t="s">
        <v>8</v>
      </c>
      <c r="F8" s="26" t="s">
        <v>9</v>
      </c>
      <c r="G8" s="26">
        <v>10</v>
      </c>
      <c r="H8" s="8">
        <v>20948400</v>
      </c>
      <c r="I8" s="8">
        <v>3980196</v>
      </c>
      <c r="J8" s="8">
        <v>24928596</v>
      </c>
      <c r="K8" s="8">
        <f>+H8*G8</f>
        <v>209484000</v>
      </c>
      <c r="L8" s="8">
        <v>16293200</v>
      </c>
      <c r="M8" s="8">
        <f>L8*19%</f>
        <v>3095708</v>
      </c>
      <c r="N8" s="8">
        <f>L8+M8</f>
        <v>19388908</v>
      </c>
      <c r="O8" s="8">
        <f>N8*G8</f>
        <v>193889080</v>
      </c>
      <c r="P8" s="8">
        <v>21396700</v>
      </c>
      <c r="Q8" s="8">
        <f>P8*19%</f>
        <v>4065373</v>
      </c>
      <c r="R8" s="8">
        <f>P8+Q8</f>
        <v>25462073</v>
      </c>
      <c r="S8" s="8">
        <f>R8*G8</f>
        <v>254620730</v>
      </c>
      <c r="T8" s="8"/>
      <c r="U8" s="8"/>
      <c r="V8" s="27"/>
      <c r="W8" s="27"/>
      <c r="X8" s="8">
        <v>5318400</v>
      </c>
      <c r="Y8" s="8">
        <f>X8*(1+5.1%)</f>
        <v>5589638.3999999994</v>
      </c>
      <c r="Z8" s="7">
        <f>MINA(J8,N8,R8,Y8)</f>
        <v>5589638.3999999994</v>
      </c>
      <c r="AA8" s="8">
        <f>MEDIAN(J8,N8,R8,Y8)</f>
        <v>22158752</v>
      </c>
      <c r="AB8" s="8">
        <f>GEOMEAN(J8,N8,R8,Y8)</f>
        <v>16195045.052660301</v>
      </c>
      <c r="AC8" s="8">
        <f>AVERAGE(J8,N8,R8,Y8)</f>
        <v>18842303.850000001</v>
      </c>
      <c r="AD8" s="12">
        <f>STDEVA(Z8,AA8)</f>
        <v>11716132.58481025</v>
      </c>
      <c r="AE8" s="14">
        <f>Z8</f>
        <v>5589638.3999999994</v>
      </c>
    </row>
    <row r="9" spans="2:115" ht="27" customHeight="1" x14ac:dyDescent="0.25">
      <c r="B9" s="25">
        <v>2</v>
      </c>
      <c r="C9" s="25">
        <v>36230</v>
      </c>
      <c r="D9" s="25" t="s">
        <v>10</v>
      </c>
      <c r="E9" s="25" t="s">
        <v>11</v>
      </c>
      <c r="F9" s="26" t="s">
        <v>9</v>
      </c>
      <c r="G9" s="26">
        <v>8</v>
      </c>
      <c r="H9" s="8">
        <v>27324000</v>
      </c>
      <c r="I9" s="8">
        <v>5191560</v>
      </c>
      <c r="J9" s="8">
        <v>32515560</v>
      </c>
      <c r="K9" s="8">
        <f t="shared" ref="K9:K13" si="0">+H9*G9</f>
        <v>218592000</v>
      </c>
      <c r="L9" s="8">
        <v>21252000</v>
      </c>
      <c r="M9" s="8">
        <f t="shared" ref="M9:M13" si="1">L9*19%</f>
        <v>4037880</v>
      </c>
      <c r="N9" s="8">
        <f t="shared" ref="N9:N13" si="2">L9+M9</f>
        <v>25289880</v>
      </c>
      <c r="O9" s="8">
        <f t="shared" ref="O9:O13" si="3">N9*G9</f>
        <v>202319040</v>
      </c>
      <c r="P9" s="8">
        <v>27908740</v>
      </c>
      <c r="Q9" s="8">
        <f t="shared" ref="Q9:Q13" si="4">P9*19%</f>
        <v>5302660.5999999996</v>
      </c>
      <c r="R9" s="8">
        <f t="shared" ref="R9:R13" si="5">P9+Q9</f>
        <v>33211400.600000001</v>
      </c>
      <c r="S9" s="8">
        <f t="shared" ref="S9:S13" si="6">R9*G9</f>
        <v>265691204.80000001</v>
      </c>
      <c r="T9" s="8"/>
      <c r="U9" s="8"/>
      <c r="V9" s="27"/>
      <c r="W9" s="27"/>
      <c r="X9" s="8">
        <v>8327200</v>
      </c>
      <c r="Y9" s="8">
        <f t="shared" ref="Y9:Y13" si="7">X9*(1+5.1%)</f>
        <v>8751887.1999999993</v>
      </c>
      <c r="Z9" s="7">
        <f t="shared" ref="Z9:Z13" si="8">MINA(J9,N9,R9,Y9)</f>
        <v>8751887.1999999993</v>
      </c>
      <c r="AA9" s="8">
        <f t="shared" ref="AA9:AA13" si="9">MEDIAN(J9,N9,R9,Y9)</f>
        <v>28902720</v>
      </c>
      <c r="AB9" s="8">
        <f t="shared" ref="AB9:AB13" si="10">GEOMEAN(J9,N9,R9,Y9)</f>
        <v>22110915.626587979</v>
      </c>
      <c r="AC9" s="8">
        <f t="shared" ref="AC9:AC13" si="11">AVERAGE(J9,N9,R9,Y9)</f>
        <v>24942181.949999999</v>
      </c>
      <c r="AD9" s="12">
        <f t="shared" ref="AD9:AD13" si="12">STDEVA(Z9,AA9)</f>
        <v>14248790.519436304</v>
      </c>
      <c r="AE9" s="14">
        <f t="shared" ref="AE9:AE13" si="13">Z9</f>
        <v>8751887.1999999993</v>
      </c>
    </row>
    <row r="10" spans="2:115" ht="27.75" customHeight="1" x14ac:dyDescent="0.25">
      <c r="B10" s="25">
        <v>3</v>
      </c>
      <c r="C10" s="25">
        <v>36230</v>
      </c>
      <c r="D10" s="26" t="s">
        <v>12</v>
      </c>
      <c r="E10" s="26" t="s">
        <v>13</v>
      </c>
      <c r="F10" s="26" t="s">
        <v>14</v>
      </c>
      <c r="G10" s="26">
        <v>80</v>
      </c>
      <c r="H10" s="8">
        <v>6000</v>
      </c>
      <c r="I10" s="8">
        <v>1140</v>
      </c>
      <c r="J10" s="8">
        <v>7140</v>
      </c>
      <c r="K10" s="8">
        <f t="shared" si="0"/>
        <v>480000</v>
      </c>
      <c r="L10" s="8">
        <v>4300</v>
      </c>
      <c r="M10" s="8">
        <f t="shared" si="1"/>
        <v>817</v>
      </c>
      <c r="N10" s="8">
        <f t="shared" si="2"/>
        <v>5117</v>
      </c>
      <c r="O10" s="8">
        <f t="shared" si="3"/>
        <v>409360</v>
      </c>
      <c r="P10" s="8">
        <v>6130</v>
      </c>
      <c r="Q10" s="8">
        <f t="shared" si="4"/>
        <v>1164.7</v>
      </c>
      <c r="R10" s="8">
        <f t="shared" si="5"/>
        <v>7294.7</v>
      </c>
      <c r="S10" s="8">
        <f t="shared" si="6"/>
        <v>583576</v>
      </c>
      <c r="T10" s="8"/>
      <c r="U10" s="8"/>
      <c r="V10" s="27"/>
      <c r="W10" s="27"/>
      <c r="X10" s="8">
        <v>4046</v>
      </c>
      <c r="Y10" s="8">
        <f t="shared" si="7"/>
        <v>4252.3459999999995</v>
      </c>
      <c r="Z10" s="7">
        <f t="shared" si="8"/>
        <v>4252.3459999999995</v>
      </c>
      <c r="AA10" s="8">
        <f t="shared" si="9"/>
        <v>6128.5</v>
      </c>
      <c r="AB10" s="8">
        <f t="shared" si="10"/>
        <v>5802.1294601496575</v>
      </c>
      <c r="AC10" s="8">
        <f t="shared" si="11"/>
        <v>5951.0115000000005</v>
      </c>
      <c r="AD10" s="12">
        <f t="shared" si="12"/>
        <v>1326.6412159502634</v>
      </c>
      <c r="AE10" s="14">
        <f t="shared" si="13"/>
        <v>4252.3459999999995</v>
      </c>
    </row>
    <row r="11" spans="2:115" s="4" customFormat="1" ht="33" customHeight="1" x14ac:dyDescent="0.25">
      <c r="B11" s="28">
        <v>4</v>
      </c>
      <c r="C11" s="28">
        <v>36230</v>
      </c>
      <c r="D11" s="29" t="s">
        <v>15</v>
      </c>
      <c r="E11" s="29" t="s">
        <v>16</v>
      </c>
      <c r="F11" s="29" t="s">
        <v>14</v>
      </c>
      <c r="G11" s="29">
        <v>21</v>
      </c>
      <c r="H11" s="11">
        <v>32900</v>
      </c>
      <c r="I11" s="11">
        <v>6251</v>
      </c>
      <c r="J11" s="11">
        <v>39151</v>
      </c>
      <c r="K11" s="11">
        <f t="shared" si="0"/>
        <v>690900</v>
      </c>
      <c r="L11" s="11">
        <v>25600</v>
      </c>
      <c r="M11" s="11">
        <f t="shared" si="1"/>
        <v>4864</v>
      </c>
      <c r="N11" s="11">
        <f t="shared" si="2"/>
        <v>30464</v>
      </c>
      <c r="O11" s="11">
        <f t="shared" si="3"/>
        <v>639744</v>
      </c>
      <c r="P11" s="11">
        <v>33570</v>
      </c>
      <c r="Q11" s="11">
        <f t="shared" si="4"/>
        <v>6378.3</v>
      </c>
      <c r="R11" s="11">
        <f t="shared" si="5"/>
        <v>39948.300000000003</v>
      </c>
      <c r="S11" s="11">
        <f t="shared" si="6"/>
        <v>838914.3</v>
      </c>
      <c r="T11" s="11"/>
      <c r="U11" s="11"/>
      <c r="V11" s="30"/>
      <c r="W11" s="30"/>
      <c r="X11" s="11"/>
      <c r="Y11" s="30"/>
      <c r="Z11" s="10">
        <f t="shared" si="8"/>
        <v>30464</v>
      </c>
      <c r="AA11" s="11">
        <f>MEDIAN(J11,N11,R11)</f>
        <v>39151</v>
      </c>
      <c r="AB11" s="11">
        <f>GEOMEAN(J11,N11,R11)</f>
        <v>36252.895254695541</v>
      </c>
      <c r="AC11" s="11">
        <f>AVERAGE(J11,N11,R11)</f>
        <v>36521.1</v>
      </c>
      <c r="AD11" s="15">
        <f t="shared" si="12"/>
        <v>6142.6366081675387</v>
      </c>
      <c r="AE11" s="16">
        <f t="shared" si="13"/>
        <v>30464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</row>
    <row r="12" spans="2:115" ht="36" customHeight="1" x14ac:dyDescent="0.25">
      <c r="B12" s="25">
        <v>5</v>
      </c>
      <c r="C12" s="25">
        <v>36490</v>
      </c>
      <c r="D12" s="25" t="s">
        <v>17</v>
      </c>
      <c r="E12" s="25" t="s">
        <v>18</v>
      </c>
      <c r="F12" s="26" t="s">
        <v>9</v>
      </c>
      <c r="G12" s="26">
        <v>30</v>
      </c>
      <c r="H12" s="8">
        <v>830600</v>
      </c>
      <c r="I12" s="8">
        <v>157814</v>
      </c>
      <c r="J12" s="8">
        <v>988414</v>
      </c>
      <c r="K12" s="8">
        <f t="shared" si="0"/>
        <v>24918000</v>
      </c>
      <c r="L12" s="8">
        <v>534000</v>
      </c>
      <c r="M12" s="8">
        <f t="shared" si="1"/>
        <v>101460</v>
      </c>
      <c r="N12" s="8">
        <f t="shared" si="2"/>
        <v>635460</v>
      </c>
      <c r="O12" s="8">
        <f t="shared" si="3"/>
        <v>19063800</v>
      </c>
      <c r="P12" s="8">
        <v>850490</v>
      </c>
      <c r="Q12" s="8">
        <f t="shared" si="4"/>
        <v>161593.1</v>
      </c>
      <c r="R12" s="8">
        <f t="shared" si="5"/>
        <v>1012083.1</v>
      </c>
      <c r="S12" s="8">
        <f t="shared" si="6"/>
        <v>30362493</v>
      </c>
      <c r="T12" s="8"/>
      <c r="U12" s="8"/>
      <c r="V12" s="27"/>
      <c r="W12" s="27"/>
      <c r="X12" s="8">
        <v>502775</v>
      </c>
      <c r="Y12" s="8">
        <f t="shared" si="7"/>
        <v>528416.52500000002</v>
      </c>
      <c r="Z12" s="7">
        <f t="shared" si="8"/>
        <v>528416.52500000002</v>
      </c>
      <c r="AA12" s="8">
        <f t="shared" si="9"/>
        <v>811937</v>
      </c>
      <c r="AB12" s="8">
        <f t="shared" si="10"/>
        <v>761298.40090458677</v>
      </c>
      <c r="AC12" s="8">
        <f t="shared" si="11"/>
        <v>791093.40625</v>
      </c>
      <c r="AD12" s="12">
        <f t="shared" si="12"/>
        <v>200479.25047773158</v>
      </c>
      <c r="AE12" s="14">
        <f t="shared" si="13"/>
        <v>528416.52500000002</v>
      </c>
    </row>
    <row r="13" spans="2:115" ht="33.75" customHeight="1" x14ac:dyDescent="0.25">
      <c r="B13" s="25">
        <v>6</v>
      </c>
      <c r="C13" s="25">
        <v>36113</v>
      </c>
      <c r="D13" s="25" t="s">
        <v>19</v>
      </c>
      <c r="E13" s="25" t="s">
        <v>20</v>
      </c>
      <c r="F13" s="26" t="s">
        <v>9</v>
      </c>
      <c r="G13" s="26">
        <v>29</v>
      </c>
      <c r="H13" s="8">
        <v>256700</v>
      </c>
      <c r="I13" s="8">
        <v>48773</v>
      </c>
      <c r="J13" s="8">
        <v>305473</v>
      </c>
      <c r="K13" s="8">
        <f t="shared" si="0"/>
        <v>7444300</v>
      </c>
      <c r="L13" s="8">
        <v>199700</v>
      </c>
      <c r="M13" s="8">
        <f t="shared" si="1"/>
        <v>37943</v>
      </c>
      <c r="N13" s="8">
        <f t="shared" si="2"/>
        <v>237643</v>
      </c>
      <c r="O13" s="8">
        <f t="shared" si="3"/>
        <v>6891647</v>
      </c>
      <c r="P13" s="8">
        <v>262130</v>
      </c>
      <c r="Q13" s="8">
        <f t="shared" si="4"/>
        <v>49804.7</v>
      </c>
      <c r="R13" s="8">
        <f t="shared" si="5"/>
        <v>311934.7</v>
      </c>
      <c r="S13" s="8">
        <f t="shared" si="6"/>
        <v>9046106.3000000007</v>
      </c>
      <c r="T13" s="8"/>
      <c r="U13" s="8"/>
      <c r="V13" s="27"/>
      <c r="W13" s="27"/>
      <c r="X13" s="8">
        <v>150178</v>
      </c>
      <c r="Y13" s="8">
        <f t="shared" si="7"/>
        <v>157837.07799999998</v>
      </c>
      <c r="Z13" s="7">
        <f t="shared" si="8"/>
        <v>157837.07799999998</v>
      </c>
      <c r="AA13" s="8">
        <f t="shared" si="9"/>
        <v>271558</v>
      </c>
      <c r="AB13" s="8">
        <f t="shared" si="10"/>
        <v>244507.75853865119</v>
      </c>
      <c r="AC13" s="8">
        <f t="shared" si="11"/>
        <v>253221.94449999998</v>
      </c>
      <c r="AD13" s="12">
        <f t="shared" si="12"/>
        <v>80412.835108986459</v>
      </c>
      <c r="AE13" s="14">
        <f t="shared" si="13"/>
        <v>157837.07799999998</v>
      </c>
    </row>
    <row r="14" spans="2:115" ht="28.5" customHeight="1" x14ac:dyDescent="0.25">
      <c r="B14" s="31"/>
      <c r="C14" s="32"/>
      <c r="D14" s="32"/>
      <c r="E14" s="32"/>
      <c r="F14" s="32"/>
      <c r="G14" s="3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2:115" ht="30.75" customHeight="1" x14ac:dyDescent="0.25">
      <c r="B15" s="83" t="s">
        <v>0</v>
      </c>
      <c r="C15" s="83"/>
      <c r="D15" s="83"/>
      <c r="E15" s="83"/>
      <c r="F15" s="83"/>
      <c r="G15" s="88" t="s">
        <v>372</v>
      </c>
      <c r="H15" s="89"/>
      <c r="I15" s="89"/>
      <c r="J15" s="89"/>
      <c r="K15" s="90"/>
      <c r="L15" s="92" t="s">
        <v>371</v>
      </c>
      <c r="M15" s="92"/>
      <c r="N15" s="92"/>
      <c r="O15" s="92"/>
      <c r="P15" s="100" t="s">
        <v>373</v>
      </c>
      <c r="Q15" s="100"/>
      <c r="R15" s="100"/>
      <c r="S15" s="100"/>
      <c r="T15" s="82" t="s">
        <v>377</v>
      </c>
      <c r="U15" s="81" t="s">
        <v>382</v>
      </c>
      <c r="V15" s="82" t="s">
        <v>379</v>
      </c>
      <c r="W15" s="81" t="s">
        <v>383</v>
      </c>
      <c r="X15" s="82" t="s">
        <v>380</v>
      </c>
      <c r="Y15" s="81" t="s">
        <v>384</v>
      </c>
      <c r="Z15" s="23"/>
      <c r="AA15" s="23"/>
      <c r="AB15" s="23"/>
      <c r="AC15" s="23"/>
      <c r="AD15" s="23"/>
      <c r="AE15" s="23"/>
    </row>
    <row r="16" spans="2:115" ht="32.25" customHeight="1" x14ac:dyDescent="0.25">
      <c r="B16" s="83" t="s">
        <v>21</v>
      </c>
      <c r="C16" s="83"/>
      <c r="D16" s="83"/>
      <c r="E16" s="83"/>
      <c r="F16" s="83"/>
      <c r="G16" s="88" t="s">
        <v>22</v>
      </c>
      <c r="H16" s="89"/>
      <c r="I16" s="89"/>
      <c r="J16" s="89"/>
      <c r="K16" s="90"/>
      <c r="L16" s="92" t="s">
        <v>22</v>
      </c>
      <c r="M16" s="92"/>
      <c r="N16" s="92"/>
      <c r="O16" s="92"/>
      <c r="P16" s="100" t="s">
        <v>22</v>
      </c>
      <c r="Q16" s="100"/>
      <c r="R16" s="100"/>
      <c r="S16" s="100"/>
      <c r="T16" s="82"/>
      <c r="U16" s="81"/>
      <c r="V16" s="82"/>
      <c r="W16" s="81"/>
      <c r="X16" s="82"/>
      <c r="Y16" s="81"/>
      <c r="Z16" s="33"/>
      <c r="AA16" s="33"/>
      <c r="AB16" s="33"/>
      <c r="AC16" s="33"/>
      <c r="AD16" s="33"/>
      <c r="AE16" s="33"/>
    </row>
    <row r="17" spans="2:31" ht="20.25" customHeight="1" x14ac:dyDescent="0.25">
      <c r="B17" s="85" t="s">
        <v>3</v>
      </c>
      <c r="C17" s="83" t="s">
        <v>4</v>
      </c>
      <c r="D17" s="83" t="s">
        <v>5</v>
      </c>
      <c r="E17" s="83"/>
      <c r="F17" s="83" t="s">
        <v>6</v>
      </c>
      <c r="G17" s="83" t="s">
        <v>367</v>
      </c>
      <c r="H17" s="84" t="s">
        <v>360</v>
      </c>
      <c r="I17" s="84" t="s">
        <v>400</v>
      </c>
      <c r="J17" s="84" t="s">
        <v>361</v>
      </c>
      <c r="K17" s="84" t="s">
        <v>362</v>
      </c>
      <c r="L17" s="92" t="s">
        <v>360</v>
      </c>
      <c r="M17" s="92" t="s">
        <v>400</v>
      </c>
      <c r="N17" s="92" t="s">
        <v>361</v>
      </c>
      <c r="O17" s="92" t="s">
        <v>362</v>
      </c>
      <c r="P17" s="100" t="s">
        <v>360</v>
      </c>
      <c r="Q17" s="100" t="s">
        <v>400</v>
      </c>
      <c r="R17" s="100" t="s">
        <v>361</v>
      </c>
      <c r="S17" s="100" t="s">
        <v>362</v>
      </c>
      <c r="T17" s="82" t="s">
        <v>378</v>
      </c>
      <c r="U17" s="82" t="s">
        <v>378</v>
      </c>
      <c r="V17" s="82" t="s">
        <v>378</v>
      </c>
      <c r="W17" s="82" t="s">
        <v>378</v>
      </c>
      <c r="X17" s="82" t="s">
        <v>378</v>
      </c>
      <c r="Y17" s="82" t="s">
        <v>378</v>
      </c>
      <c r="Z17" s="78" t="s">
        <v>388</v>
      </c>
      <c r="AA17" s="78" t="s">
        <v>389</v>
      </c>
      <c r="AB17" s="77" t="s">
        <v>390</v>
      </c>
      <c r="AC17" s="78" t="s">
        <v>391</v>
      </c>
      <c r="AD17" s="78" t="s">
        <v>392</v>
      </c>
      <c r="AE17" s="77" t="s">
        <v>401</v>
      </c>
    </row>
    <row r="18" spans="2:31" ht="29.25" customHeight="1" x14ac:dyDescent="0.25">
      <c r="B18" s="85"/>
      <c r="C18" s="83"/>
      <c r="D18" s="83"/>
      <c r="E18" s="83"/>
      <c r="F18" s="83"/>
      <c r="G18" s="83"/>
      <c r="H18" s="84"/>
      <c r="I18" s="84"/>
      <c r="J18" s="84"/>
      <c r="K18" s="84"/>
      <c r="L18" s="92"/>
      <c r="M18" s="92"/>
      <c r="N18" s="92"/>
      <c r="O18" s="92"/>
      <c r="P18" s="100"/>
      <c r="Q18" s="100"/>
      <c r="R18" s="100"/>
      <c r="S18" s="100"/>
      <c r="T18" s="82"/>
      <c r="U18" s="82"/>
      <c r="V18" s="82"/>
      <c r="W18" s="82"/>
      <c r="X18" s="82"/>
      <c r="Y18" s="82"/>
      <c r="Z18" s="78"/>
      <c r="AA18" s="78"/>
      <c r="AB18" s="77"/>
      <c r="AC18" s="78"/>
      <c r="AD18" s="78"/>
      <c r="AE18" s="77"/>
    </row>
    <row r="19" spans="2:31" ht="33" customHeight="1" x14ac:dyDescent="0.25">
      <c r="B19" s="25">
        <v>7</v>
      </c>
      <c r="C19" s="25">
        <v>37191</v>
      </c>
      <c r="D19" s="25" t="s">
        <v>23</v>
      </c>
      <c r="E19" s="25" t="s">
        <v>24</v>
      </c>
      <c r="F19" s="26" t="s">
        <v>9</v>
      </c>
      <c r="G19" s="26">
        <v>30</v>
      </c>
      <c r="H19" s="34">
        <v>958400</v>
      </c>
      <c r="I19" s="34">
        <v>182096</v>
      </c>
      <c r="J19" s="34">
        <v>1140496</v>
      </c>
      <c r="K19" s="8">
        <v>34214880</v>
      </c>
      <c r="L19" s="8">
        <v>616100</v>
      </c>
      <c r="M19" s="8">
        <f>L19*19%</f>
        <v>117059</v>
      </c>
      <c r="N19" s="8">
        <f>L19+M19</f>
        <v>733159</v>
      </c>
      <c r="O19" s="8">
        <f>N19*G19</f>
        <v>21994770</v>
      </c>
      <c r="P19" s="8">
        <v>990920</v>
      </c>
      <c r="Q19" s="8">
        <f t="shared" ref="Q19:Q20" si="14">P19*19%</f>
        <v>188274.8</v>
      </c>
      <c r="R19" s="8">
        <f t="shared" ref="R19:R20" si="15">P19+Q19</f>
        <v>1179194.8</v>
      </c>
      <c r="S19" s="8">
        <f t="shared" ref="S19:S20" si="16">R19*G19</f>
        <v>35375844</v>
      </c>
      <c r="T19" s="8"/>
      <c r="U19" s="8"/>
      <c r="V19" s="27"/>
      <c r="W19" s="27"/>
      <c r="X19" s="8">
        <v>572152</v>
      </c>
      <c r="Y19" s="8">
        <f t="shared" ref="Y19:Y20" si="17">X19*(1+5.1%)</f>
        <v>601331.75199999998</v>
      </c>
      <c r="Z19" s="8">
        <f t="shared" ref="Z19:Z20" si="18">MINA(J19,N19,R19,Y19)</f>
        <v>601331.75199999998</v>
      </c>
      <c r="AA19" s="7">
        <f t="shared" ref="AA19:AA20" si="19">MEDIAN(J19,N19,R19,Y19)</f>
        <v>936827.5</v>
      </c>
      <c r="AB19" s="8">
        <f t="shared" ref="AB19:AB20" si="20">GEOMEAN(J19,N19,R19,Y19)</f>
        <v>877501.57997609861</v>
      </c>
      <c r="AC19" s="8">
        <f t="shared" ref="AC19:AC20" si="21">AVERAGE(J19,N19,R19,Y19)</f>
        <v>913545.38799999992</v>
      </c>
      <c r="AD19" s="12">
        <f t="shared" ref="AD19:AD20" si="22">STDEVA(Z19,AA19)</f>
        <v>237231.31847005317</v>
      </c>
      <c r="AE19" s="14">
        <f>Z19</f>
        <v>601331.75199999998</v>
      </c>
    </row>
    <row r="20" spans="2:31" ht="24" x14ac:dyDescent="0.25">
      <c r="B20" s="25">
        <v>8</v>
      </c>
      <c r="C20" s="25">
        <v>37191</v>
      </c>
      <c r="D20" s="25" t="s">
        <v>25</v>
      </c>
      <c r="E20" s="25" t="s">
        <v>26</v>
      </c>
      <c r="F20" s="26" t="s">
        <v>9</v>
      </c>
      <c r="G20" s="26">
        <v>20</v>
      </c>
      <c r="H20" s="34">
        <v>191700</v>
      </c>
      <c r="I20" s="34">
        <v>36423</v>
      </c>
      <c r="J20" s="34">
        <v>228123</v>
      </c>
      <c r="K20" s="8">
        <v>4562460</v>
      </c>
      <c r="L20" s="8">
        <v>115000</v>
      </c>
      <c r="M20" s="8">
        <f>L20*19%</f>
        <v>21850</v>
      </c>
      <c r="N20" s="8">
        <f>L20+M20</f>
        <v>136850</v>
      </c>
      <c r="O20" s="8">
        <f>N20*G20</f>
        <v>2737000</v>
      </c>
      <c r="P20" s="8">
        <v>195770</v>
      </c>
      <c r="Q20" s="8">
        <f t="shared" si="14"/>
        <v>37196.300000000003</v>
      </c>
      <c r="R20" s="8">
        <f t="shared" si="15"/>
        <v>232966.3</v>
      </c>
      <c r="S20" s="8">
        <f t="shared" si="16"/>
        <v>4659326</v>
      </c>
      <c r="T20" s="8"/>
      <c r="U20" s="8"/>
      <c r="V20" s="27"/>
      <c r="W20" s="27"/>
      <c r="X20" s="8">
        <v>108171</v>
      </c>
      <c r="Y20" s="8">
        <f t="shared" si="17"/>
        <v>113687.72099999999</v>
      </c>
      <c r="Z20" s="8">
        <f t="shared" si="18"/>
        <v>113687.72099999999</v>
      </c>
      <c r="AA20" s="7">
        <f t="shared" si="19"/>
        <v>182486.5</v>
      </c>
      <c r="AB20" s="8">
        <f t="shared" si="20"/>
        <v>169572.38743943261</v>
      </c>
      <c r="AC20" s="8">
        <f t="shared" si="21"/>
        <v>177906.75525000002</v>
      </c>
      <c r="AD20" s="12">
        <f t="shared" si="22"/>
        <v>48648.083168254627</v>
      </c>
      <c r="AE20" s="14">
        <f>Z20</f>
        <v>113687.72099999999</v>
      </c>
    </row>
    <row r="21" spans="2:31" x14ac:dyDescent="0.25">
      <c r="B21" s="31"/>
      <c r="C21" s="32"/>
      <c r="D21" s="32"/>
      <c r="E21" s="32"/>
      <c r="F21" s="32"/>
      <c r="G21" s="32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spans="2:31" x14ac:dyDescent="0.25">
      <c r="B22" s="31"/>
      <c r="C22" s="32"/>
      <c r="D22" s="32"/>
      <c r="E22" s="32"/>
      <c r="F22" s="32"/>
      <c r="G22" s="32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spans="2:31" ht="30" customHeight="1" x14ac:dyDescent="0.25">
      <c r="B23" s="83" t="s">
        <v>0</v>
      </c>
      <c r="C23" s="83"/>
      <c r="D23" s="83"/>
      <c r="E23" s="83"/>
      <c r="F23" s="83"/>
      <c r="G23" s="94" t="s">
        <v>372</v>
      </c>
      <c r="H23" s="95"/>
      <c r="I23" s="95"/>
      <c r="J23" s="95"/>
      <c r="K23" s="96"/>
      <c r="L23" s="92" t="s">
        <v>371</v>
      </c>
      <c r="M23" s="92"/>
      <c r="N23" s="92"/>
      <c r="O23" s="92"/>
      <c r="P23" s="100" t="s">
        <v>373</v>
      </c>
      <c r="Q23" s="100"/>
      <c r="R23" s="100"/>
      <c r="S23" s="100"/>
      <c r="T23" s="82" t="s">
        <v>377</v>
      </c>
      <c r="U23" s="81" t="s">
        <v>382</v>
      </c>
      <c r="V23" s="82" t="s">
        <v>379</v>
      </c>
      <c r="W23" s="81" t="s">
        <v>383</v>
      </c>
      <c r="X23" s="82" t="s">
        <v>380</v>
      </c>
      <c r="Y23" s="81" t="s">
        <v>384</v>
      </c>
      <c r="Z23" s="23"/>
      <c r="AA23" s="23"/>
      <c r="AB23" s="23"/>
      <c r="AC23" s="23"/>
      <c r="AD23" s="23"/>
      <c r="AE23" s="23"/>
    </row>
    <row r="24" spans="2:31" ht="31.5" customHeight="1" x14ac:dyDescent="0.25">
      <c r="B24" s="83" t="s">
        <v>27</v>
      </c>
      <c r="C24" s="83"/>
      <c r="D24" s="83"/>
      <c r="E24" s="83"/>
      <c r="F24" s="83"/>
      <c r="G24" s="97"/>
      <c r="H24" s="98"/>
      <c r="I24" s="98"/>
      <c r="J24" s="98"/>
      <c r="K24" s="99"/>
      <c r="L24" s="92" t="s">
        <v>28</v>
      </c>
      <c r="M24" s="92"/>
      <c r="N24" s="92"/>
      <c r="O24" s="92"/>
      <c r="P24" s="100" t="s">
        <v>28</v>
      </c>
      <c r="Q24" s="100"/>
      <c r="R24" s="100"/>
      <c r="S24" s="100"/>
      <c r="T24" s="82"/>
      <c r="U24" s="81"/>
      <c r="V24" s="82"/>
      <c r="W24" s="81"/>
      <c r="X24" s="82"/>
      <c r="Y24" s="81"/>
      <c r="Z24" s="33"/>
      <c r="AA24" s="33"/>
      <c r="AB24" s="33"/>
      <c r="AC24" s="33"/>
      <c r="AD24" s="33"/>
      <c r="AE24" s="33"/>
    </row>
    <row r="25" spans="2:31" ht="45.75" customHeight="1" x14ac:dyDescent="0.25">
      <c r="B25" s="17" t="s">
        <v>3</v>
      </c>
      <c r="C25" s="17" t="s">
        <v>4</v>
      </c>
      <c r="D25" s="86" t="s">
        <v>5</v>
      </c>
      <c r="E25" s="91"/>
      <c r="F25" s="17" t="s">
        <v>6</v>
      </c>
      <c r="G25" s="18" t="s">
        <v>367</v>
      </c>
      <c r="H25" s="18" t="s">
        <v>360</v>
      </c>
      <c r="I25" s="18" t="s">
        <v>400</v>
      </c>
      <c r="J25" s="18" t="s">
        <v>361</v>
      </c>
      <c r="K25" s="18" t="s">
        <v>362</v>
      </c>
      <c r="L25" s="19" t="s">
        <v>360</v>
      </c>
      <c r="M25" s="19" t="s">
        <v>400</v>
      </c>
      <c r="N25" s="19" t="s">
        <v>361</v>
      </c>
      <c r="O25" s="19" t="s">
        <v>362</v>
      </c>
      <c r="P25" s="36" t="s">
        <v>360</v>
      </c>
      <c r="Q25" s="36" t="s">
        <v>375</v>
      </c>
      <c r="R25" s="36" t="s">
        <v>361</v>
      </c>
      <c r="S25" s="36" t="s">
        <v>376</v>
      </c>
      <c r="T25" s="21" t="s">
        <v>381</v>
      </c>
      <c r="U25" s="21" t="s">
        <v>378</v>
      </c>
      <c r="V25" s="21" t="s">
        <v>381</v>
      </c>
      <c r="W25" s="21" t="s">
        <v>381</v>
      </c>
      <c r="X25" s="21" t="s">
        <v>381</v>
      </c>
      <c r="Y25" s="37" t="s">
        <v>381</v>
      </c>
      <c r="Z25" s="118" t="s">
        <v>388</v>
      </c>
      <c r="AA25" s="118" t="s">
        <v>389</v>
      </c>
      <c r="AB25" s="116" t="s">
        <v>390</v>
      </c>
      <c r="AC25" s="118" t="s">
        <v>391</v>
      </c>
      <c r="AD25" s="118" t="s">
        <v>392</v>
      </c>
      <c r="AE25" s="116" t="s">
        <v>401</v>
      </c>
    </row>
    <row r="26" spans="2:31" ht="59.25" customHeight="1" x14ac:dyDescent="0.25">
      <c r="B26" s="25">
        <v>9</v>
      </c>
      <c r="C26" s="25">
        <v>42999</v>
      </c>
      <c r="D26" s="25" t="s">
        <v>365</v>
      </c>
      <c r="E26" s="25" t="s">
        <v>29</v>
      </c>
      <c r="F26" s="25" t="s">
        <v>9</v>
      </c>
      <c r="G26" s="25">
        <v>5</v>
      </c>
      <c r="H26" s="8">
        <v>1533400</v>
      </c>
      <c r="I26" s="8">
        <v>291346</v>
      </c>
      <c r="J26" s="8">
        <v>1824746</v>
      </c>
      <c r="K26" s="8">
        <v>9123730</v>
      </c>
      <c r="L26" s="8">
        <v>1150000</v>
      </c>
      <c r="M26" s="8">
        <f>L26*19%</f>
        <v>218500</v>
      </c>
      <c r="N26" s="8">
        <f>L26+M26</f>
        <v>1368500</v>
      </c>
      <c r="O26" s="8">
        <f>N26*G26</f>
        <v>6842500</v>
      </c>
      <c r="P26" s="8">
        <v>1585470</v>
      </c>
      <c r="Q26" s="8">
        <f t="shared" ref="Q26:Q28" si="23">P26*19%</f>
        <v>301239.3</v>
      </c>
      <c r="R26" s="8">
        <f t="shared" ref="R26" si="24">P26+Q26</f>
        <v>1886709.3</v>
      </c>
      <c r="S26" s="8">
        <f t="shared" ref="S26" si="25">R26*G26</f>
        <v>9433546.5</v>
      </c>
      <c r="T26" s="8"/>
      <c r="U26" s="8"/>
      <c r="V26" s="27"/>
      <c r="W26" s="27"/>
      <c r="X26" s="8">
        <v>707098</v>
      </c>
      <c r="Y26" s="38">
        <f t="shared" ref="Y26:Y66" si="26">X26*(1+5.1%)</f>
        <v>743159.99799999991</v>
      </c>
      <c r="Z26" s="119"/>
      <c r="AA26" s="119"/>
      <c r="AB26" s="117"/>
      <c r="AC26" s="119"/>
      <c r="AD26" s="119"/>
      <c r="AE26" s="117"/>
    </row>
    <row r="27" spans="2:31" ht="48" x14ac:dyDescent="0.25">
      <c r="B27" s="25">
        <v>10</v>
      </c>
      <c r="C27" s="25">
        <v>42999</v>
      </c>
      <c r="D27" s="25" t="s">
        <v>366</v>
      </c>
      <c r="E27" s="25">
        <v>7300315</v>
      </c>
      <c r="F27" s="25" t="s">
        <v>9</v>
      </c>
      <c r="G27" s="25">
        <v>12</v>
      </c>
      <c r="H27" s="8">
        <v>1725000</v>
      </c>
      <c r="I27" s="8">
        <v>327750</v>
      </c>
      <c r="J27" s="8">
        <v>2052750</v>
      </c>
      <c r="K27" s="8">
        <v>24633000</v>
      </c>
      <c r="L27" s="8">
        <v>1293800</v>
      </c>
      <c r="M27" s="8">
        <f>L27*19%</f>
        <v>245822</v>
      </c>
      <c r="N27" s="8">
        <f>L27+M27</f>
        <v>1539622</v>
      </c>
      <c r="O27" s="8">
        <f>N27*G27</f>
        <v>18475464</v>
      </c>
      <c r="P27" s="8">
        <v>1761920</v>
      </c>
      <c r="Q27" s="8">
        <f t="shared" si="23"/>
        <v>334764.79999999999</v>
      </c>
      <c r="R27" s="8">
        <f t="shared" ref="R27" si="27">P27+Q27</f>
        <v>2096684.8</v>
      </c>
      <c r="S27" s="8">
        <f t="shared" ref="S27" si="28">R27*G27</f>
        <v>25160217.600000001</v>
      </c>
      <c r="T27" s="8"/>
      <c r="U27" s="8"/>
      <c r="V27" s="27"/>
      <c r="W27" s="27"/>
      <c r="X27" s="8">
        <v>795515</v>
      </c>
      <c r="Y27" s="38">
        <f t="shared" si="26"/>
        <v>836086.2649999999</v>
      </c>
      <c r="Z27" s="8">
        <f t="shared" ref="Z27:Z53" si="29">MINA(J27,N27,R27,Y27)</f>
        <v>836086.2649999999</v>
      </c>
      <c r="AA27" s="7">
        <f t="shared" ref="AA27:AA53" si="30">MEDIAN(J27,N27,R27,Y27)</f>
        <v>1796186</v>
      </c>
      <c r="AB27" s="8">
        <f t="shared" ref="AB27:AB66" si="31">GEOMEAN(J27,N27,R27,Y27)</f>
        <v>1534205.7327098381</v>
      </c>
      <c r="AC27" s="8">
        <f t="shared" ref="AC27:AC66" si="32">AVERAGE(J27,N27,R27,Y27)</f>
        <v>1631285.7662499999</v>
      </c>
      <c r="AD27" s="12">
        <f t="shared" ref="AD27:AD89" si="33">STDEVA(Z27,AA27)</f>
        <v>678893.03323390766</v>
      </c>
      <c r="AE27" s="14">
        <f>Z27</f>
        <v>836086.2649999999</v>
      </c>
    </row>
    <row r="28" spans="2:31" x14ac:dyDescent="0.25">
      <c r="B28" s="25">
        <v>11</v>
      </c>
      <c r="C28" s="25">
        <v>43240</v>
      </c>
      <c r="D28" s="25" t="s">
        <v>30</v>
      </c>
      <c r="E28" s="25" t="s">
        <v>31</v>
      </c>
      <c r="F28" s="25" t="s">
        <v>32</v>
      </c>
      <c r="G28" s="25">
        <v>11</v>
      </c>
      <c r="H28" s="8">
        <v>5750000</v>
      </c>
      <c r="I28" s="8">
        <v>1092500</v>
      </c>
      <c r="J28" s="8">
        <v>6842500</v>
      </c>
      <c r="K28" s="8">
        <v>75267500</v>
      </c>
      <c r="L28" s="8">
        <v>4600000</v>
      </c>
      <c r="M28" s="8">
        <f t="shared" ref="M28:M90" si="34">L28*19%</f>
        <v>874000</v>
      </c>
      <c r="N28" s="8">
        <f>L28+M28</f>
        <v>5474000</v>
      </c>
      <c r="O28" s="8">
        <f>N28*G28</f>
        <v>60214000</v>
      </c>
      <c r="P28" s="8">
        <v>5873050</v>
      </c>
      <c r="Q28" s="8">
        <f t="shared" si="23"/>
        <v>1115879.5</v>
      </c>
      <c r="R28" s="8">
        <f t="shared" ref="R28" si="35">P28+Q28</f>
        <v>6988929.5</v>
      </c>
      <c r="S28" s="8">
        <f t="shared" ref="S28" si="36">R28*G28</f>
        <v>76878224.5</v>
      </c>
      <c r="T28" s="8"/>
      <c r="U28" s="8"/>
      <c r="V28" s="27"/>
      <c r="W28" s="27"/>
      <c r="X28" s="8">
        <v>452100</v>
      </c>
      <c r="Y28" s="38">
        <f t="shared" si="26"/>
        <v>475157.1</v>
      </c>
      <c r="Z28" s="8">
        <f t="shared" si="29"/>
        <v>475157.1</v>
      </c>
      <c r="AA28" s="7">
        <f t="shared" si="30"/>
        <v>6158250</v>
      </c>
      <c r="AB28" s="8">
        <f t="shared" si="31"/>
        <v>3339580.1457844321</v>
      </c>
      <c r="AC28" s="8">
        <f t="shared" si="32"/>
        <v>4945146.6500000004</v>
      </c>
      <c r="AD28" s="12">
        <f t="shared" si="33"/>
        <v>4018553.5277031218</v>
      </c>
      <c r="AE28" s="14">
        <f t="shared" ref="AE28:AE90" si="37">Z28</f>
        <v>475157.1</v>
      </c>
    </row>
    <row r="29" spans="2:31" ht="15" customHeight="1" x14ac:dyDescent="0.25">
      <c r="B29" s="25">
        <v>12</v>
      </c>
      <c r="C29" s="25">
        <v>43230</v>
      </c>
      <c r="D29" s="39" t="s">
        <v>33</v>
      </c>
      <c r="E29" s="39" t="s">
        <v>34</v>
      </c>
      <c r="F29" s="39" t="s">
        <v>9</v>
      </c>
      <c r="G29" s="39">
        <v>1</v>
      </c>
      <c r="H29" s="8">
        <v>45975400</v>
      </c>
      <c r="I29" s="8">
        <v>8735326</v>
      </c>
      <c r="J29" s="8">
        <v>54710726</v>
      </c>
      <c r="K29" s="8">
        <v>54710726</v>
      </c>
      <c r="L29" s="8">
        <v>35758700</v>
      </c>
      <c r="M29" s="8">
        <f t="shared" si="34"/>
        <v>6794153</v>
      </c>
      <c r="N29" s="8">
        <f t="shared" ref="N29:N38" si="38">L29+M29</f>
        <v>42552853</v>
      </c>
      <c r="O29" s="8">
        <f t="shared" ref="O29:O38" si="39">N29*G29</f>
        <v>42552853</v>
      </c>
      <c r="P29" s="8">
        <v>46959240</v>
      </c>
      <c r="Q29" s="8">
        <f t="shared" ref="Q29" si="40">P29*19%</f>
        <v>8922255.5999999996</v>
      </c>
      <c r="R29" s="8">
        <f t="shared" ref="R29" si="41">P29+Q29</f>
        <v>55881495.600000001</v>
      </c>
      <c r="S29" s="8">
        <f t="shared" ref="S29" si="42">R29*G29</f>
        <v>55881495.600000001</v>
      </c>
      <c r="T29" s="8"/>
      <c r="U29" s="8"/>
      <c r="V29" s="27"/>
      <c r="W29" s="27"/>
      <c r="X29" s="8">
        <v>6805700</v>
      </c>
      <c r="Y29" s="38">
        <f t="shared" si="26"/>
        <v>7152790.6999999993</v>
      </c>
      <c r="Z29" s="8">
        <f t="shared" si="29"/>
        <v>7152790.6999999993</v>
      </c>
      <c r="AA29" s="7">
        <f t="shared" si="30"/>
        <v>48631789.5</v>
      </c>
      <c r="AB29" s="8">
        <f t="shared" si="31"/>
        <v>31058907.461575761</v>
      </c>
      <c r="AC29" s="8">
        <f t="shared" si="32"/>
        <v>40074466.324999996</v>
      </c>
      <c r="AD29" s="12">
        <f t="shared" si="33"/>
        <v>29330081.328308661</v>
      </c>
      <c r="AE29" s="14">
        <f t="shared" si="37"/>
        <v>7152790.6999999993</v>
      </c>
    </row>
    <row r="30" spans="2:31" x14ac:dyDescent="0.25">
      <c r="B30" s="25">
        <v>13</v>
      </c>
      <c r="C30" s="25">
        <v>43230</v>
      </c>
      <c r="D30" s="25" t="s">
        <v>35</v>
      </c>
      <c r="E30" s="25" t="s">
        <v>36</v>
      </c>
      <c r="F30" s="25" t="s">
        <v>32</v>
      </c>
      <c r="G30" s="25">
        <v>2</v>
      </c>
      <c r="H30" s="8">
        <v>19872000</v>
      </c>
      <c r="I30" s="8">
        <v>3775680</v>
      </c>
      <c r="J30" s="8">
        <v>23647680</v>
      </c>
      <c r="K30" s="8">
        <v>47295360</v>
      </c>
      <c r="L30" s="8">
        <v>15456000</v>
      </c>
      <c r="M30" s="8">
        <f t="shared" si="34"/>
        <v>2936640</v>
      </c>
      <c r="N30" s="8">
        <f t="shared" si="38"/>
        <v>18392640</v>
      </c>
      <c r="O30" s="8">
        <f t="shared" si="39"/>
        <v>36785280</v>
      </c>
      <c r="P30" s="8">
        <v>20348930</v>
      </c>
      <c r="Q30" s="8">
        <f t="shared" ref="Q30:Q39" si="43">P30*19%</f>
        <v>3866296.7</v>
      </c>
      <c r="R30" s="8">
        <f t="shared" ref="R30:R39" si="44">P30+Q30</f>
        <v>24215226.699999999</v>
      </c>
      <c r="S30" s="8">
        <f t="shared" ref="S30:S39" si="45">R30*G30</f>
        <v>48430453.399999999</v>
      </c>
      <c r="T30" s="8"/>
      <c r="U30" s="8"/>
      <c r="V30" s="27"/>
      <c r="W30" s="27"/>
      <c r="X30" s="8">
        <v>4045700</v>
      </c>
      <c r="Y30" s="38">
        <f t="shared" si="26"/>
        <v>4252030.7</v>
      </c>
      <c r="Z30" s="8">
        <f t="shared" si="29"/>
        <v>4252030.7</v>
      </c>
      <c r="AA30" s="7">
        <f t="shared" si="30"/>
        <v>21020160</v>
      </c>
      <c r="AB30" s="8">
        <f t="shared" si="31"/>
        <v>14547199.181306919</v>
      </c>
      <c r="AC30" s="8">
        <f t="shared" si="32"/>
        <v>17626894.350000001</v>
      </c>
      <c r="AD30" s="12">
        <f t="shared" si="33"/>
        <v>11856857.935842836</v>
      </c>
      <c r="AE30" s="14">
        <f t="shared" si="37"/>
        <v>4252030.7</v>
      </c>
    </row>
    <row r="31" spans="2:31" x14ac:dyDescent="0.25">
      <c r="B31" s="25">
        <v>14</v>
      </c>
      <c r="C31" s="25">
        <v>43230</v>
      </c>
      <c r="D31" s="25" t="s">
        <v>37</v>
      </c>
      <c r="E31" s="25" t="s">
        <v>38</v>
      </c>
      <c r="F31" s="25" t="s">
        <v>32</v>
      </c>
      <c r="G31" s="25">
        <v>1</v>
      </c>
      <c r="H31" s="8">
        <v>35306000</v>
      </c>
      <c r="I31" s="8">
        <v>6708140</v>
      </c>
      <c r="J31" s="8">
        <v>42014140</v>
      </c>
      <c r="K31" s="8">
        <v>42014140</v>
      </c>
      <c r="L31" s="8">
        <v>27460200</v>
      </c>
      <c r="M31" s="8">
        <f t="shared" si="34"/>
        <v>5217438</v>
      </c>
      <c r="N31" s="8">
        <f t="shared" si="38"/>
        <v>32677638</v>
      </c>
      <c r="O31" s="8">
        <f t="shared" si="39"/>
        <v>32677638</v>
      </c>
      <c r="P31" s="8">
        <v>36153270</v>
      </c>
      <c r="Q31" s="8">
        <f t="shared" si="43"/>
        <v>6869121.2999999998</v>
      </c>
      <c r="R31" s="8">
        <f t="shared" si="44"/>
        <v>43022391.299999997</v>
      </c>
      <c r="S31" s="8">
        <f t="shared" si="45"/>
        <v>43022391.299999997</v>
      </c>
      <c r="T31" s="8"/>
      <c r="U31" s="8"/>
      <c r="V31" s="27"/>
      <c r="W31" s="27"/>
      <c r="X31" s="8">
        <v>4145800</v>
      </c>
      <c r="Y31" s="38">
        <f t="shared" si="26"/>
        <v>4357235.8</v>
      </c>
      <c r="Z31" s="8">
        <f t="shared" si="29"/>
        <v>4357235.8</v>
      </c>
      <c r="AA31" s="7">
        <f t="shared" si="30"/>
        <v>37345889</v>
      </c>
      <c r="AB31" s="8">
        <f t="shared" si="31"/>
        <v>22523606.751431614</v>
      </c>
      <c r="AC31" s="8">
        <f t="shared" si="32"/>
        <v>30517851.274999999</v>
      </c>
      <c r="AD31" s="12">
        <f t="shared" si="33"/>
        <v>23326500.379931305</v>
      </c>
      <c r="AE31" s="14">
        <f t="shared" si="37"/>
        <v>4357235.8</v>
      </c>
    </row>
    <row r="32" spans="2:31" x14ac:dyDescent="0.25">
      <c r="B32" s="25">
        <v>15</v>
      </c>
      <c r="C32" s="25">
        <v>43240</v>
      </c>
      <c r="D32" s="25" t="s">
        <v>39</v>
      </c>
      <c r="E32" s="25" t="s">
        <v>40</v>
      </c>
      <c r="F32" s="25" t="s">
        <v>32</v>
      </c>
      <c r="G32" s="25">
        <v>10</v>
      </c>
      <c r="H32" s="8">
        <v>1324800</v>
      </c>
      <c r="I32" s="8">
        <v>251712</v>
      </c>
      <c r="J32" s="8">
        <v>1576512</v>
      </c>
      <c r="K32" s="8">
        <v>15765120</v>
      </c>
      <c r="L32" s="8">
        <v>1030400</v>
      </c>
      <c r="M32" s="8">
        <f t="shared" si="34"/>
        <v>195776</v>
      </c>
      <c r="N32" s="8">
        <f t="shared" si="38"/>
        <v>1226176</v>
      </c>
      <c r="O32" s="8">
        <f t="shared" si="39"/>
        <v>12261760</v>
      </c>
      <c r="P32" s="8">
        <v>1356600</v>
      </c>
      <c r="Q32" s="8">
        <f t="shared" si="43"/>
        <v>257754</v>
      </c>
      <c r="R32" s="8">
        <f t="shared" si="44"/>
        <v>1614354</v>
      </c>
      <c r="S32" s="8">
        <f t="shared" si="45"/>
        <v>16143540</v>
      </c>
      <c r="T32" s="8"/>
      <c r="U32" s="8"/>
      <c r="V32" s="27"/>
      <c r="W32" s="27"/>
      <c r="X32" s="8">
        <v>45700</v>
      </c>
      <c r="Y32" s="38">
        <f t="shared" si="26"/>
        <v>48030.7</v>
      </c>
      <c r="Z32" s="8">
        <f t="shared" si="29"/>
        <v>48030.7</v>
      </c>
      <c r="AA32" s="7">
        <f t="shared" si="30"/>
        <v>1401344</v>
      </c>
      <c r="AB32" s="8">
        <f t="shared" si="31"/>
        <v>622217.10463819781</v>
      </c>
      <c r="AC32" s="8">
        <f t="shared" si="32"/>
        <v>1116268.175</v>
      </c>
      <c r="AD32" s="12">
        <f t="shared" si="33"/>
        <v>956937.01149994461</v>
      </c>
      <c r="AE32" s="14">
        <f t="shared" si="37"/>
        <v>48030.7</v>
      </c>
    </row>
    <row r="33" spans="2:31" x14ac:dyDescent="0.25">
      <c r="B33" s="25">
        <v>16</v>
      </c>
      <c r="C33" s="25">
        <v>43151</v>
      </c>
      <c r="D33" s="25" t="s">
        <v>41</v>
      </c>
      <c r="E33" s="25" t="s">
        <v>42</v>
      </c>
      <c r="F33" s="25" t="s">
        <v>32</v>
      </c>
      <c r="G33" s="25">
        <v>4</v>
      </c>
      <c r="H33" s="8">
        <v>76700</v>
      </c>
      <c r="I33" s="8">
        <v>14573</v>
      </c>
      <c r="J33" s="8">
        <v>91273</v>
      </c>
      <c r="K33" s="8">
        <v>365092</v>
      </c>
      <c r="L33" s="8">
        <v>57500</v>
      </c>
      <c r="M33" s="8">
        <f t="shared" si="34"/>
        <v>10925</v>
      </c>
      <c r="N33" s="8">
        <f t="shared" si="38"/>
        <v>68425</v>
      </c>
      <c r="O33" s="8">
        <f t="shared" si="39"/>
        <v>273700</v>
      </c>
      <c r="P33" s="8">
        <v>78510</v>
      </c>
      <c r="Q33" s="8">
        <f t="shared" si="43"/>
        <v>14916.9</v>
      </c>
      <c r="R33" s="8">
        <f t="shared" si="44"/>
        <v>93426.9</v>
      </c>
      <c r="S33" s="8">
        <f t="shared" si="45"/>
        <v>373707.6</v>
      </c>
      <c r="T33" s="8"/>
      <c r="U33" s="8"/>
      <c r="V33" s="27"/>
      <c r="W33" s="27"/>
      <c r="X33" s="8">
        <v>52836</v>
      </c>
      <c r="Y33" s="38">
        <f t="shared" si="26"/>
        <v>55530.635999999999</v>
      </c>
      <c r="Z33" s="8">
        <f t="shared" si="29"/>
        <v>55530.635999999999</v>
      </c>
      <c r="AA33" s="7">
        <f t="shared" si="30"/>
        <v>79849</v>
      </c>
      <c r="AB33" s="8">
        <f t="shared" si="31"/>
        <v>75446.731394930073</v>
      </c>
      <c r="AC33" s="8">
        <f t="shared" si="32"/>
        <v>77163.883999999991</v>
      </c>
      <c r="AD33" s="12">
        <f t="shared" si="33"/>
        <v>17195.680091762781</v>
      </c>
      <c r="AE33" s="14">
        <f t="shared" si="37"/>
        <v>55530.635999999999</v>
      </c>
    </row>
    <row r="34" spans="2:31" x14ac:dyDescent="0.25">
      <c r="B34" s="25">
        <v>17</v>
      </c>
      <c r="C34" s="25">
        <v>43151</v>
      </c>
      <c r="D34" s="25" t="s">
        <v>43</v>
      </c>
      <c r="E34" s="25" t="s">
        <v>42</v>
      </c>
      <c r="F34" s="25" t="s">
        <v>32</v>
      </c>
      <c r="G34" s="25">
        <v>4</v>
      </c>
      <c r="H34" s="8">
        <v>76700</v>
      </c>
      <c r="I34" s="8">
        <v>14573</v>
      </c>
      <c r="J34" s="8">
        <v>91273</v>
      </c>
      <c r="K34" s="8">
        <v>365092</v>
      </c>
      <c r="L34" s="8">
        <v>57500</v>
      </c>
      <c r="M34" s="8">
        <f t="shared" si="34"/>
        <v>10925</v>
      </c>
      <c r="N34" s="8">
        <f t="shared" si="38"/>
        <v>68425</v>
      </c>
      <c r="O34" s="8">
        <f t="shared" si="39"/>
        <v>273700</v>
      </c>
      <c r="P34" s="8">
        <v>79280</v>
      </c>
      <c r="Q34" s="8">
        <f t="shared" si="43"/>
        <v>15063.2</v>
      </c>
      <c r="R34" s="8">
        <f t="shared" si="44"/>
        <v>94343.2</v>
      </c>
      <c r="S34" s="8">
        <f t="shared" si="45"/>
        <v>377372.8</v>
      </c>
      <c r="T34" s="8"/>
      <c r="U34" s="8"/>
      <c r="V34" s="27"/>
      <c r="W34" s="27"/>
      <c r="X34" s="8">
        <v>52836</v>
      </c>
      <c r="Y34" s="38">
        <f t="shared" si="26"/>
        <v>55530.635999999999</v>
      </c>
      <c r="Z34" s="8">
        <f t="shared" si="29"/>
        <v>55530.635999999999</v>
      </c>
      <c r="AA34" s="7">
        <f t="shared" si="30"/>
        <v>79849</v>
      </c>
      <c r="AB34" s="8">
        <f t="shared" si="31"/>
        <v>75631.044014186235</v>
      </c>
      <c r="AC34" s="8">
        <f t="shared" si="32"/>
        <v>77392.959000000003</v>
      </c>
      <c r="AD34" s="12">
        <f t="shared" si="33"/>
        <v>17195.680091762781</v>
      </c>
      <c r="AE34" s="14">
        <f t="shared" si="37"/>
        <v>55530.635999999999</v>
      </c>
    </row>
    <row r="35" spans="2:31" x14ac:dyDescent="0.25">
      <c r="B35" s="25">
        <v>18</v>
      </c>
      <c r="C35" s="25">
        <v>43151</v>
      </c>
      <c r="D35" s="25" t="s">
        <v>44</v>
      </c>
      <c r="E35" s="25">
        <v>53083</v>
      </c>
      <c r="F35" s="25" t="s">
        <v>32</v>
      </c>
      <c r="G35" s="25">
        <v>6</v>
      </c>
      <c r="H35" s="8">
        <v>217400</v>
      </c>
      <c r="I35" s="8">
        <v>41306</v>
      </c>
      <c r="J35" s="8">
        <v>258706</v>
      </c>
      <c r="K35" s="8">
        <v>1552236</v>
      </c>
      <c r="L35" s="8">
        <v>173900</v>
      </c>
      <c r="M35" s="8">
        <f t="shared" si="34"/>
        <v>33041</v>
      </c>
      <c r="N35" s="8">
        <f t="shared" si="38"/>
        <v>206941</v>
      </c>
      <c r="O35" s="8">
        <f t="shared" si="39"/>
        <v>1241646</v>
      </c>
      <c r="P35" s="8">
        <v>224740</v>
      </c>
      <c r="Q35" s="8">
        <f t="shared" si="43"/>
        <v>42700.6</v>
      </c>
      <c r="R35" s="8">
        <f t="shared" si="44"/>
        <v>267440.59999999998</v>
      </c>
      <c r="S35" s="8">
        <f t="shared" si="45"/>
        <v>1604643.5999999999</v>
      </c>
      <c r="T35" s="8"/>
      <c r="U35" s="8"/>
      <c r="V35" s="27"/>
      <c r="W35" s="27"/>
      <c r="X35" s="8">
        <v>19516</v>
      </c>
      <c r="Y35" s="38">
        <f t="shared" si="26"/>
        <v>20511.315999999999</v>
      </c>
      <c r="Z35" s="8">
        <f t="shared" si="29"/>
        <v>20511.315999999999</v>
      </c>
      <c r="AA35" s="7">
        <f t="shared" si="30"/>
        <v>232823.5</v>
      </c>
      <c r="AB35" s="8">
        <f t="shared" si="31"/>
        <v>130908.69002218496</v>
      </c>
      <c r="AC35" s="8">
        <f t="shared" si="32"/>
        <v>188399.72899999999</v>
      </c>
      <c r="AD35" s="12">
        <f t="shared" si="33"/>
        <v>150127.38503492603</v>
      </c>
      <c r="AE35" s="14">
        <f t="shared" si="37"/>
        <v>20511.315999999999</v>
      </c>
    </row>
    <row r="36" spans="2:31" x14ac:dyDescent="0.25">
      <c r="B36" s="25">
        <v>19</v>
      </c>
      <c r="C36" s="25">
        <v>43151</v>
      </c>
      <c r="D36" s="25" t="s">
        <v>45</v>
      </c>
      <c r="E36" s="25">
        <v>53065</v>
      </c>
      <c r="F36" s="25" t="s">
        <v>32</v>
      </c>
      <c r="G36" s="25">
        <v>6</v>
      </c>
      <c r="H36" s="8">
        <v>217400</v>
      </c>
      <c r="I36" s="8">
        <v>41306</v>
      </c>
      <c r="J36" s="8">
        <v>258706</v>
      </c>
      <c r="K36" s="8">
        <v>1552236</v>
      </c>
      <c r="L36" s="8">
        <v>173900</v>
      </c>
      <c r="M36" s="8">
        <f t="shared" si="34"/>
        <v>33041</v>
      </c>
      <c r="N36" s="8">
        <f t="shared" si="38"/>
        <v>206941</v>
      </c>
      <c r="O36" s="8">
        <f t="shared" si="39"/>
        <v>1241646</v>
      </c>
      <c r="P36" s="8">
        <v>222010</v>
      </c>
      <c r="Q36" s="8">
        <f t="shared" si="43"/>
        <v>42181.9</v>
      </c>
      <c r="R36" s="8">
        <f t="shared" si="44"/>
        <v>264191.90000000002</v>
      </c>
      <c r="S36" s="8">
        <f t="shared" si="45"/>
        <v>1585151.4000000001</v>
      </c>
      <c r="T36" s="8"/>
      <c r="U36" s="8"/>
      <c r="V36" s="27"/>
      <c r="W36" s="27"/>
      <c r="X36" s="8">
        <v>18500</v>
      </c>
      <c r="Y36" s="38">
        <f t="shared" si="26"/>
        <v>19443.5</v>
      </c>
      <c r="Z36" s="8">
        <f t="shared" si="29"/>
        <v>19443.5</v>
      </c>
      <c r="AA36" s="7">
        <f t="shared" si="30"/>
        <v>232823.5</v>
      </c>
      <c r="AB36" s="8">
        <f t="shared" si="31"/>
        <v>128776.53840340393</v>
      </c>
      <c r="AC36" s="8">
        <f t="shared" si="32"/>
        <v>187320.6</v>
      </c>
      <c r="AD36" s="12">
        <f t="shared" si="33"/>
        <v>150882.44496958551</v>
      </c>
      <c r="AE36" s="14">
        <f t="shared" si="37"/>
        <v>19443.5</v>
      </c>
    </row>
    <row r="37" spans="2:31" x14ac:dyDescent="0.25">
      <c r="B37" s="25">
        <v>20</v>
      </c>
      <c r="C37" s="25">
        <v>43151</v>
      </c>
      <c r="D37" s="25" t="s">
        <v>46</v>
      </c>
      <c r="E37" s="25" t="s">
        <v>47</v>
      </c>
      <c r="F37" s="25" t="s">
        <v>32</v>
      </c>
      <c r="G37" s="25">
        <v>8</v>
      </c>
      <c r="H37" s="8">
        <v>217400</v>
      </c>
      <c r="I37" s="8">
        <v>41306</v>
      </c>
      <c r="J37" s="8">
        <v>258706</v>
      </c>
      <c r="K37" s="8">
        <v>2069648</v>
      </c>
      <c r="L37" s="8">
        <v>173900</v>
      </c>
      <c r="M37" s="8">
        <f t="shared" si="34"/>
        <v>33041</v>
      </c>
      <c r="N37" s="8">
        <f t="shared" si="38"/>
        <v>206941</v>
      </c>
      <c r="O37" s="8">
        <f t="shared" si="39"/>
        <v>1655528</v>
      </c>
      <c r="P37" s="8">
        <v>222570</v>
      </c>
      <c r="Q37" s="8">
        <f t="shared" si="43"/>
        <v>42288.3</v>
      </c>
      <c r="R37" s="8">
        <f t="shared" si="44"/>
        <v>264858.3</v>
      </c>
      <c r="S37" s="8">
        <f t="shared" si="45"/>
        <v>2118866.4</v>
      </c>
      <c r="T37" s="8"/>
      <c r="U37" s="8"/>
      <c r="V37" s="27"/>
      <c r="W37" s="27"/>
      <c r="X37" s="8">
        <v>11400</v>
      </c>
      <c r="Y37" s="38">
        <f t="shared" si="26"/>
        <v>11981.4</v>
      </c>
      <c r="Z37" s="8">
        <f t="shared" si="29"/>
        <v>11981.4</v>
      </c>
      <c r="AA37" s="7">
        <f t="shared" si="30"/>
        <v>232823.5</v>
      </c>
      <c r="AB37" s="8">
        <f t="shared" si="31"/>
        <v>114167.77829709373</v>
      </c>
      <c r="AC37" s="8">
        <f t="shared" si="32"/>
        <v>185621.67500000002</v>
      </c>
      <c r="AD37" s="12">
        <f t="shared" si="33"/>
        <v>156158.94648147764</v>
      </c>
      <c r="AE37" s="14">
        <f t="shared" si="37"/>
        <v>11981.4</v>
      </c>
    </row>
    <row r="38" spans="2:31" x14ac:dyDescent="0.25">
      <c r="B38" s="25">
        <v>21</v>
      </c>
      <c r="C38" s="25">
        <v>43949</v>
      </c>
      <c r="D38" s="25" t="s">
        <v>48</v>
      </c>
      <c r="E38" s="25" t="s">
        <v>49</v>
      </c>
      <c r="F38" s="25" t="s">
        <v>32</v>
      </c>
      <c r="G38" s="25">
        <v>14</v>
      </c>
      <c r="H38" s="8">
        <v>10976200</v>
      </c>
      <c r="I38" s="8">
        <v>2085478</v>
      </c>
      <c r="J38" s="8">
        <v>13061678</v>
      </c>
      <c r="K38" s="8">
        <v>182863492</v>
      </c>
      <c r="L38" s="8">
        <v>8537000</v>
      </c>
      <c r="M38" s="8">
        <f t="shared" si="34"/>
        <v>1622030</v>
      </c>
      <c r="N38" s="8">
        <f t="shared" si="38"/>
        <v>10159030</v>
      </c>
      <c r="O38" s="8">
        <f t="shared" si="39"/>
        <v>142226420</v>
      </c>
      <c r="P38" s="8">
        <v>11211030</v>
      </c>
      <c r="Q38" s="8">
        <f t="shared" si="43"/>
        <v>2130095.7000000002</v>
      </c>
      <c r="R38" s="8">
        <f t="shared" si="44"/>
        <v>13341125.699999999</v>
      </c>
      <c r="S38" s="8">
        <f t="shared" si="45"/>
        <v>186775759.79999998</v>
      </c>
      <c r="T38" s="8"/>
      <c r="U38" s="8"/>
      <c r="V38" s="27"/>
      <c r="W38" s="27"/>
      <c r="X38" s="8">
        <v>2138100</v>
      </c>
      <c r="Y38" s="38">
        <f t="shared" si="26"/>
        <v>2247143.0999999996</v>
      </c>
      <c r="Z38" s="8">
        <f t="shared" si="29"/>
        <v>2247143.0999999996</v>
      </c>
      <c r="AA38" s="7">
        <f t="shared" si="30"/>
        <v>11610354</v>
      </c>
      <c r="AB38" s="8">
        <f t="shared" si="31"/>
        <v>7941793.7730690539</v>
      </c>
      <c r="AC38" s="8">
        <f t="shared" si="32"/>
        <v>9702244.2000000011</v>
      </c>
      <c r="AD38" s="12">
        <f t="shared" si="33"/>
        <v>6620789.9210697971</v>
      </c>
      <c r="AE38" s="14">
        <f t="shared" si="37"/>
        <v>2247143.0999999996</v>
      </c>
    </row>
    <row r="39" spans="2:31" ht="24" x14ac:dyDescent="0.25">
      <c r="B39" s="25">
        <v>22</v>
      </c>
      <c r="C39" s="25">
        <v>43941</v>
      </c>
      <c r="D39" s="25" t="s">
        <v>50</v>
      </c>
      <c r="E39" s="25" t="s">
        <v>51</v>
      </c>
      <c r="F39" s="25" t="s">
        <v>32</v>
      </c>
      <c r="G39" s="25">
        <v>1</v>
      </c>
      <c r="H39" s="8">
        <v>173880000</v>
      </c>
      <c r="I39" s="8">
        <v>33037200</v>
      </c>
      <c r="J39" s="8">
        <v>206917200</v>
      </c>
      <c r="K39" s="8">
        <v>206917200</v>
      </c>
      <c r="L39" s="8">
        <v>135240000</v>
      </c>
      <c r="M39" s="8">
        <f t="shared" si="34"/>
        <v>25695600</v>
      </c>
      <c r="N39" s="8">
        <f t="shared" ref="N39:N40" si="46">L39+M39</f>
        <v>160935600</v>
      </c>
      <c r="O39" s="8">
        <f t="shared" ref="O39:O40" si="47">N39*G39</f>
        <v>160935600</v>
      </c>
      <c r="P39" s="8">
        <v>177601040</v>
      </c>
      <c r="Q39" s="8">
        <f t="shared" si="43"/>
        <v>33744197.600000001</v>
      </c>
      <c r="R39" s="8">
        <f t="shared" si="44"/>
        <v>211345237.59999999</v>
      </c>
      <c r="S39" s="8">
        <f t="shared" si="45"/>
        <v>211345237.59999999</v>
      </c>
      <c r="T39" s="8"/>
      <c r="U39" s="8"/>
      <c r="V39" s="27"/>
      <c r="W39" s="27"/>
      <c r="X39" s="8">
        <v>4934300</v>
      </c>
      <c r="Y39" s="38">
        <f t="shared" si="26"/>
        <v>5185949.3</v>
      </c>
      <c r="Z39" s="8">
        <f t="shared" si="29"/>
        <v>5185949.3</v>
      </c>
      <c r="AA39" s="7">
        <f t="shared" si="30"/>
        <v>183926400</v>
      </c>
      <c r="AB39" s="8">
        <f t="shared" si="31"/>
        <v>77726186.844471455</v>
      </c>
      <c r="AC39" s="8">
        <f t="shared" si="32"/>
        <v>146095996.72499999</v>
      </c>
      <c r="AD39" s="12">
        <f t="shared" si="33"/>
        <v>126388584.76230977</v>
      </c>
      <c r="AE39" s="14">
        <f t="shared" si="37"/>
        <v>5185949.3</v>
      </c>
    </row>
    <row r="40" spans="2:31" ht="36" customHeight="1" x14ac:dyDescent="0.25">
      <c r="B40" s="25">
        <v>23</v>
      </c>
      <c r="C40" s="25">
        <v>43941</v>
      </c>
      <c r="D40" s="25" t="s">
        <v>368</v>
      </c>
      <c r="E40" s="25" t="s">
        <v>52</v>
      </c>
      <c r="F40" s="25" t="s">
        <v>32</v>
      </c>
      <c r="G40" s="25">
        <v>1</v>
      </c>
      <c r="H40" s="8">
        <v>182160000</v>
      </c>
      <c r="I40" s="8">
        <v>34610400</v>
      </c>
      <c r="J40" s="8">
        <v>216770400</v>
      </c>
      <c r="K40" s="8">
        <v>216770400</v>
      </c>
      <c r="L40" s="8">
        <v>141680000</v>
      </c>
      <c r="M40" s="8">
        <f t="shared" si="34"/>
        <v>26919200</v>
      </c>
      <c r="N40" s="8">
        <f t="shared" si="46"/>
        <v>168599200</v>
      </c>
      <c r="O40" s="8">
        <f t="shared" si="47"/>
        <v>168599200</v>
      </c>
      <c r="P40" s="8">
        <v>188353440</v>
      </c>
      <c r="Q40" s="8">
        <f t="shared" ref="Q40" si="48">P40*19%</f>
        <v>35787153.600000001</v>
      </c>
      <c r="R40" s="8">
        <f t="shared" ref="R40" si="49">P40+Q40</f>
        <v>224140593.59999999</v>
      </c>
      <c r="S40" s="8">
        <f t="shared" ref="S40" si="50">R40*G40</f>
        <v>224140593.59999999</v>
      </c>
      <c r="T40" s="8"/>
      <c r="U40" s="8"/>
      <c r="V40" s="27"/>
      <c r="W40" s="27"/>
      <c r="X40" s="8">
        <v>19385200</v>
      </c>
      <c r="Y40" s="38">
        <f t="shared" si="26"/>
        <v>20373845.199999999</v>
      </c>
      <c r="Z40" s="8">
        <f t="shared" si="29"/>
        <v>20373845.199999999</v>
      </c>
      <c r="AA40" s="7">
        <f t="shared" si="30"/>
        <v>192684800</v>
      </c>
      <c r="AB40" s="8">
        <f t="shared" si="31"/>
        <v>113661203.9836352</v>
      </c>
      <c r="AC40" s="8">
        <f t="shared" si="32"/>
        <v>157471009.70000002</v>
      </c>
      <c r="AD40" s="12">
        <f t="shared" si="33"/>
        <v>121842244.61180867</v>
      </c>
      <c r="AE40" s="14">
        <f t="shared" si="37"/>
        <v>20373845.199999999</v>
      </c>
    </row>
    <row r="41" spans="2:31" x14ac:dyDescent="0.25">
      <c r="B41" s="25">
        <v>24</v>
      </c>
      <c r="C41" s="25">
        <v>43151</v>
      </c>
      <c r="D41" s="25" t="s">
        <v>53</v>
      </c>
      <c r="E41" s="25" t="s">
        <v>54</v>
      </c>
      <c r="F41" s="25" t="s">
        <v>32</v>
      </c>
      <c r="G41" s="25">
        <v>5</v>
      </c>
      <c r="H41" s="8">
        <v>1707300</v>
      </c>
      <c r="I41" s="8">
        <v>324387</v>
      </c>
      <c r="J41" s="8">
        <v>2031687</v>
      </c>
      <c r="K41" s="8">
        <v>10158435</v>
      </c>
      <c r="L41" s="8">
        <v>1365800</v>
      </c>
      <c r="M41" s="8">
        <f t="shared" si="34"/>
        <v>259502</v>
      </c>
      <c r="N41" s="8">
        <f t="shared" ref="N41:N103" si="51">L41+M41</f>
        <v>1625302</v>
      </c>
      <c r="O41" s="8">
        <f t="shared" ref="O41:O103" si="52">N41*G41</f>
        <v>8126510</v>
      </c>
      <c r="P41" s="8">
        <v>1748190</v>
      </c>
      <c r="Q41" s="8">
        <f t="shared" ref="Q41:Q103" si="53">P41*19%</f>
        <v>332156.09999999998</v>
      </c>
      <c r="R41" s="8">
        <f t="shared" ref="R41:R103" si="54">P41+Q41</f>
        <v>2080346.1</v>
      </c>
      <c r="S41" s="8">
        <f t="shared" ref="S41:S103" si="55">R41*G41</f>
        <v>10401730.5</v>
      </c>
      <c r="T41" s="8"/>
      <c r="U41" s="8"/>
      <c r="V41" s="27"/>
      <c r="W41" s="27"/>
      <c r="X41" s="8">
        <v>164800</v>
      </c>
      <c r="Y41" s="38">
        <f t="shared" si="26"/>
        <v>173204.8</v>
      </c>
      <c r="Z41" s="8">
        <f t="shared" si="29"/>
        <v>173204.8</v>
      </c>
      <c r="AA41" s="7">
        <f t="shared" si="30"/>
        <v>1828494.5</v>
      </c>
      <c r="AB41" s="8">
        <f t="shared" si="31"/>
        <v>1044411.3840756972</v>
      </c>
      <c r="AC41" s="8">
        <f t="shared" si="32"/>
        <v>1477634.9749999999</v>
      </c>
      <c r="AD41" s="12">
        <f t="shared" si="33"/>
        <v>1170466.5716982458</v>
      </c>
      <c r="AE41" s="14">
        <f t="shared" si="37"/>
        <v>173204.8</v>
      </c>
    </row>
    <row r="42" spans="2:31" x14ac:dyDescent="0.25">
      <c r="B42" s="25">
        <v>25</v>
      </c>
      <c r="C42" s="25">
        <v>43151</v>
      </c>
      <c r="D42" s="25" t="s">
        <v>55</v>
      </c>
      <c r="E42" s="25" t="s">
        <v>56</v>
      </c>
      <c r="F42" s="25" t="s">
        <v>32</v>
      </c>
      <c r="G42" s="25">
        <v>30</v>
      </c>
      <c r="H42" s="8">
        <v>49300</v>
      </c>
      <c r="I42" s="8">
        <v>9367</v>
      </c>
      <c r="J42" s="8">
        <v>58667</v>
      </c>
      <c r="K42" s="8">
        <v>1760010</v>
      </c>
      <c r="L42" s="8">
        <v>38400</v>
      </c>
      <c r="M42" s="8">
        <f t="shared" si="34"/>
        <v>7296</v>
      </c>
      <c r="N42" s="8">
        <f t="shared" si="51"/>
        <v>45696</v>
      </c>
      <c r="O42" s="8">
        <f t="shared" si="52"/>
        <v>1370880</v>
      </c>
      <c r="P42" s="8">
        <v>50350</v>
      </c>
      <c r="Q42" s="8">
        <f t="shared" si="53"/>
        <v>9566.5</v>
      </c>
      <c r="R42" s="8">
        <f t="shared" si="54"/>
        <v>59916.5</v>
      </c>
      <c r="S42" s="8">
        <f t="shared" si="55"/>
        <v>1797495</v>
      </c>
      <c r="T42" s="8"/>
      <c r="U42" s="8"/>
      <c r="V42" s="27"/>
      <c r="W42" s="27"/>
      <c r="X42" s="8">
        <v>22848</v>
      </c>
      <c r="Y42" s="38">
        <f t="shared" si="26"/>
        <v>24013.248</v>
      </c>
      <c r="Z42" s="8">
        <f t="shared" si="29"/>
        <v>24013.248</v>
      </c>
      <c r="AA42" s="7">
        <f t="shared" si="30"/>
        <v>52181.5</v>
      </c>
      <c r="AB42" s="8">
        <f t="shared" si="31"/>
        <v>44316.693734691369</v>
      </c>
      <c r="AC42" s="8">
        <f t="shared" si="32"/>
        <v>47073.186999999998</v>
      </c>
      <c r="AD42" s="12">
        <f t="shared" si="33"/>
        <v>19917.962003371544</v>
      </c>
      <c r="AE42" s="14">
        <f t="shared" si="37"/>
        <v>24013.248</v>
      </c>
    </row>
    <row r="43" spans="2:31" x14ac:dyDescent="0.25">
      <c r="B43" s="25">
        <v>26</v>
      </c>
      <c r="C43" s="25">
        <v>43240</v>
      </c>
      <c r="D43" s="25" t="s">
        <v>57</v>
      </c>
      <c r="E43" s="25" t="s">
        <v>58</v>
      </c>
      <c r="F43" s="25" t="s">
        <v>32</v>
      </c>
      <c r="G43" s="25">
        <v>35</v>
      </c>
      <c r="H43" s="8">
        <v>30700</v>
      </c>
      <c r="I43" s="8">
        <v>5833</v>
      </c>
      <c r="J43" s="8">
        <v>36533</v>
      </c>
      <c r="K43" s="8">
        <v>1278655</v>
      </c>
      <c r="L43" s="8">
        <v>18400</v>
      </c>
      <c r="M43" s="8">
        <f t="shared" si="34"/>
        <v>3496</v>
      </c>
      <c r="N43" s="8">
        <f t="shared" si="51"/>
        <v>21896</v>
      </c>
      <c r="O43" s="8">
        <f t="shared" si="52"/>
        <v>766360</v>
      </c>
      <c r="P43" s="8">
        <v>31710</v>
      </c>
      <c r="Q43" s="8">
        <f t="shared" si="53"/>
        <v>6024.9</v>
      </c>
      <c r="R43" s="8">
        <f t="shared" si="54"/>
        <v>37734.9</v>
      </c>
      <c r="S43" s="8">
        <f t="shared" si="55"/>
        <v>1320721.5</v>
      </c>
      <c r="T43" s="8"/>
      <c r="U43" s="8"/>
      <c r="V43" s="27"/>
      <c r="W43" s="27"/>
      <c r="X43" s="8">
        <v>15232</v>
      </c>
      <c r="Y43" s="38">
        <f t="shared" si="26"/>
        <v>16008.831999999999</v>
      </c>
      <c r="Z43" s="8">
        <f t="shared" si="29"/>
        <v>16008.831999999999</v>
      </c>
      <c r="AA43" s="7">
        <f t="shared" si="30"/>
        <v>29214.5</v>
      </c>
      <c r="AB43" s="8">
        <f t="shared" si="31"/>
        <v>26365.635451237391</v>
      </c>
      <c r="AC43" s="8">
        <f t="shared" si="32"/>
        <v>28043.182999999997</v>
      </c>
      <c r="AD43" s="12">
        <f t="shared" si="33"/>
        <v>9337.8173928981942</v>
      </c>
      <c r="AE43" s="14">
        <f t="shared" si="37"/>
        <v>16008.831999999999</v>
      </c>
    </row>
    <row r="44" spans="2:31" x14ac:dyDescent="0.25">
      <c r="B44" s="25">
        <v>27</v>
      </c>
      <c r="C44" s="25">
        <v>43240</v>
      </c>
      <c r="D44" s="25" t="s">
        <v>59</v>
      </c>
      <c r="E44" s="25" t="s">
        <v>60</v>
      </c>
      <c r="F44" s="25" t="s">
        <v>32</v>
      </c>
      <c r="G44" s="25">
        <v>50</v>
      </c>
      <c r="H44" s="8">
        <v>30700</v>
      </c>
      <c r="I44" s="8">
        <v>5833</v>
      </c>
      <c r="J44" s="8">
        <v>36533</v>
      </c>
      <c r="K44" s="8">
        <v>1826650</v>
      </c>
      <c r="L44" s="8">
        <v>18400</v>
      </c>
      <c r="M44" s="8">
        <f t="shared" si="34"/>
        <v>3496</v>
      </c>
      <c r="N44" s="8">
        <f t="shared" si="51"/>
        <v>21896</v>
      </c>
      <c r="O44" s="8">
        <f t="shared" si="52"/>
        <v>1094800</v>
      </c>
      <c r="P44" s="8">
        <v>31330</v>
      </c>
      <c r="Q44" s="8">
        <f t="shared" si="53"/>
        <v>5952.7</v>
      </c>
      <c r="R44" s="8">
        <f t="shared" si="54"/>
        <v>37282.699999999997</v>
      </c>
      <c r="S44" s="8">
        <f t="shared" si="55"/>
        <v>1864134.9999999998</v>
      </c>
      <c r="T44" s="8"/>
      <c r="U44" s="8"/>
      <c r="V44" s="27"/>
      <c r="W44" s="27"/>
      <c r="X44" s="8">
        <v>15232</v>
      </c>
      <c r="Y44" s="38">
        <f t="shared" si="26"/>
        <v>16008.831999999999</v>
      </c>
      <c r="Z44" s="8">
        <f t="shared" si="29"/>
        <v>16008.831999999999</v>
      </c>
      <c r="AA44" s="7">
        <f t="shared" si="30"/>
        <v>29214.5</v>
      </c>
      <c r="AB44" s="8">
        <f t="shared" si="31"/>
        <v>26286.289168928623</v>
      </c>
      <c r="AC44" s="8">
        <f t="shared" si="32"/>
        <v>27930.132999999998</v>
      </c>
      <c r="AD44" s="12">
        <f t="shared" si="33"/>
        <v>9337.8173928981942</v>
      </c>
      <c r="AE44" s="14">
        <f t="shared" si="37"/>
        <v>16008.831999999999</v>
      </c>
    </row>
    <row r="45" spans="2:31" x14ac:dyDescent="0.25">
      <c r="B45" s="25">
        <v>28</v>
      </c>
      <c r="C45" s="25">
        <v>43915</v>
      </c>
      <c r="D45" s="25" t="s">
        <v>61</v>
      </c>
      <c r="E45" s="25" t="s">
        <v>62</v>
      </c>
      <c r="F45" s="25" t="s">
        <v>32</v>
      </c>
      <c r="G45" s="25">
        <v>45</v>
      </c>
      <c r="H45" s="8">
        <v>6146300</v>
      </c>
      <c r="I45" s="8">
        <v>1167797</v>
      </c>
      <c r="J45" s="8">
        <v>7314097</v>
      </c>
      <c r="K45" s="8">
        <v>329134365</v>
      </c>
      <c r="L45" s="8">
        <v>4780500</v>
      </c>
      <c r="M45" s="8">
        <f t="shared" si="34"/>
        <v>908295</v>
      </c>
      <c r="N45" s="8">
        <f t="shared" si="51"/>
        <v>5688795</v>
      </c>
      <c r="O45" s="8">
        <f t="shared" si="52"/>
        <v>255995775</v>
      </c>
      <c r="P45" s="8">
        <v>6355220</v>
      </c>
      <c r="Q45" s="8">
        <f t="shared" si="53"/>
        <v>1207491.8</v>
      </c>
      <c r="R45" s="8">
        <f t="shared" si="54"/>
        <v>7562711.7999999998</v>
      </c>
      <c r="S45" s="8">
        <f t="shared" si="55"/>
        <v>340322031</v>
      </c>
      <c r="T45" s="8"/>
      <c r="U45" s="8"/>
      <c r="V45" s="27"/>
      <c r="W45" s="27"/>
      <c r="X45" s="8">
        <v>1322400</v>
      </c>
      <c r="Y45" s="38">
        <f t="shared" si="26"/>
        <v>1389842.4</v>
      </c>
      <c r="Z45" s="8">
        <f t="shared" si="29"/>
        <v>1389842.4</v>
      </c>
      <c r="AA45" s="7">
        <f t="shared" si="30"/>
        <v>6501446</v>
      </c>
      <c r="AB45" s="8">
        <f t="shared" si="31"/>
        <v>4573050.8095534081</v>
      </c>
      <c r="AC45" s="8">
        <f t="shared" si="32"/>
        <v>5488861.5499999998</v>
      </c>
      <c r="AD45" s="12">
        <f t="shared" si="33"/>
        <v>3614449.5682975682</v>
      </c>
      <c r="AE45" s="14">
        <f t="shared" si="37"/>
        <v>1389842.4</v>
      </c>
    </row>
    <row r="46" spans="2:31" x14ac:dyDescent="0.25">
      <c r="B46" s="25">
        <v>29</v>
      </c>
      <c r="C46" s="25">
        <v>43915</v>
      </c>
      <c r="D46" s="25" t="s">
        <v>63</v>
      </c>
      <c r="E46" s="25" t="s">
        <v>64</v>
      </c>
      <c r="F46" s="25" t="s">
        <v>32</v>
      </c>
      <c r="G46" s="25">
        <v>40</v>
      </c>
      <c r="H46" s="8">
        <v>4577200</v>
      </c>
      <c r="I46" s="8">
        <v>869668</v>
      </c>
      <c r="J46" s="8">
        <v>5446868</v>
      </c>
      <c r="K46" s="8">
        <v>217874720</v>
      </c>
      <c r="L46" s="8">
        <v>3560100</v>
      </c>
      <c r="M46" s="8">
        <f t="shared" si="34"/>
        <v>676419</v>
      </c>
      <c r="N46" s="8">
        <f t="shared" si="51"/>
        <v>4236519</v>
      </c>
      <c r="O46" s="8">
        <f t="shared" si="52"/>
        <v>169460760</v>
      </c>
      <c r="P46" s="8">
        <v>4687040</v>
      </c>
      <c r="Q46" s="8">
        <f t="shared" si="53"/>
        <v>890537.6</v>
      </c>
      <c r="R46" s="8">
        <f t="shared" si="54"/>
        <v>5577577.5999999996</v>
      </c>
      <c r="S46" s="8">
        <f t="shared" si="55"/>
        <v>223103104</v>
      </c>
      <c r="T46" s="8"/>
      <c r="U46" s="8"/>
      <c r="V46" s="27"/>
      <c r="W46" s="27"/>
      <c r="X46" s="8">
        <v>693600</v>
      </c>
      <c r="Y46" s="38">
        <f t="shared" si="26"/>
        <v>728973.6</v>
      </c>
      <c r="Z46" s="8">
        <f t="shared" si="29"/>
        <v>728973.6</v>
      </c>
      <c r="AA46" s="7">
        <f t="shared" si="30"/>
        <v>4841693.5</v>
      </c>
      <c r="AB46" s="8">
        <f t="shared" si="31"/>
        <v>3112277.820213208</v>
      </c>
      <c r="AC46" s="8">
        <f t="shared" si="32"/>
        <v>3997484.55</v>
      </c>
      <c r="AD46" s="12">
        <f t="shared" si="33"/>
        <v>2908132.1304108603</v>
      </c>
      <c r="AE46" s="14">
        <f t="shared" si="37"/>
        <v>728973.6</v>
      </c>
    </row>
    <row r="47" spans="2:31" x14ac:dyDescent="0.25">
      <c r="B47" s="25">
        <v>30</v>
      </c>
      <c r="C47" s="25">
        <v>43915</v>
      </c>
      <c r="D47" s="25" t="s">
        <v>65</v>
      </c>
      <c r="E47" s="25" t="s">
        <v>66</v>
      </c>
      <c r="F47" s="25" t="s">
        <v>32</v>
      </c>
      <c r="G47" s="25">
        <v>46</v>
      </c>
      <c r="H47" s="8">
        <v>9516300</v>
      </c>
      <c r="I47" s="8">
        <v>1808097</v>
      </c>
      <c r="J47" s="8">
        <v>11324397</v>
      </c>
      <c r="K47" s="8">
        <v>520922262</v>
      </c>
      <c r="L47" s="8">
        <v>7401500</v>
      </c>
      <c r="M47" s="8">
        <f t="shared" si="34"/>
        <v>1406285</v>
      </c>
      <c r="N47" s="8">
        <f t="shared" si="51"/>
        <v>8807785</v>
      </c>
      <c r="O47" s="8">
        <f t="shared" si="52"/>
        <v>405158110</v>
      </c>
      <c r="P47" s="8">
        <v>9839760</v>
      </c>
      <c r="Q47" s="8">
        <f t="shared" si="53"/>
        <v>1869554.4</v>
      </c>
      <c r="R47" s="8">
        <f t="shared" si="54"/>
        <v>11709314.4</v>
      </c>
      <c r="S47" s="8">
        <f t="shared" si="55"/>
        <v>538628462.39999998</v>
      </c>
      <c r="T47" s="8"/>
      <c r="U47" s="8"/>
      <c r="V47" s="27"/>
      <c r="W47" s="27"/>
      <c r="X47" s="8">
        <v>1143400</v>
      </c>
      <c r="Y47" s="38">
        <f t="shared" si="26"/>
        <v>1201713.3999999999</v>
      </c>
      <c r="Z47" s="8">
        <f t="shared" si="29"/>
        <v>1201713.3999999999</v>
      </c>
      <c r="AA47" s="7">
        <f t="shared" si="30"/>
        <v>10066091</v>
      </c>
      <c r="AB47" s="8">
        <f t="shared" si="31"/>
        <v>6120734.486459692</v>
      </c>
      <c r="AC47" s="8">
        <f t="shared" si="32"/>
        <v>8260802.4499999993</v>
      </c>
      <c r="AD47" s="12">
        <f t="shared" si="33"/>
        <v>6268061.5119581325</v>
      </c>
      <c r="AE47" s="14">
        <f t="shared" si="37"/>
        <v>1201713.3999999999</v>
      </c>
    </row>
    <row r="48" spans="2:31" ht="24" x14ac:dyDescent="0.25">
      <c r="B48" s="25">
        <v>31</v>
      </c>
      <c r="C48" s="25">
        <v>43915</v>
      </c>
      <c r="D48" s="25" t="s">
        <v>67</v>
      </c>
      <c r="E48" s="25" t="s">
        <v>68</v>
      </c>
      <c r="F48" s="25" t="s">
        <v>32</v>
      </c>
      <c r="G48" s="25">
        <v>40</v>
      </c>
      <c r="H48" s="8">
        <v>9516300</v>
      </c>
      <c r="I48" s="8">
        <v>1808097</v>
      </c>
      <c r="J48" s="8">
        <v>11324397</v>
      </c>
      <c r="K48" s="8">
        <v>452975880</v>
      </c>
      <c r="L48" s="8">
        <v>7401500</v>
      </c>
      <c r="M48" s="8">
        <f t="shared" si="34"/>
        <v>1406285</v>
      </c>
      <c r="N48" s="8">
        <f t="shared" si="51"/>
        <v>8807785</v>
      </c>
      <c r="O48" s="8">
        <f t="shared" si="52"/>
        <v>352311400</v>
      </c>
      <c r="P48" s="8">
        <v>9744600</v>
      </c>
      <c r="Q48" s="8">
        <f t="shared" si="53"/>
        <v>1851474</v>
      </c>
      <c r="R48" s="8">
        <f t="shared" si="54"/>
        <v>11596074</v>
      </c>
      <c r="S48" s="8">
        <f t="shared" si="55"/>
        <v>463842960</v>
      </c>
      <c r="T48" s="8"/>
      <c r="U48" s="8"/>
      <c r="V48" s="27"/>
      <c r="W48" s="27"/>
      <c r="X48" s="8">
        <v>850000</v>
      </c>
      <c r="Y48" s="38">
        <f t="shared" si="26"/>
        <v>893350</v>
      </c>
      <c r="Z48" s="8">
        <f t="shared" si="29"/>
        <v>893350</v>
      </c>
      <c r="AA48" s="7">
        <f t="shared" si="30"/>
        <v>10066091</v>
      </c>
      <c r="AB48" s="8">
        <f t="shared" si="31"/>
        <v>5669615.4430257455</v>
      </c>
      <c r="AC48" s="8">
        <f t="shared" si="32"/>
        <v>8155401.5</v>
      </c>
      <c r="AD48" s="12">
        <f t="shared" si="33"/>
        <v>6486107.3631678736</v>
      </c>
      <c r="AE48" s="14">
        <f t="shared" si="37"/>
        <v>893350</v>
      </c>
    </row>
    <row r="49" spans="2:31" x14ac:dyDescent="0.25">
      <c r="B49" s="25">
        <v>32</v>
      </c>
      <c r="C49" s="25">
        <v>43915</v>
      </c>
      <c r="D49" s="25" t="s">
        <v>69</v>
      </c>
      <c r="E49" s="25" t="s">
        <v>70</v>
      </c>
      <c r="F49" s="25" t="s">
        <v>32</v>
      </c>
      <c r="G49" s="25">
        <v>35</v>
      </c>
      <c r="H49" s="8">
        <v>1758600</v>
      </c>
      <c r="I49" s="8">
        <v>334134</v>
      </c>
      <c r="J49" s="8">
        <v>2092734</v>
      </c>
      <c r="K49" s="8">
        <v>73245690</v>
      </c>
      <c r="L49" s="8">
        <v>1367800</v>
      </c>
      <c r="M49" s="8">
        <f t="shared" si="34"/>
        <v>259882</v>
      </c>
      <c r="N49" s="8">
        <f t="shared" si="51"/>
        <v>1627682</v>
      </c>
      <c r="O49" s="8">
        <f t="shared" si="52"/>
        <v>56968870</v>
      </c>
      <c r="P49" s="8">
        <v>1818300</v>
      </c>
      <c r="Q49" s="8">
        <f t="shared" si="53"/>
        <v>345477</v>
      </c>
      <c r="R49" s="8">
        <f t="shared" si="54"/>
        <v>2163777</v>
      </c>
      <c r="S49" s="8">
        <f t="shared" si="55"/>
        <v>75732195</v>
      </c>
      <c r="T49" s="8"/>
      <c r="U49" s="8"/>
      <c r="V49" s="27"/>
      <c r="W49" s="27"/>
      <c r="X49" s="8">
        <v>415900</v>
      </c>
      <c r="Y49" s="38">
        <f t="shared" si="26"/>
        <v>437110.89999999997</v>
      </c>
      <c r="Z49" s="8">
        <f t="shared" si="29"/>
        <v>437110.89999999997</v>
      </c>
      <c r="AA49" s="7">
        <f t="shared" si="30"/>
        <v>1860208</v>
      </c>
      <c r="AB49" s="8">
        <f t="shared" si="31"/>
        <v>1339744.3428332992</v>
      </c>
      <c r="AC49" s="8">
        <f t="shared" si="32"/>
        <v>1580325.9750000001</v>
      </c>
      <c r="AD49" s="12">
        <f t="shared" si="33"/>
        <v>1006281.6096969104</v>
      </c>
      <c r="AE49" s="14">
        <f t="shared" si="37"/>
        <v>437110.89999999997</v>
      </c>
    </row>
    <row r="50" spans="2:31" x14ac:dyDescent="0.25">
      <c r="B50" s="25">
        <v>33</v>
      </c>
      <c r="C50" s="25">
        <v>43915</v>
      </c>
      <c r="D50" s="25" t="s">
        <v>71</v>
      </c>
      <c r="E50" s="25" t="s">
        <v>72</v>
      </c>
      <c r="F50" s="25" t="s">
        <v>32</v>
      </c>
      <c r="G50" s="25">
        <v>31</v>
      </c>
      <c r="H50" s="8">
        <v>3861300</v>
      </c>
      <c r="I50" s="8">
        <v>733647</v>
      </c>
      <c r="J50" s="8">
        <v>4594947</v>
      </c>
      <c r="K50" s="8">
        <v>142443357</v>
      </c>
      <c r="L50" s="8">
        <v>3003300</v>
      </c>
      <c r="M50" s="8">
        <f t="shared" si="34"/>
        <v>570627</v>
      </c>
      <c r="N50" s="8">
        <f t="shared" si="51"/>
        <v>3573927</v>
      </c>
      <c r="O50" s="8">
        <f t="shared" si="52"/>
        <v>110791737</v>
      </c>
      <c r="P50" s="8">
        <v>3992580</v>
      </c>
      <c r="Q50" s="8">
        <f t="shared" si="53"/>
        <v>758590.2</v>
      </c>
      <c r="R50" s="8">
        <f t="shared" si="54"/>
        <v>4751170.2</v>
      </c>
      <c r="S50" s="8">
        <f t="shared" si="55"/>
        <v>147286276.20000002</v>
      </c>
      <c r="T50" s="8"/>
      <c r="U50" s="8"/>
      <c r="V50" s="27"/>
      <c r="W50" s="27"/>
      <c r="X50" s="8">
        <v>708700</v>
      </c>
      <c r="Y50" s="38">
        <f t="shared" si="26"/>
        <v>744843.7</v>
      </c>
      <c r="Z50" s="8">
        <f t="shared" si="29"/>
        <v>744843.7</v>
      </c>
      <c r="AA50" s="7">
        <f t="shared" si="30"/>
        <v>4084437</v>
      </c>
      <c r="AB50" s="8">
        <f t="shared" si="31"/>
        <v>2761041.7916658293</v>
      </c>
      <c r="AC50" s="8">
        <f t="shared" si="32"/>
        <v>3416221.9749999996</v>
      </c>
      <c r="AD50" s="12">
        <f t="shared" si="33"/>
        <v>2361449.0688351598</v>
      </c>
      <c r="AE50" s="14">
        <f t="shared" si="37"/>
        <v>744843.7</v>
      </c>
    </row>
    <row r="51" spans="2:31" x14ac:dyDescent="0.25">
      <c r="B51" s="25">
        <v>34</v>
      </c>
      <c r="C51" s="25">
        <v>43915</v>
      </c>
      <c r="D51" s="25" t="s">
        <v>73</v>
      </c>
      <c r="E51" s="25" t="s">
        <v>74</v>
      </c>
      <c r="F51" s="25" t="s">
        <v>32</v>
      </c>
      <c r="G51" s="25">
        <v>17</v>
      </c>
      <c r="H51" s="8">
        <v>4956300</v>
      </c>
      <c r="I51" s="8">
        <v>941697</v>
      </c>
      <c r="J51" s="8">
        <v>5897997</v>
      </c>
      <c r="K51" s="8">
        <v>100265949</v>
      </c>
      <c r="L51" s="8">
        <v>3854900</v>
      </c>
      <c r="M51" s="8">
        <f t="shared" si="34"/>
        <v>732431</v>
      </c>
      <c r="N51" s="8">
        <f t="shared" si="51"/>
        <v>4587331</v>
      </c>
      <c r="O51" s="8">
        <f t="shared" si="52"/>
        <v>77984627</v>
      </c>
      <c r="P51" s="8">
        <v>5075200</v>
      </c>
      <c r="Q51" s="8">
        <f t="shared" si="53"/>
        <v>964288</v>
      </c>
      <c r="R51" s="8">
        <f t="shared" si="54"/>
        <v>6039488</v>
      </c>
      <c r="S51" s="8">
        <f t="shared" si="55"/>
        <v>102671296</v>
      </c>
      <c r="T51" s="8"/>
      <c r="U51" s="8"/>
      <c r="V51" s="27"/>
      <c r="W51" s="27"/>
      <c r="X51" s="8">
        <v>832900</v>
      </c>
      <c r="Y51" s="38">
        <f t="shared" si="26"/>
        <v>875377.89999999991</v>
      </c>
      <c r="Z51" s="8">
        <f t="shared" si="29"/>
        <v>875377.89999999991</v>
      </c>
      <c r="AA51" s="7">
        <f t="shared" si="30"/>
        <v>5242664</v>
      </c>
      <c r="AB51" s="8">
        <f t="shared" si="31"/>
        <v>3458319.2453329442</v>
      </c>
      <c r="AC51" s="8">
        <f t="shared" si="32"/>
        <v>4350048.4749999996</v>
      </c>
      <c r="AD51" s="12">
        <f t="shared" si="33"/>
        <v>3088137.61669175</v>
      </c>
      <c r="AE51" s="14">
        <f t="shared" si="37"/>
        <v>875377.89999999991</v>
      </c>
    </row>
    <row r="52" spans="2:31" x14ac:dyDescent="0.25">
      <c r="B52" s="25">
        <v>35</v>
      </c>
      <c r="C52" s="25">
        <v>43915</v>
      </c>
      <c r="D52" s="25" t="s">
        <v>75</v>
      </c>
      <c r="E52" s="25" t="s">
        <v>76</v>
      </c>
      <c r="F52" s="25" t="s">
        <v>32</v>
      </c>
      <c r="G52" s="25">
        <v>30</v>
      </c>
      <c r="H52" s="8">
        <v>5873900</v>
      </c>
      <c r="I52" s="8">
        <v>1116041</v>
      </c>
      <c r="J52" s="8">
        <v>6989941</v>
      </c>
      <c r="K52" s="8">
        <v>209698230</v>
      </c>
      <c r="L52" s="8">
        <v>4568600</v>
      </c>
      <c r="M52" s="8">
        <f t="shared" si="34"/>
        <v>868034</v>
      </c>
      <c r="N52" s="8">
        <f t="shared" si="51"/>
        <v>5436634</v>
      </c>
      <c r="O52" s="8">
        <f t="shared" si="52"/>
        <v>163099020</v>
      </c>
      <c r="P52" s="8">
        <v>5999540</v>
      </c>
      <c r="Q52" s="8">
        <f t="shared" si="53"/>
        <v>1139912.6000000001</v>
      </c>
      <c r="R52" s="8">
        <f t="shared" si="54"/>
        <v>7139452.5999999996</v>
      </c>
      <c r="S52" s="8">
        <f t="shared" si="55"/>
        <v>214183578</v>
      </c>
      <c r="T52" s="8"/>
      <c r="U52" s="8"/>
      <c r="V52" s="27"/>
      <c r="W52" s="27"/>
      <c r="X52" s="8">
        <v>1244900</v>
      </c>
      <c r="Y52" s="38">
        <f t="shared" si="26"/>
        <v>1308389.8999999999</v>
      </c>
      <c r="Z52" s="8">
        <f t="shared" si="29"/>
        <v>1308389.8999999999</v>
      </c>
      <c r="AA52" s="7">
        <f t="shared" si="30"/>
        <v>6213287.5</v>
      </c>
      <c r="AB52" s="8">
        <f t="shared" si="31"/>
        <v>4340616.591292548</v>
      </c>
      <c r="AC52" s="8">
        <f t="shared" si="32"/>
        <v>5218604.375</v>
      </c>
      <c r="AD52" s="12">
        <f t="shared" si="33"/>
        <v>3468286.3539856216</v>
      </c>
      <c r="AE52" s="14">
        <f t="shared" si="37"/>
        <v>1308389.8999999999</v>
      </c>
    </row>
    <row r="53" spans="2:31" x14ac:dyDescent="0.25">
      <c r="B53" s="25">
        <v>36</v>
      </c>
      <c r="C53" s="25">
        <v>43915</v>
      </c>
      <c r="D53" s="25" t="s">
        <v>77</v>
      </c>
      <c r="E53" s="25" t="s">
        <v>78</v>
      </c>
      <c r="F53" s="25" t="s">
        <v>32</v>
      </c>
      <c r="G53" s="25">
        <v>12</v>
      </c>
      <c r="H53" s="8">
        <v>3236900</v>
      </c>
      <c r="I53" s="8">
        <v>615011</v>
      </c>
      <c r="J53" s="8">
        <v>3851911</v>
      </c>
      <c r="K53" s="8">
        <v>46222932</v>
      </c>
      <c r="L53" s="8">
        <v>2517600</v>
      </c>
      <c r="M53" s="8">
        <f t="shared" si="34"/>
        <v>478344</v>
      </c>
      <c r="N53" s="8">
        <f t="shared" si="51"/>
        <v>2995944</v>
      </c>
      <c r="O53" s="8">
        <f t="shared" si="52"/>
        <v>35951328</v>
      </c>
      <c r="P53" s="8">
        <v>3346870</v>
      </c>
      <c r="Q53" s="8">
        <f t="shared" si="53"/>
        <v>635905.30000000005</v>
      </c>
      <c r="R53" s="8">
        <f t="shared" si="54"/>
        <v>3982775.3</v>
      </c>
      <c r="S53" s="8">
        <f t="shared" si="55"/>
        <v>47793303.599999994</v>
      </c>
      <c r="T53" s="8"/>
      <c r="U53" s="8"/>
      <c r="V53" s="8"/>
      <c r="W53" s="8"/>
      <c r="X53" s="8">
        <v>720300</v>
      </c>
      <c r="Y53" s="38">
        <f t="shared" si="26"/>
        <v>757035.29999999993</v>
      </c>
      <c r="Z53" s="8">
        <f t="shared" si="29"/>
        <v>757035.29999999993</v>
      </c>
      <c r="AA53" s="7">
        <f t="shared" si="30"/>
        <v>3423927.5</v>
      </c>
      <c r="AB53" s="8">
        <f t="shared" si="31"/>
        <v>2428722.900459372</v>
      </c>
      <c r="AC53" s="8">
        <f t="shared" si="32"/>
        <v>2896916.4000000004</v>
      </c>
      <c r="AD53" s="12">
        <f t="shared" si="33"/>
        <v>1885777.5593135105</v>
      </c>
      <c r="AE53" s="14">
        <f t="shared" si="37"/>
        <v>757035.29999999993</v>
      </c>
    </row>
    <row r="54" spans="2:31" s="5" customFormat="1" x14ac:dyDescent="0.25">
      <c r="B54" s="28">
        <v>37</v>
      </c>
      <c r="C54" s="28">
        <v>43915</v>
      </c>
      <c r="D54" s="28" t="s">
        <v>79</v>
      </c>
      <c r="E54" s="40" t="s">
        <v>80</v>
      </c>
      <c r="F54" s="28" t="s">
        <v>32</v>
      </c>
      <c r="G54" s="28">
        <v>10</v>
      </c>
      <c r="H54" s="11">
        <v>3535800</v>
      </c>
      <c r="I54" s="11">
        <v>671802</v>
      </c>
      <c r="J54" s="11">
        <v>4207602</v>
      </c>
      <c r="K54" s="11">
        <v>42076020</v>
      </c>
      <c r="L54" s="11">
        <v>2828600</v>
      </c>
      <c r="M54" s="11">
        <f t="shared" si="34"/>
        <v>537434</v>
      </c>
      <c r="N54" s="11">
        <f t="shared" si="51"/>
        <v>3366034</v>
      </c>
      <c r="O54" s="11">
        <f t="shared" si="52"/>
        <v>33660340</v>
      </c>
      <c r="P54" s="11">
        <v>3655920</v>
      </c>
      <c r="Q54" s="11">
        <f t="shared" si="53"/>
        <v>694624.8</v>
      </c>
      <c r="R54" s="11">
        <f t="shared" si="54"/>
        <v>4350544.8</v>
      </c>
      <c r="S54" s="11">
        <f t="shared" si="55"/>
        <v>43505448</v>
      </c>
      <c r="T54" s="11"/>
      <c r="U54" s="11"/>
      <c r="V54" s="11">
        <v>920800</v>
      </c>
      <c r="W54" s="11">
        <f>V54*(1+5.2%)*(1+5.1%)</f>
        <v>1018084.3616000001</v>
      </c>
      <c r="X54" s="11"/>
      <c r="Y54" s="42"/>
      <c r="Z54" s="11">
        <f>MINA(J54,N54,R54,W54)</f>
        <v>1018084.3616000001</v>
      </c>
      <c r="AA54" s="11">
        <f>MEDIAN(J54,N54,R54,W54)</f>
        <v>3786818</v>
      </c>
      <c r="AB54" s="11">
        <f>GEOMEAN(J54,N54,R54,W54)</f>
        <v>2814298.3803308085</v>
      </c>
      <c r="AC54" s="11">
        <f>AVERAGE(J54,N54,R54,W54)</f>
        <v>3235566.2904000003</v>
      </c>
      <c r="AD54" s="15">
        <f t="shared" si="33"/>
        <v>1957790.3310119421</v>
      </c>
      <c r="AE54" s="16">
        <f t="shared" si="37"/>
        <v>1018084.3616000001</v>
      </c>
    </row>
    <row r="55" spans="2:31" s="5" customFormat="1" x14ac:dyDescent="0.25">
      <c r="B55" s="28">
        <v>38</v>
      </c>
      <c r="C55" s="28">
        <v>43915</v>
      </c>
      <c r="D55" s="28" t="s">
        <v>81</v>
      </c>
      <c r="E55" s="28" t="s">
        <v>82</v>
      </c>
      <c r="F55" s="28" t="s">
        <v>32</v>
      </c>
      <c r="G55" s="28">
        <v>16</v>
      </c>
      <c r="H55" s="11">
        <v>98600</v>
      </c>
      <c r="I55" s="11">
        <v>18734</v>
      </c>
      <c r="J55" s="11">
        <v>117334</v>
      </c>
      <c r="K55" s="11">
        <v>1877344</v>
      </c>
      <c r="L55" s="11">
        <v>76700</v>
      </c>
      <c r="M55" s="11">
        <f t="shared" si="34"/>
        <v>14573</v>
      </c>
      <c r="N55" s="11">
        <f t="shared" si="51"/>
        <v>91273</v>
      </c>
      <c r="O55" s="11">
        <f t="shared" si="52"/>
        <v>1460368</v>
      </c>
      <c r="P55" s="11">
        <v>100690</v>
      </c>
      <c r="Q55" s="11">
        <f t="shared" si="53"/>
        <v>19131.099999999999</v>
      </c>
      <c r="R55" s="11">
        <f t="shared" si="54"/>
        <v>119821.1</v>
      </c>
      <c r="S55" s="11">
        <f t="shared" si="55"/>
        <v>1917137.6</v>
      </c>
      <c r="T55" s="11"/>
      <c r="U55" s="11"/>
      <c r="V55" s="11"/>
      <c r="W55" s="11"/>
      <c r="X55" s="11">
        <v>49385</v>
      </c>
      <c r="Y55" s="43">
        <f t="shared" si="26"/>
        <v>51903.634999999995</v>
      </c>
      <c r="Z55" s="11">
        <f t="shared" ref="Z55:Z66" si="56">MINA(J55,N55,R55,Y55)</f>
        <v>51903.634999999995</v>
      </c>
      <c r="AA55" s="10">
        <f t="shared" ref="AA55:AA66" si="57">MEDIAN(J55,N55,R55,Y55)</f>
        <v>104303.5</v>
      </c>
      <c r="AB55" s="11">
        <f t="shared" si="31"/>
        <v>90338.800442473497</v>
      </c>
      <c r="AC55" s="11">
        <f t="shared" si="32"/>
        <v>95082.933749999997</v>
      </c>
      <c r="AD55" s="15">
        <f t="shared" si="33"/>
        <v>37052.299874759614</v>
      </c>
      <c r="AE55" s="16">
        <f t="shared" si="37"/>
        <v>51903.634999999995</v>
      </c>
    </row>
    <row r="56" spans="2:31" s="5" customFormat="1" x14ac:dyDescent="0.25">
      <c r="B56" s="28">
        <v>39</v>
      </c>
      <c r="C56" s="28">
        <v>43915</v>
      </c>
      <c r="D56" s="28" t="s">
        <v>83</v>
      </c>
      <c r="E56" s="28" t="s">
        <v>84</v>
      </c>
      <c r="F56" s="28" t="s">
        <v>32</v>
      </c>
      <c r="G56" s="28">
        <v>25</v>
      </c>
      <c r="H56" s="11">
        <v>115000</v>
      </c>
      <c r="I56" s="11">
        <v>21850</v>
      </c>
      <c r="J56" s="11">
        <v>136850</v>
      </c>
      <c r="K56" s="11">
        <v>3421250</v>
      </c>
      <c r="L56" s="11">
        <v>86300</v>
      </c>
      <c r="M56" s="11">
        <f t="shared" si="34"/>
        <v>16397</v>
      </c>
      <c r="N56" s="11">
        <f t="shared" si="51"/>
        <v>102697</v>
      </c>
      <c r="O56" s="11">
        <f t="shared" si="52"/>
        <v>2567425</v>
      </c>
      <c r="P56" s="11">
        <v>118910</v>
      </c>
      <c r="Q56" s="11">
        <f t="shared" si="53"/>
        <v>22592.9</v>
      </c>
      <c r="R56" s="11">
        <f t="shared" si="54"/>
        <v>141502.9</v>
      </c>
      <c r="S56" s="11">
        <f t="shared" si="55"/>
        <v>3537572.5</v>
      </c>
      <c r="T56" s="11"/>
      <c r="U56" s="11"/>
      <c r="V56" s="11"/>
      <c r="W56" s="11"/>
      <c r="X56" s="11">
        <v>74851</v>
      </c>
      <c r="Y56" s="43">
        <f t="shared" si="26"/>
        <v>78668.400999999998</v>
      </c>
      <c r="Z56" s="11">
        <f t="shared" si="56"/>
        <v>78668.400999999998</v>
      </c>
      <c r="AA56" s="10">
        <f t="shared" si="57"/>
        <v>119773.5</v>
      </c>
      <c r="AB56" s="11">
        <f t="shared" si="31"/>
        <v>111838.68591722012</v>
      </c>
      <c r="AC56" s="11">
        <f t="shared" si="32"/>
        <v>114929.57525000001</v>
      </c>
      <c r="AD56" s="15">
        <f t="shared" si="33"/>
        <v>29065.69424424434</v>
      </c>
      <c r="AE56" s="16">
        <f t="shared" si="37"/>
        <v>78668.400999999998</v>
      </c>
    </row>
    <row r="57" spans="2:31" s="5" customFormat="1" x14ac:dyDescent="0.25">
      <c r="B57" s="28">
        <v>40</v>
      </c>
      <c r="C57" s="28">
        <v>43915</v>
      </c>
      <c r="D57" s="28" t="s">
        <v>85</v>
      </c>
      <c r="E57" s="40" t="s">
        <v>86</v>
      </c>
      <c r="F57" s="28" t="s">
        <v>32</v>
      </c>
      <c r="G57" s="28">
        <v>11</v>
      </c>
      <c r="H57" s="11">
        <v>162200</v>
      </c>
      <c r="I57" s="11">
        <v>30818</v>
      </c>
      <c r="J57" s="11">
        <v>193018</v>
      </c>
      <c r="K57" s="11">
        <v>2123198</v>
      </c>
      <c r="L57" s="11">
        <v>129800</v>
      </c>
      <c r="M57" s="11">
        <f t="shared" si="34"/>
        <v>24662</v>
      </c>
      <c r="N57" s="11">
        <f t="shared" si="51"/>
        <v>154462</v>
      </c>
      <c r="O57" s="11">
        <f t="shared" si="52"/>
        <v>1699082</v>
      </c>
      <c r="P57" s="11">
        <v>166040</v>
      </c>
      <c r="Q57" s="11">
        <f t="shared" si="53"/>
        <v>31547.600000000002</v>
      </c>
      <c r="R57" s="11">
        <f t="shared" si="54"/>
        <v>197587.6</v>
      </c>
      <c r="S57" s="11">
        <f t="shared" si="55"/>
        <v>2173463.6</v>
      </c>
      <c r="T57" s="11"/>
      <c r="U57" s="11"/>
      <c r="V57" s="11">
        <v>29200</v>
      </c>
      <c r="W57" s="11">
        <f>V57*(1+5.2%)*(1+5.1%)</f>
        <v>32285.038400000001</v>
      </c>
      <c r="X57" s="11"/>
      <c r="Y57" s="42"/>
      <c r="Z57" s="11">
        <f>MINA(J57,N57,R57,W57)</f>
        <v>32285.038400000001</v>
      </c>
      <c r="AA57" s="11">
        <f>MEDIAN(J57,N57,R57,W57)</f>
        <v>173740</v>
      </c>
      <c r="AB57" s="11">
        <f>GEOMEAN(J57,N57,R57,W57)</f>
        <v>117434.34089436189</v>
      </c>
      <c r="AC57" s="11">
        <f>AVERAGE(J57,N57,R57,W57)</f>
        <v>144338.15959999998</v>
      </c>
      <c r="AD57" s="15">
        <f t="shared" si="33"/>
        <v>100023.76257984269</v>
      </c>
      <c r="AE57" s="16">
        <f t="shared" si="37"/>
        <v>32285.038400000001</v>
      </c>
    </row>
    <row r="58" spans="2:31" x14ac:dyDescent="0.25">
      <c r="B58" s="25">
        <v>41</v>
      </c>
      <c r="C58" s="25">
        <v>43915</v>
      </c>
      <c r="D58" s="25" t="s">
        <v>87</v>
      </c>
      <c r="E58" s="25" t="s">
        <v>88</v>
      </c>
      <c r="F58" s="25" t="s">
        <v>32</v>
      </c>
      <c r="G58" s="25">
        <v>5</v>
      </c>
      <c r="H58" s="8">
        <v>718800</v>
      </c>
      <c r="I58" s="8">
        <v>136572</v>
      </c>
      <c r="J58" s="8">
        <v>855372</v>
      </c>
      <c r="K58" s="8">
        <v>4276860</v>
      </c>
      <c r="L58" s="8">
        <v>575000</v>
      </c>
      <c r="M58" s="8">
        <f t="shared" si="34"/>
        <v>109250</v>
      </c>
      <c r="N58" s="8">
        <f t="shared" si="51"/>
        <v>684250</v>
      </c>
      <c r="O58" s="8">
        <f t="shared" si="52"/>
        <v>3421250</v>
      </c>
      <c r="P58" s="8">
        <v>743190</v>
      </c>
      <c r="Q58" s="8">
        <f t="shared" si="53"/>
        <v>141206.1</v>
      </c>
      <c r="R58" s="8">
        <f t="shared" si="54"/>
        <v>884396.1</v>
      </c>
      <c r="S58" s="8">
        <f t="shared" si="55"/>
        <v>4421980.5</v>
      </c>
      <c r="T58" s="8"/>
      <c r="U58" s="8"/>
      <c r="V58" s="8"/>
      <c r="W58" s="8"/>
      <c r="X58" s="8">
        <v>229670</v>
      </c>
      <c r="Y58" s="38">
        <f t="shared" si="26"/>
        <v>241383.16999999998</v>
      </c>
      <c r="Z58" s="8">
        <f t="shared" si="56"/>
        <v>241383.16999999998</v>
      </c>
      <c r="AA58" s="7">
        <f t="shared" si="57"/>
        <v>769811</v>
      </c>
      <c r="AB58" s="8">
        <f t="shared" si="31"/>
        <v>594539.76930151333</v>
      </c>
      <c r="AC58" s="8">
        <f t="shared" si="32"/>
        <v>666350.3175</v>
      </c>
      <c r="AD58" s="12">
        <f t="shared" si="33"/>
        <v>373654.90196069219</v>
      </c>
      <c r="AE58" s="14">
        <f t="shared" si="37"/>
        <v>241383.16999999998</v>
      </c>
    </row>
    <row r="59" spans="2:31" ht="24" x14ac:dyDescent="0.25">
      <c r="B59" s="25">
        <v>42</v>
      </c>
      <c r="C59" s="25">
        <v>43915</v>
      </c>
      <c r="D59" s="25" t="s">
        <v>89</v>
      </c>
      <c r="E59" s="25" t="s">
        <v>90</v>
      </c>
      <c r="F59" s="25" t="s">
        <v>32</v>
      </c>
      <c r="G59" s="25">
        <v>13</v>
      </c>
      <c r="H59" s="8">
        <v>4140000</v>
      </c>
      <c r="I59" s="8">
        <v>786600</v>
      </c>
      <c r="J59" s="8">
        <v>4926600</v>
      </c>
      <c r="K59" s="8">
        <v>64045800</v>
      </c>
      <c r="L59" s="8">
        <v>3220000</v>
      </c>
      <c r="M59" s="8">
        <f t="shared" si="34"/>
        <v>611800</v>
      </c>
      <c r="N59" s="8">
        <f t="shared" si="51"/>
        <v>3831800</v>
      </c>
      <c r="O59" s="8">
        <f t="shared" si="52"/>
        <v>49813400</v>
      </c>
      <c r="P59" s="8">
        <v>4239360</v>
      </c>
      <c r="Q59" s="8">
        <f t="shared" si="53"/>
        <v>805478.40000000002</v>
      </c>
      <c r="R59" s="8">
        <f t="shared" si="54"/>
        <v>5044838.4000000004</v>
      </c>
      <c r="S59" s="8">
        <f t="shared" si="55"/>
        <v>65582899.200000003</v>
      </c>
      <c r="T59" s="8"/>
      <c r="U59" s="8"/>
      <c r="V59" s="8"/>
      <c r="W59" s="8"/>
      <c r="X59" s="8">
        <v>370000</v>
      </c>
      <c r="Y59" s="38">
        <f t="shared" si="26"/>
        <v>388870</v>
      </c>
      <c r="Z59" s="8">
        <f t="shared" si="56"/>
        <v>388870</v>
      </c>
      <c r="AA59" s="7">
        <f t="shared" si="57"/>
        <v>4379200</v>
      </c>
      <c r="AB59" s="8">
        <f t="shared" si="31"/>
        <v>2466893.8297468964</v>
      </c>
      <c r="AC59" s="8">
        <f t="shared" si="32"/>
        <v>3548027.1</v>
      </c>
      <c r="AD59" s="12">
        <f t="shared" si="33"/>
        <v>2821589.4021721161</v>
      </c>
      <c r="AE59" s="14">
        <f t="shared" si="37"/>
        <v>388870</v>
      </c>
    </row>
    <row r="60" spans="2:31" ht="24" x14ac:dyDescent="0.25">
      <c r="B60" s="25">
        <v>43</v>
      </c>
      <c r="C60" s="25">
        <v>43915</v>
      </c>
      <c r="D60" s="25" t="s">
        <v>91</v>
      </c>
      <c r="E60" s="25" t="s">
        <v>92</v>
      </c>
      <c r="F60" s="25" t="s">
        <v>32</v>
      </c>
      <c r="G60" s="25">
        <v>5</v>
      </c>
      <c r="H60" s="8">
        <v>3236900</v>
      </c>
      <c r="I60" s="8">
        <v>615011</v>
      </c>
      <c r="J60" s="8">
        <v>3851911</v>
      </c>
      <c r="K60" s="8">
        <v>19259555</v>
      </c>
      <c r="L60" s="8">
        <v>2517600</v>
      </c>
      <c r="M60" s="8">
        <f t="shared" si="34"/>
        <v>478344</v>
      </c>
      <c r="N60" s="8">
        <f t="shared" si="51"/>
        <v>2995944</v>
      </c>
      <c r="O60" s="8">
        <f t="shared" si="52"/>
        <v>14979720</v>
      </c>
      <c r="P60" s="8">
        <v>3346870</v>
      </c>
      <c r="Q60" s="8">
        <f t="shared" si="53"/>
        <v>635905.30000000005</v>
      </c>
      <c r="R60" s="8">
        <f t="shared" si="54"/>
        <v>3982775.3</v>
      </c>
      <c r="S60" s="8">
        <f t="shared" si="55"/>
        <v>19913876.5</v>
      </c>
      <c r="T60" s="8"/>
      <c r="U60" s="8"/>
      <c r="V60" s="44"/>
      <c r="W60" s="8"/>
      <c r="X60" s="8">
        <v>720300</v>
      </c>
      <c r="Y60" s="38">
        <f t="shared" si="26"/>
        <v>757035.29999999993</v>
      </c>
      <c r="Z60" s="8">
        <f t="shared" si="56"/>
        <v>757035.29999999993</v>
      </c>
      <c r="AA60" s="7">
        <f t="shared" si="57"/>
        <v>3423927.5</v>
      </c>
      <c r="AB60" s="8">
        <f t="shared" si="31"/>
        <v>2428722.900459372</v>
      </c>
      <c r="AC60" s="8">
        <f t="shared" si="32"/>
        <v>2896916.4000000004</v>
      </c>
      <c r="AD60" s="12">
        <f t="shared" si="33"/>
        <v>1885777.5593135105</v>
      </c>
      <c r="AE60" s="14">
        <f t="shared" si="37"/>
        <v>757035.29999999993</v>
      </c>
    </row>
    <row r="61" spans="2:31" x14ac:dyDescent="0.25">
      <c r="B61" s="25">
        <v>44</v>
      </c>
      <c r="C61" s="25">
        <v>43915</v>
      </c>
      <c r="D61" s="25" t="s">
        <v>93</v>
      </c>
      <c r="E61" s="25" t="s">
        <v>94</v>
      </c>
      <c r="F61" s="25" t="s">
        <v>32</v>
      </c>
      <c r="G61" s="25">
        <v>10</v>
      </c>
      <c r="H61" s="8">
        <v>5267100</v>
      </c>
      <c r="I61" s="8">
        <v>1000749</v>
      </c>
      <c r="J61" s="8">
        <v>6267849</v>
      </c>
      <c r="K61" s="8">
        <v>62678490</v>
      </c>
      <c r="L61" s="8">
        <v>4096700</v>
      </c>
      <c r="M61" s="8">
        <f t="shared" si="34"/>
        <v>778373</v>
      </c>
      <c r="N61" s="8">
        <f t="shared" si="51"/>
        <v>4875073</v>
      </c>
      <c r="O61" s="8">
        <f t="shared" si="52"/>
        <v>48750730</v>
      </c>
      <c r="P61" s="8">
        <v>5446160</v>
      </c>
      <c r="Q61" s="8">
        <f t="shared" si="53"/>
        <v>1034770.4</v>
      </c>
      <c r="R61" s="8">
        <f t="shared" si="54"/>
        <v>6480930.4000000004</v>
      </c>
      <c r="S61" s="8">
        <f t="shared" si="55"/>
        <v>64809304</v>
      </c>
      <c r="T61" s="8"/>
      <c r="U61" s="8"/>
      <c r="V61" s="44"/>
      <c r="W61" s="8"/>
      <c r="X61" s="8">
        <v>1708700</v>
      </c>
      <c r="Y61" s="38">
        <f t="shared" si="26"/>
        <v>1795843.7</v>
      </c>
      <c r="Z61" s="8">
        <f t="shared" si="56"/>
        <v>1795843.7</v>
      </c>
      <c r="AA61" s="7">
        <f t="shared" si="57"/>
        <v>5571461</v>
      </c>
      <c r="AB61" s="8">
        <f t="shared" si="31"/>
        <v>4342615.5722033465</v>
      </c>
      <c r="AC61" s="8">
        <f t="shared" si="32"/>
        <v>4854924.0249999994</v>
      </c>
      <c r="AD61" s="12">
        <f t="shared" si="33"/>
        <v>2669764.5959952432</v>
      </c>
      <c r="AE61" s="14">
        <f t="shared" si="37"/>
        <v>1795843.7</v>
      </c>
    </row>
    <row r="62" spans="2:31" x14ac:dyDescent="0.25">
      <c r="B62" s="25">
        <v>45</v>
      </c>
      <c r="C62" s="25">
        <v>43151</v>
      </c>
      <c r="D62" s="25" t="s">
        <v>95</v>
      </c>
      <c r="E62" s="25">
        <v>202</v>
      </c>
      <c r="F62" s="25" t="s">
        <v>9</v>
      </c>
      <c r="G62" s="25">
        <v>8</v>
      </c>
      <c r="H62" s="8">
        <v>49680000</v>
      </c>
      <c r="I62" s="8">
        <v>9439200</v>
      </c>
      <c r="J62" s="8">
        <v>59119200</v>
      </c>
      <c r="K62" s="8">
        <v>472953600</v>
      </c>
      <c r="L62" s="8">
        <v>38640000</v>
      </c>
      <c r="M62" s="8">
        <f t="shared" si="34"/>
        <v>7341600</v>
      </c>
      <c r="N62" s="8">
        <f t="shared" si="51"/>
        <v>45981600</v>
      </c>
      <c r="O62" s="8">
        <f t="shared" si="52"/>
        <v>367852800</v>
      </c>
      <c r="P62" s="8">
        <v>51369120</v>
      </c>
      <c r="Q62" s="8">
        <f t="shared" si="53"/>
        <v>9760132.8000000007</v>
      </c>
      <c r="R62" s="8">
        <f t="shared" si="54"/>
        <v>61129252.799999997</v>
      </c>
      <c r="S62" s="8">
        <f t="shared" si="55"/>
        <v>489034022.39999998</v>
      </c>
      <c r="T62" s="8"/>
      <c r="U62" s="8"/>
      <c r="V62" s="44"/>
      <c r="W62" s="8"/>
      <c r="X62" s="8">
        <v>1486000</v>
      </c>
      <c r="Y62" s="38">
        <f t="shared" si="26"/>
        <v>1561786</v>
      </c>
      <c r="Z62" s="8">
        <f t="shared" si="56"/>
        <v>1561786</v>
      </c>
      <c r="AA62" s="7">
        <f t="shared" si="57"/>
        <v>52550400</v>
      </c>
      <c r="AB62" s="8">
        <f t="shared" si="31"/>
        <v>22570740.629344739</v>
      </c>
      <c r="AC62" s="8">
        <f t="shared" si="32"/>
        <v>41947959.700000003</v>
      </c>
      <c r="AD62" s="12">
        <f t="shared" si="33"/>
        <v>36054394.72270333</v>
      </c>
      <c r="AE62" s="14">
        <f t="shared" si="37"/>
        <v>1561786</v>
      </c>
    </row>
    <row r="63" spans="2:31" x14ac:dyDescent="0.25">
      <c r="B63" s="25">
        <v>46</v>
      </c>
      <c r="C63" s="25">
        <v>43915</v>
      </c>
      <c r="D63" s="25" t="s">
        <v>96</v>
      </c>
      <c r="E63" s="25" t="s">
        <v>97</v>
      </c>
      <c r="F63" s="25" t="s">
        <v>32</v>
      </c>
      <c r="G63" s="25">
        <v>18</v>
      </c>
      <c r="H63" s="8">
        <v>5796000</v>
      </c>
      <c r="I63" s="8">
        <v>1101240</v>
      </c>
      <c r="J63" s="8">
        <v>6897240</v>
      </c>
      <c r="K63" s="8">
        <v>124150320</v>
      </c>
      <c r="L63" s="8">
        <v>4508000</v>
      </c>
      <c r="M63" s="8">
        <f t="shared" si="34"/>
        <v>856520</v>
      </c>
      <c r="N63" s="8">
        <f t="shared" si="51"/>
        <v>5364520</v>
      </c>
      <c r="O63" s="8">
        <f t="shared" si="52"/>
        <v>96561360</v>
      </c>
      <c r="P63" s="8">
        <v>5935110</v>
      </c>
      <c r="Q63" s="8">
        <f t="shared" si="53"/>
        <v>1127670.8999999999</v>
      </c>
      <c r="R63" s="8">
        <f t="shared" si="54"/>
        <v>7062780.9000000004</v>
      </c>
      <c r="S63" s="8">
        <f t="shared" si="55"/>
        <v>127130056.2</v>
      </c>
      <c r="T63" s="8"/>
      <c r="U63" s="8"/>
      <c r="V63" s="44"/>
      <c r="W63" s="8"/>
      <c r="X63" s="8">
        <v>793100</v>
      </c>
      <c r="Y63" s="38">
        <f t="shared" si="26"/>
        <v>833548.1</v>
      </c>
      <c r="Z63" s="8">
        <f t="shared" si="56"/>
        <v>833548.1</v>
      </c>
      <c r="AA63" s="7">
        <f t="shared" si="57"/>
        <v>6130880</v>
      </c>
      <c r="AB63" s="8">
        <f t="shared" si="31"/>
        <v>3841741.6117444597</v>
      </c>
      <c r="AC63" s="8">
        <f t="shared" si="32"/>
        <v>5039522.25</v>
      </c>
      <c r="AD63" s="12">
        <f t="shared" si="33"/>
        <v>3745779.3086858187</v>
      </c>
      <c r="AE63" s="14">
        <f t="shared" si="37"/>
        <v>833548.1</v>
      </c>
    </row>
    <row r="64" spans="2:31" x14ac:dyDescent="0.25">
      <c r="B64" s="25">
        <v>47</v>
      </c>
      <c r="C64" s="25">
        <v>43915</v>
      </c>
      <c r="D64" s="25" t="s">
        <v>98</v>
      </c>
      <c r="E64" s="25" t="s">
        <v>99</v>
      </c>
      <c r="F64" s="25" t="s">
        <v>32</v>
      </c>
      <c r="G64" s="25">
        <v>15</v>
      </c>
      <c r="H64" s="8">
        <v>115000</v>
      </c>
      <c r="I64" s="8">
        <v>21850</v>
      </c>
      <c r="J64" s="8">
        <v>136850</v>
      </c>
      <c r="K64" s="8">
        <v>2052750</v>
      </c>
      <c r="L64" s="8">
        <v>92000</v>
      </c>
      <c r="M64" s="8">
        <f t="shared" si="34"/>
        <v>17480</v>
      </c>
      <c r="N64" s="8">
        <f t="shared" si="51"/>
        <v>109480</v>
      </c>
      <c r="O64" s="8">
        <f t="shared" si="52"/>
        <v>1642200</v>
      </c>
      <c r="P64" s="8">
        <v>117470</v>
      </c>
      <c r="Q64" s="8">
        <f t="shared" si="53"/>
        <v>22319.3</v>
      </c>
      <c r="R64" s="8">
        <f t="shared" si="54"/>
        <v>139789.29999999999</v>
      </c>
      <c r="S64" s="8">
        <f t="shared" si="55"/>
        <v>2096839.4999999998</v>
      </c>
      <c r="T64" s="8"/>
      <c r="U64" s="8"/>
      <c r="V64" s="44"/>
      <c r="W64" s="8"/>
      <c r="X64" s="8">
        <v>71757</v>
      </c>
      <c r="Y64" s="38">
        <f t="shared" si="26"/>
        <v>75416.606999999989</v>
      </c>
      <c r="Z64" s="8">
        <f t="shared" si="56"/>
        <v>75416.606999999989</v>
      </c>
      <c r="AA64" s="7">
        <f t="shared" si="57"/>
        <v>123165</v>
      </c>
      <c r="AB64" s="8">
        <f t="shared" si="31"/>
        <v>112106.32797298006</v>
      </c>
      <c r="AC64" s="8">
        <f t="shared" si="32"/>
        <v>115383.97675</v>
      </c>
      <c r="AD64" s="12">
        <f t="shared" si="33"/>
        <v>33763.212481060291</v>
      </c>
      <c r="AE64" s="14">
        <f t="shared" si="37"/>
        <v>75416.606999999989</v>
      </c>
    </row>
    <row r="65" spans="2:31" x14ac:dyDescent="0.25">
      <c r="B65" s="25">
        <v>48</v>
      </c>
      <c r="C65" s="25">
        <v>43915</v>
      </c>
      <c r="D65" s="25" t="s">
        <v>100</v>
      </c>
      <c r="E65" s="25" t="s">
        <v>101</v>
      </c>
      <c r="F65" s="25" t="s">
        <v>32</v>
      </c>
      <c r="G65" s="25">
        <v>13</v>
      </c>
      <c r="H65" s="8">
        <v>115000</v>
      </c>
      <c r="I65" s="8">
        <v>21850</v>
      </c>
      <c r="J65" s="8">
        <v>136850</v>
      </c>
      <c r="K65" s="8">
        <v>1779050</v>
      </c>
      <c r="L65" s="8">
        <v>92000</v>
      </c>
      <c r="M65" s="8">
        <f t="shared" si="34"/>
        <v>17480</v>
      </c>
      <c r="N65" s="8">
        <f t="shared" si="51"/>
        <v>109480</v>
      </c>
      <c r="O65" s="8">
        <f t="shared" si="52"/>
        <v>1423240</v>
      </c>
      <c r="P65" s="8">
        <v>118910</v>
      </c>
      <c r="Q65" s="8">
        <f t="shared" si="53"/>
        <v>22592.9</v>
      </c>
      <c r="R65" s="8">
        <f t="shared" si="54"/>
        <v>141502.9</v>
      </c>
      <c r="S65" s="8">
        <f t="shared" si="55"/>
        <v>1839537.7</v>
      </c>
      <c r="T65" s="8"/>
      <c r="U65" s="8"/>
      <c r="V65" s="44"/>
      <c r="W65" s="8"/>
      <c r="X65" s="8">
        <v>71757</v>
      </c>
      <c r="Y65" s="38">
        <f t="shared" si="26"/>
        <v>75416.606999999989</v>
      </c>
      <c r="Z65" s="8">
        <f t="shared" si="56"/>
        <v>75416.606999999989</v>
      </c>
      <c r="AA65" s="7">
        <f t="shared" si="57"/>
        <v>123165</v>
      </c>
      <c r="AB65" s="8">
        <f t="shared" si="31"/>
        <v>112448.32226869775</v>
      </c>
      <c r="AC65" s="8">
        <f t="shared" si="32"/>
        <v>115812.37675</v>
      </c>
      <c r="AD65" s="12">
        <f t="shared" si="33"/>
        <v>33763.212481060291</v>
      </c>
      <c r="AE65" s="14">
        <f t="shared" si="37"/>
        <v>75416.606999999989</v>
      </c>
    </row>
    <row r="66" spans="2:31" x14ac:dyDescent="0.25">
      <c r="B66" s="25">
        <v>49</v>
      </c>
      <c r="C66" s="25">
        <v>43915</v>
      </c>
      <c r="D66" s="25" t="s">
        <v>102</v>
      </c>
      <c r="E66" s="25" t="s">
        <v>103</v>
      </c>
      <c r="F66" s="25" t="s">
        <v>32</v>
      </c>
      <c r="G66" s="25">
        <v>15</v>
      </c>
      <c r="H66" s="8">
        <v>115000</v>
      </c>
      <c r="I66" s="8">
        <v>21850</v>
      </c>
      <c r="J66" s="8">
        <v>136850</v>
      </c>
      <c r="K66" s="8">
        <v>2052750</v>
      </c>
      <c r="L66" s="8">
        <v>92000</v>
      </c>
      <c r="M66" s="8">
        <f t="shared" si="34"/>
        <v>17480</v>
      </c>
      <c r="N66" s="8">
        <f t="shared" si="51"/>
        <v>109480</v>
      </c>
      <c r="O66" s="8">
        <f t="shared" si="52"/>
        <v>1642200</v>
      </c>
      <c r="P66" s="8">
        <v>117470</v>
      </c>
      <c r="Q66" s="8">
        <f t="shared" si="53"/>
        <v>22319.3</v>
      </c>
      <c r="R66" s="8">
        <f t="shared" si="54"/>
        <v>139789.29999999999</v>
      </c>
      <c r="S66" s="8">
        <f t="shared" si="55"/>
        <v>2096839.4999999998</v>
      </c>
      <c r="T66" s="8"/>
      <c r="U66" s="8"/>
      <c r="V66" s="44"/>
      <c r="W66" s="8"/>
      <c r="X66" s="8">
        <v>71757</v>
      </c>
      <c r="Y66" s="38">
        <f t="shared" si="26"/>
        <v>75416.606999999989</v>
      </c>
      <c r="Z66" s="8">
        <f t="shared" si="56"/>
        <v>75416.606999999989</v>
      </c>
      <c r="AA66" s="7">
        <f t="shared" si="57"/>
        <v>123165</v>
      </c>
      <c r="AB66" s="8">
        <f t="shared" si="31"/>
        <v>112106.32797298006</v>
      </c>
      <c r="AC66" s="8">
        <f t="shared" si="32"/>
        <v>115383.97675</v>
      </c>
      <c r="AD66" s="12">
        <f t="shared" si="33"/>
        <v>33763.212481060291</v>
      </c>
      <c r="AE66" s="14">
        <f t="shared" si="37"/>
        <v>75416.606999999989</v>
      </c>
    </row>
    <row r="67" spans="2:31" x14ac:dyDescent="0.25">
      <c r="B67" s="25">
        <v>50</v>
      </c>
      <c r="C67" s="25">
        <v>43915</v>
      </c>
      <c r="D67" s="25" t="s">
        <v>104</v>
      </c>
      <c r="E67" s="45" t="s">
        <v>105</v>
      </c>
      <c r="F67" s="25" t="s">
        <v>32</v>
      </c>
      <c r="G67" s="25">
        <v>8</v>
      </c>
      <c r="H67" s="8">
        <v>3634400</v>
      </c>
      <c r="I67" s="8">
        <v>690536</v>
      </c>
      <c r="J67" s="8">
        <v>4324936</v>
      </c>
      <c r="K67" s="8">
        <v>34599488</v>
      </c>
      <c r="L67" s="8">
        <v>2907600</v>
      </c>
      <c r="M67" s="8">
        <f t="shared" si="34"/>
        <v>552444</v>
      </c>
      <c r="N67" s="8">
        <f t="shared" si="51"/>
        <v>3460044</v>
      </c>
      <c r="O67" s="8">
        <f t="shared" si="52"/>
        <v>27680352</v>
      </c>
      <c r="P67" s="8">
        <v>3757960</v>
      </c>
      <c r="Q67" s="8">
        <f t="shared" si="53"/>
        <v>714012.4</v>
      </c>
      <c r="R67" s="8">
        <f t="shared" si="54"/>
        <v>4471972.4000000004</v>
      </c>
      <c r="S67" s="8">
        <f t="shared" si="55"/>
        <v>35775779.200000003</v>
      </c>
      <c r="T67" s="8"/>
      <c r="U67" s="8"/>
      <c r="V67" s="8">
        <v>747400</v>
      </c>
      <c r="W67" s="8">
        <f t="shared" ref="W67:W75" si="58">V67*(1+5.2%)*(1+5.1%)</f>
        <v>826364.30480000004</v>
      </c>
      <c r="X67" s="8"/>
      <c r="Y67" s="46"/>
      <c r="Z67" s="8">
        <f t="shared" ref="Z67:Z75" si="59">MINA(J67,N67,R67,W67)</f>
        <v>826364.30480000004</v>
      </c>
      <c r="AA67" s="7">
        <f t="shared" ref="AA67:AA75" si="60">MEDIAN(J67,N67,R67,W67)</f>
        <v>3892490</v>
      </c>
      <c r="AB67" s="8">
        <f t="shared" ref="AB67:AB75" si="61">GEOMEAN(J67,N67,R67,W67)</f>
        <v>2726986.5295140203</v>
      </c>
      <c r="AC67" s="8">
        <f>AVERAGE(J67,N67,R67,W67)</f>
        <v>3270829.1762000001</v>
      </c>
      <c r="AD67" s="12">
        <f t="shared" si="33"/>
        <v>2168078.2710462376</v>
      </c>
      <c r="AE67" s="14">
        <f t="shared" si="37"/>
        <v>826364.30480000004</v>
      </c>
    </row>
    <row r="68" spans="2:31" x14ac:dyDescent="0.25">
      <c r="B68" s="25">
        <v>51</v>
      </c>
      <c r="C68" s="25">
        <v>43915</v>
      </c>
      <c r="D68" s="25" t="s">
        <v>106</v>
      </c>
      <c r="E68" s="45" t="s">
        <v>107</v>
      </c>
      <c r="F68" s="25" t="s">
        <v>32</v>
      </c>
      <c r="G68" s="25">
        <v>10</v>
      </c>
      <c r="H68" s="8">
        <v>5558400</v>
      </c>
      <c r="I68" s="8">
        <v>1056096</v>
      </c>
      <c r="J68" s="8">
        <v>6614496</v>
      </c>
      <c r="K68" s="8">
        <v>66144960</v>
      </c>
      <c r="L68" s="8">
        <v>4446700</v>
      </c>
      <c r="M68" s="8">
        <f t="shared" si="34"/>
        <v>844873</v>
      </c>
      <c r="N68" s="8">
        <f t="shared" si="51"/>
        <v>5291573</v>
      </c>
      <c r="O68" s="8">
        <f t="shared" si="52"/>
        <v>52915730</v>
      </c>
      <c r="P68" s="8">
        <v>5747350</v>
      </c>
      <c r="Q68" s="8">
        <f t="shared" si="53"/>
        <v>1091996.5</v>
      </c>
      <c r="R68" s="8">
        <f t="shared" si="54"/>
        <v>6839346.5</v>
      </c>
      <c r="S68" s="8">
        <f t="shared" si="55"/>
        <v>68393465</v>
      </c>
      <c r="T68" s="8"/>
      <c r="U68" s="8"/>
      <c r="V68" s="8">
        <v>869800</v>
      </c>
      <c r="W68" s="8">
        <f t="shared" si="58"/>
        <v>961696.10960000008</v>
      </c>
      <c r="X68" s="8"/>
      <c r="Y68" s="46"/>
      <c r="Z68" s="8">
        <f t="shared" si="59"/>
        <v>961696.10960000008</v>
      </c>
      <c r="AA68" s="7">
        <f t="shared" si="60"/>
        <v>5953034.5</v>
      </c>
      <c r="AB68" s="8">
        <f t="shared" si="61"/>
        <v>3895233.5663834848</v>
      </c>
      <c r="AC68" s="8">
        <f>AVERAGE(J68,N68,R68,W68)</f>
        <v>4926777.9024</v>
      </c>
      <c r="AD68" s="12">
        <f t="shared" si="33"/>
        <v>3529409.2230485869</v>
      </c>
      <c r="AE68" s="14">
        <f t="shared" si="37"/>
        <v>961696.10960000008</v>
      </c>
    </row>
    <row r="69" spans="2:31" x14ac:dyDescent="0.25">
      <c r="B69" s="25">
        <v>52</v>
      </c>
      <c r="C69" s="25">
        <v>43915</v>
      </c>
      <c r="D69" s="25" t="s">
        <v>108</v>
      </c>
      <c r="E69" s="25" t="s">
        <v>109</v>
      </c>
      <c r="F69" s="25" t="s">
        <v>32</v>
      </c>
      <c r="G69" s="25">
        <v>9</v>
      </c>
      <c r="H69" s="8">
        <v>6127200</v>
      </c>
      <c r="I69" s="8">
        <v>1164168</v>
      </c>
      <c r="J69" s="8">
        <v>7291368</v>
      </c>
      <c r="K69" s="8">
        <v>65622312</v>
      </c>
      <c r="L69" s="8">
        <v>4765600</v>
      </c>
      <c r="M69" s="8">
        <f t="shared" si="34"/>
        <v>905464</v>
      </c>
      <c r="N69" s="8">
        <f t="shared" si="51"/>
        <v>5671064</v>
      </c>
      <c r="O69" s="8">
        <f t="shared" si="52"/>
        <v>51039576</v>
      </c>
      <c r="P69" s="8">
        <v>6335530</v>
      </c>
      <c r="Q69" s="8">
        <f t="shared" si="53"/>
        <v>1203750.7</v>
      </c>
      <c r="R69" s="8">
        <f t="shared" si="54"/>
        <v>7539280.7000000002</v>
      </c>
      <c r="S69" s="8">
        <f t="shared" si="55"/>
        <v>67853526.299999997</v>
      </c>
      <c r="T69" s="8"/>
      <c r="U69" s="8"/>
      <c r="V69" s="8"/>
      <c r="W69" s="8"/>
      <c r="X69" s="8">
        <v>903800</v>
      </c>
      <c r="Y69" s="38">
        <f t="shared" ref="Y69" si="62">X69*(1+5.1%)</f>
        <v>949893.79999999993</v>
      </c>
      <c r="Z69" s="8">
        <f t="shared" ref="Z69" si="63">MINA(J69,N69,R69,Y69)</f>
        <v>949893.79999999993</v>
      </c>
      <c r="AA69" s="7">
        <f t="shared" ref="AA69" si="64">MEDIAN(J69,N69,R69,Y69)</f>
        <v>6481216</v>
      </c>
      <c r="AB69" s="8">
        <f t="shared" ref="AB69" si="65">GEOMEAN(J69,N69,R69,Y69)</f>
        <v>4148295.000906535</v>
      </c>
      <c r="AC69" s="8">
        <f t="shared" ref="AC69" si="66">AVERAGE(J69,N69,R69,Y69)</f>
        <v>5362901.625</v>
      </c>
      <c r="AD69" s="12">
        <f t="shared" si="33"/>
        <v>3911235.4365476924</v>
      </c>
      <c r="AE69" s="14">
        <f t="shared" si="37"/>
        <v>949893.79999999993</v>
      </c>
    </row>
    <row r="70" spans="2:31" ht="18" customHeight="1" x14ac:dyDescent="0.25">
      <c r="B70" s="25">
        <v>53</v>
      </c>
      <c r="C70" s="25">
        <v>43915</v>
      </c>
      <c r="D70" s="25" t="s">
        <v>110</v>
      </c>
      <c r="E70" s="25" t="s">
        <v>111</v>
      </c>
      <c r="F70" s="25" t="s">
        <v>32</v>
      </c>
      <c r="G70" s="25">
        <v>8</v>
      </c>
      <c r="H70" s="8">
        <v>5828400</v>
      </c>
      <c r="I70" s="8">
        <v>1107396</v>
      </c>
      <c r="J70" s="8">
        <v>6935796</v>
      </c>
      <c r="K70" s="8">
        <v>55486368</v>
      </c>
      <c r="L70" s="8">
        <v>4662700</v>
      </c>
      <c r="M70" s="8">
        <f t="shared" si="34"/>
        <v>885913</v>
      </c>
      <c r="N70" s="8">
        <f t="shared" si="51"/>
        <v>5548613</v>
      </c>
      <c r="O70" s="8">
        <f t="shared" si="52"/>
        <v>44388904</v>
      </c>
      <c r="P70" s="8">
        <v>6026480</v>
      </c>
      <c r="Q70" s="8">
        <f t="shared" si="53"/>
        <v>1145031.2</v>
      </c>
      <c r="R70" s="8">
        <f t="shared" si="54"/>
        <v>7171511.2000000002</v>
      </c>
      <c r="S70" s="8">
        <f t="shared" si="55"/>
        <v>57372089.600000001</v>
      </c>
      <c r="T70" s="8"/>
      <c r="U70" s="8"/>
      <c r="V70" s="8">
        <v>1930400</v>
      </c>
      <c r="W70" s="8">
        <f t="shared" si="58"/>
        <v>2134350.6207999997</v>
      </c>
      <c r="X70" s="8"/>
      <c r="Y70" s="46"/>
      <c r="Z70" s="8">
        <f t="shared" si="59"/>
        <v>2134350.6207999997</v>
      </c>
      <c r="AA70" s="7">
        <f t="shared" si="60"/>
        <v>6242204.5</v>
      </c>
      <c r="AB70" s="8">
        <f t="shared" si="61"/>
        <v>4926509.1975408895</v>
      </c>
      <c r="AC70" s="8">
        <f t="shared" ref="AC70:AC73" si="67">AVERAGE(J70,N70,R70,W70)</f>
        <v>5447567.7051999997</v>
      </c>
      <c r="AD70" s="12">
        <f t="shared" si="33"/>
        <v>2904691.334105785</v>
      </c>
      <c r="AE70" s="14">
        <f t="shared" si="37"/>
        <v>2134350.6207999997</v>
      </c>
    </row>
    <row r="71" spans="2:31" ht="18" customHeight="1" x14ac:dyDescent="0.25">
      <c r="B71" s="25">
        <v>54</v>
      </c>
      <c r="C71" s="25">
        <v>43915</v>
      </c>
      <c r="D71" s="25" t="s">
        <v>112</v>
      </c>
      <c r="E71" s="25" t="s">
        <v>113</v>
      </c>
      <c r="F71" s="25" t="s">
        <v>32</v>
      </c>
      <c r="G71" s="25">
        <v>11</v>
      </c>
      <c r="H71" s="8">
        <v>5211700</v>
      </c>
      <c r="I71" s="8">
        <v>990223</v>
      </c>
      <c r="J71" s="8">
        <v>6201923</v>
      </c>
      <c r="K71" s="8">
        <v>68221153</v>
      </c>
      <c r="L71" s="8">
        <v>4169300</v>
      </c>
      <c r="M71" s="8">
        <f t="shared" si="34"/>
        <v>792167</v>
      </c>
      <c r="N71" s="8">
        <f t="shared" si="51"/>
        <v>4961467</v>
      </c>
      <c r="O71" s="8">
        <f t="shared" si="52"/>
        <v>54576137</v>
      </c>
      <c r="P71" s="8">
        <v>5323150</v>
      </c>
      <c r="Q71" s="8">
        <f t="shared" si="53"/>
        <v>1011398.5</v>
      </c>
      <c r="R71" s="8">
        <f t="shared" si="54"/>
        <v>6334548.5</v>
      </c>
      <c r="S71" s="8">
        <f t="shared" si="55"/>
        <v>69680033.5</v>
      </c>
      <c r="T71" s="8"/>
      <c r="U71" s="8"/>
      <c r="V71" s="8">
        <v>1930500</v>
      </c>
      <c r="W71" s="8">
        <f t="shared" si="58"/>
        <v>2134461.1859999998</v>
      </c>
      <c r="X71" s="8"/>
      <c r="Y71" s="46"/>
      <c r="Z71" s="8">
        <f t="shared" si="59"/>
        <v>2134461.1859999998</v>
      </c>
      <c r="AA71" s="7">
        <f t="shared" si="60"/>
        <v>5581695</v>
      </c>
      <c r="AB71" s="8">
        <f t="shared" si="61"/>
        <v>4516324.1099171499</v>
      </c>
      <c r="AC71" s="8">
        <f t="shared" si="67"/>
        <v>4908099.9215000002</v>
      </c>
      <c r="AD71" s="12">
        <f t="shared" si="33"/>
        <v>2437562.4062149655</v>
      </c>
      <c r="AE71" s="14">
        <f t="shared" si="37"/>
        <v>2134461.1859999998</v>
      </c>
    </row>
    <row r="72" spans="2:31" ht="24.75" customHeight="1" x14ac:dyDescent="0.25">
      <c r="B72" s="25">
        <v>55</v>
      </c>
      <c r="C72" s="25">
        <v>43915</v>
      </c>
      <c r="D72" s="25" t="s">
        <v>112</v>
      </c>
      <c r="E72" s="25" t="s">
        <v>114</v>
      </c>
      <c r="F72" s="25" t="s">
        <v>32</v>
      </c>
      <c r="G72" s="25">
        <v>6</v>
      </c>
      <c r="H72" s="8">
        <v>3361400</v>
      </c>
      <c r="I72" s="8">
        <v>638666</v>
      </c>
      <c r="J72" s="8">
        <v>4000066</v>
      </c>
      <c r="K72" s="8">
        <v>24000396</v>
      </c>
      <c r="L72" s="8">
        <v>2689200</v>
      </c>
      <c r="M72" s="8">
        <f t="shared" si="34"/>
        <v>510948</v>
      </c>
      <c r="N72" s="8">
        <f t="shared" si="51"/>
        <v>3200148</v>
      </c>
      <c r="O72" s="8">
        <f t="shared" si="52"/>
        <v>19200888</v>
      </c>
      <c r="P72" s="8">
        <v>3442070</v>
      </c>
      <c r="Q72" s="8">
        <f t="shared" si="53"/>
        <v>653993.30000000005</v>
      </c>
      <c r="R72" s="8">
        <f t="shared" si="54"/>
        <v>4096063.3</v>
      </c>
      <c r="S72" s="8">
        <f t="shared" si="55"/>
        <v>24576379.799999997</v>
      </c>
      <c r="T72" s="8"/>
      <c r="U72" s="8"/>
      <c r="V72" s="8">
        <v>596900</v>
      </c>
      <c r="W72" s="8">
        <f t="shared" si="58"/>
        <v>659963.67879999999</v>
      </c>
      <c r="X72" s="8"/>
      <c r="Y72" s="46"/>
      <c r="Z72" s="8">
        <f t="shared" si="59"/>
        <v>659963.67879999999</v>
      </c>
      <c r="AA72" s="7">
        <f t="shared" si="60"/>
        <v>3600107</v>
      </c>
      <c r="AB72" s="8">
        <f t="shared" si="61"/>
        <v>2425386.6281274809</v>
      </c>
      <c r="AC72" s="8">
        <f t="shared" si="67"/>
        <v>2989060.2447000002</v>
      </c>
      <c r="AD72" s="12">
        <f t="shared" si="33"/>
        <v>2078995.2800808577</v>
      </c>
      <c r="AE72" s="14">
        <f t="shared" si="37"/>
        <v>659963.67879999999</v>
      </c>
    </row>
    <row r="73" spans="2:31" ht="19.5" customHeight="1" x14ac:dyDescent="0.25">
      <c r="B73" s="25">
        <v>56</v>
      </c>
      <c r="C73" s="25">
        <v>43915</v>
      </c>
      <c r="D73" s="25" t="s">
        <v>110</v>
      </c>
      <c r="E73" s="25" t="s">
        <v>115</v>
      </c>
      <c r="F73" s="25" t="s">
        <v>32</v>
      </c>
      <c r="G73" s="25">
        <v>8</v>
      </c>
      <c r="H73" s="8">
        <v>4794900</v>
      </c>
      <c r="I73" s="8">
        <v>911031</v>
      </c>
      <c r="J73" s="8">
        <v>5705931</v>
      </c>
      <c r="K73" s="8">
        <v>45647448</v>
      </c>
      <c r="L73" s="8">
        <v>3836000</v>
      </c>
      <c r="M73" s="8">
        <f t="shared" si="34"/>
        <v>728840</v>
      </c>
      <c r="N73" s="8">
        <f t="shared" si="51"/>
        <v>4564840</v>
      </c>
      <c r="O73" s="8">
        <f t="shared" si="52"/>
        <v>36518720</v>
      </c>
      <c r="P73" s="8">
        <v>4909970</v>
      </c>
      <c r="Q73" s="8">
        <f t="shared" si="53"/>
        <v>932894.3</v>
      </c>
      <c r="R73" s="8">
        <f t="shared" si="54"/>
        <v>5842864.2999999998</v>
      </c>
      <c r="S73" s="8">
        <f t="shared" si="55"/>
        <v>46742914.399999999</v>
      </c>
      <c r="T73" s="8"/>
      <c r="U73" s="8"/>
      <c r="V73" s="8">
        <v>1305900</v>
      </c>
      <c r="W73" s="8">
        <f t="shared" si="58"/>
        <v>1443870.9468</v>
      </c>
      <c r="X73" s="8"/>
      <c r="Y73" s="46"/>
      <c r="Z73" s="8">
        <f t="shared" si="59"/>
        <v>1443870.9468</v>
      </c>
      <c r="AA73" s="7">
        <f t="shared" si="60"/>
        <v>5135385.5</v>
      </c>
      <c r="AB73" s="8">
        <f t="shared" si="61"/>
        <v>3850140.3682804531</v>
      </c>
      <c r="AC73" s="8">
        <f t="shared" si="67"/>
        <v>4389376.5617000004</v>
      </c>
      <c r="AD73" s="12">
        <f t="shared" si="33"/>
        <v>2610294.9734165482</v>
      </c>
      <c r="AE73" s="14">
        <f t="shared" si="37"/>
        <v>1443870.9468</v>
      </c>
    </row>
    <row r="74" spans="2:31" ht="65.25" customHeight="1" x14ac:dyDescent="0.25">
      <c r="B74" s="25">
        <v>57</v>
      </c>
      <c r="C74" s="25">
        <v>43915</v>
      </c>
      <c r="D74" s="25" t="s">
        <v>363</v>
      </c>
      <c r="E74" s="25" t="s">
        <v>116</v>
      </c>
      <c r="F74" s="25" t="s">
        <v>32</v>
      </c>
      <c r="G74" s="25">
        <v>2</v>
      </c>
      <c r="H74" s="8">
        <v>575000</v>
      </c>
      <c r="I74" s="8">
        <v>109250</v>
      </c>
      <c r="J74" s="8">
        <v>684250</v>
      </c>
      <c r="K74" s="8">
        <v>1368500</v>
      </c>
      <c r="L74" s="8">
        <v>460000</v>
      </c>
      <c r="M74" s="8">
        <f t="shared" si="34"/>
        <v>87400</v>
      </c>
      <c r="N74" s="8">
        <f t="shared" si="51"/>
        <v>547400</v>
      </c>
      <c r="O74" s="8">
        <f t="shared" si="52"/>
        <v>1094800</v>
      </c>
      <c r="P74" s="8">
        <v>594550</v>
      </c>
      <c r="Q74" s="8">
        <f t="shared" si="53"/>
        <v>112964.5</v>
      </c>
      <c r="R74" s="8">
        <f t="shared" si="54"/>
        <v>707514.5</v>
      </c>
      <c r="S74" s="8">
        <f t="shared" si="55"/>
        <v>1415029</v>
      </c>
      <c r="T74" s="8"/>
      <c r="U74" s="8"/>
      <c r="V74" s="8"/>
      <c r="W74" s="8"/>
      <c r="X74" s="8">
        <v>87900</v>
      </c>
      <c r="Y74" s="38">
        <f t="shared" ref="Y74:Y82" si="68">X74*(1+5.1%)</f>
        <v>92382.9</v>
      </c>
      <c r="Z74" s="8">
        <f t="shared" ref="Z74" si="69">MINA(J74,N74,R74,Y74)</f>
        <v>92382.9</v>
      </c>
      <c r="AA74" s="7">
        <f t="shared" ref="AA74:AA82" si="70">MEDIAN(J74,N74,R74,Y74)</f>
        <v>615825</v>
      </c>
      <c r="AB74" s="8">
        <f t="shared" ref="AB74" si="71">GEOMEAN(J74,N74,R74,Y74)</f>
        <v>395559.3310604638</v>
      </c>
      <c r="AC74" s="8">
        <f>AVERAGE(J74,N74,R74,Y74)</f>
        <v>507886.85</v>
      </c>
      <c r="AD74" s="12">
        <f t="shared" si="33"/>
        <v>370129.45846852689</v>
      </c>
      <c r="AE74" s="14">
        <f t="shared" si="37"/>
        <v>92382.9</v>
      </c>
    </row>
    <row r="75" spans="2:31" x14ac:dyDescent="0.25">
      <c r="B75" s="25">
        <v>58</v>
      </c>
      <c r="C75" s="25">
        <v>43151</v>
      </c>
      <c r="D75" s="25" t="s">
        <v>117</v>
      </c>
      <c r="E75" s="45">
        <v>23040</v>
      </c>
      <c r="F75" s="25" t="s">
        <v>32</v>
      </c>
      <c r="G75" s="25">
        <v>3</v>
      </c>
      <c r="H75" s="8">
        <v>1441800</v>
      </c>
      <c r="I75" s="8">
        <v>273942</v>
      </c>
      <c r="J75" s="8">
        <v>1715742</v>
      </c>
      <c r="K75" s="8">
        <v>5147226</v>
      </c>
      <c r="L75" s="8">
        <v>1153500</v>
      </c>
      <c r="M75" s="8">
        <f t="shared" si="34"/>
        <v>219165</v>
      </c>
      <c r="N75" s="8">
        <f t="shared" si="51"/>
        <v>1372665</v>
      </c>
      <c r="O75" s="8">
        <f t="shared" si="52"/>
        <v>4117995</v>
      </c>
      <c r="P75" s="8">
        <v>1476360</v>
      </c>
      <c r="Q75" s="8">
        <f t="shared" si="53"/>
        <v>280508.40000000002</v>
      </c>
      <c r="R75" s="8">
        <f t="shared" si="54"/>
        <v>1756868.4</v>
      </c>
      <c r="S75" s="8">
        <f t="shared" si="55"/>
        <v>5270605.1999999993</v>
      </c>
      <c r="T75" s="8"/>
      <c r="U75" s="8"/>
      <c r="V75" s="8">
        <v>95100</v>
      </c>
      <c r="W75" s="8">
        <f t="shared" si="58"/>
        <v>105147.5052</v>
      </c>
      <c r="X75" s="8"/>
      <c r="Y75" s="46"/>
      <c r="Z75" s="8">
        <f t="shared" si="59"/>
        <v>105147.5052</v>
      </c>
      <c r="AA75" s="7">
        <f t="shared" si="60"/>
        <v>1544203.5</v>
      </c>
      <c r="AB75" s="8">
        <f t="shared" si="61"/>
        <v>812154.55940558645</v>
      </c>
      <c r="AC75" s="8">
        <f>AVERAGE(J75,N75,R75,W75)</f>
        <v>1237605.7263</v>
      </c>
      <c r="AD75" s="12">
        <f t="shared" si="33"/>
        <v>1017566.2524302332</v>
      </c>
      <c r="AE75" s="14">
        <f t="shared" si="37"/>
        <v>105147.5052</v>
      </c>
    </row>
    <row r="76" spans="2:31" x14ac:dyDescent="0.25">
      <c r="B76" s="25">
        <v>59</v>
      </c>
      <c r="C76" s="25">
        <v>43151</v>
      </c>
      <c r="D76" s="25" t="s">
        <v>118</v>
      </c>
      <c r="E76" s="25">
        <v>381406</v>
      </c>
      <c r="F76" s="25" t="s">
        <v>32</v>
      </c>
      <c r="G76" s="25">
        <v>15</v>
      </c>
      <c r="H76" s="8">
        <v>323200</v>
      </c>
      <c r="I76" s="8">
        <v>61408</v>
      </c>
      <c r="J76" s="8">
        <v>384608</v>
      </c>
      <c r="K76" s="8">
        <v>5769120</v>
      </c>
      <c r="L76" s="8">
        <v>258600</v>
      </c>
      <c r="M76" s="8">
        <f t="shared" si="34"/>
        <v>49134</v>
      </c>
      <c r="N76" s="8">
        <f t="shared" si="51"/>
        <v>307734</v>
      </c>
      <c r="O76" s="8">
        <f t="shared" si="52"/>
        <v>4616010</v>
      </c>
      <c r="P76" s="8">
        <v>330050</v>
      </c>
      <c r="Q76" s="8">
        <f t="shared" si="53"/>
        <v>62709.5</v>
      </c>
      <c r="R76" s="8">
        <f t="shared" si="54"/>
        <v>392759.5</v>
      </c>
      <c r="S76" s="8">
        <f t="shared" si="55"/>
        <v>5891392.5</v>
      </c>
      <c r="T76" s="8"/>
      <c r="U76" s="8"/>
      <c r="V76" s="8"/>
      <c r="W76" s="8"/>
      <c r="X76" s="8">
        <v>20468</v>
      </c>
      <c r="Y76" s="38">
        <f t="shared" si="68"/>
        <v>21511.867999999999</v>
      </c>
      <c r="Z76" s="8">
        <f t="shared" ref="Z76:Z82" si="72">MINA(J76,N76,R76,Y76)</f>
        <v>21511.867999999999</v>
      </c>
      <c r="AA76" s="7">
        <f t="shared" si="70"/>
        <v>346171</v>
      </c>
      <c r="AB76" s="8">
        <f t="shared" ref="AB76:AB82" si="73">GEOMEAN(J76,N76,R76,Y76)</f>
        <v>177827.79955876133</v>
      </c>
      <c r="AC76" s="8">
        <f t="shared" ref="AC76:AC82" si="74">AVERAGE(J76,N76,R76,Y76)</f>
        <v>276653.342</v>
      </c>
      <c r="AD76" s="12">
        <f t="shared" si="33"/>
        <v>229568.67381133843</v>
      </c>
      <c r="AE76" s="14">
        <f t="shared" si="37"/>
        <v>21511.867999999999</v>
      </c>
    </row>
    <row r="77" spans="2:31" x14ac:dyDescent="0.25">
      <c r="B77" s="25">
        <v>60</v>
      </c>
      <c r="C77" s="25">
        <v>43151</v>
      </c>
      <c r="D77" s="25" t="s">
        <v>119</v>
      </c>
      <c r="E77" s="25" t="s">
        <v>120</v>
      </c>
      <c r="F77" s="25" t="s">
        <v>32</v>
      </c>
      <c r="G77" s="25">
        <v>12</v>
      </c>
      <c r="H77" s="8">
        <v>464200</v>
      </c>
      <c r="I77" s="8">
        <v>88198</v>
      </c>
      <c r="J77" s="8">
        <v>552398</v>
      </c>
      <c r="K77" s="8">
        <v>6628776</v>
      </c>
      <c r="L77" s="8">
        <v>371300</v>
      </c>
      <c r="M77" s="8">
        <f t="shared" si="34"/>
        <v>70547</v>
      </c>
      <c r="N77" s="8">
        <f t="shared" si="51"/>
        <v>441847</v>
      </c>
      <c r="O77" s="8">
        <f t="shared" si="52"/>
        <v>5302164</v>
      </c>
      <c r="P77" s="8">
        <v>474050</v>
      </c>
      <c r="Q77" s="8">
        <f t="shared" si="53"/>
        <v>90069.5</v>
      </c>
      <c r="R77" s="8">
        <f t="shared" si="54"/>
        <v>564119.5</v>
      </c>
      <c r="S77" s="8">
        <f t="shared" si="55"/>
        <v>6769434</v>
      </c>
      <c r="T77" s="8"/>
      <c r="U77" s="8"/>
      <c r="V77" s="8"/>
      <c r="W77" s="8"/>
      <c r="X77" s="8">
        <v>52900</v>
      </c>
      <c r="Y77" s="38">
        <f t="shared" si="68"/>
        <v>55597.899999999994</v>
      </c>
      <c r="Z77" s="8">
        <f t="shared" si="72"/>
        <v>55597.899999999994</v>
      </c>
      <c r="AA77" s="7">
        <f t="shared" si="70"/>
        <v>497122.5</v>
      </c>
      <c r="AB77" s="8">
        <f t="shared" si="73"/>
        <v>295793.33033315843</v>
      </c>
      <c r="AC77" s="8">
        <f t="shared" si="74"/>
        <v>403490.6</v>
      </c>
      <c r="AD77" s="12">
        <f t="shared" si="33"/>
        <v>312205.0387206779</v>
      </c>
      <c r="AE77" s="14">
        <f t="shared" si="37"/>
        <v>55597.899999999994</v>
      </c>
    </row>
    <row r="78" spans="2:31" x14ac:dyDescent="0.25">
      <c r="B78" s="25">
        <v>61</v>
      </c>
      <c r="C78" s="25">
        <v>43151</v>
      </c>
      <c r="D78" s="25" t="s">
        <v>121</v>
      </c>
      <c r="E78" s="25" t="s">
        <v>13</v>
      </c>
      <c r="F78" s="25" t="s">
        <v>32</v>
      </c>
      <c r="G78" s="25">
        <v>13</v>
      </c>
      <c r="H78" s="8">
        <v>464200</v>
      </c>
      <c r="I78" s="8">
        <v>88198</v>
      </c>
      <c r="J78" s="8">
        <v>552398</v>
      </c>
      <c r="K78" s="8">
        <v>7181174</v>
      </c>
      <c r="L78" s="8">
        <v>371300</v>
      </c>
      <c r="M78" s="8">
        <f t="shared" si="34"/>
        <v>70547</v>
      </c>
      <c r="N78" s="8">
        <f t="shared" si="51"/>
        <v>441847</v>
      </c>
      <c r="O78" s="8">
        <f t="shared" si="52"/>
        <v>5744011</v>
      </c>
      <c r="P78" s="8">
        <v>475260</v>
      </c>
      <c r="Q78" s="8">
        <f t="shared" si="53"/>
        <v>90299.4</v>
      </c>
      <c r="R78" s="8">
        <f t="shared" si="54"/>
        <v>565559.4</v>
      </c>
      <c r="S78" s="8">
        <f t="shared" si="55"/>
        <v>7352272.2000000002</v>
      </c>
      <c r="T78" s="8"/>
      <c r="U78" s="8"/>
      <c r="V78" s="8"/>
      <c r="W78" s="8"/>
      <c r="X78" s="8">
        <v>52900</v>
      </c>
      <c r="Y78" s="38">
        <f t="shared" si="68"/>
        <v>55597.899999999994</v>
      </c>
      <c r="Z78" s="8">
        <f t="shared" si="72"/>
        <v>55597.899999999994</v>
      </c>
      <c r="AA78" s="7">
        <f t="shared" si="70"/>
        <v>497122.5</v>
      </c>
      <c r="AB78" s="8">
        <f t="shared" si="73"/>
        <v>295981.90108284744</v>
      </c>
      <c r="AC78" s="8">
        <f t="shared" si="74"/>
        <v>403850.57499999995</v>
      </c>
      <c r="AD78" s="12">
        <f t="shared" si="33"/>
        <v>312205.0387206779</v>
      </c>
      <c r="AE78" s="14">
        <f t="shared" si="37"/>
        <v>55597.899999999994</v>
      </c>
    </row>
    <row r="79" spans="2:31" x14ac:dyDescent="0.25">
      <c r="B79" s="25">
        <v>62</v>
      </c>
      <c r="C79" s="25">
        <v>43151</v>
      </c>
      <c r="D79" s="25" t="s">
        <v>122</v>
      </c>
      <c r="E79" s="25" t="s">
        <v>13</v>
      </c>
      <c r="F79" s="25" t="s">
        <v>32</v>
      </c>
      <c r="G79" s="25">
        <v>15</v>
      </c>
      <c r="H79" s="8">
        <v>464200</v>
      </c>
      <c r="I79" s="8">
        <v>88198</v>
      </c>
      <c r="J79" s="8">
        <v>552398</v>
      </c>
      <c r="K79" s="8">
        <v>8285970</v>
      </c>
      <c r="L79" s="8">
        <v>371300</v>
      </c>
      <c r="M79" s="8">
        <f t="shared" si="34"/>
        <v>70547</v>
      </c>
      <c r="N79" s="8">
        <f t="shared" si="51"/>
        <v>441847</v>
      </c>
      <c r="O79" s="8">
        <f t="shared" si="52"/>
        <v>6627705</v>
      </c>
      <c r="P79" s="8">
        <v>474050</v>
      </c>
      <c r="Q79" s="8">
        <f t="shared" si="53"/>
        <v>90069.5</v>
      </c>
      <c r="R79" s="8">
        <f t="shared" si="54"/>
        <v>564119.5</v>
      </c>
      <c r="S79" s="8">
        <f t="shared" si="55"/>
        <v>8461792.5</v>
      </c>
      <c r="T79" s="8"/>
      <c r="U79" s="8"/>
      <c r="V79" s="8"/>
      <c r="W79" s="8"/>
      <c r="X79" s="8">
        <v>52900</v>
      </c>
      <c r="Y79" s="38">
        <f t="shared" si="68"/>
        <v>55597.899999999994</v>
      </c>
      <c r="Z79" s="8">
        <f t="shared" si="72"/>
        <v>55597.899999999994</v>
      </c>
      <c r="AA79" s="7">
        <f t="shared" si="70"/>
        <v>497122.5</v>
      </c>
      <c r="AB79" s="8">
        <f t="shared" si="73"/>
        <v>295793.33033315843</v>
      </c>
      <c r="AC79" s="8">
        <f t="shared" si="74"/>
        <v>403490.6</v>
      </c>
      <c r="AD79" s="12">
        <f t="shared" si="33"/>
        <v>312205.0387206779</v>
      </c>
      <c r="AE79" s="14">
        <f t="shared" si="37"/>
        <v>55597.899999999994</v>
      </c>
    </row>
    <row r="80" spans="2:31" x14ac:dyDescent="0.25">
      <c r="B80" s="25">
        <v>63</v>
      </c>
      <c r="C80" s="25">
        <v>43151</v>
      </c>
      <c r="D80" s="25" t="s">
        <v>123</v>
      </c>
      <c r="E80" s="25" t="s">
        <v>124</v>
      </c>
      <c r="F80" s="25" t="s">
        <v>32</v>
      </c>
      <c r="G80" s="25">
        <v>18</v>
      </c>
      <c r="H80" s="8">
        <v>61500</v>
      </c>
      <c r="I80" s="8">
        <v>11685</v>
      </c>
      <c r="J80" s="8">
        <v>73185</v>
      </c>
      <c r="K80" s="8">
        <v>1317330</v>
      </c>
      <c r="L80" s="8">
        <v>49200</v>
      </c>
      <c r="M80" s="8">
        <f t="shared" si="34"/>
        <v>9348</v>
      </c>
      <c r="N80" s="8">
        <f t="shared" si="51"/>
        <v>58548</v>
      </c>
      <c r="O80" s="8">
        <f t="shared" si="52"/>
        <v>1053864</v>
      </c>
      <c r="P80" s="8">
        <v>62920</v>
      </c>
      <c r="Q80" s="8">
        <f t="shared" si="53"/>
        <v>11954.8</v>
      </c>
      <c r="R80" s="8">
        <f t="shared" si="54"/>
        <v>74874.8</v>
      </c>
      <c r="S80" s="8">
        <f t="shared" si="55"/>
        <v>1347746.4000000001</v>
      </c>
      <c r="T80" s="8"/>
      <c r="U80" s="8"/>
      <c r="V80" s="8"/>
      <c r="W80" s="8"/>
      <c r="X80" s="8">
        <v>8806</v>
      </c>
      <c r="Y80" s="38">
        <f t="shared" si="68"/>
        <v>9255.1059999999998</v>
      </c>
      <c r="Z80" s="8">
        <f t="shared" si="72"/>
        <v>9255.1059999999998</v>
      </c>
      <c r="AA80" s="7">
        <f t="shared" si="70"/>
        <v>65866.5</v>
      </c>
      <c r="AB80" s="8">
        <f t="shared" si="73"/>
        <v>41510.962512243059</v>
      </c>
      <c r="AC80" s="8">
        <f t="shared" si="74"/>
        <v>53965.726499999997</v>
      </c>
      <c r="AD80" s="12">
        <f t="shared" si="33"/>
        <v>40030.300589823426</v>
      </c>
      <c r="AE80" s="14">
        <f t="shared" si="37"/>
        <v>9255.1059999999998</v>
      </c>
    </row>
    <row r="81" spans="2:31" x14ac:dyDescent="0.25">
      <c r="B81" s="25">
        <v>64</v>
      </c>
      <c r="C81" s="25">
        <v>43151</v>
      </c>
      <c r="D81" s="25" t="s">
        <v>125</v>
      </c>
      <c r="E81" s="25" t="s">
        <v>126</v>
      </c>
      <c r="F81" s="25" t="s">
        <v>32</v>
      </c>
      <c r="G81" s="25">
        <v>18</v>
      </c>
      <c r="H81" s="8">
        <v>76300</v>
      </c>
      <c r="I81" s="8">
        <v>14497</v>
      </c>
      <c r="J81" s="8">
        <v>90797</v>
      </c>
      <c r="K81" s="8">
        <v>1634346</v>
      </c>
      <c r="L81" s="8">
        <v>61000</v>
      </c>
      <c r="M81" s="8">
        <f t="shared" si="34"/>
        <v>11590</v>
      </c>
      <c r="N81" s="8">
        <f t="shared" si="51"/>
        <v>72590</v>
      </c>
      <c r="O81" s="8">
        <f t="shared" si="52"/>
        <v>1306620</v>
      </c>
      <c r="P81" s="8">
        <v>78050</v>
      </c>
      <c r="Q81" s="8">
        <f t="shared" si="53"/>
        <v>14829.5</v>
      </c>
      <c r="R81" s="8">
        <f t="shared" si="54"/>
        <v>92879.5</v>
      </c>
      <c r="S81" s="8">
        <f t="shared" si="55"/>
        <v>1671831</v>
      </c>
      <c r="T81" s="8"/>
      <c r="U81" s="8"/>
      <c r="V81" s="8"/>
      <c r="W81" s="8"/>
      <c r="X81" s="8">
        <v>14042</v>
      </c>
      <c r="Y81" s="38">
        <f t="shared" si="68"/>
        <v>14758.142</v>
      </c>
      <c r="Z81" s="8">
        <f t="shared" si="72"/>
        <v>14758.142</v>
      </c>
      <c r="AA81" s="7">
        <f t="shared" si="70"/>
        <v>81693.5</v>
      </c>
      <c r="AB81" s="8">
        <f t="shared" si="73"/>
        <v>54824.535689994271</v>
      </c>
      <c r="AC81" s="8">
        <f t="shared" si="74"/>
        <v>67756.160499999998</v>
      </c>
      <c r="AD81" s="12">
        <f t="shared" si="33"/>
        <v>47330.44554294923</v>
      </c>
      <c r="AE81" s="14">
        <f t="shared" si="37"/>
        <v>14758.142</v>
      </c>
    </row>
    <row r="82" spans="2:31" x14ac:dyDescent="0.25">
      <c r="B82" s="25">
        <v>65</v>
      </c>
      <c r="C82" s="25">
        <v>43151</v>
      </c>
      <c r="D82" s="25" t="s">
        <v>127</v>
      </c>
      <c r="E82" s="25" t="s">
        <v>128</v>
      </c>
      <c r="F82" s="25" t="s">
        <v>32</v>
      </c>
      <c r="G82" s="25">
        <v>16</v>
      </c>
      <c r="H82" s="8">
        <v>57100</v>
      </c>
      <c r="I82" s="8">
        <v>10849</v>
      </c>
      <c r="J82" s="8">
        <v>67949</v>
      </c>
      <c r="K82" s="8">
        <v>1087184</v>
      </c>
      <c r="L82" s="8">
        <v>45700</v>
      </c>
      <c r="M82" s="8">
        <f t="shared" si="34"/>
        <v>8683</v>
      </c>
      <c r="N82" s="8">
        <f t="shared" si="51"/>
        <v>54383</v>
      </c>
      <c r="O82" s="8">
        <f t="shared" si="52"/>
        <v>870128</v>
      </c>
      <c r="P82" s="8">
        <v>58470</v>
      </c>
      <c r="Q82" s="8">
        <f t="shared" si="53"/>
        <v>11109.3</v>
      </c>
      <c r="R82" s="8">
        <f t="shared" si="54"/>
        <v>69579.3</v>
      </c>
      <c r="S82" s="8">
        <f t="shared" si="55"/>
        <v>1113268.8</v>
      </c>
      <c r="T82" s="8"/>
      <c r="U82" s="8"/>
      <c r="V82" s="8"/>
      <c r="W82" s="8"/>
      <c r="X82" s="8">
        <v>8568</v>
      </c>
      <c r="Y82" s="38">
        <f t="shared" si="68"/>
        <v>9004.9679999999989</v>
      </c>
      <c r="Z82" s="8">
        <f t="shared" si="72"/>
        <v>9004.9679999999989</v>
      </c>
      <c r="AA82" s="7">
        <f t="shared" si="70"/>
        <v>61166</v>
      </c>
      <c r="AB82" s="8">
        <f t="shared" si="73"/>
        <v>39007.859083511597</v>
      </c>
      <c r="AC82" s="8">
        <f t="shared" si="74"/>
        <v>50229.066999999995</v>
      </c>
      <c r="AD82" s="12">
        <f t="shared" si="33"/>
        <v>36883.419440888509</v>
      </c>
      <c r="AE82" s="14">
        <f t="shared" si="37"/>
        <v>9004.9679999999989</v>
      </c>
    </row>
    <row r="83" spans="2:31" x14ac:dyDescent="0.25">
      <c r="B83" s="25">
        <v>66</v>
      </c>
      <c r="C83" s="25">
        <v>43151</v>
      </c>
      <c r="D83" s="25" t="s">
        <v>129</v>
      </c>
      <c r="E83" s="25" t="s">
        <v>130</v>
      </c>
      <c r="F83" s="25" t="s">
        <v>32</v>
      </c>
      <c r="G83" s="25">
        <v>20</v>
      </c>
      <c r="H83" s="8">
        <v>56900</v>
      </c>
      <c r="I83" s="8">
        <v>10811</v>
      </c>
      <c r="J83" s="8">
        <v>67711</v>
      </c>
      <c r="K83" s="8">
        <v>1354220</v>
      </c>
      <c r="L83" s="8">
        <v>45500</v>
      </c>
      <c r="M83" s="8">
        <f t="shared" si="34"/>
        <v>8645</v>
      </c>
      <c r="N83" s="8">
        <f t="shared" si="51"/>
        <v>54145</v>
      </c>
      <c r="O83" s="8">
        <f t="shared" si="52"/>
        <v>1082900</v>
      </c>
      <c r="P83" s="8">
        <v>58740</v>
      </c>
      <c r="Q83" s="8">
        <f t="shared" si="53"/>
        <v>11160.6</v>
      </c>
      <c r="R83" s="8">
        <f t="shared" si="54"/>
        <v>69900.600000000006</v>
      </c>
      <c r="S83" s="8">
        <f t="shared" si="55"/>
        <v>1398012</v>
      </c>
      <c r="T83" s="8"/>
      <c r="U83" s="8"/>
      <c r="V83" s="8">
        <v>8568</v>
      </c>
      <c r="W83" s="8">
        <f t="shared" ref="W83:W87" si="75">V83*(1+5.2%)*(1+5.1%)</f>
        <v>9473.2263359999997</v>
      </c>
      <c r="X83" s="8"/>
      <c r="Y83" s="46"/>
      <c r="Z83" s="8">
        <f t="shared" ref="Z83:Z91" si="76">MINA(J83,N83,R83,W83)</f>
        <v>9473.2263359999997</v>
      </c>
      <c r="AA83" s="7">
        <f t="shared" ref="AA83:AA91" si="77">MEDIAN(J83,N83,R83,W83)</f>
        <v>60928</v>
      </c>
      <c r="AB83" s="8">
        <f t="shared" ref="AB83:AB91" si="78">GEOMEAN(J83,N83,R83,W83)</f>
        <v>39472.906035270113</v>
      </c>
      <c r="AC83" s="8">
        <f t="shared" ref="AC83:AC91" si="79">AVERAGE(J83,N83,R83,W83)</f>
        <v>50307.456584</v>
      </c>
      <c r="AD83" s="12">
        <f t="shared" si="33"/>
        <v>36384.019382233389</v>
      </c>
      <c r="AE83" s="14">
        <f t="shared" si="37"/>
        <v>9473.2263359999997</v>
      </c>
    </row>
    <row r="84" spans="2:31" x14ac:dyDescent="0.25">
      <c r="B84" s="25">
        <v>67</v>
      </c>
      <c r="C84" s="25">
        <v>43151</v>
      </c>
      <c r="D84" s="25" t="s">
        <v>131</v>
      </c>
      <c r="E84" s="25" t="s">
        <v>132</v>
      </c>
      <c r="F84" s="25" t="s">
        <v>32</v>
      </c>
      <c r="G84" s="25">
        <v>10</v>
      </c>
      <c r="H84" s="8">
        <v>63200</v>
      </c>
      <c r="I84" s="8">
        <v>12008</v>
      </c>
      <c r="J84" s="8">
        <v>75208</v>
      </c>
      <c r="K84" s="8">
        <v>752080</v>
      </c>
      <c r="L84" s="8">
        <v>50600</v>
      </c>
      <c r="M84" s="8">
        <f t="shared" si="34"/>
        <v>9614</v>
      </c>
      <c r="N84" s="8">
        <f t="shared" si="51"/>
        <v>60214</v>
      </c>
      <c r="O84" s="8">
        <f t="shared" si="52"/>
        <v>602140</v>
      </c>
      <c r="P84" s="8">
        <v>64530</v>
      </c>
      <c r="Q84" s="8">
        <f t="shared" si="53"/>
        <v>12260.7</v>
      </c>
      <c r="R84" s="8">
        <f t="shared" si="54"/>
        <v>76790.7</v>
      </c>
      <c r="S84" s="8">
        <f t="shared" si="55"/>
        <v>767907</v>
      </c>
      <c r="T84" s="8"/>
      <c r="U84" s="8"/>
      <c r="V84" s="8">
        <v>12257</v>
      </c>
      <c r="W84" s="8">
        <f t="shared" si="75"/>
        <v>13551.976564000001</v>
      </c>
      <c r="X84" s="8"/>
      <c r="Y84" s="46"/>
      <c r="Z84" s="8">
        <f t="shared" si="76"/>
        <v>13551.976564000001</v>
      </c>
      <c r="AA84" s="7">
        <f t="shared" si="77"/>
        <v>67711</v>
      </c>
      <c r="AB84" s="8">
        <f t="shared" si="78"/>
        <v>46592.734168004536</v>
      </c>
      <c r="AC84" s="8">
        <f t="shared" si="79"/>
        <v>56441.169141000006</v>
      </c>
      <c r="AD84" s="12">
        <f t="shared" si="33"/>
        <v>38296.212734036751</v>
      </c>
      <c r="AE84" s="14">
        <f t="shared" si="37"/>
        <v>13551.976564000001</v>
      </c>
    </row>
    <row r="85" spans="2:31" x14ac:dyDescent="0.25">
      <c r="B85" s="25">
        <v>67</v>
      </c>
      <c r="C85" s="25">
        <v>43151</v>
      </c>
      <c r="D85" s="25" t="s">
        <v>133</v>
      </c>
      <c r="E85" s="25" t="s">
        <v>134</v>
      </c>
      <c r="F85" s="25" t="s">
        <v>32</v>
      </c>
      <c r="G85" s="25">
        <v>12</v>
      </c>
      <c r="H85" s="8">
        <v>232500</v>
      </c>
      <c r="I85" s="8">
        <v>44175</v>
      </c>
      <c r="J85" s="8">
        <v>276675</v>
      </c>
      <c r="K85" s="8">
        <v>3320100</v>
      </c>
      <c r="L85" s="8">
        <v>186000</v>
      </c>
      <c r="M85" s="8">
        <f t="shared" si="34"/>
        <v>35340</v>
      </c>
      <c r="N85" s="8">
        <f t="shared" si="51"/>
        <v>221340</v>
      </c>
      <c r="O85" s="8">
        <f t="shared" si="52"/>
        <v>2656080</v>
      </c>
      <c r="P85" s="8">
        <v>237400</v>
      </c>
      <c r="Q85" s="8">
        <f t="shared" si="53"/>
        <v>45106</v>
      </c>
      <c r="R85" s="8">
        <f t="shared" si="54"/>
        <v>282506</v>
      </c>
      <c r="S85" s="8">
        <f t="shared" si="55"/>
        <v>3390072</v>
      </c>
      <c r="T85" s="8"/>
      <c r="U85" s="8"/>
      <c r="V85" s="8">
        <v>40500</v>
      </c>
      <c r="W85" s="8">
        <f t="shared" si="75"/>
        <v>44778.905999999995</v>
      </c>
      <c r="X85" s="8"/>
      <c r="Y85" s="46"/>
      <c r="Z85" s="8">
        <f t="shared" si="76"/>
        <v>44778.905999999995</v>
      </c>
      <c r="AA85" s="7">
        <f t="shared" si="77"/>
        <v>249007.5</v>
      </c>
      <c r="AB85" s="8">
        <f t="shared" si="78"/>
        <v>166833.30172929124</v>
      </c>
      <c r="AC85" s="8">
        <f t="shared" si="79"/>
        <v>206324.97649999999</v>
      </c>
      <c r="AD85" s="12">
        <f t="shared" si="33"/>
        <v>144411.42372959424</v>
      </c>
      <c r="AE85" s="14">
        <f t="shared" si="37"/>
        <v>44778.905999999995</v>
      </c>
    </row>
    <row r="86" spans="2:31" x14ac:dyDescent="0.25">
      <c r="B86" s="25">
        <v>69</v>
      </c>
      <c r="C86" s="25">
        <v>43151</v>
      </c>
      <c r="D86" s="25" t="s">
        <v>135</v>
      </c>
      <c r="E86" s="25" t="s">
        <v>136</v>
      </c>
      <c r="F86" s="25" t="s">
        <v>32</v>
      </c>
      <c r="G86" s="25">
        <v>12</v>
      </c>
      <c r="H86" s="8">
        <v>229600</v>
      </c>
      <c r="I86" s="8">
        <v>43624</v>
      </c>
      <c r="J86" s="8">
        <v>273224</v>
      </c>
      <c r="K86" s="8">
        <v>3278688</v>
      </c>
      <c r="L86" s="8">
        <v>183700</v>
      </c>
      <c r="M86" s="8">
        <f t="shared" si="34"/>
        <v>34903</v>
      </c>
      <c r="N86" s="8">
        <f t="shared" si="51"/>
        <v>218603</v>
      </c>
      <c r="O86" s="8">
        <f t="shared" si="52"/>
        <v>2623236</v>
      </c>
      <c r="P86" s="8">
        <v>234440</v>
      </c>
      <c r="Q86" s="8">
        <f t="shared" si="53"/>
        <v>44543.6</v>
      </c>
      <c r="R86" s="8">
        <f t="shared" si="54"/>
        <v>278983.59999999998</v>
      </c>
      <c r="S86" s="8">
        <f t="shared" si="55"/>
        <v>3347803.1999999997</v>
      </c>
      <c r="T86" s="8"/>
      <c r="U86" s="8"/>
      <c r="V86" s="8">
        <v>29100</v>
      </c>
      <c r="W86" s="8">
        <f t="shared" si="75"/>
        <v>32174.4732</v>
      </c>
      <c r="X86" s="8"/>
      <c r="Y86" s="46"/>
      <c r="Z86" s="8">
        <f t="shared" si="76"/>
        <v>32174.4732</v>
      </c>
      <c r="AA86" s="7">
        <f t="shared" si="77"/>
        <v>245913.5</v>
      </c>
      <c r="AB86" s="8">
        <f t="shared" si="78"/>
        <v>152165.5255946113</v>
      </c>
      <c r="AC86" s="8">
        <f t="shared" si="79"/>
        <v>200746.2683</v>
      </c>
      <c r="AD86" s="12">
        <f t="shared" si="33"/>
        <v>151136.31525449321</v>
      </c>
      <c r="AE86" s="14">
        <f t="shared" si="37"/>
        <v>32174.4732</v>
      </c>
    </row>
    <row r="87" spans="2:31" x14ac:dyDescent="0.25">
      <c r="B87" s="25">
        <v>70</v>
      </c>
      <c r="C87" s="25">
        <v>43151</v>
      </c>
      <c r="D87" s="25" t="s">
        <v>137</v>
      </c>
      <c r="E87" s="25" t="s">
        <v>138</v>
      </c>
      <c r="F87" s="25" t="s">
        <v>32</v>
      </c>
      <c r="G87" s="25">
        <v>20</v>
      </c>
      <c r="H87" s="8">
        <v>73100</v>
      </c>
      <c r="I87" s="8">
        <v>13889</v>
      </c>
      <c r="J87" s="8">
        <v>86989</v>
      </c>
      <c r="K87" s="8">
        <v>1739780</v>
      </c>
      <c r="L87" s="8">
        <v>58500</v>
      </c>
      <c r="M87" s="8">
        <f t="shared" si="34"/>
        <v>11115</v>
      </c>
      <c r="N87" s="8">
        <f t="shared" si="51"/>
        <v>69615</v>
      </c>
      <c r="O87" s="8">
        <f t="shared" si="52"/>
        <v>1392300</v>
      </c>
      <c r="P87" s="8">
        <v>74790</v>
      </c>
      <c r="Q87" s="8">
        <f t="shared" si="53"/>
        <v>14210.1</v>
      </c>
      <c r="R87" s="8">
        <f t="shared" si="54"/>
        <v>89000.1</v>
      </c>
      <c r="S87" s="8">
        <f t="shared" si="55"/>
        <v>1780002</v>
      </c>
      <c r="T87" s="8"/>
      <c r="U87" s="8"/>
      <c r="V87" s="8">
        <v>14756</v>
      </c>
      <c r="W87" s="8">
        <f t="shared" si="75"/>
        <v>16315.000912</v>
      </c>
      <c r="X87" s="8"/>
      <c r="Y87" s="46"/>
      <c r="Z87" s="8">
        <f t="shared" si="76"/>
        <v>16315.000912</v>
      </c>
      <c r="AA87" s="7">
        <f t="shared" si="77"/>
        <v>78302</v>
      </c>
      <c r="AB87" s="8">
        <f t="shared" si="78"/>
        <v>54454.802933178813</v>
      </c>
      <c r="AC87" s="8">
        <f t="shared" si="79"/>
        <v>65479.775227999999</v>
      </c>
      <c r="AD87" s="12">
        <f t="shared" si="33"/>
        <v>43831.427400529137</v>
      </c>
      <c r="AE87" s="14">
        <f t="shared" si="37"/>
        <v>16315.000912</v>
      </c>
    </row>
    <row r="88" spans="2:31" ht="18.75" customHeight="1" x14ac:dyDescent="0.25">
      <c r="B88" s="25">
        <v>71</v>
      </c>
      <c r="C88" s="25">
        <v>43151</v>
      </c>
      <c r="D88" s="25" t="s">
        <v>139</v>
      </c>
      <c r="E88" s="25">
        <v>336</v>
      </c>
      <c r="F88" s="25" t="s">
        <v>32</v>
      </c>
      <c r="G88" s="25">
        <v>18</v>
      </c>
      <c r="H88" s="8">
        <v>8694000</v>
      </c>
      <c r="I88" s="8">
        <v>1651860</v>
      </c>
      <c r="J88" s="8">
        <v>10345860</v>
      </c>
      <c r="K88" s="8">
        <v>186225480</v>
      </c>
      <c r="L88" s="8">
        <v>6955200</v>
      </c>
      <c r="M88" s="8">
        <f t="shared" si="34"/>
        <v>1321488</v>
      </c>
      <c r="N88" s="8">
        <f t="shared" si="51"/>
        <v>8276688</v>
      </c>
      <c r="O88" s="8">
        <f t="shared" si="52"/>
        <v>148980384</v>
      </c>
      <c r="P88" s="8">
        <v>8989600</v>
      </c>
      <c r="Q88" s="8">
        <f t="shared" si="53"/>
        <v>1708024</v>
      </c>
      <c r="R88" s="8">
        <f t="shared" si="54"/>
        <v>10697624</v>
      </c>
      <c r="S88" s="8">
        <f t="shared" si="55"/>
        <v>192557232</v>
      </c>
      <c r="T88" s="8"/>
      <c r="U88" s="8"/>
      <c r="V88" s="8">
        <v>53800</v>
      </c>
      <c r="W88" s="8">
        <f t="shared" ref="W88:W91" si="80">V88*(1+5.2%)*(1+5.1%)</f>
        <v>59484.077600000004</v>
      </c>
      <c r="X88" s="8"/>
      <c r="Y88" s="46"/>
      <c r="Z88" s="8">
        <f t="shared" si="76"/>
        <v>59484.077600000004</v>
      </c>
      <c r="AA88" s="7">
        <f t="shared" si="77"/>
        <v>9311274</v>
      </c>
      <c r="AB88" s="8">
        <f t="shared" si="78"/>
        <v>2716926.0044771275</v>
      </c>
      <c r="AC88" s="8">
        <f t="shared" si="79"/>
        <v>7344914.0193999996</v>
      </c>
      <c r="AD88" s="12">
        <f t="shared" si="33"/>
        <v>6542003.3922424018</v>
      </c>
      <c r="AE88" s="14">
        <f t="shared" si="37"/>
        <v>59484.077600000004</v>
      </c>
    </row>
    <row r="89" spans="2:31" ht="18.75" customHeight="1" x14ac:dyDescent="0.25">
      <c r="B89" s="25">
        <v>72</v>
      </c>
      <c r="C89" s="25">
        <v>43240</v>
      </c>
      <c r="D89" s="25" t="s">
        <v>140</v>
      </c>
      <c r="E89" s="25" t="s">
        <v>141</v>
      </c>
      <c r="F89" s="25" t="s">
        <v>32</v>
      </c>
      <c r="G89" s="25">
        <v>18</v>
      </c>
      <c r="H89" s="8">
        <v>2923600</v>
      </c>
      <c r="I89" s="8">
        <v>555484</v>
      </c>
      <c r="J89" s="8">
        <v>3479084</v>
      </c>
      <c r="K89" s="8">
        <v>62623512</v>
      </c>
      <c r="L89" s="8">
        <v>2338900</v>
      </c>
      <c r="M89" s="8">
        <f t="shared" si="34"/>
        <v>444391</v>
      </c>
      <c r="N89" s="8">
        <f t="shared" si="51"/>
        <v>2783291</v>
      </c>
      <c r="O89" s="8">
        <f t="shared" si="52"/>
        <v>50099238</v>
      </c>
      <c r="P89" s="8">
        <v>2986070</v>
      </c>
      <c r="Q89" s="8">
        <f t="shared" si="53"/>
        <v>567353.30000000005</v>
      </c>
      <c r="R89" s="8">
        <f t="shared" si="54"/>
        <v>3553423.3</v>
      </c>
      <c r="S89" s="8">
        <f t="shared" si="55"/>
        <v>63961619.399999999</v>
      </c>
      <c r="T89" s="8"/>
      <c r="U89" s="8"/>
      <c r="V89" s="8">
        <v>108600</v>
      </c>
      <c r="W89" s="8">
        <f t="shared" si="80"/>
        <v>120073.80720000001</v>
      </c>
      <c r="X89" s="8"/>
      <c r="Y89" s="46"/>
      <c r="Z89" s="8">
        <f t="shared" si="76"/>
        <v>120073.80720000001</v>
      </c>
      <c r="AA89" s="7">
        <f t="shared" si="77"/>
        <v>3131187.5</v>
      </c>
      <c r="AB89" s="8">
        <f t="shared" si="78"/>
        <v>1425705.054101564</v>
      </c>
      <c r="AC89" s="8">
        <f t="shared" si="79"/>
        <v>2483968.0268000001</v>
      </c>
      <c r="AD89" s="12">
        <f t="shared" si="33"/>
        <v>2129178.9111025464</v>
      </c>
      <c r="AE89" s="14">
        <f t="shared" si="37"/>
        <v>120073.80720000001</v>
      </c>
    </row>
    <row r="90" spans="2:31" ht="18" customHeight="1" x14ac:dyDescent="0.25">
      <c r="B90" s="25">
        <v>73</v>
      </c>
      <c r="C90" s="25">
        <v>43320</v>
      </c>
      <c r="D90" s="25" t="s">
        <v>142</v>
      </c>
      <c r="E90" s="25">
        <v>673</v>
      </c>
      <c r="F90" s="25" t="s">
        <v>32</v>
      </c>
      <c r="G90" s="25">
        <v>6</v>
      </c>
      <c r="H90" s="8">
        <v>10143000</v>
      </c>
      <c r="I90" s="8">
        <v>1927170</v>
      </c>
      <c r="J90" s="8">
        <v>12070170</v>
      </c>
      <c r="K90" s="8">
        <v>72421020</v>
      </c>
      <c r="L90" s="8">
        <v>8114400</v>
      </c>
      <c r="M90" s="8">
        <f t="shared" si="34"/>
        <v>1541736</v>
      </c>
      <c r="N90" s="8">
        <f t="shared" si="51"/>
        <v>9656136</v>
      </c>
      <c r="O90" s="8">
        <f t="shared" si="52"/>
        <v>57936816</v>
      </c>
      <c r="P90" s="8">
        <v>10386440</v>
      </c>
      <c r="Q90" s="8">
        <f t="shared" si="53"/>
        <v>1973423.6</v>
      </c>
      <c r="R90" s="8">
        <f t="shared" si="54"/>
        <v>12359863.6</v>
      </c>
      <c r="S90" s="8">
        <f t="shared" si="55"/>
        <v>74159181.599999994</v>
      </c>
      <c r="T90" s="8"/>
      <c r="U90" s="8"/>
      <c r="V90" s="8">
        <v>10500</v>
      </c>
      <c r="W90" s="8">
        <f t="shared" si="80"/>
        <v>11609.346</v>
      </c>
      <c r="X90" s="8"/>
      <c r="Y90" s="46"/>
      <c r="Z90" s="8">
        <f t="shared" si="76"/>
        <v>11609.346</v>
      </c>
      <c r="AA90" s="7">
        <f t="shared" si="77"/>
        <v>10863153</v>
      </c>
      <c r="AB90" s="8">
        <f t="shared" si="78"/>
        <v>2022248.6232619218</v>
      </c>
      <c r="AC90" s="8">
        <f t="shared" si="79"/>
        <v>8524444.7365000006</v>
      </c>
      <c r="AD90" s="12">
        <f t="shared" ref="AD90:AD127" si="81">STDEVA(Z90,AA90)</f>
        <v>7673200.1040852461</v>
      </c>
      <c r="AE90" s="14">
        <f t="shared" si="37"/>
        <v>11609.346</v>
      </c>
    </row>
    <row r="91" spans="2:31" ht="19.5" customHeight="1" x14ac:dyDescent="0.25">
      <c r="B91" s="25">
        <v>74</v>
      </c>
      <c r="C91" s="25">
        <v>43320</v>
      </c>
      <c r="D91" s="25" t="s">
        <v>143</v>
      </c>
      <c r="E91" s="25">
        <v>21284</v>
      </c>
      <c r="F91" s="25" t="s">
        <v>32</v>
      </c>
      <c r="G91" s="25">
        <v>6</v>
      </c>
      <c r="H91" s="8">
        <v>14500</v>
      </c>
      <c r="I91" s="8">
        <v>2755</v>
      </c>
      <c r="J91" s="8">
        <v>17255</v>
      </c>
      <c r="K91" s="8">
        <v>103530</v>
      </c>
      <c r="L91" s="8">
        <v>11600</v>
      </c>
      <c r="M91" s="8">
        <f t="shared" ref="M91:M127" si="82">L91*19%</f>
        <v>2204</v>
      </c>
      <c r="N91" s="8">
        <f t="shared" si="51"/>
        <v>13804</v>
      </c>
      <c r="O91" s="8">
        <f t="shared" si="52"/>
        <v>82824</v>
      </c>
      <c r="P91" s="8">
        <v>14990</v>
      </c>
      <c r="Q91" s="8">
        <f t="shared" si="53"/>
        <v>2848.1</v>
      </c>
      <c r="R91" s="8">
        <f t="shared" si="54"/>
        <v>17838.099999999999</v>
      </c>
      <c r="S91" s="8">
        <f t="shared" si="55"/>
        <v>107028.59999999999</v>
      </c>
      <c r="T91" s="8"/>
      <c r="U91" s="8"/>
      <c r="V91" s="8">
        <v>12300</v>
      </c>
      <c r="W91" s="8">
        <f t="shared" si="80"/>
        <v>13599.5196</v>
      </c>
      <c r="X91" s="8"/>
      <c r="Y91" s="46"/>
      <c r="Z91" s="8">
        <f t="shared" si="76"/>
        <v>13599.5196</v>
      </c>
      <c r="AA91" s="7">
        <f t="shared" si="77"/>
        <v>15529.5</v>
      </c>
      <c r="AB91" s="8">
        <f t="shared" si="78"/>
        <v>15504.152052422205</v>
      </c>
      <c r="AC91" s="8">
        <f t="shared" si="79"/>
        <v>15624.1549</v>
      </c>
      <c r="AD91" s="12">
        <f t="shared" si="81"/>
        <v>1364.7022283971257</v>
      </c>
      <c r="AE91" s="14">
        <f t="shared" ref="AE91:AE127" si="83">Z91</f>
        <v>13599.5196</v>
      </c>
    </row>
    <row r="92" spans="2:31" x14ac:dyDescent="0.25">
      <c r="B92" s="25">
        <v>75</v>
      </c>
      <c r="C92" s="25">
        <v>43240</v>
      </c>
      <c r="D92" s="25" t="s">
        <v>144</v>
      </c>
      <c r="E92" s="25" t="s">
        <v>145</v>
      </c>
      <c r="F92" s="25" t="s">
        <v>32</v>
      </c>
      <c r="G92" s="25">
        <v>20</v>
      </c>
      <c r="H92" s="8">
        <v>4968000</v>
      </c>
      <c r="I92" s="8">
        <v>943920</v>
      </c>
      <c r="J92" s="8">
        <v>5911920</v>
      </c>
      <c r="K92" s="8">
        <v>118238400</v>
      </c>
      <c r="L92" s="8">
        <v>3864000</v>
      </c>
      <c r="M92" s="8">
        <f t="shared" si="82"/>
        <v>734160</v>
      </c>
      <c r="N92" s="8">
        <f t="shared" si="51"/>
        <v>4598160</v>
      </c>
      <c r="O92" s="8">
        <f t="shared" si="52"/>
        <v>91963200</v>
      </c>
      <c r="P92" s="8">
        <v>5136920</v>
      </c>
      <c r="Q92" s="8">
        <f t="shared" si="53"/>
        <v>976014.8</v>
      </c>
      <c r="R92" s="8">
        <f t="shared" si="54"/>
        <v>6112934.7999999998</v>
      </c>
      <c r="S92" s="8">
        <f t="shared" si="55"/>
        <v>122258696</v>
      </c>
      <c r="T92" s="8"/>
      <c r="U92" s="8"/>
      <c r="V92" s="8"/>
      <c r="W92" s="8"/>
      <c r="X92" s="8">
        <v>1708700</v>
      </c>
      <c r="Y92" s="38">
        <f t="shared" ref="Y92:Y97" si="84">X92*(1+5.1%)</f>
        <v>1795843.7</v>
      </c>
      <c r="Z92" s="8">
        <f>MINA(J92,N92,R92,Y92)</f>
        <v>1795843.7</v>
      </c>
      <c r="AA92" s="7">
        <f t="shared" ref="AA92:AA97" si="85">MEDIAN(J92,N92,R92,Y92)</f>
        <v>5255040</v>
      </c>
      <c r="AB92" s="8">
        <f t="shared" ref="AB92:AB97" si="86">GEOMEAN(J92,N92,R92,Y92)</f>
        <v>4156308.0820280872</v>
      </c>
      <c r="AC92" s="8">
        <f t="shared" ref="AC92:AC97" si="87">AVERAGE(J92,N92,R92,Y92)</f>
        <v>4604714.625</v>
      </c>
      <c r="AD92" s="12">
        <f t="shared" si="81"/>
        <v>2446021.1611854145</v>
      </c>
      <c r="AE92" s="14">
        <f t="shared" si="83"/>
        <v>1795843.7</v>
      </c>
    </row>
    <row r="93" spans="2:31" ht="18" customHeight="1" x14ac:dyDescent="0.25">
      <c r="B93" s="25">
        <v>76</v>
      </c>
      <c r="C93" s="25">
        <v>43240</v>
      </c>
      <c r="D93" s="25" t="s">
        <v>146</v>
      </c>
      <c r="E93" s="25" t="s">
        <v>147</v>
      </c>
      <c r="F93" s="25" t="s">
        <v>32</v>
      </c>
      <c r="G93" s="25">
        <v>36</v>
      </c>
      <c r="H93" s="8">
        <v>2203500</v>
      </c>
      <c r="I93" s="8">
        <v>418665</v>
      </c>
      <c r="J93" s="8">
        <v>2622165</v>
      </c>
      <c r="K93" s="8">
        <v>94397940</v>
      </c>
      <c r="L93" s="8">
        <v>1762800</v>
      </c>
      <c r="M93" s="8">
        <f t="shared" si="82"/>
        <v>334932</v>
      </c>
      <c r="N93" s="8">
        <f t="shared" si="51"/>
        <v>2097732</v>
      </c>
      <c r="O93" s="8">
        <f t="shared" si="52"/>
        <v>75518352</v>
      </c>
      <c r="P93" s="8">
        <v>2256380</v>
      </c>
      <c r="Q93" s="8">
        <f t="shared" si="53"/>
        <v>428712.2</v>
      </c>
      <c r="R93" s="8">
        <f t="shared" si="54"/>
        <v>2685092.2</v>
      </c>
      <c r="S93" s="8">
        <f t="shared" si="55"/>
        <v>96663319.200000003</v>
      </c>
      <c r="T93" s="8"/>
      <c r="U93" s="8"/>
      <c r="V93" s="8"/>
      <c r="W93" s="8"/>
      <c r="X93" s="8">
        <v>149600</v>
      </c>
      <c r="Y93" s="38">
        <f t="shared" si="84"/>
        <v>157229.59999999998</v>
      </c>
      <c r="Z93" s="8">
        <f t="shared" ref="Z93:Z97" si="88">MINA(J93,N93,R93,Y93)</f>
        <v>157229.59999999998</v>
      </c>
      <c r="AA93" s="7">
        <f t="shared" si="85"/>
        <v>2359948.5</v>
      </c>
      <c r="AB93" s="8">
        <f t="shared" si="86"/>
        <v>1234456.7621059411</v>
      </c>
      <c r="AC93" s="8">
        <f t="shared" si="87"/>
        <v>1890554.7</v>
      </c>
      <c r="AD93" s="12">
        <f t="shared" si="81"/>
        <v>1557557.4712377726</v>
      </c>
      <c r="AE93" s="14">
        <f t="shared" si="83"/>
        <v>157229.59999999998</v>
      </c>
    </row>
    <row r="94" spans="2:31" ht="18" customHeight="1" x14ac:dyDescent="0.25">
      <c r="B94" s="25">
        <v>77</v>
      </c>
      <c r="C94" s="25">
        <v>43240</v>
      </c>
      <c r="D94" s="25" t="s">
        <v>148</v>
      </c>
      <c r="E94" s="25" t="s">
        <v>149</v>
      </c>
      <c r="F94" s="25" t="s">
        <v>32</v>
      </c>
      <c r="G94" s="25">
        <v>15</v>
      </c>
      <c r="H94" s="8">
        <v>3622500</v>
      </c>
      <c r="I94" s="8">
        <v>688275</v>
      </c>
      <c r="J94" s="8">
        <v>4310775</v>
      </c>
      <c r="K94" s="8">
        <v>64661625</v>
      </c>
      <c r="L94" s="8">
        <v>2898000</v>
      </c>
      <c r="M94" s="8">
        <f t="shared" si="82"/>
        <v>550620</v>
      </c>
      <c r="N94" s="8">
        <f t="shared" si="51"/>
        <v>3448620</v>
      </c>
      <c r="O94" s="8">
        <f t="shared" si="52"/>
        <v>51729300</v>
      </c>
      <c r="P94" s="8">
        <v>3700030</v>
      </c>
      <c r="Q94" s="8">
        <f t="shared" si="53"/>
        <v>703005.7</v>
      </c>
      <c r="R94" s="8">
        <f t="shared" si="54"/>
        <v>4403035.7</v>
      </c>
      <c r="S94" s="8">
        <f t="shared" si="55"/>
        <v>66045535.5</v>
      </c>
      <c r="T94" s="8"/>
      <c r="U94" s="8"/>
      <c r="V94" s="8"/>
      <c r="W94" s="8"/>
      <c r="X94" s="8">
        <v>340700</v>
      </c>
      <c r="Y94" s="38">
        <f t="shared" si="84"/>
        <v>358075.69999999995</v>
      </c>
      <c r="Z94" s="8">
        <f t="shared" si="88"/>
        <v>358075.69999999995</v>
      </c>
      <c r="AA94" s="7">
        <f t="shared" si="85"/>
        <v>3879697.5</v>
      </c>
      <c r="AB94" s="8">
        <f t="shared" si="86"/>
        <v>2200300.2018614095</v>
      </c>
      <c r="AC94" s="8">
        <f t="shared" si="87"/>
        <v>3130126.5999999996</v>
      </c>
      <c r="AD94" s="12">
        <f t="shared" si="81"/>
        <v>2490162.6555543756</v>
      </c>
      <c r="AE94" s="14">
        <f t="shared" si="83"/>
        <v>358075.69999999995</v>
      </c>
    </row>
    <row r="95" spans="2:31" ht="23.25" customHeight="1" x14ac:dyDescent="0.25">
      <c r="B95" s="25">
        <v>78</v>
      </c>
      <c r="C95" s="26">
        <v>43240</v>
      </c>
      <c r="D95" s="25" t="s">
        <v>150</v>
      </c>
      <c r="E95" s="26" t="s">
        <v>151</v>
      </c>
      <c r="F95" s="26" t="s">
        <v>32</v>
      </c>
      <c r="G95" s="25">
        <v>26</v>
      </c>
      <c r="H95" s="8">
        <v>212800</v>
      </c>
      <c r="I95" s="8">
        <v>40432</v>
      </c>
      <c r="J95" s="8">
        <v>253232</v>
      </c>
      <c r="K95" s="8">
        <v>6584032</v>
      </c>
      <c r="L95" s="8">
        <v>170200</v>
      </c>
      <c r="M95" s="8">
        <f t="shared" si="82"/>
        <v>32338</v>
      </c>
      <c r="N95" s="8">
        <f t="shared" si="51"/>
        <v>202538</v>
      </c>
      <c r="O95" s="8">
        <f t="shared" si="52"/>
        <v>5265988</v>
      </c>
      <c r="P95" s="8">
        <v>217860</v>
      </c>
      <c r="Q95" s="8">
        <f t="shared" si="53"/>
        <v>41393.4</v>
      </c>
      <c r="R95" s="8">
        <f t="shared" si="54"/>
        <v>259253.4</v>
      </c>
      <c r="S95" s="8">
        <f t="shared" si="55"/>
        <v>6740588.3999999994</v>
      </c>
      <c r="T95" s="8"/>
      <c r="U95" s="8"/>
      <c r="V95" s="8"/>
      <c r="W95" s="8"/>
      <c r="X95" s="8">
        <v>141491</v>
      </c>
      <c r="Y95" s="38">
        <f t="shared" si="84"/>
        <v>148707.041</v>
      </c>
      <c r="Z95" s="8">
        <f t="shared" si="88"/>
        <v>148707.041</v>
      </c>
      <c r="AA95" s="7">
        <f t="shared" si="85"/>
        <v>227885</v>
      </c>
      <c r="AB95" s="8">
        <f t="shared" si="86"/>
        <v>210872.65871436166</v>
      </c>
      <c r="AC95" s="8">
        <f t="shared" si="87"/>
        <v>215932.61025</v>
      </c>
      <c r="AD95" s="12">
        <f t="shared" si="81"/>
        <v>55987.271729410517</v>
      </c>
      <c r="AE95" s="14">
        <f t="shared" si="83"/>
        <v>148707.041</v>
      </c>
    </row>
    <row r="96" spans="2:31" x14ac:dyDescent="0.25">
      <c r="B96" s="25">
        <v>79</v>
      </c>
      <c r="C96" s="26">
        <v>43240</v>
      </c>
      <c r="D96" s="25" t="s">
        <v>152</v>
      </c>
      <c r="E96" s="26">
        <v>432</v>
      </c>
      <c r="F96" s="26" t="s">
        <v>32</v>
      </c>
      <c r="G96" s="25">
        <v>11</v>
      </c>
      <c r="H96" s="8">
        <v>57257300</v>
      </c>
      <c r="I96" s="8">
        <v>10878887</v>
      </c>
      <c r="J96" s="8">
        <v>68136187</v>
      </c>
      <c r="K96" s="8">
        <v>749498057</v>
      </c>
      <c r="L96" s="8">
        <v>45805800</v>
      </c>
      <c r="M96" s="8">
        <f t="shared" si="82"/>
        <v>8703102</v>
      </c>
      <c r="N96" s="8">
        <f t="shared" si="51"/>
        <v>54508902</v>
      </c>
      <c r="O96" s="8">
        <f t="shared" si="52"/>
        <v>599597922</v>
      </c>
      <c r="P96" s="8">
        <v>59203990</v>
      </c>
      <c r="Q96" s="8">
        <f t="shared" si="53"/>
        <v>11248758.1</v>
      </c>
      <c r="R96" s="8">
        <f t="shared" si="54"/>
        <v>70452748.099999994</v>
      </c>
      <c r="S96" s="8">
        <f t="shared" si="55"/>
        <v>774980229.0999999</v>
      </c>
      <c r="T96" s="8"/>
      <c r="U96" s="8"/>
      <c r="V96" s="8"/>
      <c r="W96" s="8"/>
      <c r="X96" s="8">
        <v>24500</v>
      </c>
      <c r="Y96" s="38">
        <f t="shared" si="84"/>
        <v>25749.5</v>
      </c>
      <c r="Z96" s="8">
        <f t="shared" si="88"/>
        <v>25749.5</v>
      </c>
      <c r="AA96" s="7">
        <f t="shared" si="85"/>
        <v>61322544.5</v>
      </c>
      <c r="AB96" s="8">
        <f t="shared" si="86"/>
        <v>9059995.8680995218</v>
      </c>
      <c r="AC96" s="8">
        <f t="shared" si="87"/>
        <v>48280896.649999999</v>
      </c>
      <c r="AD96" s="12">
        <f t="shared" si="81"/>
        <v>43343379.409501657</v>
      </c>
      <c r="AE96" s="14">
        <f t="shared" si="83"/>
        <v>25749.5</v>
      </c>
    </row>
    <row r="97" spans="2:31" x14ac:dyDescent="0.25">
      <c r="B97" s="25">
        <v>80</v>
      </c>
      <c r="C97" s="26">
        <v>43240</v>
      </c>
      <c r="D97" s="25" t="s">
        <v>153</v>
      </c>
      <c r="E97" s="26" t="s">
        <v>154</v>
      </c>
      <c r="F97" s="26" t="s">
        <v>32</v>
      </c>
      <c r="G97" s="25">
        <v>10</v>
      </c>
      <c r="H97" s="8">
        <v>3333600</v>
      </c>
      <c r="I97" s="8">
        <v>633384</v>
      </c>
      <c r="J97" s="8">
        <v>3966984</v>
      </c>
      <c r="K97" s="8">
        <v>39669840</v>
      </c>
      <c r="L97" s="8">
        <v>2592800</v>
      </c>
      <c r="M97" s="8">
        <f t="shared" si="82"/>
        <v>492632</v>
      </c>
      <c r="N97" s="8">
        <f t="shared" si="51"/>
        <v>3085432</v>
      </c>
      <c r="O97" s="8">
        <f t="shared" si="52"/>
        <v>30854320</v>
      </c>
      <c r="P97" s="8">
        <v>3446870</v>
      </c>
      <c r="Q97" s="8">
        <f t="shared" si="53"/>
        <v>654905.30000000005</v>
      </c>
      <c r="R97" s="8">
        <f t="shared" si="54"/>
        <v>4101775.3</v>
      </c>
      <c r="S97" s="8">
        <f t="shared" si="55"/>
        <v>41017753</v>
      </c>
      <c r="T97" s="8"/>
      <c r="U97" s="8"/>
      <c r="V97" s="8"/>
      <c r="W97" s="8"/>
      <c r="X97" s="8">
        <v>443300</v>
      </c>
      <c r="Y97" s="38">
        <f t="shared" si="84"/>
        <v>465908.3</v>
      </c>
      <c r="Z97" s="8">
        <f t="shared" si="88"/>
        <v>465908.3</v>
      </c>
      <c r="AA97" s="7">
        <f t="shared" si="85"/>
        <v>3526208</v>
      </c>
      <c r="AB97" s="8">
        <f t="shared" si="86"/>
        <v>2199187.1299888766</v>
      </c>
      <c r="AC97" s="8">
        <f t="shared" si="87"/>
        <v>2905024.9000000004</v>
      </c>
      <c r="AD97" s="12">
        <f t="shared" si="81"/>
        <v>2163958.6703331573</v>
      </c>
      <c r="AE97" s="14">
        <f t="shared" si="83"/>
        <v>465908.3</v>
      </c>
    </row>
    <row r="98" spans="2:31" x14ac:dyDescent="0.25">
      <c r="B98" s="25">
        <v>81</v>
      </c>
      <c r="C98" s="26">
        <v>43240</v>
      </c>
      <c r="D98" s="25" t="s">
        <v>155</v>
      </c>
      <c r="E98" s="26" t="s">
        <v>156</v>
      </c>
      <c r="F98" s="26" t="s">
        <v>32</v>
      </c>
      <c r="G98" s="25">
        <v>1</v>
      </c>
      <c r="H98" s="8">
        <v>43279500</v>
      </c>
      <c r="I98" s="8">
        <v>8223105</v>
      </c>
      <c r="J98" s="8">
        <v>51502605</v>
      </c>
      <c r="K98" s="8">
        <v>51502605</v>
      </c>
      <c r="L98" s="8">
        <v>34623600</v>
      </c>
      <c r="M98" s="8">
        <f t="shared" si="82"/>
        <v>6578484</v>
      </c>
      <c r="N98" s="8">
        <f t="shared" si="51"/>
        <v>41202084</v>
      </c>
      <c r="O98" s="8">
        <f t="shared" si="52"/>
        <v>41202084</v>
      </c>
      <c r="P98" s="8">
        <v>44318170</v>
      </c>
      <c r="Q98" s="8">
        <f t="shared" si="53"/>
        <v>8420452.3000000007</v>
      </c>
      <c r="R98" s="8">
        <f t="shared" si="54"/>
        <v>52738622.299999997</v>
      </c>
      <c r="S98" s="8">
        <f t="shared" si="55"/>
        <v>52738622.299999997</v>
      </c>
      <c r="T98" s="8"/>
      <c r="U98" s="8"/>
      <c r="V98" s="8">
        <v>2373800</v>
      </c>
      <c r="W98" s="8">
        <f t="shared" ref="W98:W103" si="89">V98*(1+5.2%)*(1+5.1%)</f>
        <v>2624596.7176000001</v>
      </c>
      <c r="X98" s="8"/>
      <c r="Y98" s="46"/>
      <c r="Z98" s="8">
        <f t="shared" ref="Z98:Z103" si="90">MINA(J98,N98,R98,W98)</f>
        <v>2624596.7176000001</v>
      </c>
      <c r="AA98" s="7">
        <f t="shared" ref="AA98:AA103" si="91">MEDIAN(J98,N98,R98,W98)</f>
        <v>46352344.5</v>
      </c>
      <c r="AB98" s="8">
        <f t="shared" ref="AB98:AB103" si="92">GEOMEAN(J98,N98,R98,W98)</f>
        <v>23280105.028010044</v>
      </c>
      <c r="AC98" s="8">
        <f t="shared" ref="AC98:AC103" si="93">AVERAGE(J98,N98,R98,W98)</f>
        <v>37016977.0044</v>
      </c>
      <c r="AD98" s="12">
        <f t="shared" si="81"/>
        <v>30920186.982950054</v>
      </c>
      <c r="AE98" s="14">
        <f t="shared" si="83"/>
        <v>2624596.7176000001</v>
      </c>
    </row>
    <row r="99" spans="2:31" x14ac:dyDescent="0.25">
      <c r="B99" s="25">
        <v>82</v>
      </c>
      <c r="C99" s="26">
        <v>43915</v>
      </c>
      <c r="D99" s="25" t="s">
        <v>157</v>
      </c>
      <c r="E99" s="26" t="s">
        <v>158</v>
      </c>
      <c r="F99" s="26" t="s">
        <v>32</v>
      </c>
      <c r="G99" s="25">
        <v>15</v>
      </c>
      <c r="H99" s="8">
        <v>72500</v>
      </c>
      <c r="I99" s="8">
        <v>13775</v>
      </c>
      <c r="J99" s="8">
        <v>86275</v>
      </c>
      <c r="K99" s="8">
        <v>1294125</v>
      </c>
      <c r="L99" s="8">
        <v>58000</v>
      </c>
      <c r="M99" s="8">
        <f t="shared" si="82"/>
        <v>11020</v>
      </c>
      <c r="N99" s="8">
        <f t="shared" si="51"/>
        <v>69020</v>
      </c>
      <c r="O99" s="8">
        <f t="shared" si="52"/>
        <v>1035300</v>
      </c>
      <c r="P99" s="8">
        <v>74010</v>
      </c>
      <c r="Q99" s="8">
        <f t="shared" si="53"/>
        <v>14061.9</v>
      </c>
      <c r="R99" s="8">
        <f t="shared" si="54"/>
        <v>88071.9</v>
      </c>
      <c r="S99" s="8">
        <f t="shared" si="55"/>
        <v>1321078.5</v>
      </c>
      <c r="T99" s="8"/>
      <c r="U99" s="8"/>
      <c r="V99" s="8">
        <v>3500</v>
      </c>
      <c r="W99" s="8">
        <f t="shared" si="89"/>
        <v>3869.7819999999997</v>
      </c>
      <c r="X99" s="8"/>
      <c r="Y99" s="46"/>
      <c r="Z99" s="8">
        <f t="shared" si="90"/>
        <v>3869.7819999999997</v>
      </c>
      <c r="AA99" s="7">
        <f t="shared" si="91"/>
        <v>77647.5</v>
      </c>
      <c r="AB99" s="8">
        <f t="shared" si="92"/>
        <v>37743.828237176858</v>
      </c>
      <c r="AC99" s="8">
        <f t="shared" si="93"/>
        <v>61809.1705</v>
      </c>
      <c r="AD99" s="12">
        <f t="shared" si="81"/>
        <v>52168.724698268801</v>
      </c>
      <c r="AE99" s="14">
        <f t="shared" si="83"/>
        <v>3869.7819999999997</v>
      </c>
    </row>
    <row r="100" spans="2:31" x14ac:dyDescent="0.25">
      <c r="B100" s="25">
        <v>83</v>
      </c>
      <c r="C100" s="26">
        <v>43915</v>
      </c>
      <c r="D100" s="25" t="s">
        <v>159</v>
      </c>
      <c r="E100" s="26" t="s">
        <v>160</v>
      </c>
      <c r="F100" s="26" t="s">
        <v>32</v>
      </c>
      <c r="G100" s="25">
        <v>20</v>
      </c>
      <c r="H100" s="8">
        <v>22500</v>
      </c>
      <c r="I100" s="8">
        <v>4275</v>
      </c>
      <c r="J100" s="8">
        <v>26775</v>
      </c>
      <c r="K100" s="8">
        <v>535500</v>
      </c>
      <c r="L100" s="8">
        <v>18000</v>
      </c>
      <c r="M100" s="8">
        <f t="shared" si="82"/>
        <v>3420</v>
      </c>
      <c r="N100" s="8">
        <f t="shared" si="51"/>
        <v>21420</v>
      </c>
      <c r="O100" s="8">
        <f t="shared" si="52"/>
        <v>428400</v>
      </c>
      <c r="P100" s="8">
        <v>22950</v>
      </c>
      <c r="Q100" s="8">
        <f t="shared" si="53"/>
        <v>4360.5</v>
      </c>
      <c r="R100" s="8">
        <f t="shared" si="54"/>
        <v>27310.5</v>
      </c>
      <c r="S100" s="8">
        <f t="shared" si="55"/>
        <v>546210</v>
      </c>
      <c r="T100" s="8"/>
      <c r="U100" s="8"/>
      <c r="V100" s="8">
        <v>2600</v>
      </c>
      <c r="W100" s="8">
        <f t="shared" si="89"/>
        <v>2874.6952000000001</v>
      </c>
      <c r="X100" s="8"/>
      <c r="Y100" s="46"/>
      <c r="Z100" s="8">
        <f t="shared" si="90"/>
        <v>2874.6952000000001</v>
      </c>
      <c r="AA100" s="7">
        <f t="shared" si="91"/>
        <v>24097.5</v>
      </c>
      <c r="AB100" s="8">
        <f t="shared" si="92"/>
        <v>14566.915476516657</v>
      </c>
      <c r="AC100" s="8">
        <f t="shared" si="93"/>
        <v>19595.0488</v>
      </c>
      <c r="AD100" s="12">
        <f t="shared" si="81"/>
        <v>15006.789189878407</v>
      </c>
      <c r="AE100" s="14">
        <f t="shared" si="83"/>
        <v>2874.6952000000001</v>
      </c>
    </row>
    <row r="101" spans="2:31" x14ac:dyDescent="0.25">
      <c r="B101" s="25">
        <v>84</v>
      </c>
      <c r="C101" s="26">
        <v>43915</v>
      </c>
      <c r="D101" s="25" t="s">
        <v>161</v>
      </c>
      <c r="E101" s="26" t="s">
        <v>162</v>
      </c>
      <c r="F101" s="26" t="s">
        <v>32</v>
      </c>
      <c r="G101" s="25">
        <v>23</v>
      </c>
      <c r="H101" s="8">
        <v>32500</v>
      </c>
      <c r="I101" s="8">
        <v>6175</v>
      </c>
      <c r="J101" s="8">
        <v>38675</v>
      </c>
      <c r="K101" s="8">
        <v>889525</v>
      </c>
      <c r="L101" s="8">
        <v>26000</v>
      </c>
      <c r="M101" s="8">
        <f t="shared" si="82"/>
        <v>4940</v>
      </c>
      <c r="N101" s="8">
        <f t="shared" si="51"/>
        <v>30940</v>
      </c>
      <c r="O101" s="8">
        <f t="shared" si="52"/>
        <v>711620</v>
      </c>
      <c r="P101" s="8">
        <v>33570</v>
      </c>
      <c r="Q101" s="8">
        <f t="shared" si="53"/>
        <v>6378.3</v>
      </c>
      <c r="R101" s="8">
        <f t="shared" si="54"/>
        <v>39948.300000000003</v>
      </c>
      <c r="S101" s="8">
        <f t="shared" si="55"/>
        <v>918810.9</v>
      </c>
      <c r="T101" s="8"/>
      <c r="U101" s="8"/>
      <c r="V101" s="8">
        <v>7000</v>
      </c>
      <c r="W101" s="8">
        <f t="shared" si="89"/>
        <v>7739.5639999999994</v>
      </c>
      <c r="X101" s="8"/>
      <c r="Y101" s="46"/>
      <c r="Z101" s="8">
        <f t="shared" si="90"/>
        <v>7739.5639999999994</v>
      </c>
      <c r="AA101" s="7">
        <f t="shared" si="91"/>
        <v>34807.5</v>
      </c>
      <c r="AB101" s="8">
        <f t="shared" si="92"/>
        <v>24662.741876127806</v>
      </c>
      <c r="AC101" s="8">
        <f t="shared" si="93"/>
        <v>29325.716</v>
      </c>
      <c r="AD101" s="12">
        <f t="shared" si="81"/>
        <v>19139.921098323473</v>
      </c>
      <c r="AE101" s="14">
        <f t="shared" si="83"/>
        <v>7739.5639999999994</v>
      </c>
    </row>
    <row r="102" spans="2:31" x14ac:dyDescent="0.25">
      <c r="B102" s="25">
        <v>85</v>
      </c>
      <c r="C102" s="26">
        <v>43915</v>
      </c>
      <c r="D102" s="25" t="s">
        <v>161</v>
      </c>
      <c r="E102" s="26" t="s">
        <v>163</v>
      </c>
      <c r="F102" s="26" t="s">
        <v>32</v>
      </c>
      <c r="G102" s="25">
        <v>24</v>
      </c>
      <c r="H102" s="8">
        <v>30200</v>
      </c>
      <c r="I102" s="8">
        <v>5738</v>
      </c>
      <c r="J102" s="8">
        <v>35938</v>
      </c>
      <c r="K102" s="8">
        <v>862512</v>
      </c>
      <c r="L102" s="8">
        <v>24200</v>
      </c>
      <c r="M102" s="8">
        <f t="shared" si="82"/>
        <v>4598</v>
      </c>
      <c r="N102" s="8">
        <f t="shared" si="51"/>
        <v>28798</v>
      </c>
      <c r="O102" s="8">
        <f t="shared" si="52"/>
        <v>691152</v>
      </c>
      <c r="P102" s="8">
        <v>31170</v>
      </c>
      <c r="Q102" s="8">
        <f t="shared" si="53"/>
        <v>5922.3</v>
      </c>
      <c r="R102" s="8">
        <f t="shared" si="54"/>
        <v>37092.300000000003</v>
      </c>
      <c r="S102" s="8">
        <f t="shared" si="55"/>
        <v>890215.20000000007</v>
      </c>
      <c r="T102" s="8"/>
      <c r="U102" s="8"/>
      <c r="V102" s="8">
        <v>700</v>
      </c>
      <c r="W102" s="8">
        <f t="shared" si="89"/>
        <v>773.95639999999992</v>
      </c>
      <c r="X102" s="8"/>
      <c r="Y102" s="46"/>
      <c r="Z102" s="8">
        <f t="shared" si="90"/>
        <v>773.95639999999992</v>
      </c>
      <c r="AA102" s="7">
        <f t="shared" si="91"/>
        <v>32368</v>
      </c>
      <c r="AB102" s="8">
        <f t="shared" si="92"/>
        <v>13128.92365231917</v>
      </c>
      <c r="AC102" s="8">
        <f t="shared" si="93"/>
        <v>25650.5641</v>
      </c>
      <c r="AD102" s="12">
        <f t="shared" si="81"/>
        <v>22340.362474663438</v>
      </c>
      <c r="AE102" s="14">
        <f t="shared" si="83"/>
        <v>773.95639999999992</v>
      </c>
    </row>
    <row r="103" spans="2:31" x14ac:dyDescent="0.25">
      <c r="B103" s="25">
        <v>86</v>
      </c>
      <c r="C103" s="26">
        <v>43915</v>
      </c>
      <c r="D103" s="25" t="s">
        <v>164</v>
      </c>
      <c r="E103" s="26" t="s">
        <v>165</v>
      </c>
      <c r="F103" s="26" t="s">
        <v>32</v>
      </c>
      <c r="G103" s="25">
        <v>25</v>
      </c>
      <c r="H103" s="8">
        <v>24800</v>
      </c>
      <c r="I103" s="8">
        <v>4712</v>
      </c>
      <c r="J103" s="8">
        <v>29512</v>
      </c>
      <c r="K103" s="8">
        <v>737800</v>
      </c>
      <c r="L103" s="8">
        <v>19900</v>
      </c>
      <c r="M103" s="8">
        <f t="shared" si="82"/>
        <v>3781</v>
      </c>
      <c r="N103" s="8">
        <f t="shared" si="51"/>
        <v>23681</v>
      </c>
      <c r="O103" s="8">
        <f t="shared" si="52"/>
        <v>592025</v>
      </c>
      <c r="P103" s="8">
        <v>25380</v>
      </c>
      <c r="Q103" s="8">
        <f t="shared" si="53"/>
        <v>4822.2</v>
      </c>
      <c r="R103" s="8">
        <f t="shared" si="54"/>
        <v>30202.2</v>
      </c>
      <c r="S103" s="8">
        <f t="shared" si="55"/>
        <v>755055</v>
      </c>
      <c r="T103" s="8"/>
      <c r="U103" s="8"/>
      <c r="V103" s="8">
        <v>5200</v>
      </c>
      <c r="W103" s="8">
        <f t="shared" si="89"/>
        <v>5749.3904000000002</v>
      </c>
      <c r="X103" s="8"/>
      <c r="Y103" s="46"/>
      <c r="Z103" s="8">
        <f t="shared" si="90"/>
        <v>5749.3904000000002</v>
      </c>
      <c r="AA103" s="7">
        <f t="shared" si="91"/>
        <v>26596.5</v>
      </c>
      <c r="AB103" s="8">
        <f t="shared" si="92"/>
        <v>18664.431430247972</v>
      </c>
      <c r="AC103" s="8">
        <f t="shared" si="93"/>
        <v>22286.1476</v>
      </c>
      <c r="AD103" s="12">
        <f t="shared" si="81"/>
        <v>14741.132566299177</v>
      </c>
      <c r="AE103" s="14">
        <f t="shared" si="83"/>
        <v>5749.3904000000002</v>
      </c>
    </row>
    <row r="104" spans="2:31" x14ac:dyDescent="0.25">
      <c r="B104" s="25">
        <v>87</v>
      </c>
      <c r="C104" s="26">
        <v>43240</v>
      </c>
      <c r="D104" s="25" t="s">
        <v>397</v>
      </c>
      <c r="E104" s="26" t="s">
        <v>166</v>
      </c>
      <c r="F104" s="26" t="s">
        <v>32</v>
      </c>
      <c r="G104" s="25">
        <v>25</v>
      </c>
      <c r="H104" s="8">
        <v>657200</v>
      </c>
      <c r="I104" s="8">
        <v>124868</v>
      </c>
      <c r="J104" s="8">
        <v>782068</v>
      </c>
      <c r="K104" s="8">
        <v>19551700</v>
      </c>
      <c r="L104" s="8">
        <v>511200</v>
      </c>
      <c r="M104" s="8">
        <f t="shared" si="82"/>
        <v>97128</v>
      </c>
      <c r="N104" s="8">
        <f t="shared" ref="N104:N127" si="94">L104+M104</f>
        <v>608328</v>
      </c>
      <c r="O104" s="8">
        <f t="shared" ref="O104:O127" si="95">N104*G104</f>
        <v>15208200</v>
      </c>
      <c r="P104" s="8">
        <v>672920</v>
      </c>
      <c r="Q104" s="8">
        <f t="shared" ref="Q104:Q124" si="96">P104*19%</f>
        <v>127854.8</v>
      </c>
      <c r="R104" s="8">
        <f t="shared" ref="R104:R124" si="97">P104+Q104</f>
        <v>800774.8</v>
      </c>
      <c r="S104" s="8">
        <f t="shared" ref="S104:S124" si="98">R104*G104</f>
        <v>20019370</v>
      </c>
      <c r="T104" s="8"/>
      <c r="U104" s="8"/>
      <c r="V104" s="8"/>
      <c r="W104" s="8"/>
      <c r="X104" s="8">
        <v>255255</v>
      </c>
      <c r="Y104" s="38">
        <f t="shared" ref="Y104:Y124" si="99">X104*(1+5.1%)</f>
        <v>268273.005</v>
      </c>
      <c r="Z104" s="8">
        <f t="shared" ref="Z104:Z124" si="100">MINA(J104,N104,R104,Y104)</f>
        <v>268273.005</v>
      </c>
      <c r="AA104" s="7">
        <f t="shared" ref="AA104:AA124" si="101">MEDIAN(J104,N104,R104,Y104)</f>
        <v>695198</v>
      </c>
      <c r="AB104" s="8">
        <f t="shared" ref="AB104:AB124" si="102">GEOMEAN(J104,N104,R104,Y104)</f>
        <v>565415.12730918766</v>
      </c>
      <c r="AC104" s="8">
        <f t="shared" ref="AC104:AC124" si="103">AVERAGE(J104,N104,R104,Y104)</f>
        <v>614860.95124999993</v>
      </c>
      <c r="AD104" s="12">
        <f t="shared" si="81"/>
        <v>301881.55902253278</v>
      </c>
      <c r="AE104" s="14">
        <f t="shared" si="83"/>
        <v>268273.005</v>
      </c>
    </row>
    <row r="105" spans="2:31" x14ac:dyDescent="0.25">
      <c r="B105" s="25">
        <v>88</v>
      </c>
      <c r="C105" s="26">
        <v>43240</v>
      </c>
      <c r="D105" s="25" t="s">
        <v>167</v>
      </c>
      <c r="E105" s="26" t="s">
        <v>168</v>
      </c>
      <c r="F105" s="26" t="s">
        <v>32</v>
      </c>
      <c r="G105" s="25">
        <v>35</v>
      </c>
      <c r="H105" s="8">
        <v>657200</v>
      </c>
      <c r="I105" s="8">
        <v>124868</v>
      </c>
      <c r="J105" s="8">
        <v>782068</v>
      </c>
      <c r="K105" s="8">
        <v>27372380</v>
      </c>
      <c r="L105" s="8">
        <v>511200</v>
      </c>
      <c r="M105" s="8">
        <f t="shared" si="82"/>
        <v>97128</v>
      </c>
      <c r="N105" s="8">
        <f t="shared" si="94"/>
        <v>608328</v>
      </c>
      <c r="O105" s="8">
        <f t="shared" si="95"/>
        <v>21291480</v>
      </c>
      <c r="P105" s="8">
        <v>672920</v>
      </c>
      <c r="Q105" s="8">
        <f t="shared" si="96"/>
        <v>127854.8</v>
      </c>
      <c r="R105" s="8">
        <f t="shared" si="97"/>
        <v>800774.8</v>
      </c>
      <c r="S105" s="8">
        <f t="shared" si="98"/>
        <v>28027118</v>
      </c>
      <c r="T105" s="8"/>
      <c r="U105" s="8"/>
      <c r="V105" s="8"/>
      <c r="W105" s="8"/>
      <c r="X105" s="8">
        <v>275961</v>
      </c>
      <c r="Y105" s="38">
        <f t="shared" si="99"/>
        <v>290035.011</v>
      </c>
      <c r="Z105" s="8">
        <f t="shared" si="100"/>
        <v>290035.011</v>
      </c>
      <c r="AA105" s="7">
        <f t="shared" si="101"/>
        <v>695198</v>
      </c>
      <c r="AB105" s="8">
        <f t="shared" si="102"/>
        <v>576548.42037897068</v>
      </c>
      <c r="AC105" s="8">
        <f t="shared" si="103"/>
        <v>620301.45274999994</v>
      </c>
      <c r="AD105" s="12">
        <f t="shared" si="81"/>
        <v>286493.49700771074</v>
      </c>
      <c r="AE105" s="14">
        <f t="shared" si="83"/>
        <v>290035.011</v>
      </c>
    </row>
    <row r="106" spans="2:31" x14ac:dyDescent="0.25">
      <c r="B106" s="25">
        <v>89</v>
      </c>
      <c r="C106" s="26">
        <v>43240</v>
      </c>
      <c r="D106" s="25" t="s">
        <v>169</v>
      </c>
      <c r="E106" s="26" t="s">
        <v>170</v>
      </c>
      <c r="F106" s="26" t="s">
        <v>32</v>
      </c>
      <c r="G106" s="25">
        <v>18</v>
      </c>
      <c r="H106" s="8">
        <v>766700</v>
      </c>
      <c r="I106" s="8">
        <v>145673</v>
      </c>
      <c r="J106" s="8">
        <v>912373</v>
      </c>
      <c r="K106" s="8">
        <v>16422714</v>
      </c>
      <c r="L106" s="8">
        <v>575000</v>
      </c>
      <c r="M106" s="8">
        <f t="shared" si="82"/>
        <v>109250</v>
      </c>
      <c r="N106" s="8">
        <f t="shared" si="94"/>
        <v>684250</v>
      </c>
      <c r="O106" s="8">
        <f t="shared" si="95"/>
        <v>12316500</v>
      </c>
      <c r="P106" s="8">
        <v>783080</v>
      </c>
      <c r="Q106" s="8">
        <f t="shared" si="96"/>
        <v>148785.20000000001</v>
      </c>
      <c r="R106" s="8">
        <f t="shared" si="97"/>
        <v>931865.2</v>
      </c>
      <c r="S106" s="8">
        <f t="shared" si="98"/>
        <v>16773573.6</v>
      </c>
      <c r="T106" s="8"/>
      <c r="U106" s="8"/>
      <c r="V106" s="8"/>
      <c r="W106" s="8"/>
      <c r="X106" s="8">
        <v>516341</v>
      </c>
      <c r="Y106" s="38">
        <f t="shared" si="99"/>
        <v>542674.39099999995</v>
      </c>
      <c r="Z106" s="8">
        <f t="shared" si="100"/>
        <v>542674.39099999995</v>
      </c>
      <c r="AA106" s="7">
        <f t="shared" si="101"/>
        <v>798311.5</v>
      </c>
      <c r="AB106" s="8">
        <f t="shared" si="102"/>
        <v>749583.31835607369</v>
      </c>
      <c r="AC106" s="8">
        <f t="shared" si="103"/>
        <v>767790.64775</v>
      </c>
      <c r="AD106" s="12">
        <f t="shared" si="81"/>
        <v>180762.733296825</v>
      </c>
      <c r="AE106" s="14">
        <f t="shared" si="83"/>
        <v>542674.39099999995</v>
      </c>
    </row>
    <row r="107" spans="2:31" x14ac:dyDescent="0.25">
      <c r="B107" s="25">
        <v>90</v>
      </c>
      <c r="C107" s="26">
        <v>43923</v>
      </c>
      <c r="D107" s="25" t="s">
        <v>171</v>
      </c>
      <c r="E107" s="26" t="s">
        <v>172</v>
      </c>
      <c r="F107" s="26" t="s">
        <v>32</v>
      </c>
      <c r="G107" s="25">
        <v>14</v>
      </c>
      <c r="H107" s="8">
        <v>19872000</v>
      </c>
      <c r="I107" s="8">
        <v>3775680</v>
      </c>
      <c r="J107" s="8">
        <v>23647680</v>
      </c>
      <c r="K107" s="8">
        <v>331067520</v>
      </c>
      <c r="L107" s="8">
        <v>15456000</v>
      </c>
      <c r="M107" s="8">
        <f t="shared" si="82"/>
        <v>2936640</v>
      </c>
      <c r="N107" s="8">
        <f t="shared" si="94"/>
        <v>18392640</v>
      </c>
      <c r="O107" s="8">
        <f t="shared" si="95"/>
        <v>257496960</v>
      </c>
      <c r="P107" s="8">
        <v>20547650</v>
      </c>
      <c r="Q107" s="8">
        <f t="shared" si="96"/>
        <v>3904053.5</v>
      </c>
      <c r="R107" s="8">
        <f t="shared" si="97"/>
        <v>24451703.5</v>
      </c>
      <c r="S107" s="8">
        <f t="shared" si="98"/>
        <v>342323849</v>
      </c>
      <c r="T107" s="8"/>
      <c r="U107" s="8"/>
      <c r="V107" s="8"/>
      <c r="W107" s="8"/>
      <c r="X107" s="8">
        <v>4966000</v>
      </c>
      <c r="Y107" s="38">
        <f t="shared" si="99"/>
        <v>5219266</v>
      </c>
      <c r="Z107" s="8">
        <f t="shared" si="100"/>
        <v>5219266</v>
      </c>
      <c r="AA107" s="7">
        <f t="shared" si="101"/>
        <v>21020160</v>
      </c>
      <c r="AB107" s="8">
        <f t="shared" si="102"/>
        <v>15349272.29912151</v>
      </c>
      <c r="AC107" s="8">
        <f t="shared" si="103"/>
        <v>17927822.375</v>
      </c>
      <c r="AD107" s="12">
        <f t="shared" si="81"/>
        <v>11172919.296209831</v>
      </c>
      <c r="AE107" s="14">
        <f t="shared" si="83"/>
        <v>5219266</v>
      </c>
    </row>
    <row r="108" spans="2:31" ht="24" x14ac:dyDescent="0.25">
      <c r="B108" s="25">
        <v>91</v>
      </c>
      <c r="C108" s="26">
        <v>43923</v>
      </c>
      <c r="D108" s="25" t="s">
        <v>173</v>
      </c>
      <c r="E108" s="26" t="s">
        <v>174</v>
      </c>
      <c r="F108" s="26" t="s">
        <v>32</v>
      </c>
      <c r="G108" s="25">
        <v>4</v>
      </c>
      <c r="H108" s="8">
        <v>99360000</v>
      </c>
      <c r="I108" s="8">
        <v>18878400</v>
      </c>
      <c r="J108" s="8">
        <v>118238400</v>
      </c>
      <c r="K108" s="8">
        <v>472953600</v>
      </c>
      <c r="L108" s="8">
        <v>77280000</v>
      </c>
      <c r="M108" s="8">
        <f t="shared" si="82"/>
        <v>14683200</v>
      </c>
      <c r="N108" s="8">
        <f t="shared" si="94"/>
        <v>91963200</v>
      </c>
      <c r="O108" s="8">
        <f t="shared" si="95"/>
        <v>367852800</v>
      </c>
      <c r="P108" s="8">
        <v>101744640</v>
      </c>
      <c r="Q108" s="8">
        <f t="shared" si="96"/>
        <v>19331481.600000001</v>
      </c>
      <c r="R108" s="8">
        <f t="shared" si="97"/>
        <v>121076121.59999999</v>
      </c>
      <c r="S108" s="8">
        <f t="shared" si="98"/>
        <v>484304486.39999998</v>
      </c>
      <c r="T108" s="8"/>
      <c r="U108" s="8"/>
      <c r="V108" s="8"/>
      <c r="W108" s="8"/>
      <c r="X108" s="8">
        <v>14502600</v>
      </c>
      <c r="Y108" s="38">
        <f t="shared" si="99"/>
        <v>15242232.6</v>
      </c>
      <c r="Z108" s="8">
        <f t="shared" si="100"/>
        <v>15242232.6</v>
      </c>
      <c r="AA108" s="7">
        <f t="shared" si="101"/>
        <v>105100800</v>
      </c>
      <c r="AB108" s="8">
        <f t="shared" si="102"/>
        <v>66929861.478536092</v>
      </c>
      <c r="AC108" s="8">
        <f t="shared" si="103"/>
        <v>86629988.550000012</v>
      </c>
      <c r="AD108" s="12">
        <f t="shared" si="81"/>
        <v>63539602.356248431</v>
      </c>
      <c r="AE108" s="14">
        <f t="shared" si="83"/>
        <v>15242232.6</v>
      </c>
    </row>
    <row r="109" spans="2:31" x14ac:dyDescent="0.25">
      <c r="B109" s="25">
        <v>92</v>
      </c>
      <c r="C109" s="26">
        <v>43240</v>
      </c>
      <c r="D109" s="25" t="s">
        <v>175</v>
      </c>
      <c r="E109" s="26" t="s">
        <v>176</v>
      </c>
      <c r="F109" s="26" t="s">
        <v>32</v>
      </c>
      <c r="G109" s="25">
        <v>9</v>
      </c>
      <c r="H109" s="8">
        <v>2386300</v>
      </c>
      <c r="I109" s="8">
        <v>453397</v>
      </c>
      <c r="J109" s="8">
        <v>2839697</v>
      </c>
      <c r="K109" s="8">
        <v>25557273</v>
      </c>
      <c r="L109" s="8">
        <v>1909000</v>
      </c>
      <c r="M109" s="8">
        <f t="shared" si="82"/>
        <v>362710</v>
      </c>
      <c r="N109" s="8">
        <f t="shared" si="94"/>
        <v>2271710</v>
      </c>
      <c r="O109" s="8">
        <f t="shared" si="95"/>
        <v>20445390</v>
      </c>
      <c r="P109" s="8">
        <v>2443490</v>
      </c>
      <c r="Q109" s="8">
        <f t="shared" si="96"/>
        <v>464263.1</v>
      </c>
      <c r="R109" s="8">
        <f t="shared" si="97"/>
        <v>2907753.1</v>
      </c>
      <c r="S109" s="8">
        <f t="shared" si="98"/>
        <v>26169777.900000002</v>
      </c>
      <c r="T109" s="8"/>
      <c r="U109" s="8"/>
      <c r="V109" s="8"/>
      <c r="W109" s="8"/>
      <c r="X109" s="8">
        <v>80000</v>
      </c>
      <c r="Y109" s="38">
        <f t="shared" si="99"/>
        <v>84080</v>
      </c>
      <c r="Z109" s="8">
        <f t="shared" si="100"/>
        <v>84080</v>
      </c>
      <c r="AA109" s="7">
        <f t="shared" si="101"/>
        <v>2555703.5</v>
      </c>
      <c r="AB109" s="8">
        <f t="shared" si="102"/>
        <v>1120646.8654667125</v>
      </c>
      <c r="AC109" s="8">
        <f t="shared" si="103"/>
        <v>2025810.0249999999</v>
      </c>
      <c r="AD109" s="12">
        <f t="shared" si="81"/>
        <v>1747701.7373900288</v>
      </c>
      <c r="AE109" s="14">
        <f t="shared" si="83"/>
        <v>84080</v>
      </c>
    </row>
    <row r="110" spans="2:31" x14ac:dyDescent="0.25">
      <c r="B110" s="25">
        <v>93</v>
      </c>
      <c r="C110" s="26">
        <v>43240</v>
      </c>
      <c r="D110" s="25" t="s">
        <v>177</v>
      </c>
      <c r="E110" s="26" t="s">
        <v>178</v>
      </c>
      <c r="F110" s="26" t="s">
        <v>32</v>
      </c>
      <c r="G110" s="25">
        <v>15</v>
      </c>
      <c r="H110" s="8">
        <v>3475300</v>
      </c>
      <c r="I110" s="8">
        <v>660307</v>
      </c>
      <c r="J110" s="8">
        <v>4135607</v>
      </c>
      <c r="K110" s="8">
        <v>62034105</v>
      </c>
      <c r="L110" s="8">
        <v>2780300</v>
      </c>
      <c r="M110" s="8">
        <f t="shared" si="82"/>
        <v>528257</v>
      </c>
      <c r="N110" s="8">
        <f t="shared" si="94"/>
        <v>3308557</v>
      </c>
      <c r="O110" s="8">
        <f t="shared" si="95"/>
        <v>49628355</v>
      </c>
      <c r="P110" s="8">
        <v>3549660</v>
      </c>
      <c r="Q110" s="8">
        <f t="shared" si="96"/>
        <v>674435.4</v>
      </c>
      <c r="R110" s="8">
        <f t="shared" si="97"/>
        <v>4224095.4000000004</v>
      </c>
      <c r="S110" s="8">
        <f t="shared" si="98"/>
        <v>63361431.000000007</v>
      </c>
      <c r="T110" s="8"/>
      <c r="U110" s="8"/>
      <c r="V110" s="8"/>
      <c r="W110" s="8"/>
      <c r="X110" s="8">
        <v>138300</v>
      </c>
      <c r="Y110" s="38">
        <f t="shared" si="99"/>
        <v>145353.29999999999</v>
      </c>
      <c r="Z110" s="8">
        <f t="shared" si="100"/>
        <v>145353.29999999999</v>
      </c>
      <c r="AA110" s="7">
        <f t="shared" si="101"/>
        <v>3722082</v>
      </c>
      <c r="AB110" s="8">
        <f t="shared" si="102"/>
        <v>1702488.2539888201</v>
      </c>
      <c r="AC110" s="8">
        <f t="shared" si="103"/>
        <v>2953403.1750000003</v>
      </c>
      <c r="AD110" s="12">
        <f t="shared" si="81"/>
        <v>2529129.118234545</v>
      </c>
      <c r="AE110" s="14">
        <f t="shared" si="83"/>
        <v>145353.29999999999</v>
      </c>
    </row>
    <row r="111" spans="2:31" x14ac:dyDescent="0.25">
      <c r="B111" s="25">
        <v>94</v>
      </c>
      <c r="C111" s="26">
        <v>43240</v>
      </c>
      <c r="D111" s="25" t="s">
        <v>179</v>
      </c>
      <c r="E111" s="26" t="s">
        <v>180</v>
      </c>
      <c r="F111" s="26" t="s">
        <v>32</v>
      </c>
      <c r="G111" s="25">
        <v>15</v>
      </c>
      <c r="H111" s="8">
        <v>3475300</v>
      </c>
      <c r="I111" s="8">
        <v>660307</v>
      </c>
      <c r="J111" s="8">
        <v>4135607</v>
      </c>
      <c r="K111" s="8">
        <v>62034105</v>
      </c>
      <c r="L111" s="8">
        <v>2780300</v>
      </c>
      <c r="M111" s="8">
        <f t="shared" si="82"/>
        <v>528257</v>
      </c>
      <c r="N111" s="8">
        <f t="shared" si="94"/>
        <v>3308557</v>
      </c>
      <c r="O111" s="8">
        <f t="shared" si="95"/>
        <v>49628355</v>
      </c>
      <c r="P111" s="8">
        <v>3549660</v>
      </c>
      <c r="Q111" s="8">
        <f t="shared" si="96"/>
        <v>674435.4</v>
      </c>
      <c r="R111" s="8">
        <f t="shared" si="97"/>
        <v>4224095.4000000004</v>
      </c>
      <c r="S111" s="8">
        <f t="shared" si="98"/>
        <v>63361431.000000007</v>
      </c>
      <c r="T111" s="8"/>
      <c r="U111" s="8"/>
      <c r="V111" s="8"/>
      <c r="W111" s="8"/>
      <c r="X111" s="8">
        <v>162800</v>
      </c>
      <c r="Y111" s="38">
        <f t="shared" si="99"/>
        <v>171102.8</v>
      </c>
      <c r="Z111" s="8">
        <f t="shared" si="100"/>
        <v>171102.8</v>
      </c>
      <c r="AA111" s="7">
        <f t="shared" si="101"/>
        <v>3722082</v>
      </c>
      <c r="AB111" s="8">
        <f t="shared" si="102"/>
        <v>1773340.6905262051</v>
      </c>
      <c r="AC111" s="8">
        <f t="shared" si="103"/>
        <v>2959840.5500000003</v>
      </c>
      <c r="AD111" s="12">
        <f t="shared" si="81"/>
        <v>2510921.4721723818</v>
      </c>
      <c r="AE111" s="14">
        <f t="shared" si="83"/>
        <v>171102.8</v>
      </c>
    </row>
    <row r="112" spans="2:31" x14ac:dyDescent="0.25">
      <c r="B112" s="25">
        <v>95</v>
      </c>
      <c r="C112" s="26">
        <v>43240</v>
      </c>
      <c r="D112" s="25" t="s">
        <v>181</v>
      </c>
      <c r="E112" s="26" t="s">
        <v>182</v>
      </c>
      <c r="F112" s="26" t="s">
        <v>32</v>
      </c>
      <c r="G112" s="25">
        <v>15</v>
      </c>
      <c r="H112" s="8">
        <v>2642400</v>
      </c>
      <c r="I112" s="8">
        <v>502056</v>
      </c>
      <c r="J112" s="8">
        <v>3144456</v>
      </c>
      <c r="K112" s="8">
        <v>47166840</v>
      </c>
      <c r="L112" s="8">
        <v>2114000</v>
      </c>
      <c r="M112" s="8">
        <f t="shared" si="82"/>
        <v>401660</v>
      </c>
      <c r="N112" s="8">
        <f t="shared" si="94"/>
        <v>2515660</v>
      </c>
      <c r="O112" s="8">
        <f t="shared" si="95"/>
        <v>37734900</v>
      </c>
      <c r="P112" s="8">
        <v>2732240</v>
      </c>
      <c r="Q112" s="8">
        <f t="shared" si="96"/>
        <v>519125.60000000003</v>
      </c>
      <c r="R112" s="8">
        <f t="shared" si="97"/>
        <v>3251365.6</v>
      </c>
      <c r="S112" s="8">
        <f t="shared" si="98"/>
        <v>48770484</v>
      </c>
      <c r="T112" s="8"/>
      <c r="U112" s="8"/>
      <c r="V112" s="8"/>
      <c r="W112" s="8"/>
      <c r="X112" s="8">
        <v>80000</v>
      </c>
      <c r="Y112" s="38">
        <f t="shared" si="99"/>
        <v>84080</v>
      </c>
      <c r="Z112" s="8">
        <f t="shared" si="100"/>
        <v>84080</v>
      </c>
      <c r="AA112" s="7">
        <f t="shared" si="101"/>
        <v>2830058</v>
      </c>
      <c r="AB112" s="8">
        <f t="shared" si="102"/>
        <v>1212659.8367558857</v>
      </c>
      <c r="AC112" s="8">
        <f t="shared" si="103"/>
        <v>2248890.4</v>
      </c>
      <c r="AD112" s="12">
        <f t="shared" si="81"/>
        <v>1941699.6647890734</v>
      </c>
      <c r="AE112" s="14">
        <f t="shared" si="83"/>
        <v>84080</v>
      </c>
    </row>
    <row r="113" spans="2:115" x14ac:dyDescent="0.25">
      <c r="B113" s="25">
        <v>96</v>
      </c>
      <c r="C113" s="26">
        <v>43320</v>
      </c>
      <c r="D113" s="25" t="s">
        <v>183</v>
      </c>
      <c r="E113" s="26">
        <v>123905</v>
      </c>
      <c r="F113" s="26" t="s">
        <v>32</v>
      </c>
      <c r="G113" s="25">
        <v>10</v>
      </c>
      <c r="H113" s="8">
        <v>144900</v>
      </c>
      <c r="I113" s="8">
        <v>27531</v>
      </c>
      <c r="J113" s="8">
        <v>172431</v>
      </c>
      <c r="K113" s="8">
        <v>1724310</v>
      </c>
      <c r="L113" s="8">
        <v>116000</v>
      </c>
      <c r="M113" s="8">
        <f t="shared" si="82"/>
        <v>22040</v>
      </c>
      <c r="N113" s="8">
        <f t="shared" si="94"/>
        <v>138040</v>
      </c>
      <c r="O113" s="8">
        <f t="shared" si="95"/>
        <v>1380400</v>
      </c>
      <c r="P113" s="8">
        <v>148010</v>
      </c>
      <c r="Q113" s="8">
        <f t="shared" si="96"/>
        <v>28121.9</v>
      </c>
      <c r="R113" s="8">
        <f t="shared" si="97"/>
        <v>176131.9</v>
      </c>
      <c r="S113" s="8">
        <f t="shared" si="98"/>
        <v>1761319</v>
      </c>
      <c r="T113" s="8"/>
      <c r="U113" s="8"/>
      <c r="V113" s="8"/>
      <c r="W113" s="8"/>
      <c r="X113" s="8">
        <v>178300</v>
      </c>
      <c r="Y113" s="38">
        <f t="shared" si="99"/>
        <v>187393.3</v>
      </c>
      <c r="Z113" s="8">
        <f t="shared" si="100"/>
        <v>138040</v>
      </c>
      <c r="AA113" s="7">
        <f t="shared" si="101"/>
        <v>174281.45</v>
      </c>
      <c r="AB113" s="8">
        <f t="shared" si="102"/>
        <v>167418.36417599639</v>
      </c>
      <c r="AC113" s="8">
        <f t="shared" si="103"/>
        <v>168499.05</v>
      </c>
      <c r="AD113" s="12">
        <f t="shared" si="81"/>
        <v>25626.575055033285</v>
      </c>
      <c r="AE113" s="14">
        <f t="shared" si="83"/>
        <v>138040</v>
      </c>
    </row>
    <row r="114" spans="2:115" x14ac:dyDescent="0.25">
      <c r="B114" s="25">
        <v>97</v>
      </c>
      <c r="C114" s="26">
        <v>43151</v>
      </c>
      <c r="D114" s="25" t="s">
        <v>184</v>
      </c>
      <c r="E114" s="26" t="s">
        <v>185</v>
      </c>
      <c r="F114" s="26" t="s">
        <v>32</v>
      </c>
      <c r="G114" s="25">
        <v>10</v>
      </c>
      <c r="H114" s="8">
        <v>2877500</v>
      </c>
      <c r="I114" s="8">
        <v>546725</v>
      </c>
      <c r="J114" s="8">
        <v>3424225</v>
      </c>
      <c r="K114" s="8">
        <v>34242250</v>
      </c>
      <c r="L114" s="8">
        <v>2302000</v>
      </c>
      <c r="M114" s="8">
        <f t="shared" si="82"/>
        <v>437380</v>
      </c>
      <c r="N114" s="8">
        <f t="shared" si="94"/>
        <v>2739380</v>
      </c>
      <c r="O114" s="8">
        <f t="shared" si="95"/>
        <v>27393800</v>
      </c>
      <c r="P114" s="8">
        <v>2975260</v>
      </c>
      <c r="Q114" s="8">
        <f t="shared" si="96"/>
        <v>565299.4</v>
      </c>
      <c r="R114" s="8">
        <f t="shared" si="97"/>
        <v>3540559.4</v>
      </c>
      <c r="S114" s="8">
        <f t="shared" si="98"/>
        <v>35405594</v>
      </c>
      <c r="T114" s="8"/>
      <c r="U114" s="8"/>
      <c r="V114" s="8">
        <v>811580</v>
      </c>
      <c r="W114" s="8">
        <f t="shared" ref="W114" si="104">V114*(1+5.2%)*(1+5.1%)</f>
        <v>897325.05015999998</v>
      </c>
      <c r="X114" s="8"/>
      <c r="Y114" s="46"/>
      <c r="Z114" s="8">
        <f t="shared" ref="Z114" si="105">MINA(J114,N114,R114,W114)</f>
        <v>897325.05015999998</v>
      </c>
      <c r="AA114" s="7">
        <f t="shared" ref="AA114" si="106">MEDIAN(J114,N114,R114,W114)</f>
        <v>3081802.5</v>
      </c>
      <c r="AB114" s="8">
        <f t="shared" ref="AB114" si="107">GEOMEAN(J114,N114,R114,W114)</f>
        <v>2336463.8330020639</v>
      </c>
      <c r="AC114" s="8">
        <f t="shared" ref="AC114" si="108">AVERAGE(J114,N114,R114,W114)</f>
        <v>2650372.3625400001</v>
      </c>
      <c r="AD114" s="12">
        <f t="shared" si="81"/>
        <v>1544658.81813096</v>
      </c>
      <c r="AE114" s="14">
        <f t="shared" si="83"/>
        <v>897325.05015999998</v>
      </c>
    </row>
    <row r="115" spans="2:115" x14ac:dyDescent="0.25">
      <c r="B115" s="25">
        <v>98</v>
      </c>
      <c r="C115" s="26">
        <v>43240</v>
      </c>
      <c r="D115" s="25" t="s">
        <v>186</v>
      </c>
      <c r="E115" s="26" t="s">
        <v>187</v>
      </c>
      <c r="F115" s="26" t="s">
        <v>32</v>
      </c>
      <c r="G115" s="25">
        <v>4</v>
      </c>
      <c r="H115" s="8">
        <v>2203500</v>
      </c>
      <c r="I115" s="8">
        <v>418665</v>
      </c>
      <c r="J115" s="8">
        <v>2622165</v>
      </c>
      <c r="K115" s="8">
        <v>10488660</v>
      </c>
      <c r="L115" s="8">
        <v>1762800</v>
      </c>
      <c r="M115" s="8">
        <f t="shared" si="82"/>
        <v>334932</v>
      </c>
      <c r="N115" s="8">
        <f t="shared" si="94"/>
        <v>2097732</v>
      </c>
      <c r="O115" s="8">
        <f t="shared" si="95"/>
        <v>8390928</v>
      </c>
      <c r="P115" s="8">
        <v>2278420</v>
      </c>
      <c r="Q115" s="8">
        <f t="shared" si="96"/>
        <v>432899.8</v>
      </c>
      <c r="R115" s="8">
        <f t="shared" si="97"/>
        <v>2711319.8</v>
      </c>
      <c r="S115" s="8">
        <f t="shared" si="98"/>
        <v>10845279.199999999</v>
      </c>
      <c r="T115" s="8"/>
      <c r="U115" s="8"/>
      <c r="V115" s="8"/>
      <c r="W115" s="8"/>
      <c r="X115" s="8">
        <v>178300</v>
      </c>
      <c r="Y115" s="38">
        <f t="shared" si="99"/>
        <v>187393.3</v>
      </c>
      <c r="Z115" s="8">
        <f t="shared" si="100"/>
        <v>187393.3</v>
      </c>
      <c r="AA115" s="7">
        <f t="shared" si="101"/>
        <v>2359948.5</v>
      </c>
      <c r="AB115" s="8">
        <f t="shared" si="102"/>
        <v>1292963.3244347628</v>
      </c>
      <c r="AC115" s="8">
        <f t="shared" si="103"/>
        <v>1904652.5249999999</v>
      </c>
      <c r="AD115" s="12">
        <f t="shared" si="81"/>
        <v>1536228.5144220961</v>
      </c>
      <c r="AE115" s="14">
        <f t="shared" si="83"/>
        <v>187393.3</v>
      </c>
    </row>
    <row r="116" spans="2:115" x14ac:dyDescent="0.25">
      <c r="B116" s="25">
        <v>99</v>
      </c>
      <c r="C116" s="26">
        <v>43310</v>
      </c>
      <c r="D116" s="25" t="s">
        <v>188</v>
      </c>
      <c r="E116" s="26" t="s">
        <v>189</v>
      </c>
      <c r="F116" s="26" t="s">
        <v>32</v>
      </c>
      <c r="G116" s="25">
        <v>17</v>
      </c>
      <c r="H116" s="8">
        <v>115000</v>
      </c>
      <c r="I116" s="8">
        <v>21850</v>
      </c>
      <c r="J116" s="8">
        <v>136850</v>
      </c>
      <c r="K116" s="8">
        <v>2326450</v>
      </c>
      <c r="L116" s="8">
        <v>51200</v>
      </c>
      <c r="M116" s="8">
        <f t="shared" si="82"/>
        <v>9728</v>
      </c>
      <c r="N116" s="8">
        <f t="shared" si="94"/>
        <v>60928</v>
      </c>
      <c r="O116" s="8">
        <f t="shared" si="95"/>
        <v>1035776</v>
      </c>
      <c r="P116" s="8">
        <v>118910</v>
      </c>
      <c r="Q116" s="8">
        <f t="shared" si="96"/>
        <v>22592.9</v>
      </c>
      <c r="R116" s="8">
        <f t="shared" si="97"/>
        <v>141502.9</v>
      </c>
      <c r="S116" s="8">
        <f t="shared" si="98"/>
        <v>2405549.2999999998</v>
      </c>
      <c r="T116" s="8"/>
      <c r="U116" s="8"/>
      <c r="V116" s="8"/>
      <c r="W116" s="8"/>
      <c r="X116" s="8">
        <v>44863</v>
      </c>
      <c r="Y116" s="38">
        <f t="shared" si="99"/>
        <v>47151.012999999999</v>
      </c>
      <c r="Z116" s="8">
        <f t="shared" si="100"/>
        <v>47151.012999999999</v>
      </c>
      <c r="AA116" s="7">
        <f t="shared" si="101"/>
        <v>98889</v>
      </c>
      <c r="AB116" s="8">
        <f t="shared" si="102"/>
        <v>86363.358543403068</v>
      </c>
      <c r="AC116" s="8">
        <f t="shared" si="103"/>
        <v>96607.97825</v>
      </c>
      <c r="AD116" s="12">
        <f t="shared" si="81"/>
        <v>36584.281452641408</v>
      </c>
      <c r="AE116" s="14">
        <f t="shared" si="83"/>
        <v>47151.012999999999</v>
      </c>
    </row>
    <row r="117" spans="2:115" x14ac:dyDescent="0.25">
      <c r="B117" s="25">
        <v>100</v>
      </c>
      <c r="C117" s="26">
        <v>43915</v>
      </c>
      <c r="D117" s="25" t="s">
        <v>190</v>
      </c>
      <c r="E117" s="26" t="s">
        <v>191</v>
      </c>
      <c r="F117" s="26" t="s">
        <v>32</v>
      </c>
      <c r="G117" s="25">
        <v>14</v>
      </c>
      <c r="H117" s="8">
        <v>65800</v>
      </c>
      <c r="I117" s="8">
        <v>12502</v>
      </c>
      <c r="J117" s="8">
        <v>78302</v>
      </c>
      <c r="K117" s="8">
        <v>1096228</v>
      </c>
      <c r="L117" s="8">
        <v>51200</v>
      </c>
      <c r="M117" s="8">
        <f t="shared" si="82"/>
        <v>9728</v>
      </c>
      <c r="N117" s="8">
        <f t="shared" si="94"/>
        <v>60928</v>
      </c>
      <c r="O117" s="8">
        <f t="shared" si="95"/>
        <v>852992</v>
      </c>
      <c r="P117" s="8">
        <v>67130</v>
      </c>
      <c r="Q117" s="8">
        <f t="shared" si="96"/>
        <v>12754.7</v>
      </c>
      <c r="R117" s="8">
        <f t="shared" si="97"/>
        <v>79884.7</v>
      </c>
      <c r="S117" s="8">
        <f t="shared" si="98"/>
        <v>1118385.8</v>
      </c>
      <c r="T117" s="8"/>
      <c r="U117" s="8"/>
      <c r="V117" s="8"/>
      <c r="W117" s="8"/>
      <c r="X117" s="8">
        <v>30100</v>
      </c>
      <c r="Y117" s="38">
        <f t="shared" si="99"/>
        <v>31635.1</v>
      </c>
      <c r="Z117" s="8">
        <f t="shared" si="100"/>
        <v>31635.1</v>
      </c>
      <c r="AA117" s="7">
        <f t="shared" si="101"/>
        <v>69615</v>
      </c>
      <c r="AB117" s="8">
        <f t="shared" si="102"/>
        <v>58925.821980883447</v>
      </c>
      <c r="AC117" s="8">
        <f t="shared" si="103"/>
        <v>62687.450000000004</v>
      </c>
      <c r="AD117" s="12">
        <f t="shared" si="81"/>
        <v>26855.844838786958</v>
      </c>
      <c r="AE117" s="14">
        <f t="shared" si="83"/>
        <v>31635.1</v>
      </c>
    </row>
    <row r="118" spans="2:115" x14ac:dyDescent="0.25">
      <c r="B118" s="25">
        <v>101</v>
      </c>
      <c r="C118" s="26">
        <v>43151</v>
      </c>
      <c r="D118" s="25" t="s">
        <v>192</v>
      </c>
      <c r="E118" s="26" t="s">
        <v>193</v>
      </c>
      <c r="F118" s="26" t="s">
        <v>32</v>
      </c>
      <c r="G118" s="25">
        <v>32</v>
      </c>
      <c r="H118" s="8">
        <v>172500</v>
      </c>
      <c r="I118" s="8">
        <v>32775</v>
      </c>
      <c r="J118" s="8">
        <v>205275</v>
      </c>
      <c r="K118" s="8">
        <v>6568800</v>
      </c>
      <c r="L118" s="8">
        <v>138000</v>
      </c>
      <c r="M118" s="8">
        <f t="shared" si="82"/>
        <v>26220</v>
      </c>
      <c r="N118" s="8">
        <f t="shared" si="94"/>
        <v>164220</v>
      </c>
      <c r="O118" s="8">
        <f t="shared" si="95"/>
        <v>5255040</v>
      </c>
      <c r="P118" s="8">
        <v>178370</v>
      </c>
      <c r="Q118" s="8">
        <f t="shared" si="96"/>
        <v>33890.300000000003</v>
      </c>
      <c r="R118" s="8">
        <f t="shared" si="97"/>
        <v>212260.3</v>
      </c>
      <c r="S118" s="8">
        <f t="shared" si="98"/>
        <v>6792329.5999999996</v>
      </c>
      <c r="T118" s="8"/>
      <c r="U118" s="8"/>
      <c r="V118" s="8"/>
      <c r="W118" s="8"/>
      <c r="X118" s="8">
        <v>18300</v>
      </c>
      <c r="Y118" s="38">
        <f t="shared" si="99"/>
        <v>19233.3</v>
      </c>
      <c r="Z118" s="8">
        <f t="shared" si="100"/>
        <v>19233.3</v>
      </c>
      <c r="AA118" s="7">
        <f t="shared" si="101"/>
        <v>184747.5</v>
      </c>
      <c r="AB118" s="8">
        <f t="shared" si="102"/>
        <v>108310.65245925935</v>
      </c>
      <c r="AC118" s="8">
        <f t="shared" si="103"/>
        <v>150247.15000000002</v>
      </c>
      <c r="AD118" s="12">
        <f t="shared" si="81"/>
        <v>117036.21320266648</v>
      </c>
      <c r="AE118" s="14">
        <f t="shared" si="83"/>
        <v>19233.3</v>
      </c>
    </row>
    <row r="119" spans="2:115" x14ac:dyDescent="0.25">
      <c r="B119" s="25">
        <v>102</v>
      </c>
      <c r="C119" s="26">
        <v>43151</v>
      </c>
      <c r="D119" s="25" t="s">
        <v>194</v>
      </c>
      <c r="E119" s="26" t="s">
        <v>13</v>
      </c>
      <c r="F119" s="26" t="s">
        <v>32</v>
      </c>
      <c r="G119" s="25">
        <v>50</v>
      </c>
      <c r="H119" s="8">
        <v>172500</v>
      </c>
      <c r="I119" s="8">
        <v>32775</v>
      </c>
      <c r="J119" s="8">
        <v>205275</v>
      </c>
      <c r="K119" s="8">
        <v>10263750</v>
      </c>
      <c r="L119" s="8">
        <v>138000</v>
      </c>
      <c r="M119" s="8">
        <f t="shared" si="82"/>
        <v>26220</v>
      </c>
      <c r="N119" s="8">
        <f t="shared" si="94"/>
        <v>164220</v>
      </c>
      <c r="O119" s="8">
        <f t="shared" si="95"/>
        <v>8211000</v>
      </c>
      <c r="P119" s="8">
        <v>176640</v>
      </c>
      <c r="Q119" s="8">
        <f t="shared" si="96"/>
        <v>33561.599999999999</v>
      </c>
      <c r="R119" s="8">
        <f t="shared" si="97"/>
        <v>210201.60000000001</v>
      </c>
      <c r="S119" s="8">
        <f t="shared" si="98"/>
        <v>10510080</v>
      </c>
      <c r="T119" s="8"/>
      <c r="U119" s="8"/>
      <c r="V119" s="8"/>
      <c r="W119" s="8"/>
      <c r="X119" s="8">
        <v>8800</v>
      </c>
      <c r="Y119" s="38">
        <f t="shared" si="99"/>
        <v>9248.7999999999993</v>
      </c>
      <c r="Z119" s="8">
        <f t="shared" si="100"/>
        <v>9248.7999999999993</v>
      </c>
      <c r="AA119" s="7">
        <f t="shared" si="101"/>
        <v>184747.5</v>
      </c>
      <c r="AB119" s="8">
        <f t="shared" si="102"/>
        <v>89974.797637595897</v>
      </c>
      <c r="AC119" s="8">
        <f t="shared" si="103"/>
        <v>147236.35</v>
      </c>
      <c r="AD119" s="12">
        <f t="shared" si="81"/>
        <v>124096.32085942355</v>
      </c>
      <c r="AE119" s="14">
        <f t="shared" si="83"/>
        <v>9248.7999999999993</v>
      </c>
    </row>
    <row r="120" spans="2:115" x14ac:dyDescent="0.25">
      <c r="B120" s="25">
        <v>103</v>
      </c>
      <c r="C120" s="26">
        <v>43151</v>
      </c>
      <c r="D120" s="25" t="s">
        <v>195</v>
      </c>
      <c r="E120" s="26" t="s">
        <v>13</v>
      </c>
      <c r="F120" s="26" t="s">
        <v>32</v>
      </c>
      <c r="G120" s="25">
        <v>15</v>
      </c>
      <c r="H120" s="8">
        <v>172500</v>
      </c>
      <c r="I120" s="8">
        <v>32775</v>
      </c>
      <c r="J120" s="8">
        <v>205275</v>
      </c>
      <c r="K120" s="8">
        <v>3079125</v>
      </c>
      <c r="L120" s="8">
        <v>138000</v>
      </c>
      <c r="M120" s="8">
        <f t="shared" si="82"/>
        <v>26220</v>
      </c>
      <c r="N120" s="8">
        <f t="shared" si="94"/>
        <v>164220</v>
      </c>
      <c r="O120" s="8">
        <f t="shared" si="95"/>
        <v>2463300</v>
      </c>
      <c r="P120" s="8">
        <v>178370</v>
      </c>
      <c r="Q120" s="8">
        <f t="shared" si="96"/>
        <v>33890.300000000003</v>
      </c>
      <c r="R120" s="8">
        <f t="shared" si="97"/>
        <v>212260.3</v>
      </c>
      <c r="S120" s="8">
        <f t="shared" si="98"/>
        <v>3183904.5</v>
      </c>
      <c r="T120" s="8"/>
      <c r="U120" s="8"/>
      <c r="V120" s="8"/>
      <c r="W120" s="8"/>
      <c r="X120" s="8">
        <v>12900</v>
      </c>
      <c r="Y120" s="38">
        <f t="shared" si="99"/>
        <v>13557.9</v>
      </c>
      <c r="Z120" s="8">
        <f t="shared" si="100"/>
        <v>13557.9</v>
      </c>
      <c r="AA120" s="7">
        <f t="shared" si="101"/>
        <v>184747.5</v>
      </c>
      <c r="AB120" s="8">
        <f t="shared" si="102"/>
        <v>99244.358109567605</v>
      </c>
      <c r="AC120" s="8">
        <f t="shared" si="103"/>
        <v>148828.30000000002</v>
      </c>
      <c r="AD120" s="12">
        <f t="shared" si="81"/>
        <v>121049.32702861261</v>
      </c>
      <c r="AE120" s="14">
        <f t="shared" si="83"/>
        <v>13557.9</v>
      </c>
    </row>
    <row r="121" spans="2:115" x14ac:dyDescent="0.25">
      <c r="B121" s="25">
        <v>104</v>
      </c>
      <c r="C121" s="26">
        <v>43240</v>
      </c>
      <c r="D121" s="25" t="s">
        <v>196</v>
      </c>
      <c r="E121" s="26" t="s">
        <v>13</v>
      </c>
      <c r="F121" s="26" t="s">
        <v>32</v>
      </c>
      <c r="G121" s="25">
        <v>14</v>
      </c>
      <c r="H121" s="8">
        <v>862500</v>
      </c>
      <c r="I121" s="8">
        <v>163875</v>
      </c>
      <c r="J121" s="8">
        <v>1026375</v>
      </c>
      <c r="K121" s="8">
        <v>14369250</v>
      </c>
      <c r="L121" s="8">
        <v>657200</v>
      </c>
      <c r="M121" s="8">
        <f t="shared" si="82"/>
        <v>124868</v>
      </c>
      <c r="N121" s="8">
        <f t="shared" si="94"/>
        <v>782068</v>
      </c>
      <c r="O121" s="8">
        <f t="shared" si="95"/>
        <v>10948952</v>
      </c>
      <c r="P121" s="8">
        <v>883200</v>
      </c>
      <c r="Q121" s="8">
        <f t="shared" si="96"/>
        <v>167808</v>
      </c>
      <c r="R121" s="8">
        <f t="shared" si="97"/>
        <v>1051008</v>
      </c>
      <c r="S121" s="8">
        <f t="shared" si="98"/>
        <v>14714112</v>
      </c>
      <c r="T121" s="8"/>
      <c r="U121" s="8"/>
      <c r="V121" s="8"/>
      <c r="W121" s="8"/>
      <c r="X121" s="8">
        <v>582981</v>
      </c>
      <c r="Y121" s="38">
        <f t="shared" si="99"/>
        <v>612713.03099999996</v>
      </c>
      <c r="Z121" s="8">
        <f t="shared" si="100"/>
        <v>612713.03099999996</v>
      </c>
      <c r="AA121" s="7">
        <f t="shared" si="101"/>
        <v>904221.5</v>
      </c>
      <c r="AB121" s="8">
        <f t="shared" si="102"/>
        <v>847917.17065435939</v>
      </c>
      <c r="AC121" s="8">
        <f t="shared" si="103"/>
        <v>868041.00774999999</v>
      </c>
      <c r="AD121" s="12">
        <f t="shared" si="81"/>
        <v>206127.61520320867</v>
      </c>
      <c r="AE121" s="14">
        <f t="shared" si="83"/>
        <v>612713.03099999996</v>
      </c>
    </row>
    <row r="122" spans="2:115" x14ac:dyDescent="0.25">
      <c r="B122" s="25">
        <v>105</v>
      </c>
      <c r="C122" s="26">
        <v>43240</v>
      </c>
      <c r="D122" s="25" t="s">
        <v>197</v>
      </c>
      <c r="E122" s="26" t="s">
        <v>198</v>
      </c>
      <c r="F122" s="26" t="s">
        <v>32</v>
      </c>
      <c r="G122" s="25">
        <v>15</v>
      </c>
      <c r="H122" s="8">
        <v>690000</v>
      </c>
      <c r="I122" s="8">
        <v>131100</v>
      </c>
      <c r="J122" s="8">
        <v>821100</v>
      </c>
      <c r="K122" s="8">
        <v>12316500</v>
      </c>
      <c r="L122" s="8">
        <v>552000</v>
      </c>
      <c r="M122" s="8">
        <f t="shared" si="82"/>
        <v>104880</v>
      </c>
      <c r="N122" s="8">
        <f t="shared" si="94"/>
        <v>656880</v>
      </c>
      <c r="O122" s="8">
        <f t="shared" si="95"/>
        <v>9853200</v>
      </c>
      <c r="P122" s="8">
        <v>704770</v>
      </c>
      <c r="Q122" s="8">
        <f t="shared" si="96"/>
        <v>133906.29999999999</v>
      </c>
      <c r="R122" s="8">
        <f t="shared" si="97"/>
        <v>838676.3</v>
      </c>
      <c r="S122" s="8">
        <f t="shared" si="98"/>
        <v>12580144.5</v>
      </c>
      <c r="T122" s="8"/>
      <c r="U122" s="8"/>
      <c r="V122" s="8"/>
      <c r="W122" s="8"/>
      <c r="X122" s="8">
        <v>530264</v>
      </c>
      <c r="Y122" s="38">
        <f t="shared" si="99"/>
        <v>557307.46399999992</v>
      </c>
      <c r="Z122" s="8">
        <f t="shared" si="100"/>
        <v>557307.46399999992</v>
      </c>
      <c r="AA122" s="7">
        <f t="shared" si="101"/>
        <v>738990</v>
      </c>
      <c r="AB122" s="8">
        <f t="shared" si="102"/>
        <v>708586.42895080883</v>
      </c>
      <c r="AC122" s="8">
        <f t="shared" si="103"/>
        <v>718490.94099999988</v>
      </c>
      <c r="AD122" s="12">
        <f t="shared" si="81"/>
        <v>128468.95322876917</v>
      </c>
      <c r="AE122" s="14">
        <f t="shared" si="83"/>
        <v>557307.46399999992</v>
      </c>
    </row>
    <row r="123" spans="2:115" x14ac:dyDescent="0.25">
      <c r="B123" s="25">
        <v>106</v>
      </c>
      <c r="C123" s="26">
        <v>43240</v>
      </c>
      <c r="D123" s="25" t="s">
        <v>199</v>
      </c>
      <c r="E123" s="26" t="s">
        <v>200</v>
      </c>
      <c r="F123" s="26" t="s">
        <v>32</v>
      </c>
      <c r="G123" s="25">
        <v>15</v>
      </c>
      <c r="H123" s="8">
        <v>690000</v>
      </c>
      <c r="I123" s="8">
        <v>131100</v>
      </c>
      <c r="J123" s="8">
        <v>821100</v>
      </c>
      <c r="K123" s="8">
        <v>12316500</v>
      </c>
      <c r="L123" s="8">
        <v>552000</v>
      </c>
      <c r="M123" s="8">
        <f t="shared" si="82"/>
        <v>104880</v>
      </c>
      <c r="N123" s="8">
        <f t="shared" si="94"/>
        <v>656880</v>
      </c>
      <c r="O123" s="8">
        <f t="shared" si="95"/>
        <v>9853200</v>
      </c>
      <c r="P123" s="8">
        <v>704770</v>
      </c>
      <c r="Q123" s="8">
        <f t="shared" si="96"/>
        <v>133906.29999999999</v>
      </c>
      <c r="R123" s="8">
        <f t="shared" si="97"/>
        <v>838676.3</v>
      </c>
      <c r="S123" s="8">
        <f t="shared" si="98"/>
        <v>12580144.5</v>
      </c>
      <c r="T123" s="8"/>
      <c r="U123" s="8"/>
      <c r="V123" s="8"/>
      <c r="W123" s="8"/>
      <c r="X123" s="8">
        <v>466361</v>
      </c>
      <c r="Y123" s="38">
        <f t="shared" si="99"/>
        <v>490145.41099999996</v>
      </c>
      <c r="Z123" s="8">
        <f t="shared" si="100"/>
        <v>490145.41099999996</v>
      </c>
      <c r="AA123" s="7">
        <f t="shared" si="101"/>
        <v>738990</v>
      </c>
      <c r="AB123" s="8">
        <f t="shared" si="102"/>
        <v>686199.4263738296</v>
      </c>
      <c r="AC123" s="8">
        <f t="shared" si="103"/>
        <v>701700.42774999992</v>
      </c>
      <c r="AD123" s="12">
        <f t="shared" si="81"/>
        <v>175959.69634347994</v>
      </c>
      <c r="AE123" s="14">
        <f t="shared" si="83"/>
        <v>490145.41099999996</v>
      </c>
    </row>
    <row r="124" spans="2:115" x14ac:dyDescent="0.25">
      <c r="B124" s="25">
        <v>107</v>
      </c>
      <c r="C124" s="26">
        <v>43240</v>
      </c>
      <c r="D124" s="25" t="s">
        <v>201</v>
      </c>
      <c r="E124" s="26" t="s">
        <v>202</v>
      </c>
      <c r="F124" s="26" t="s">
        <v>32</v>
      </c>
      <c r="G124" s="25">
        <v>4</v>
      </c>
      <c r="H124" s="8">
        <v>2875000</v>
      </c>
      <c r="I124" s="8">
        <v>546250</v>
      </c>
      <c r="J124" s="8">
        <v>3421250</v>
      </c>
      <c r="K124" s="8">
        <v>13685000</v>
      </c>
      <c r="L124" s="8">
        <v>2300000</v>
      </c>
      <c r="M124" s="8">
        <f t="shared" si="82"/>
        <v>437000</v>
      </c>
      <c r="N124" s="8">
        <f t="shared" si="94"/>
        <v>2737000</v>
      </c>
      <c r="O124" s="8">
        <f t="shared" si="95"/>
        <v>10948000</v>
      </c>
      <c r="P124" s="8">
        <v>2972750</v>
      </c>
      <c r="Q124" s="8">
        <f t="shared" si="96"/>
        <v>564822.5</v>
      </c>
      <c r="R124" s="8">
        <f t="shared" si="97"/>
        <v>3537572.5</v>
      </c>
      <c r="S124" s="8">
        <f t="shared" si="98"/>
        <v>14150290</v>
      </c>
      <c r="T124" s="8"/>
      <c r="U124" s="8"/>
      <c r="V124" s="8"/>
      <c r="W124" s="8"/>
      <c r="X124" s="8">
        <v>629900</v>
      </c>
      <c r="Y124" s="38">
        <f t="shared" si="99"/>
        <v>662024.89999999991</v>
      </c>
      <c r="Z124" s="8">
        <f t="shared" si="100"/>
        <v>662024.89999999991</v>
      </c>
      <c r="AA124" s="7">
        <f t="shared" si="101"/>
        <v>3079125</v>
      </c>
      <c r="AB124" s="8">
        <f t="shared" si="102"/>
        <v>2164012.7754789121</v>
      </c>
      <c r="AC124" s="8">
        <f t="shared" si="103"/>
        <v>2589461.85</v>
      </c>
      <c r="AD124" s="12">
        <f t="shared" si="81"/>
        <v>1709147.8715166822</v>
      </c>
      <c r="AE124" s="14">
        <f t="shared" si="83"/>
        <v>662024.89999999991</v>
      </c>
    </row>
    <row r="125" spans="2:115" s="4" customFormat="1" x14ac:dyDescent="0.25">
      <c r="B125" s="25">
        <v>108</v>
      </c>
      <c r="C125" s="26">
        <v>43240</v>
      </c>
      <c r="D125" s="25" t="s">
        <v>203</v>
      </c>
      <c r="E125" s="25" t="s">
        <v>204</v>
      </c>
      <c r="F125" s="29" t="s">
        <v>32</v>
      </c>
      <c r="G125" s="28">
        <v>5</v>
      </c>
      <c r="H125" s="11">
        <v>10930600</v>
      </c>
      <c r="I125" s="11">
        <v>2076814</v>
      </c>
      <c r="J125" s="11">
        <v>13007414</v>
      </c>
      <c r="K125" s="11">
        <v>65037070</v>
      </c>
      <c r="L125" s="11">
        <v>8744500</v>
      </c>
      <c r="M125" s="11">
        <f t="shared" si="82"/>
        <v>1661455</v>
      </c>
      <c r="N125" s="11">
        <f t="shared" si="94"/>
        <v>10405955</v>
      </c>
      <c r="O125" s="11">
        <f t="shared" si="95"/>
        <v>52029775</v>
      </c>
      <c r="P125" s="11">
        <v>11302170</v>
      </c>
      <c r="Q125" s="11">
        <f t="shared" ref="Q125:Q127" si="109">P125*19%</f>
        <v>2147412.2999999998</v>
      </c>
      <c r="R125" s="11">
        <f t="shared" ref="R125:R127" si="110">P125+Q125</f>
        <v>13449582.300000001</v>
      </c>
      <c r="S125" s="11">
        <f t="shared" ref="S125:S127" si="111">R125*G125</f>
        <v>67247911.5</v>
      </c>
      <c r="T125" s="11"/>
      <c r="U125" s="11"/>
      <c r="V125" s="11"/>
      <c r="W125" s="11"/>
      <c r="X125" s="11"/>
      <c r="Y125" s="47"/>
      <c r="Z125" s="11">
        <f t="shared" ref="Z125:Z127" si="112">MINA(J125,N125,R125)</f>
        <v>10405955</v>
      </c>
      <c r="AA125" s="10">
        <f t="shared" ref="AA125:AA127" si="113">MEDIAN(J125,N125,R125)</f>
        <v>13007414</v>
      </c>
      <c r="AB125" s="11">
        <f t="shared" ref="AB125:AB127" si="114">GEOMEAN(J125,N125,R125)</f>
        <v>12210325.305011146</v>
      </c>
      <c r="AC125" s="11">
        <f t="shared" ref="AC125:AC127" si="115">AVERAGE(J125,N125,R125)</f>
        <v>12287650.433333332</v>
      </c>
      <c r="AD125" s="15">
        <f t="shared" si="81"/>
        <v>1839509.2998787747</v>
      </c>
      <c r="AE125" s="16">
        <f t="shared" si="83"/>
        <v>10405955</v>
      </c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</row>
    <row r="126" spans="2:115" s="4" customFormat="1" x14ac:dyDescent="0.25">
      <c r="B126" s="25">
        <v>109</v>
      </c>
      <c r="C126" s="26">
        <v>43240</v>
      </c>
      <c r="D126" s="25" t="s">
        <v>203</v>
      </c>
      <c r="E126" s="25" t="s">
        <v>205</v>
      </c>
      <c r="F126" s="29" t="s">
        <v>32</v>
      </c>
      <c r="G126" s="28">
        <v>13</v>
      </c>
      <c r="H126" s="41">
        <v>28045000</v>
      </c>
      <c r="I126" s="41">
        <v>5328550</v>
      </c>
      <c r="J126" s="41">
        <v>33373550</v>
      </c>
      <c r="K126" s="11">
        <v>433856150</v>
      </c>
      <c r="L126" s="11">
        <v>20032200</v>
      </c>
      <c r="M126" s="11">
        <f t="shared" si="82"/>
        <v>3806118</v>
      </c>
      <c r="N126" s="11">
        <f t="shared" si="94"/>
        <v>23838318</v>
      </c>
      <c r="O126" s="11">
        <f t="shared" si="95"/>
        <v>309898134</v>
      </c>
      <c r="P126" s="11">
        <v>28718070</v>
      </c>
      <c r="Q126" s="11">
        <f t="shared" si="109"/>
        <v>5456433.2999999998</v>
      </c>
      <c r="R126" s="11">
        <f t="shared" si="110"/>
        <v>34174503.299999997</v>
      </c>
      <c r="S126" s="11">
        <f t="shared" si="111"/>
        <v>444268542.89999998</v>
      </c>
      <c r="T126" s="11"/>
      <c r="U126" s="11"/>
      <c r="V126" s="11"/>
      <c r="W126" s="11"/>
      <c r="X126" s="11"/>
      <c r="Y126" s="47"/>
      <c r="Z126" s="11">
        <f t="shared" si="112"/>
        <v>23838318</v>
      </c>
      <c r="AA126" s="10">
        <f t="shared" si="113"/>
        <v>33373550</v>
      </c>
      <c r="AB126" s="11">
        <f t="shared" si="114"/>
        <v>30069537.061756328</v>
      </c>
      <c r="AC126" s="11">
        <f t="shared" si="115"/>
        <v>30462123.766666666</v>
      </c>
      <c r="AD126" s="15">
        <f t="shared" si="81"/>
        <v>6742427.2073869659</v>
      </c>
      <c r="AE126" s="16">
        <f t="shared" si="83"/>
        <v>23838318</v>
      </c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</row>
    <row r="127" spans="2:115" s="4" customFormat="1" x14ac:dyDescent="0.25">
      <c r="B127" s="25">
        <v>110</v>
      </c>
      <c r="C127" s="26">
        <v>43151</v>
      </c>
      <c r="D127" s="25" t="s">
        <v>206</v>
      </c>
      <c r="E127" s="25" t="s">
        <v>207</v>
      </c>
      <c r="F127" s="29" t="s">
        <v>32</v>
      </c>
      <c r="G127" s="28">
        <v>2</v>
      </c>
      <c r="H127" s="41">
        <v>74188800</v>
      </c>
      <c r="I127" s="41">
        <v>14095872</v>
      </c>
      <c r="J127" s="41">
        <v>88284672</v>
      </c>
      <c r="K127" s="11">
        <v>176569344</v>
      </c>
      <c r="L127" s="11">
        <v>52992000</v>
      </c>
      <c r="M127" s="11">
        <f t="shared" si="82"/>
        <v>10068480</v>
      </c>
      <c r="N127" s="11">
        <f t="shared" si="94"/>
        <v>63060480</v>
      </c>
      <c r="O127" s="11">
        <f t="shared" si="95"/>
        <v>126120960</v>
      </c>
      <c r="P127" s="11">
        <v>75776450</v>
      </c>
      <c r="Q127" s="11">
        <f t="shared" si="109"/>
        <v>14397525.5</v>
      </c>
      <c r="R127" s="11">
        <f t="shared" si="110"/>
        <v>90173975.5</v>
      </c>
      <c r="S127" s="11">
        <f t="shared" si="111"/>
        <v>180347951</v>
      </c>
      <c r="T127" s="11"/>
      <c r="U127" s="11"/>
      <c r="V127" s="48"/>
      <c r="W127" s="48"/>
      <c r="X127" s="11"/>
      <c r="Y127" s="47"/>
      <c r="Z127" s="11">
        <f t="shared" si="112"/>
        <v>63060480</v>
      </c>
      <c r="AA127" s="10">
        <f t="shared" si="113"/>
        <v>88284672</v>
      </c>
      <c r="AB127" s="11">
        <f t="shared" si="114"/>
        <v>79476963.414022073</v>
      </c>
      <c r="AC127" s="11">
        <f t="shared" si="115"/>
        <v>80506375.833333328</v>
      </c>
      <c r="AD127" s="15">
        <f t="shared" si="81"/>
        <v>17836197.213151462</v>
      </c>
      <c r="AE127" s="16">
        <f t="shared" si="83"/>
        <v>63060480</v>
      </c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</row>
    <row r="128" spans="2:115" x14ac:dyDescent="0.25">
      <c r="B128" s="49"/>
      <c r="C128" s="50"/>
      <c r="D128" s="49"/>
      <c r="E128" s="50"/>
      <c r="F128" s="50"/>
      <c r="G128" s="49"/>
      <c r="H128" s="31"/>
      <c r="I128" s="31"/>
      <c r="J128" s="49"/>
      <c r="K128" s="51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</row>
    <row r="129" spans="2:31" x14ac:dyDescent="0.25">
      <c r="B129" s="31"/>
      <c r="C129" s="32"/>
      <c r="D129" s="32"/>
      <c r="E129" s="32"/>
      <c r="F129" s="32"/>
      <c r="G129" s="32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</row>
    <row r="130" spans="2:31" ht="32.25" customHeight="1" x14ac:dyDescent="0.25">
      <c r="B130" s="83" t="s">
        <v>0</v>
      </c>
      <c r="C130" s="83"/>
      <c r="D130" s="83"/>
      <c r="E130" s="83"/>
      <c r="F130" s="83"/>
      <c r="G130" s="88" t="s">
        <v>372</v>
      </c>
      <c r="H130" s="89"/>
      <c r="I130" s="89"/>
      <c r="J130" s="89"/>
      <c r="K130" s="90"/>
      <c r="L130" s="92" t="s">
        <v>371</v>
      </c>
      <c r="M130" s="92"/>
      <c r="N130" s="92"/>
      <c r="O130" s="92"/>
      <c r="P130" s="100" t="s">
        <v>373</v>
      </c>
      <c r="Q130" s="100"/>
      <c r="R130" s="100"/>
      <c r="S130" s="100"/>
      <c r="T130" s="82" t="s">
        <v>377</v>
      </c>
      <c r="U130" s="81" t="s">
        <v>382</v>
      </c>
      <c r="V130" s="82" t="s">
        <v>379</v>
      </c>
      <c r="W130" s="81" t="s">
        <v>383</v>
      </c>
      <c r="X130" s="82" t="s">
        <v>380</v>
      </c>
      <c r="Y130" s="81" t="s">
        <v>384</v>
      </c>
      <c r="Z130" s="23"/>
      <c r="AA130" s="23"/>
      <c r="AB130" s="23"/>
      <c r="AC130" s="23"/>
      <c r="AD130" s="23"/>
      <c r="AE130" s="23"/>
    </row>
    <row r="131" spans="2:31" ht="24" customHeight="1" x14ac:dyDescent="0.25">
      <c r="B131" s="83" t="s">
        <v>208</v>
      </c>
      <c r="C131" s="83"/>
      <c r="D131" s="83"/>
      <c r="E131" s="83"/>
      <c r="F131" s="83"/>
      <c r="G131" s="84" t="s">
        <v>209</v>
      </c>
      <c r="H131" s="84"/>
      <c r="I131" s="84"/>
      <c r="J131" s="84"/>
      <c r="K131" s="84"/>
      <c r="L131" s="93" t="s">
        <v>209</v>
      </c>
      <c r="M131" s="93"/>
      <c r="N131" s="93"/>
      <c r="O131" s="93"/>
      <c r="P131" s="100" t="s">
        <v>28</v>
      </c>
      <c r="Q131" s="100"/>
      <c r="R131" s="100"/>
      <c r="S131" s="100"/>
      <c r="T131" s="82"/>
      <c r="U131" s="81"/>
      <c r="V131" s="82"/>
      <c r="W131" s="81"/>
      <c r="X131" s="82"/>
      <c r="Y131" s="81"/>
      <c r="Z131" s="23"/>
      <c r="AA131" s="23"/>
      <c r="AB131" s="23"/>
      <c r="AC131" s="23"/>
      <c r="AD131" s="23"/>
      <c r="AE131" s="23"/>
    </row>
    <row r="132" spans="2:31" ht="61.5" customHeight="1" x14ac:dyDescent="0.25">
      <c r="B132" s="17" t="s">
        <v>3</v>
      </c>
      <c r="C132" s="17" t="s">
        <v>4</v>
      </c>
      <c r="D132" s="86" t="s">
        <v>5</v>
      </c>
      <c r="E132" s="91"/>
      <c r="F132" s="17" t="s">
        <v>6</v>
      </c>
      <c r="G132" s="18" t="s">
        <v>367</v>
      </c>
      <c r="H132" s="18" t="s">
        <v>360</v>
      </c>
      <c r="I132" s="18" t="s">
        <v>400</v>
      </c>
      <c r="J132" s="18" t="s">
        <v>361</v>
      </c>
      <c r="K132" s="18" t="s">
        <v>362</v>
      </c>
      <c r="L132" s="19" t="s">
        <v>360</v>
      </c>
      <c r="M132" s="19" t="s">
        <v>400</v>
      </c>
      <c r="N132" s="19" t="s">
        <v>361</v>
      </c>
      <c r="O132" s="19" t="s">
        <v>362</v>
      </c>
      <c r="P132" s="20" t="s">
        <v>360</v>
      </c>
      <c r="Q132" s="20" t="s">
        <v>375</v>
      </c>
      <c r="R132" s="20" t="s">
        <v>361</v>
      </c>
      <c r="S132" s="20" t="s">
        <v>376</v>
      </c>
      <c r="T132" s="21" t="s">
        <v>381</v>
      </c>
      <c r="U132" s="21" t="s">
        <v>378</v>
      </c>
      <c r="V132" s="21" t="s">
        <v>381</v>
      </c>
      <c r="W132" s="21" t="s">
        <v>381</v>
      </c>
      <c r="X132" s="21" t="s">
        <v>381</v>
      </c>
      <c r="Y132" s="21" t="s">
        <v>381</v>
      </c>
      <c r="Z132" s="53" t="s">
        <v>388</v>
      </c>
      <c r="AA132" s="53" t="s">
        <v>389</v>
      </c>
      <c r="AB132" s="53" t="s">
        <v>390</v>
      </c>
      <c r="AC132" s="53" t="s">
        <v>391</v>
      </c>
      <c r="AD132" s="53" t="s">
        <v>392</v>
      </c>
      <c r="AE132" s="53" t="s">
        <v>401</v>
      </c>
    </row>
    <row r="133" spans="2:31" hidden="1" x14ac:dyDescent="0.25">
      <c r="B133" s="25">
        <v>111</v>
      </c>
      <c r="C133" s="25">
        <v>42944</v>
      </c>
      <c r="D133" s="25" t="s">
        <v>210</v>
      </c>
      <c r="E133" s="25">
        <v>37137</v>
      </c>
      <c r="F133" s="25" t="s">
        <v>32</v>
      </c>
      <c r="G133" s="25">
        <v>10</v>
      </c>
      <c r="H133" s="34">
        <v>17700</v>
      </c>
      <c r="I133" s="34">
        <v>3363</v>
      </c>
      <c r="J133" s="34">
        <v>21063</v>
      </c>
      <c r="K133" s="8">
        <v>210630</v>
      </c>
      <c r="L133" s="8">
        <v>14200</v>
      </c>
      <c r="M133" s="8">
        <f t="shared" ref="M133:M186" si="116">L133*19%</f>
        <v>2698</v>
      </c>
      <c r="N133" s="8">
        <f t="shared" ref="N133" si="117">L133+M133</f>
        <v>16898</v>
      </c>
      <c r="O133" s="8">
        <f t="shared" ref="O133" si="118">N133*G133</f>
        <v>168980</v>
      </c>
      <c r="P133" s="54">
        <v>18060</v>
      </c>
      <c r="Q133" s="8">
        <f t="shared" ref="Q133" si="119">P133*19%</f>
        <v>3431.4</v>
      </c>
      <c r="R133" s="8">
        <f t="shared" ref="R133" si="120">P133+Q133</f>
        <v>21491.4</v>
      </c>
      <c r="S133" s="8">
        <f t="shared" ref="S133" si="121">R133*G133</f>
        <v>214914</v>
      </c>
      <c r="T133" s="8"/>
      <c r="U133" s="8"/>
      <c r="V133" s="8">
        <v>6600</v>
      </c>
      <c r="W133" s="8">
        <f t="shared" ref="W133:W137" si="122">V133*(1+5.2%)*(1+5.1%)</f>
        <v>7297.3032000000003</v>
      </c>
      <c r="X133" s="8"/>
      <c r="Y133" s="27"/>
      <c r="Z133" s="8">
        <f t="shared" ref="Z133:Z143" si="123">MINA(J133,N133,R133,W133)</f>
        <v>7297.3032000000003</v>
      </c>
      <c r="AA133" s="8">
        <f>MEDIAN(J133,N133,R133,W133)</f>
        <v>18980.5</v>
      </c>
      <c r="AB133" s="8">
        <f>GEOMEAN(J133,N133,R133,W133)</f>
        <v>15370.771203667229</v>
      </c>
      <c r="AC133" s="8">
        <f>AVERAGE(J133,N133,R133,W133)</f>
        <v>16687.425800000001</v>
      </c>
      <c r="AD133" s="12">
        <f t="shared" ref="AD133:AD186" si="124">STDEVA(Z133,AA133)</f>
        <v>8261.2676832169691</v>
      </c>
      <c r="AE133" s="14">
        <f t="shared" ref="AE133:AE186" si="125">Z133</f>
        <v>7297.3032000000003</v>
      </c>
    </row>
    <row r="134" spans="2:31" hidden="1" x14ac:dyDescent="0.25">
      <c r="B134" s="25">
        <v>112</v>
      </c>
      <c r="C134" s="25">
        <v>42944</v>
      </c>
      <c r="D134" s="25" t="s">
        <v>211</v>
      </c>
      <c r="E134" s="25">
        <v>21278</v>
      </c>
      <c r="F134" s="25" t="s">
        <v>32</v>
      </c>
      <c r="G134" s="25">
        <v>8</v>
      </c>
      <c r="H134" s="34">
        <v>14700</v>
      </c>
      <c r="I134" s="34">
        <v>2793</v>
      </c>
      <c r="J134" s="34">
        <v>17493</v>
      </c>
      <c r="K134" s="8">
        <v>139944</v>
      </c>
      <c r="L134" s="8">
        <v>11800</v>
      </c>
      <c r="M134" s="8">
        <f t="shared" si="116"/>
        <v>2242</v>
      </c>
      <c r="N134" s="8">
        <f t="shared" ref="N134:N141" si="126">L134+M134</f>
        <v>14042</v>
      </c>
      <c r="O134" s="8">
        <f t="shared" ref="O134:O141" si="127">N134*G134</f>
        <v>112336</v>
      </c>
      <c r="P134" s="8">
        <v>14990</v>
      </c>
      <c r="Q134" s="8">
        <f t="shared" ref="Q134:Q187" si="128">P134*19%</f>
        <v>2848.1</v>
      </c>
      <c r="R134" s="8">
        <f t="shared" ref="R134:R187" si="129">P134+Q134</f>
        <v>17838.099999999999</v>
      </c>
      <c r="S134" s="8">
        <f t="shared" ref="S134:S187" si="130">R134*G134</f>
        <v>142704.79999999999</v>
      </c>
      <c r="T134" s="8"/>
      <c r="U134" s="8"/>
      <c r="V134" s="8">
        <v>6600</v>
      </c>
      <c r="W134" s="8">
        <f t="shared" si="122"/>
        <v>7297.3032000000003</v>
      </c>
      <c r="X134" s="8"/>
      <c r="Y134" s="27"/>
      <c r="Z134" s="8">
        <f t="shared" si="123"/>
        <v>7297.3032000000003</v>
      </c>
      <c r="AA134" s="8">
        <f t="shared" ref="AA134:AA143" si="131">MEDIAN(J134,N134,R134,W134)</f>
        <v>15767.5</v>
      </c>
      <c r="AB134" s="8">
        <f t="shared" ref="AB134:AB143" si="132">GEOMEAN(J134,N134,R134,W134)</f>
        <v>13372.144551273677</v>
      </c>
      <c r="AC134" s="8">
        <f t="shared" ref="AC134:AC143" si="133">AVERAGE(J134,N134,R134,W134)</f>
        <v>14167.6008</v>
      </c>
      <c r="AD134" s="12">
        <f t="shared" si="124"/>
        <v>5989.333595264593</v>
      </c>
      <c r="AE134" s="14">
        <f t="shared" si="125"/>
        <v>7297.3032000000003</v>
      </c>
    </row>
    <row r="135" spans="2:31" hidden="1" x14ac:dyDescent="0.25">
      <c r="B135" s="25">
        <v>113</v>
      </c>
      <c r="C135" s="25">
        <v>42944</v>
      </c>
      <c r="D135" s="25" t="s">
        <v>212</v>
      </c>
      <c r="E135" s="25">
        <v>21242</v>
      </c>
      <c r="F135" s="25" t="s">
        <v>32</v>
      </c>
      <c r="G135" s="25">
        <v>6</v>
      </c>
      <c r="H135" s="34">
        <v>22700</v>
      </c>
      <c r="I135" s="34">
        <v>4313</v>
      </c>
      <c r="J135" s="34">
        <v>27013</v>
      </c>
      <c r="K135" s="8">
        <v>162078</v>
      </c>
      <c r="L135" s="8">
        <v>18100</v>
      </c>
      <c r="M135" s="8">
        <f t="shared" si="116"/>
        <v>3439</v>
      </c>
      <c r="N135" s="8">
        <f t="shared" si="126"/>
        <v>21539</v>
      </c>
      <c r="O135" s="8">
        <f t="shared" si="127"/>
        <v>129234</v>
      </c>
      <c r="P135" s="8">
        <v>23150</v>
      </c>
      <c r="Q135" s="8">
        <f t="shared" si="128"/>
        <v>4398.5</v>
      </c>
      <c r="R135" s="8">
        <f t="shared" si="129"/>
        <v>27548.5</v>
      </c>
      <c r="S135" s="8">
        <f t="shared" si="130"/>
        <v>165291</v>
      </c>
      <c r="T135" s="8"/>
      <c r="U135" s="8"/>
      <c r="V135" s="8">
        <v>6600</v>
      </c>
      <c r="W135" s="8">
        <f t="shared" si="122"/>
        <v>7297.3032000000003</v>
      </c>
      <c r="X135" s="8"/>
      <c r="Y135" s="27"/>
      <c r="Z135" s="8">
        <f t="shared" si="123"/>
        <v>7297.3032000000003</v>
      </c>
      <c r="AA135" s="8">
        <f t="shared" si="131"/>
        <v>24276</v>
      </c>
      <c r="AB135" s="8">
        <f t="shared" si="132"/>
        <v>18493.311108013942</v>
      </c>
      <c r="AC135" s="8">
        <f t="shared" si="133"/>
        <v>20849.450799999999</v>
      </c>
      <c r="AD135" s="12">
        <f t="shared" si="124"/>
        <v>12005.751642990332</v>
      </c>
      <c r="AE135" s="14">
        <f t="shared" si="125"/>
        <v>7297.3032000000003</v>
      </c>
    </row>
    <row r="136" spans="2:31" hidden="1" x14ac:dyDescent="0.25">
      <c r="B136" s="25">
        <v>114</v>
      </c>
      <c r="C136" s="25">
        <v>42999</v>
      </c>
      <c r="D136" s="25" t="s">
        <v>213</v>
      </c>
      <c r="E136" s="25">
        <v>21946</v>
      </c>
      <c r="F136" s="25" t="s">
        <v>32</v>
      </c>
      <c r="G136" s="25">
        <v>7</v>
      </c>
      <c r="H136" s="34">
        <v>156500</v>
      </c>
      <c r="I136" s="34">
        <v>29735</v>
      </c>
      <c r="J136" s="34">
        <v>186235</v>
      </c>
      <c r="K136" s="8">
        <v>1303645</v>
      </c>
      <c r="L136" s="8">
        <v>125200</v>
      </c>
      <c r="M136" s="8">
        <f t="shared" si="116"/>
        <v>23788</v>
      </c>
      <c r="N136" s="8">
        <f t="shared" si="126"/>
        <v>148988</v>
      </c>
      <c r="O136" s="8">
        <f t="shared" si="127"/>
        <v>1042916</v>
      </c>
      <c r="P136" s="8">
        <v>161820</v>
      </c>
      <c r="Q136" s="8">
        <f t="shared" si="128"/>
        <v>30745.8</v>
      </c>
      <c r="R136" s="8">
        <f t="shared" si="129"/>
        <v>192565.8</v>
      </c>
      <c r="S136" s="8">
        <f t="shared" si="130"/>
        <v>1347960.5999999999</v>
      </c>
      <c r="T136" s="8"/>
      <c r="U136" s="8"/>
      <c r="V136" s="8">
        <v>25200</v>
      </c>
      <c r="W136" s="8">
        <f t="shared" si="122"/>
        <v>27862.430400000001</v>
      </c>
      <c r="X136" s="8"/>
      <c r="Y136" s="27"/>
      <c r="Z136" s="8">
        <f t="shared" si="123"/>
        <v>27862.430400000001</v>
      </c>
      <c r="AA136" s="8">
        <f t="shared" si="131"/>
        <v>167611.5</v>
      </c>
      <c r="AB136" s="8">
        <f t="shared" si="132"/>
        <v>110459.40183950456</v>
      </c>
      <c r="AC136" s="8">
        <f t="shared" si="133"/>
        <v>138912.8076</v>
      </c>
      <c r="AD136" s="12">
        <f t="shared" si="124"/>
        <v>98817.514778670797</v>
      </c>
      <c r="AE136" s="14">
        <f t="shared" si="125"/>
        <v>27862.430400000001</v>
      </c>
    </row>
    <row r="137" spans="2:31" hidden="1" x14ac:dyDescent="0.25">
      <c r="B137" s="25">
        <v>115</v>
      </c>
      <c r="C137" s="25">
        <v>42999</v>
      </c>
      <c r="D137" s="25" t="s">
        <v>214</v>
      </c>
      <c r="E137" s="25">
        <v>23002</v>
      </c>
      <c r="F137" s="25" t="s">
        <v>32</v>
      </c>
      <c r="G137" s="25">
        <v>5</v>
      </c>
      <c r="H137" s="34">
        <v>554100</v>
      </c>
      <c r="I137" s="34">
        <v>105279</v>
      </c>
      <c r="J137" s="34">
        <v>659379</v>
      </c>
      <c r="K137" s="8">
        <v>3296895</v>
      </c>
      <c r="L137" s="8">
        <v>443300</v>
      </c>
      <c r="M137" s="8">
        <f t="shared" si="116"/>
        <v>84227</v>
      </c>
      <c r="N137" s="8">
        <f t="shared" si="126"/>
        <v>527527</v>
      </c>
      <c r="O137" s="8">
        <f t="shared" si="127"/>
        <v>2637635</v>
      </c>
      <c r="P137" s="8">
        <v>567400</v>
      </c>
      <c r="Q137" s="8">
        <f t="shared" si="128"/>
        <v>107806</v>
      </c>
      <c r="R137" s="8">
        <f t="shared" si="129"/>
        <v>675206</v>
      </c>
      <c r="S137" s="8">
        <f t="shared" si="130"/>
        <v>3376030</v>
      </c>
      <c r="T137" s="8"/>
      <c r="U137" s="8"/>
      <c r="V137" s="8">
        <v>87300</v>
      </c>
      <c r="W137" s="8">
        <f t="shared" si="122"/>
        <v>96523.419599999994</v>
      </c>
      <c r="X137" s="8"/>
      <c r="Y137" s="27"/>
      <c r="Z137" s="8">
        <f t="shared" si="123"/>
        <v>96523.419599999994</v>
      </c>
      <c r="AA137" s="8">
        <f t="shared" si="131"/>
        <v>593453</v>
      </c>
      <c r="AB137" s="8">
        <f t="shared" si="132"/>
        <v>388027.22613261093</v>
      </c>
      <c r="AC137" s="8">
        <f t="shared" si="133"/>
        <v>489658.85489999998</v>
      </c>
      <c r="AD137" s="12">
        <f t="shared" si="124"/>
        <v>351382.27607302566</v>
      </c>
      <c r="AE137" s="14">
        <f t="shared" si="125"/>
        <v>96523.419599999994</v>
      </c>
    </row>
    <row r="138" spans="2:31" hidden="1" x14ac:dyDescent="0.25">
      <c r="B138" s="25">
        <v>116</v>
      </c>
      <c r="C138" s="25">
        <v>42911</v>
      </c>
      <c r="D138" s="25" t="s">
        <v>215</v>
      </c>
      <c r="E138" s="25" t="s">
        <v>216</v>
      </c>
      <c r="F138" s="25" t="s">
        <v>32</v>
      </c>
      <c r="G138" s="25">
        <v>10</v>
      </c>
      <c r="H138" s="34">
        <v>276000</v>
      </c>
      <c r="I138" s="34">
        <v>52440</v>
      </c>
      <c r="J138" s="34">
        <v>328440</v>
      </c>
      <c r="K138" s="8">
        <v>3284400</v>
      </c>
      <c r="L138" s="8">
        <v>230000</v>
      </c>
      <c r="M138" s="8">
        <f t="shared" si="116"/>
        <v>43700</v>
      </c>
      <c r="N138" s="8">
        <f t="shared" si="126"/>
        <v>273700</v>
      </c>
      <c r="O138" s="8">
        <f t="shared" si="127"/>
        <v>2737000</v>
      </c>
      <c r="P138" s="8">
        <v>285390</v>
      </c>
      <c r="Q138" s="8">
        <f t="shared" si="128"/>
        <v>54224.1</v>
      </c>
      <c r="R138" s="8">
        <f t="shared" si="129"/>
        <v>339614.1</v>
      </c>
      <c r="S138" s="8">
        <f t="shared" si="130"/>
        <v>3396141</v>
      </c>
      <c r="T138" s="8">
        <v>161840</v>
      </c>
      <c r="U138" s="8">
        <f>T138*(1+9.28%)*(1+5.2%)*(1+5.1%)</f>
        <v>195544.232866304</v>
      </c>
      <c r="V138" s="8"/>
      <c r="W138" s="8"/>
      <c r="X138" s="8"/>
      <c r="Y138" s="27"/>
      <c r="Z138" s="8">
        <f>MINA(J138,N138,R138,U138)</f>
        <v>195544.232866304</v>
      </c>
      <c r="AA138" s="8">
        <f>MEDIAN(J138,N138,R138,U138)</f>
        <v>301070</v>
      </c>
      <c r="AB138" s="8">
        <f>GEOMEAN(J138,N138,R138,U138)</f>
        <v>277965.17684590747</v>
      </c>
      <c r="AC138" s="8">
        <f>AVERAGE(J138,N138,R138,U138)</f>
        <v>284324.58321657602</v>
      </c>
      <c r="AD138" s="12">
        <f t="shared" si="124"/>
        <v>74617.985530149032</v>
      </c>
      <c r="AE138" s="14">
        <f t="shared" si="125"/>
        <v>195544.232866304</v>
      </c>
    </row>
    <row r="139" spans="2:31" hidden="1" x14ac:dyDescent="0.25">
      <c r="B139" s="25">
        <v>117</v>
      </c>
      <c r="C139" s="25">
        <v>42942</v>
      </c>
      <c r="D139" s="25" t="s">
        <v>217</v>
      </c>
      <c r="E139" s="25" t="s">
        <v>218</v>
      </c>
      <c r="F139" s="25" t="s">
        <v>32</v>
      </c>
      <c r="G139" s="25">
        <v>15</v>
      </c>
      <c r="H139" s="34">
        <v>65800</v>
      </c>
      <c r="I139" s="34">
        <v>12502</v>
      </c>
      <c r="J139" s="34">
        <v>78302</v>
      </c>
      <c r="K139" s="8">
        <v>1174530</v>
      </c>
      <c r="L139" s="8">
        <v>51200</v>
      </c>
      <c r="M139" s="8">
        <f t="shared" si="116"/>
        <v>9728</v>
      </c>
      <c r="N139" s="8">
        <f t="shared" si="126"/>
        <v>60928</v>
      </c>
      <c r="O139" s="8">
        <f t="shared" si="127"/>
        <v>913920</v>
      </c>
      <c r="P139" s="8">
        <v>67950</v>
      </c>
      <c r="Q139" s="8">
        <f t="shared" si="128"/>
        <v>12910.5</v>
      </c>
      <c r="R139" s="8">
        <f t="shared" si="129"/>
        <v>80860.5</v>
      </c>
      <c r="S139" s="8">
        <f t="shared" si="130"/>
        <v>1212907.5</v>
      </c>
      <c r="T139" s="8"/>
      <c r="U139" s="8"/>
      <c r="V139" s="8">
        <v>167909</v>
      </c>
      <c r="W139" s="8">
        <f t="shared" ref="W139:W143" si="134">V139*(1+5.2%)*(1+5.1%)</f>
        <v>185648.921668</v>
      </c>
      <c r="X139" s="8"/>
      <c r="Y139" s="27"/>
      <c r="Z139" s="8">
        <f t="shared" si="123"/>
        <v>60928</v>
      </c>
      <c r="AA139" s="8">
        <f t="shared" si="131"/>
        <v>79581.25</v>
      </c>
      <c r="AB139" s="8">
        <f t="shared" si="132"/>
        <v>91992.973684157347</v>
      </c>
      <c r="AC139" s="8">
        <f t="shared" si="133"/>
        <v>101434.855417</v>
      </c>
      <c r="AD139" s="12">
        <f t="shared" si="124"/>
        <v>13189.839566167968</v>
      </c>
      <c r="AE139" s="14">
        <f t="shared" si="125"/>
        <v>60928</v>
      </c>
    </row>
    <row r="140" spans="2:31" hidden="1" x14ac:dyDescent="0.25">
      <c r="B140" s="25">
        <v>118</v>
      </c>
      <c r="C140" s="25">
        <v>42999</v>
      </c>
      <c r="D140" s="25" t="s">
        <v>219</v>
      </c>
      <c r="E140" s="25" t="s">
        <v>220</v>
      </c>
      <c r="F140" s="25" t="s">
        <v>32</v>
      </c>
      <c r="G140" s="25">
        <v>5</v>
      </c>
      <c r="H140" s="34">
        <v>907400</v>
      </c>
      <c r="I140" s="34">
        <v>172406</v>
      </c>
      <c r="J140" s="34">
        <v>1079806</v>
      </c>
      <c r="K140" s="8">
        <v>5399030</v>
      </c>
      <c r="L140" s="8">
        <v>725900</v>
      </c>
      <c r="M140" s="8">
        <f t="shared" si="116"/>
        <v>137921</v>
      </c>
      <c r="N140" s="8">
        <f t="shared" si="126"/>
        <v>863821</v>
      </c>
      <c r="O140" s="8">
        <f t="shared" si="127"/>
        <v>4319105</v>
      </c>
      <c r="P140" s="8">
        <v>929150</v>
      </c>
      <c r="Q140" s="8">
        <f t="shared" si="128"/>
        <v>176538.5</v>
      </c>
      <c r="R140" s="8">
        <f t="shared" si="129"/>
        <v>1105688.5</v>
      </c>
      <c r="S140" s="8">
        <f t="shared" si="130"/>
        <v>5528442.5</v>
      </c>
      <c r="T140" s="8"/>
      <c r="U140" s="8"/>
      <c r="V140" s="8">
        <v>43900</v>
      </c>
      <c r="W140" s="8">
        <f t="shared" si="134"/>
        <v>48538.122799999997</v>
      </c>
      <c r="X140" s="8"/>
      <c r="Y140" s="27"/>
      <c r="Z140" s="8">
        <f t="shared" si="123"/>
        <v>48538.122799999997</v>
      </c>
      <c r="AA140" s="8">
        <f t="shared" si="131"/>
        <v>971813.5</v>
      </c>
      <c r="AB140" s="8">
        <f t="shared" si="132"/>
        <v>473011.08192080504</v>
      </c>
      <c r="AC140" s="8">
        <f t="shared" si="133"/>
        <v>774463.4057</v>
      </c>
      <c r="AD140" s="12">
        <f t="shared" si="124"/>
        <v>652854.28012068756</v>
      </c>
      <c r="AE140" s="14">
        <f t="shared" si="125"/>
        <v>48538.122799999997</v>
      </c>
    </row>
    <row r="141" spans="2:31" hidden="1" x14ac:dyDescent="0.25">
      <c r="B141" s="25">
        <v>119</v>
      </c>
      <c r="C141" s="25">
        <v>42999</v>
      </c>
      <c r="D141" s="25" t="s">
        <v>219</v>
      </c>
      <c r="E141" s="25" t="s">
        <v>221</v>
      </c>
      <c r="F141" s="25" t="s">
        <v>32</v>
      </c>
      <c r="G141" s="25">
        <v>17</v>
      </c>
      <c r="H141" s="34">
        <v>907400</v>
      </c>
      <c r="I141" s="34">
        <v>172406</v>
      </c>
      <c r="J141" s="34">
        <v>1079806</v>
      </c>
      <c r="K141" s="8">
        <v>18356702</v>
      </c>
      <c r="L141" s="8">
        <v>725900</v>
      </c>
      <c r="M141" s="8">
        <f t="shared" si="116"/>
        <v>137921</v>
      </c>
      <c r="N141" s="8">
        <f t="shared" si="126"/>
        <v>863821</v>
      </c>
      <c r="O141" s="8">
        <f t="shared" si="127"/>
        <v>14684957</v>
      </c>
      <c r="P141" s="8">
        <v>929150</v>
      </c>
      <c r="Q141" s="8">
        <f t="shared" si="128"/>
        <v>176538.5</v>
      </c>
      <c r="R141" s="8">
        <f t="shared" si="129"/>
        <v>1105688.5</v>
      </c>
      <c r="S141" s="8">
        <f t="shared" si="130"/>
        <v>18796704.5</v>
      </c>
      <c r="T141" s="8"/>
      <c r="U141" s="8"/>
      <c r="V141" s="8">
        <v>70000</v>
      </c>
      <c r="W141" s="8">
        <f t="shared" si="134"/>
        <v>77395.64</v>
      </c>
      <c r="X141" s="8"/>
      <c r="Y141" s="27"/>
      <c r="Z141" s="8">
        <f t="shared" si="123"/>
        <v>77395.64</v>
      </c>
      <c r="AA141" s="8">
        <f t="shared" si="131"/>
        <v>971813.5</v>
      </c>
      <c r="AB141" s="8">
        <f t="shared" si="132"/>
        <v>531532.34272477624</v>
      </c>
      <c r="AC141" s="8">
        <f t="shared" si="133"/>
        <v>781677.78500000003</v>
      </c>
      <c r="AD141" s="12">
        <f t="shared" si="124"/>
        <v>632448.93402036023</v>
      </c>
      <c r="AE141" s="14">
        <f t="shared" si="125"/>
        <v>77395.64</v>
      </c>
    </row>
    <row r="142" spans="2:31" hidden="1" x14ac:dyDescent="0.25">
      <c r="B142" s="25">
        <v>120</v>
      </c>
      <c r="C142" s="25">
        <v>42999</v>
      </c>
      <c r="D142" s="25" t="s">
        <v>219</v>
      </c>
      <c r="E142" s="25" t="s">
        <v>222</v>
      </c>
      <c r="F142" s="25" t="s">
        <v>32</v>
      </c>
      <c r="G142" s="25">
        <v>17</v>
      </c>
      <c r="H142" s="34">
        <v>362300</v>
      </c>
      <c r="I142" s="34">
        <v>68837</v>
      </c>
      <c r="J142" s="34">
        <v>431137</v>
      </c>
      <c r="K142" s="8">
        <v>7329329</v>
      </c>
      <c r="L142" s="8">
        <v>289800</v>
      </c>
      <c r="M142" s="8">
        <f t="shared" si="116"/>
        <v>55062</v>
      </c>
      <c r="N142" s="8">
        <f t="shared" ref="N142:N155" si="135">L142+M142</f>
        <v>344862</v>
      </c>
      <c r="O142" s="8">
        <f t="shared" ref="O142:O155" si="136">N142*G142</f>
        <v>5862654</v>
      </c>
      <c r="P142" s="8">
        <v>370950</v>
      </c>
      <c r="Q142" s="8">
        <f t="shared" si="128"/>
        <v>70480.5</v>
      </c>
      <c r="R142" s="8">
        <f t="shared" si="129"/>
        <v>441430.5</v>
      </c>
      <c r="S142" s="8">
        <f t="shared" si="130"/>
        <v>7504318.5</v>
      </c>
      <c r="T142" s="8"/>
      <c r="U142" s="8"/>
      <c r="V142" s="8">
        <v>41100</v>
      </c>
      <c r="W142" s="8">
        <f t="shared" si="134"/>
        <v>45442.297200000001</v>
      </c>
      <c r="X142" s="8"/>
      <c r="Y142" s="27"/>
      <c r="Z142" s="8">
        <f t="shared" si="123"/>
        <v>45442.297200000001</v>
      </c>
      <c r="AA142" s="8">
        <f t="shared" si="131"/>
        <v>387999.5</v>
      </c>
      <c r="AB142" s="8">
        <f t="shared" si="132"/>
        <v>233693.05882319727</v>
      </c>
      <c r="AC142" s="8">
        <f t="shared" si="133"/>
        <v>315717.94929999998</v>
      </c>
      <c r="AD142" s="12">
        <f t="shared" si="124"/>
        <v>242224.5210441754</v>
      </c>
      <c r="AE142" s="14">
        <f t="shared" si="125"/>
        <v>45442.297200000001</v>
      </c>
    </row>
    <row r="143" spans="2:31" hidden="1" x14ac:dyDescent="0.25">
      <c r="B143" s="25">
        <v>121</v>
      </c>
      <c r="C143" s="25">
        <v>42999</v>
      </c>
      <c r="D143" s="25" t="s">
        <v>219</v>
      </c>
      <c r="E143" s="25" t="s">
        <v>223</v>
      </c>
      <c r="F143" s="25" t="s">
        <v>32</v>
      </c>
      <c r="G143" s="25">
        <v>7</v>
      </c>
      <c r="H143" s="34">
        <v>907400</v>
      </c>
      <c r="I143" s="34">
        <v>172406</v>
      </c>
      <c r="J143" s="34">
        <v>1079806</v>
      </c>
      <c r="K143" s="8">
        <v>7558642</v>
      </c>
      <c r="L143" s="8">
        <v>725900</v>
      </c>
      <c r="M143" s="8">
        <f t="shared" si="116"/>
        <v>137921</v>
      </c>
      <c r="N143" s="8">
        <f t="shared" si="135"/>
        <v>863821</v>
      </c>
      <c r="O143" s="8">
        <f t="shared" si="136"/>
        <v>6046747</v>
      </c>
      <c r="P143" s="8">
        <v>926790</v>
      </c>
      <c r="Q143" s="8">
        <f t="shared" si="128"/>
        <v>176090.1</v>
      </c>
      <c r="R143" s="8">
        <f t="shared" si="129"/>
        <v>1102880.1000000001</v>
      </c>
      <c r="S143" s="8">
        <f t="shared" si="130"/>
        <v>7720160.7000000011</v>
      </c>
      <c r="T143" s="8"/>
      <c r="U143" s="8"/>
      <c r="V143" s="8">
        <v>52300</v>
      </c>
      <c r="W143" s="8">
        <f t="shared" si="134"/>
        <v>57825.599600000001</v>
      </c>
      <c r="X143" s="8"/>
      <c r="Y143" s="27"/>
      <c r="Z143" s="8">
        <f t="shared" si="123"/>
        <v>57825.599600000001</v>
      </c>
      <c r="AA143" s="8">
        <f t="shared" si="131"/>
        <v>971813.5</v>
      </c>
      <c r="AB143" s="8">
        <f t="shared" si="132"/>
        <v>493860.7195554513</v>
      </c>
      <c r="AC143" s="8">
        <f t="shared" si="133"/>
        <v>776083.17489999998</v>
      </c>
      <c r="AD143" s="12">
        <f t="shared" si="124"/>
        <v>646287.04229529481</v>
      </c>
      <c r="AE143" s="14">
        <f t="shared" si="125"/>
        <v>57825.599600000001</v>
      </c>
    </row>
    <row r="144" spans="2:31" hidden="1" x14ac:dyDescent="0.25">
      <c r="B144" s="25">
        <v>122</v>
      </c>
      <c r="C144" s="25">
        <v>42922</v>
      </c>
      <c r="D144" s="25" t="s">
        <v>224</v>
      </c>
      <c r="E144" s="25" t="s">
        <v>225</v>
      </c>
      <c r="F144" s="25" t="s">
        <v>32</v>
      </c>
      <c r="G144" s="25">
        <v>37</v>
      </c>
      <c r="H144" s="34">
        <v>2898000</v>
      </c>
      <c r="I144" s="34">
        <v>550620</v>
      </c>
      <c r="J144" s="34">
        <v>3448620</v>
      </c>
      <c r="K144" s="8">
        <v>127598940</v>
      </c>
      <c r="L144" s="8">
        <v>2318400</v>
      </c>
      <c r="M144" s="8">
        <f t="shared" si="116"/>
        <v>440496</v>
      </c>
      <c r="N144" s="8">
        <f t="shared" si="135"/>
        <v>2758896</v>
      </c>
      <c r="O144" s="8">
        <f t="shared" si="136"/>
        <v>102079152</v>
      </c>
      <c r="P144" s="8">
        <v>2996540</v>
      </c>
      <c r="Q144" s="8">
        <f t="shared" si="128"/>
        <v>569342.6</v>
      </c>
      <c r="R144" s="8">
        <f t="shared" si="129"/>
        <v>3565882.6</v>
      </c>
      <c r="S144" s="8">
        <f t="shared" si="130"/>
        <v>131937656.2</v>
      </c>
      <c r="T144" s="8"/>
      <c r="U144" s="8"/>
      <c r="V144" s="8"/>
      <c r="W144" s="8"/>
      <c r="X144" s="8">
        <v>51600</v>
      </c>
      <c r="Y144" s="8">
        <f t="shared" ref="Y144:Y164" si="137">X144*(1+5.1%)</f>
        <v>54231.6</v>
      </c>
      <c r="Z144" s="8">
        <f t="shared" ref="Z144:Z163" si="138">MINA(J144,N144,R144,Y144)</f>
        <v>54231.6</v>
      </c>
      <c r="AA144" s="8">
        <f>MEDIAN(J144,N144,R144,Y144)</f>
        <v>3103758</v>
      </c>
      <c r="AB144" s="8">
        <f t="shared" ref="AB144:AB162" si="139">GEOMEAN(J144,N144,R144,Y144)</f>
        <v>1164662.3401745579</v>
      </c>
      <c r="AC144" s="8">
        <f>AVERAGE(J144,N144,R144,Y144)</f>
        <v>2456907.5499999998</v>
      </c>
      <c r="AD144" s="12">
        <f t="shared" si="124"/>
        <v>2156340.7968474003</v>
      </c>
      <c r="AE144" s="14">
        <f t="shared" si="125"/>
        <v>54231.6</v>
      </c>
    </row>
    <row r="145" spans="2:31" hidden="1" x14ac:dyDescent="0.25">
      <c r="B145" s="25">
        <v>123</v>
      </c>
      <c r="C145" s="25">
        <v>42999</v>
      </c>
      <c r="D145" s="25" t="s">
        <v>226</v>
      </c>
      <c r="E145" s="25">
        <v>22311</v>
      </c>
      <c r="F145" s="25" t="s">
        <v>32</v>
      </c>
      <c r="G145" s="25">
        <v>10</v>
      </c>
      <c r="H145" s="34">
        <v>491600</v>
      </c>
      <c r="I145" s="34">
        <v>93404</v>
      </c>
      <c r="J145" s="34">
        <v>585004</v>
      </c>
      <c r="K145" s="8">
        <v>5850040</v>
      </c>
      <c r="L145" s="8">
        <v>393300</v>
      </c>
      <c r="M145" s="8">
        <f t="shared" si="116"/>
        <v>74727</v>
      </c>
      <c r="N145" s="8">
        <f t="shared" si="135"/>
        <v>468027</v>
      </c>
      <c r="O145" s="8">
        <f t="shared" si="136"/>
        <v>4680270</v>
      </c>
      <c r="P145" s="8">
        <v>508220</v>
      </c>
      <c r="Q145" s="8">
        <f t="shared" si="128"/>
        <v>96561.8</v>
      </c>
      <c r="R145" s="8">
        <f t="shared" si="129"/>
        <v>604781.80000000005</v>
      </c>
      <c r="S145" s="8">
        <f t="shared" si="130"/>
        <v>6047818</v>
      </c>
      <c r="T145" s="8"/>
      <c r="U145" s="8"/>
      <c r="V145" s="8"/>
      <c r="W145" s="8"/>
      <c r="X145" s="8">
        <v>46800</v>
      </c>
      <c r="Y145" s="8">
        <f t="shared" si="137"/>
        <v>49186.799999999996</v>
      </c>
      <c r="Z145" s="8">
        <f t="shared" si="138"/>
        <v>49186.799999999996</v>
      </c>
      <c r="AA145" s="8">
        <f t="shared" ref="AA145:AA163" si="140">MEDIAN(J145,N145,R145,Y145)</f>
        <v>526515.5</v>
      </c>
      <c r="AB145" s="8">
        <f t="shared" si="139"/>
        <v>300413.36948346678</v>
      </c>
      <c r="AC145" s="8">
        <f t="shared" ref="AC145:AC164" si="141">AVERAGE(J145,N145,R145,Y145)</f>
        <v>426749.9</v>
      </c>
      <c r="AD145" s="12">
        <f t="shared" si="124"/>
        <v>337522.36062495917</v>
      </c>
      <c r="AE145" s="14">
        <f t="shared" si="125"/>
        <v>49186.799999999996</v>
      </c>
    </row>
    <row r="146" spans="2:31" hidden="1" x14ac:dyDescent="0.25">
      <c r="B146" s="25">
        <v>124</v>
      </c>
      <c r="C146" s="25">
        <v>42944</v>
      </c>
      <c r="D146" s="25" t="s">
        <v>227</v>
      </c>
      <c r="E146" s="25">
        <v>22286</v>
      </c>
      <c r="F146" s="25" t="s">
        <v>32</v>
      </c>
      <c r="G146" s="25">
        <v>18</v>
      </c>
      <c r="H146" s="34">
        <v>1177200</v>
      </c>
      <c r="I146" s="34">
        <v>223668</v>
      </c>
      <c r="J146" s="34">
        <v>1400868</v>
      </c>
      <c r="K146" s="8">
        <v>25215624</v>
      </c>
      <c r="L146" s="8">
        <v>941800</v>
      </c>
      <c r="M146" s="8">
        <f t="shared" si="116"/>
        <v>178942</v>
      </c>
      <c r="N146" s="8">
        <f t="shared" si="135"/>
        <v>1120742</v>
      </c>
      <c r="O146" s="8">
        <f t="shared" si="136"/>
        <v>20173356</v>
      </c>
      <c r="P146" s="8">
        <v>1205420</v>
      </c>
      <c r="Q146" s="8">
        <f t="shared" si="128"/>
        <v>229029.8</v>
      </c>
      <c r="R146" s="8">
        <f t="shared" si="129"/>
        <v>1434449.8</v>
      </c>
      <c r="S146" s="8">
        <f t="shared" si="130"/>
        <v>25820096.400000002</v>
      </c>
      <c r="T146" s="8"/>
      <c r="U146" s="8"/>
      <c r="V146" s="8"/>
      <c r="W146" s="8"/>
      <c r="X146" s="8">
        <v>143500</v>
      </c>
      <c r="Y146" s="8">
        <f t="shared" si="137"/>
        <v>150818.5</v>
      </c>
      <c r="Z146" s="8">
        <f t="shared" si="138"/>
        <v>150818.5</v>
      </c>
      <c r="AA146" s="8">
        <f t="shared" si="140"/>
        <v>1260805</v>
      </c>
      <c r="AB146" s="8">
        <f t="shared" si="139"/>
        <v>763415.03422376805</v>
      </c>
      <c r="AC146" s="8">
        <f t="shared" si="141"/>
        <v>1026719.575</v>
      </c>
      <c r="AD146" s="12">
        <f t="shared" si="124"/>
        <v>784878.98117552174</v>
      </c>
      <c r="AE146" s="14">
        <f t="shared" si="125"/>
        <v>150818.5</v>
      </c>
    </row>
    <row r="147" spans="2:31" hidden="1" x14ac:dyDescent="0.25">
      <c r="B147" s="25">
        <v>125</v>
      </c>
      <c r="C147" s="25">
        <v>42999</v>
      </c>
      <c r="D147" s="25" t="s">
        <v>228</v>
      </c>
      <c r="E147" s="25" t="s">
        <v>13</v>
      </c>
      <c r="F147" s="25" t="s">
        <v>32</v>
      </c>
      <c r="G147" s="25">
        <v>8</v>
      </c>
      <c r="H147" s="34">
        <v>985800</v>
      </c>
      <c r="I147" s="34">
        <v>187302</v>
      </c>
      <c r="J147" s="34">
        <v>1173102</v>
      </c>
      <c r="K147" s="8">
        <v>9384816</v>
      </c>
      <c r="L147" s="8">
        <v>766700</v>
      </c>
      <c r="M147" s="8">
        <f t="shared" si="116"/>
        <v>145673</v>
      </c>
      <c r="N147" s="8">
        <f t="shared" si="135"/>
        <v>912373</v>
      </c>
      <c r="O147" s="8">
        <f t="shared" si="136"/>
        <v>7298984</v>
      </c>
      <c r="P147" s="8">
        <v>1009380</v>
      </c>
      <c r="Q147" s="8">
        <f t="shared" si="128"/>
        <v>191782.2</v>
      </c>
      <c r="R147" s="8">
        <f t="shared" si="129"/>
        <v>1201162.2</v>
      </c>
      <c r="S147" s="8">
        <f t="shared" si="130"/>
        <v>9609297.5999999996</v>
      </c>
      <c r="T147" s="8"/>
      <c r="U147" s="8"/>
      <c r="V147" s="8"/>
      <c r="W147" s="8"/>
      <c r="X147" s="8">
        <v>471121</v>
      </c>
      <c r="Y147" s="8">
        <f t="shared" si="137"/>
        <v>495148.17099999997</v>
      </c>
      <c r="Z147" s="8">
        <f t="shared" si="138"/>
        <v>495148.17099999997</v>
      </c>
      <c r="AA147" s="8">
        <f t="shared" si="140"/>
        <v>1042737.5</v>
      </c>
      <c r="AB147" s="8">
        <f t="shared" si="139"/>
        <v>893225.80032775865</v>
      </c>
      <c r="AC147" s="8">
        <f t="shared" si="141"/>
        <v>945446.34275000007</v>
      </c>
      <c r="AD147" s="12">
        <f t="shared" si="124"/>
        <v>387204.12784129119</v>
      </c>
      <c r="AE147" s="14">
        <f t="shared" si="125"/>
        <v>495148.17099999997</v>
      </c>
    </row>
    <row r="148" spans="2:31" hidden="1" x14ac:dyDescent="0.25">
      <c r="B148" s="25">
        <v>126</v>
      </c>
      <c r="C148" s="25">
        <v>42943</v>
      </c>
      <c r="D148" s="25" t="s">
        <v>229</v>
      </c>
      <c r="E148" s="25" t="s">
        <v>230</v>
      </c>
      <c r="F148" s="25" t="s">
        <v>32</v>
      </c>
      <c r="G148" s="25">
        <v>19</v>
      </c>
      <c r="H148" s="34">
        <v>2318400</v>
      </c>
      <c r="I148" s="34">
        <v>440496</v>
      </c>
      <c r="J148" s="34">
        <v>2758896</v>
      </c>
      <c r="K148" s="8">
        <v>52419024</v>
      </c>
      <c r="L148" s="8">
        <v>1854800</v>
      </c>
      <c r="M148" s="8">
        <f t="shared" si="116"/>
        <v>352412</v>
      </c>
      <c r="N148" s="8">
        <f t="shared" si="135"/>
        <v>2207212</v>
      </c>
      <c r="O148" s="8">
        <f t="shared" si="136"/>
        <v>41937028</v>
      </c>
      <c r="P148" s="8">
        <v>2397230</v>
      </c>
      <c r="Q148" s="8">
        <f t="shared" si="128"/>
        <v>455473.7</v>
      </c>
      <c r="R148" s="8">
        <f t="shared" si="129"/>
        <v>2852703.7</v>
      </c>
      <c r="S148" s="8">
        <f t="shared" si="130"/>
        <v>54201370.300000004</v>
      </c>
      <c r="T148" s="8"/>
      <c r="U148" s="8"/>
      <c r="V148" s="8"/>
      <c r="W148" s="8"/>
      <c r="X148" s="8">
        <v>268500</v>
      </c>
      <c r="Y148" s="8">
        <f t="shared" si="137"/>
        <v>282193.5</v>
      </c>
      <c r="Z148" s="8">
        <f t="shared" si="138"/>
        <v>282193.5</v>
      </c>
      <c r="AA148" s="8">
        <f t="shared" si="140"/>
        <v>2483054</v>
      </c>
      <c r="AB148" s="8">
        <f t="shared" si="139"/>
        <v>1487975.4380961168</v>
      </c>
      <c r="AC148" s="8">
        <f t="shared" si="141"/>
        <v>2025251.3</v>
      </c>
      <c r="AD148" s="12">
        <f t="shared" si="124"/>
        <v>1556243.3839956156</v>
      </c>
      <c r="AE148" s="14">
        <f t="shared" si="125"/>
        <v>282193.5</v>
      </c>
    </row>
    <row r="149" spans="2:31" hidden="1" x14ac:dyDescent="0.25">
      <c r="B149" s="25">
        <v>127</v>
      </c>
      <c r="C149" s="26">
        <v>42922</v>
      </c>
      <c r="D149" s="25" t="s">
        <v>231</v>
      </c>
      <c r="E149" s="25" t="s">
        <v>232</v>
      </c>
      <c r="F149" s="25" t="s">
        <v>32</v>
      </c>
      <c r="G149" s="25">
        <v>14</v>
      </c>
      <c r="H149" s="34">
        <v>3167000</v>
      </c>
      <c r="I149" s="34">
        <v>601730</v>
      </c>
      <c r="J149" s="34">
        <v>3768730</v>
      </c>
      <c r="K149" s="8">
        <v>52762220</v>
      </c>
      <c r="L149" s="8">
        <v>2533600</v>
      </c>
      <c r="M149" s="8">
        <f t="shared" si="116"/>
        <v>481384</v>
      </c>
      <c r="N149" s="8">
        <f t="shared" si="135"/>
        <v>3014984</v>
      </c>
      <c r="O149" s="8">
        <f t="shared" si="136"/>
        <v>42209776</v>
      </c>
      <c r="P149" s="8">
        <v>3274620</v>
      </c>
      <c r="Q149" s="8">
        <f t="shared" si="128"/>
        <v>622177.80000000005</v>
      </c>
      <c r="R149" s="8">
        <f t="shared" si="129"/>
        <v>3896797.8</v>
      </c>
      <c r="S149" s="8">
        <f t="shared" si="130"/>
        <v>54555169.199999996</v>
      </c>
      <c r="T149" s="8"/>
      <c r="U149" s="8"/>
      <c r="V149" s="8"/>
      <c r="W149" s="8"/>
      <c r="X149" s="8">
        <v>565726</v>
      </c>
      <c r="Y149" s="8">
        <f t="shared" si="137"/>
        <v>594578.02599999995</v>
      </c>
      <c r="Z149" s="8">
        <f t="shared" si="138"/>
        <v>594578.02599999995</v>
      </c>
      <c r="AA149" s="8">
        <f t="shared" si="140"/>
        <v>3391857</v>
      </c>
      <c r="AB149" s="8">
        <f t="shared" si="139"/>
        <v>2265161.600044651</v>
      </c>
      <c r="AC149" s="8">
        <f t="shared" si="141"/>
        <v>2818772.4565000003</v>
      </c>
      <c r="AD149" s="12">
        <f t="shared" si="124"/>
        <v>1977974.9313859481</v>
      </c>
      <c r="AE149" s="14">
        <f t="shared" si="125"/>
        <v>594578.02599999995</v>
      </c>
    </row>
    <row r="150" spans="2:31" hidden="1" x14ac:dyDescent="0.25">
      <c r="B150" s="25">
        <v>128</v>
      </c>
      <c r="C150" s="25">
        <v>42999</v>
      </c>
      <c r="D150" s="25" t="s">
        <v>233</v>
      </c>
      <c r="E150" s="25">
        <v>22293</v>
      </c>
      <c r="F150" s="25" t="s">
        <v>32</v>
      </c>
      <c r="G150" s="25">
        <v>22</v>
      </c>
      <c r="H150" s="34">
        <v>1856100</v>
      </c>
      <c r="I150" s="34">
        <v>352659</v>
      </c>
      <c r="J150" s="34">
        <v>2208759</v>
      </c>
      <c r="K150" s="8">
        <v>48592698</v>
      </c>
      <c r="L150" s="8">
        <v>1484900</v>
      </c>
      <c r="M150" s="8">
        <f t="shared" si="116"/>
        <v>282131</v>
      </c>
      <c r="N150" s="8">
        <f t="shared" si="135"/>
        <v>1767031</v>
      </c>
      <c r="O150" s="8">
        <f t="shared" si="136"/>
        <v>38874682</v>
      </c>
      <c r="P150" s="8">
        <v>1900570</v>
      </c>
      <c r="Q150" s="8">
        <f t="shared" si="128"/>
        <v>361108.3</v>
      </c>
      <c r="R150" s="8">
        <f t="shared" si="129"/>
        <v>2261678.2999999998</v>
      </c>
      <c r="S150" s="8">
        <f t="shared" si="130"/>
        <v>49756922.599999994</v>
      </c>
      <c r="T150" s="8"/>
      <c r="U150" s="8"/>
      <c r="V150" s="8"/>
      <c r="W150" s="8"/>
      <c r="X150" s="8">
        <v>260400</v>
      </c>
      <c r="Y150" s="8">
        <f t="shared" si="137"/>
        <v>273680.39999999997</v>
      </c>
      <c r="Z150" s="8">
        <f t="shared" si="138"/>
        <v>273680.39999999997</v>
      </c>
      <c r="AA150" s="8">
        <f t="shared" si="140"/>
        <v>1987895</v>
      </c>
      <c r="AB150" s="8">
        <f t="shared" si="139"/>
        <v>1246713.7718929888</v>
      </c>
      <c r="AC150" s="8">
        <f t="shared" si="141"/>
        <v>1627787.175</v>
      </c>
      <c r="AD150" s="12">
        <f t="shared" si="124"/>
        <v>1212132.7680689853</v>
      </c>
      <c r="AE150" s="14">
        <f t="shared" si="125"/>
        <v>273680.39999999997</v>
      </c>
    </row>
    <row r="151" spans="2:31" hidden="1" x14ac:dyDescent="0.25">
      <c r="B151" s="25">
        <v>129</v>
      </c>
      <c r="C151" s="25">
        <v>42999</v>
      </c>
      <c r="D151" s="25" t="s">
        <v>234</v>
      </c>
      <c r="E151" s="25">
        <v>23038</v>
      </c>
      <c r="F151" s="25" t="s">
        <v>32</v>
      </c>
      <c r="G151" s="25">
        <v>7</v>
      </c>
      <c r="H151" s="34">
        <v>3910800</v>
      </c>
      <c r="I151" s="34">
        <v>743052</v>
      </c>
      <c r="J151" s="34">
        <v>4653852</v>
      </c>
      <c r="K151" s="8">
        <v>32576964</v>
      </c>
      <c r="L151" s="8">
        <v>3128600</v>
      </c>
      <c r="M151" s="8">
        <f t="shared" si="116"/>
        <v>594434</v>
      </c>
      <c r="N151" s="8">
        <f t="shared" si="135"/>
        <v>3723034</v>
      </c>
      <c r="O151" s="8">
        <f t="shared" si="136"/>
        <v>26061238</v>
      </c>
      <c r="P151" s="8">
        <v>3994400</v>
      </c>
      <c r="Q151" s="8">
        <f t="shared" si="128"/>
        <v>758936</v>
      </c>
      <c r="R151" s="8">
        <f t="shared" si="129"/>
        <v>4753336</v>
      </c>
      <c r="S151" s="8">
        <f t="shared" si="130"/>
        <v>33273352</v>
      </c>
      <c r="T151" s="8"/>
      <c r="U151" s="8"/>
      <c r="V151" s="8"/>
      <c r="W151" s="8"/>
      <c r="X151" s="8">
        <v>505900</v>
      </c>
      <c r="Y151" s="8">
        <f t="shared" si="137"/>
        <v>531700.9</v>
      </c>
      <c r="Z151" s="8">
        <f t="shared" si="138"/>
        <v>531700.9</v>
      </c>
      <c r="AA151" s="8">
        <f t="shared" si="140"/>
        <v>4188443</v>
      </c>
      <c r="AB151" s="8">
        <f t="shared" si="139"/>
        <v>2572431.8024342223</v>
      </c>
      <c r="AC151" s="8">
        <f t="shared" si="141"/>
        <v>3415480.7250000001</v>
      </c>
      <c r="AD151" s="12">
        <f t="shared" si="124"/>
        <v>2585707.1359603354</v>
      </c>
      <c r="AE151" s="14">
        <f t="shared" si="125"/>
        <v>531700.9</v>
      </c>
    </row>
    <row r="152" spans="2:31" hidden="1" x14ac:dyDescent="0.25">
      <c r="B152" s="25">
        <v>130</v>
      </c>
      <c r="C152" s="25">
        <v>42921</v>
      </c>
      <c r="D152" s="25" t="s">
        <v>235</v>
      </c>
      <c r="E152" s="25" t="s">
        <v>13</v>
      </c>
      <c r="F152" s="25" t="s">
        <v>32</v>
      </c>
      <c r="G152" s="25">
        <v>3</v>
      </c>
      <c r="H152" s="34">
        <v>431300</v>
      </c>
      <c r="I152" s="34">
        <v>81947</v>
      </c>
      <c r="J152" s="34">
        <v>513247</v>
      </c>
      <c r="K152" s="8">
        <v>1539741</v>
      </c>
      <c r="L152" s="8">
        <v>345000</v>
      </c>
      <c r="M152" s="8">
        <f t="shared" si="116"/>
        <v>65550</v>
      </c>
      <c r="N152" s="8">
        <f t="shared" si="135"/>
        <v>410550</v>
      </c>
      <c r="O152" s="8">
        <f t="shared" si="136"/>
        <v>1231650</v>
      </c>
      <c r="P152" s="8">
        <v>440480</v>
      </c>
      <c r="Q152" s="8">
        <f t="shared" si="128"/>
        <v>83691.199999999997</v>
      </c>
      <c r="R152" s="8">
        <f t="shared" si="129"/>
        <v>524171.2</v>
      </c>
      <c r="S152" s="8">
        <f t="shared" si="130"/>
        <v>1572513.6</v>
      </c>
      <c r="T152" s="8"/>
      <c r="U152" s="8"/>
      <c r="V152" s="8"/>
      <c r="W152" s="8"/>
      <c r="X152" s="8">
        <v>149821</v>
      </c>
      <c r="Y152" s="8">
        <f t="shared" si="137"/>
        <v>157461.87099999998</v>
      </c>
      <c r="Z152" s="8">
        <f t="shared" si="138"/>
        <v>157461.87099999998</v>
      </c>
      <c r="AA152" s="8">
        <f t="shared" si="140"/>
        <v>461898.5</v>
      </c>
      <c r="AB152" s="8">
        <f t="shared" si="139"/>
        <v>363149.34045752045</v>
      </c>
      <c r="AC152" s="8">
        <f t="shared" si="141"/>
        <v>401357.51775</v>
      </c>
      <c r="AD152" s="12">
        <f t="shared" si="124"/>
        <v>215269.20480747311</v>
      </c>
      <c r="AE152" s="14">
        <f t="shared" si="125"/>
        <v>157461.87099999998</v>
      </c>
    </row>
    <row r="153" spans="2:31" hidden="1" x14ac:dyDescent="0.25">
      <c r="B153" s="25">
        <v>131</v>
      </c>
      <c r="C153" s="25">
        <v>42921</v>
      </c>
      <c r="D153" s="25" t="s">
        <v>236</v>
      </c>
      <c r="E153" s="25" t="s">
        <v>13</v>
      </c>
      <c r="F153" s="25" t="s">
        <v>32</v>
      </c>
      <c r="G153" s="25">
        <v>30</v>
      </c>
      <c r="H153" s="34">
        <v>172500</v>
      </c>
      <c r="I153" s="34">
        <v>32775</v>
      </c>
      <c r="J153" s="34">
        <v>205275</v>
      </c>
      <c r="K153" s="8">
        <v>6158250</v>
      </c>
      <c r="L153" s="8">
        <v>138000</v>
      </c>
      <c r="M153" s="8">
        <f t="shared" si="116"/>
        <v>26220</v>
      </c>
      <c r="N153" s="8">
        <f t="shared" si="135"/>
        <v>164220</v>
      </c>
      <c r="O153" s="8">
        <f t="shared" si="136"/>
        <v>4926600</v>
      </c>
      <c r="P153" s="8">
        <v>176640</v>
      </c>
      <c r="Q153" s="8">
        <f t="shared" si="128"/>
        <v>33561.599999999999</v>
      </c>
      <c r="R153" s="8">
        <f t="shared" si="129"/>
        <v>210201.60000000001</v>
      </c>
      <c r="S153" s="8">
        <f t="shared" si="130"/>
        <v>6306048</v>
      </c>
      <c r="T153" s="8"/>
      <c r="U153" s="8"/>
      <c r="V153" s="8"/>
      <c r="W153" s="8"/>
      <c r="X153" s="8">
        <v>96509</v>
      </c>
      <c r="Y153" s="8">
        <f t="shared" si="137"/>
        <v>101430.95899999999</v>
      </c>
      <c r="Z153" s="8">
        <f t="shared" si="138"/>
        <v>101430.95899999999</v>
      </c>
      <c r="AA153" s="8">
        <f t="shared" si="140"/>
        <v>184747.5</v>
      </c>
      <c r="AB153" s="8">
        <f t="shared" si="139"/>
        <v>163735.24139316741</v>
      </c>
      <c r="AC153" s="8">
        <f t="shared" si="141"/>
        <v>170281.88975</v>
      </c>
      <c r="AD153" s="12">
        <f t="shared" si="124"/>
        <v>58913.691126107085</v>
      </c>
      <c r="AE153" s="14">
        <f t="shared" si="125"/>
        <v>101430.95899999999</v>
      </c>
    </row>
    <row r="154" spans="2:31" hidden="1" x14ac:dyDescent="0.25">
      <c r="B154" s="25">
        <v>132</v>
      </c>
      <c r="C154" s="26">
        <v>42999</v>
      </c>
      <c r="D154" s="25" t="s">
        <v>237</v>
      </c>
      <c r="E154" s="26" t="s">
        <v>238</v>
      </c>
      <c r="F154" s="26" t="s">
        <v>32</v>
      </c>
      <c r="G154" s="25">
        <v>2</v>
      </c>
      <c r="H154" s="34">
        <v>575000</v>
      </c>
      <c r="I154" s="34">
        <v>109250</v>
      </c>
      <c r="J154" s="34">
        <v>684250</v>
      </c>
      <c r="K154" s="8">
        <v>1368500</v>
      </c>
      <c r="L154" s="8">
        <v>460000</v>
      </c>
      <c r="M154" s="8">
        <f t="shared" si="116"/>
        <v>87400</v>
      </c>
      <c r="N154" s="8">
        <f t="shared" si="135"/>
        <v>547400</v>
      </c>
      <c r="O154" s="8">
        <f t="shared" si="136"/>
        <v>1094800</v>
      </c>
      <c r="P154" s="8">
        <v>594550</v>
      </c>
      <c r="Q154" s="8">
        <f t="shared" si="128"/>
        <v>112964.5</v>
      </c>
      <c r="R154" s="8">
        <f t="shared" si="129"/>
        <v>707514.5</v>
      </c>
      <c r="S154" s="8">
        <f t="shared" si="130"/>
        <v>1415029</v>
      </c>
      <c r="T154" s="8"/>
      <c r="U154" s="8"/>
      <c r="V154" s="8">
        <v>1286033</v>
      </c>
      <c r="W154" s="8">
        <f t="shared" ref="W154" si="142">V154*(1+5.2%)*(1+5.1%)</f>
        <v>1421904.9585159998</v>
      </c>
      <c r="X154" s="8"/>
      <c r="Y154" s="23"/>
      <c r="Z154" s="8">
        <f t="shared" ref="Z154" si="143">MINA(J154,N154,R154,W154)</f>
        <v>547400</v>
      </c>
      <c r="AA154" s="8">
        <f t="shared" ref="AA154" si="144">MEDIAN(J154,N154,R154,W154)</f>
        <v>695882.25</v>
      </c>
      <c r="AB154" s="8">
        <f t="shared" ref="AB154" si="145">GEOMEAN(J154,N154,R154,W154)</f>
        <v>783486.24832318351</v>
      </c>
      <c r="AC154" s="8">
        <f t="shared" ref="AC154" si="146">AVERAGE(J154,N154,R154,W154)</f>
        <v>840267.36462899996</v>
      </c>
      <c r="AD154" s="12">
        <f t="shared" si="124"/>
        <v>104992.80586083625</v>
      </c>
      <c r="AE154" s="14">
        <f t="shared" si="125"/>
        <v>547400</v>
      </c>
    </row>
    <row r="155" spans="2:31" hidden="1" x14ac:dyDescent="0.25">
      <c r="B155" s="25">
        <v>133</v>
      </c>
      <c r="C155" s="26">
        <v>42999</v>
      </c>
      <c r="D155" s="25" t="s">
        <v>239</v>
      </c>
      <c r="E155" s="26" t="s">
        <v>240</v>
      </c>
      <c r="F155" s="26" t="s">
        <v>32</v>
      </c>
      <c r="G155" s="25">
        <v>15</v>
      </c>
      <c r="H155" s="34">
        <v>575000</v>
      </c>
      <c r="I155" s="34">
        <v>109250</v>
      </c>
      <c r="J155" s="34">
        <v>684250</v>
      </c>
      <c r="K155" s="8">
        <v>10263750</v>
      </c>
      <c r="L155" s="8">
        <v>460000</v>
      </c>
      <c r="M155" s="8">
        <f t="shared" si="116"/>
        <v>87400</v>
      </c>
      <c r="N155" s="8">
        <f t="shared" si="135"/>
        <v>547400</v>
      </c>
      <c r="O155" s="8">
        <f t="shared" si="136"/>
        <v>8211000</v>
      </c>
      <c r="P155" s="8">
        <v>587310</v>
      </c>
      <c r="Q155" s="8">
        <f t="shared" si="128"/>
        <v>111588.9</v>
      </c>
      <c r="R155" s="8">
        <f t="shared" si="129"/>
        <v>698898.9</v>
      </c>
      <c r="S155" s="8">
        <f t="shared" si="130"/>
        <v>10483483.5</v>
      </c>
      <c r="T155" s="8"/>
      <c r="U155" s="8"/>
      <c r="V155" s="8">
        <v>1995154</v>
      </c>
      <c r="W155" s="8"/>
      <c r="X155" s="8">
        <v>299761</v>
      </c>
      <c r="Y155" s="8">
        <f t="shared" si="137"/>
        <v>315048.81099999999</v>
      </c>
      <c r="Z155" s="8">
        <f t="shared" si="138"/>
        <v>315048.81099999999</v>
      </c>
      <c r="AA155" s="8">
        <f t="shared" si="140"/>
        <v>615825</v>
      </c>
      <c r="AB155" s="8">
        <f t="shared" si="139"/>
        <v>535892.83472741442</v>
      </c>
      <c r="AC155" s="8">
        <f t="shared" si="141"/>
        <v>561399.42775000003</v>
      </c>
      <c r="AD155" s="12">
        <f t="shared" si="124"/>
        <v>212680.88286134673</v>
      </c>
      <c r="AE155" s="14">
        <f t="shared" si="125"/>
        <v>315048.81099999999</v>
      </c>
    </row>
    <row r="156" spans="2:31" hidden="1" x14ac:dyDescent="0.25">
      <c r="B156" s="25">
        <v>134</v>
      </c>
      <c r="C156" s="26">
        <v>42999</v>
      </c>
      <c r="D156" s="25" t="s">
        <v>241</v>
      </c>
      <c r="E156" s="26" t="s">
        <v>242</v>
      </c>
      <c r="F156" s="26" t="s">
        <v>32</v>
      </c>
      <c r="G156" s="25">
        <v>12</v>
      </c>
      <c r="H156" s="34">
        <v>575000</v>
      </c>
      <c r="I156" s="34">
        <v>109250</v>
      </c>
      <c r="J156" s="34">
        <v>684250</v>
      </c>
      <c r="K156" s="8">
        <v>8211000</v>
      </c>
      <c r="L156" s="8">
        <v>460000</v>
      </c>
      <c r="M156" s="8">
        <f t="shared" si="116"/>
        <v>87400</v>
      </c>
      <c r="N156" s="8">
        <f t="shared" ref="N156:N168" si="147">L156+M156</f>
        <v>547400</v>
      </c>
      <c r="O156" s="8">
        <f t="shared" ref="O156:O168" si="148">N156*G156</f>
        <v>6568800</v>
      </c>
      <c r="P156" s="8">
        <v>587310</v>
      </c>
      <c r="Q156" s="8">
        <f t="shared" si="128"/>
        <v>111588.9</v>
      </c>
      <c r="R156" s="8">
        <f t="shared" si="129"/>
        <v>698898.9</v>
      </c>
      <c r="S156" s="8">
        <f t="shared" si="130"/>
        <v>8386786.8000000007</v>
      </c>
      <c r="T156" s="8"/>
      <c r="U156" s="8"/>
      <c r="V156" s="8">
        <v>2573256</v>
      </c>
      <c r="W156" s="8"/>
      <c r="X156" s="8">
        <v>416381</v>
      </c>
      <c r="Y156" s="8">
        <f t="shared" si="137"/>
        <v>437616.43099999998</v>
      </c>
      <c r="Z156" s="8">
        <f t="shared" si="138"/>
        <v>437616.43099999998</v>
      </c>
      <c r="AA156" s="8">
        <f t="shared" si="140"/>
        <v>615825</v>
      </c>
      <c r="AB156" s="8">
        <f t="shared" si="139"/>
        <v>581777.46372330631</v>
      </c>
      <c r="AC156" s="8">
        <f t="shared" si="141"/>
        <v>592041.33274999994</v>
      </c>
      <c r="AD156" s="12">
        <f t="shared" si="124"/>
        <v>126012.48760545139</v>
      </c>
      <c r="AE156" s="14">
        <f t="shared" si="125"/>
        <v>437616.43099999998</v>
      </c>
    </row>
    <row r="157" spans="2:31" ht="24" hidden="1" x14ac:dyDescent="0.25">
      <c r="B157" s="25">
        <v>135</v>
      </c>
      <c r="C157" s="25">
        <v>42944</v>
      </c>
      <c r="D157" s="25" t="s">
        <v>243</v>
      </c>
      <c r="E157" s="26" t="s">
        <v>13</v>
      </c>
      <c r="F157" s="26" t="s">
        <v>32</v>
      </c>
      <c r="G157" s="25">
        <v>8</v>
      </c>
      <c r="H157" s="34">
        <v>862500</v>
      </c>
      <c r="I157" s="34">
        <v>163875</v>
      </c>
      <c r="J157" s="34">
        <v>1026375</v>
      </c>
      <c r="K157" s="8">
        <v>8211000</v>
      </c>
      <c r="L157" s="8">
        <v>690000</v>
      </c>
      <c r="M157" s="8">
        <f t="shared" si="116"/>
        <v>131100</v>
      </c>
      <c r="N157" s="8">
        <f t="shared" si="147"/>
        <v>821100</v>
      </c>
      <c r="O157" s="8">
        <f t="shared" si="148"/>
        <v>6568800</v>
      </c>
      <c r="P157" s="8">
        <v>891830</v>
      </c>
      <c r="Q157" s="8">
        <f t="shared" si="128"/>
        <v>169447.7</v>
      </c>
      <c r="R157" s="8">
        <f t="shared" si="129"/>
        <v>1061277.7</v>
      </c>
      <c r="S157" s="8">
        <f t="shared" si="130"/>
        <v>8490221.5999999996</v>
      </c>
      <c r="T157" s="8"/>
      <c r="U157" s="8"/>
      <c r="V157" s="8"/>
      <c r="W157" s="8"/>
      <c r="X157" s="8">
        <v>32600</v>
      </c>
      <c r="Y157" s="8">
        <f t="shared" si="137"/>
        <v>34262.6</v>
      </c>
      <c r="Z157" s="8">
        <f t="shared" si="138"/>
        <v>34262.6</v>
      </c>
      <c r="AA157" s="8">
        <f t="shared" si="140"/>
        <v>923737.5</v>
      </c>
      <c r="AB157" s="8">
        <f t="shared" si="139"/>
        <v>418396.33154647966</v>
      </c>
      <c r="AC157" s="8">
        <f t="shared" si="141"/>
        <v>735753.82500000007</v>
      </c>
      <c r="AD157" s="12">
        <f t="shared" si="124"/>
        <v>628953.73348522629</v>
      </c>
      <c r="AE157" s="14">
        <f t="shared" si="125"/>
        <v>34262.6</v>
      </c>
    </row>
    <row r="158" spans="2:31" hidden="1" x14ac:dyDescent="0.25">
      <c r="B158" s="25">
        <v>136</v>
      </c>
      <c r="C158" s="25">
        <v>42944</v>
      </c>
      <c r="D158" s="25" t="s">
        <v>244</v>
      </c>
      <c r="E158" s="26">
        <v>318</v>
      </c>
      <c r="F158" s="26" t="s">
        <v>32</v>
      </c>
      <c r="G158" s="25">
        <v>15</v>
      </c>
      <c r="H158" s="34">
        <v>1449000</v>
      </c>
      <c r="I158" s="34">
        <v>275310</v>
      </c>
      <c r="J158" s="34">
        <v>1724310</v>
      </c>
      <c r="K158" s="8">
        <v>25864650</v>
      </c>
      <c r="L158" s="8">
        <v>1159200</v>
      </c>
      <c r="M158" s="8">
        <f t="shared" si="116"/>
        <v>220248</v>
      </c>
      <c r="N158" s="8">
        <f t="shared" si="147"/>
        <v>1379448</v>
      </c>
      <c r="O158" s="8">
        <f t="shared" si="148"/>
        <v>20691720</v>
      </c>
      <c r="P158" s="8">
        <v>1480010</v>
      </c>
      <c r="Q158" s="8">
        <f t="shared" si="128"/>
        <v>281201.90000000002</v>
      </c>
      <c r="R158" s="8">
        <f t="shared" si="129"/>
        <v>1761211.9</v>
      </c>
      <c r="S158" s="8">
        <f t="shared" si="130"/>
        <v>26418178.5</v>
      </c>
      <c r="T158" s="8"/>
      <c r="U158" s="8"/>
      <c r="V158" s="8">
        <v>10500</v>
      </c>
      <c r="W158" s="8">
        <f t="shared" ref="W158" si="149">V158*(1+5.2%)*(1+5.1%)</f>
        <v>11609.346</v>
      </c>
      <c r="X158" s="8"/>
      <c r="Y158" s="8"/>
      <c r="Z158" s="8">
        <f t="shared" ref="Z158" si="150">MINA(J158,N158,R158,W158)</f>
        <v>11609.346</v>
      </c>
      <c r="AA158" s="8">
        <f t="shared" ref="AA158" si="151">MEDIAN(J158,N158,R158,W158)</f>
        <v>1551879</v>
      </c>
      <c r="AB158" s="8">
        <f t="shared" ref="AB158" si="152">GEOMEAN(J158,N158,R158,W158)</f>
        <v>469607.48636509158</v>
      </c>
      <c r="AC158" s="8">
        <f t="shared" ref="AC158" si="153">AVERAGE(J158,N158,R158,W158)</f>
        <v>1219144.8115000001</v>
      </c>
      <c r="AD158" s="12">
        <f t="shared" si="124"/>
        <v>1089135.1171992575</v>
      </c>
      <c r="AE158" s="14">
        <f t="shared" si="125"/>
        <v>11609.346</v>
      </c>
    </row>
    <row r="159" spans="2:31" hidden="1" x14ac:dyDescent="0.25">
      <c r="B159" s="25">
        <v>137</v>
      </c>
      <c r="C159" s="26">
        <v>42945</v>
      </c>
      <c r="D159" s="25" t="s">
        <v>245</v>
      </c>
      <c r="E159" s="26" t="s">
        <v>246</v>
      </c>
      <c r="F159" s="26" t="s">
        <v>32</v>
      </c>
      <c r="G159" s="25">
        <v>10</v>
      </c>
      <c r="H159" s="34">
        <v>58300</v>
      </c>
      <c r="I159" s="34">
        <v>11077</v>
      </c>
      <c r="J159" s="34">
        <v>69377</v>
      </c>
      <c r="K159" s="8">
        <v>693770</v>
      </c>
      <c r="L159" s="8">
        <v>46600</v>
      </c>
      <c r="M159" s="8">
        <f t="shared" si="116"/>
        <v>8854</v>
      </c>
      <c r="N159" s="8">
        <f t="shared" si="147"/>
        <v>55454</v>
      </c>
      <c r="O159" s="8">
        <f t="shared" si="148"/>
        <v>554540</v>
      </c>
      <c r="P159" s="8">
        <v>60240</v>
      </c>
      <c r="Q159" s="8">
        <f t="shared" si="128"/>
        <v>11445.6</v>
      </c>
      <c r="R159" s="8">
        <f t="shared" si="129"/>
        <v>71685.600000000006</v>
      </c>
      <c r="S159" s="8">
        <f t="shared" si="130"/>
        <v>716856</v>
      </c>
      <c r="T159" s="8"/>
      <c r="U159" s="8"/>
      <c r="V159" s="8"/>
      <c r="W159" s="8"/>
      <c r="X159" s="8">
        <v>12700</v>
      </c>
      <c r="Y159" s="8">
        <f t="shared" si="137"/>
        <v>13347.699999999999</v>
      </c>
      <c r="Z159" s="8">
        <f t="shared" si="138"/>
        <v>13347.699999999999</v>
      </c>
      <c r="AA159" s="8">
        <f t="shared" si="140"/>
        <v>62415.5</v>
      </c>
      <c r="AB159" s="8">
        <f t="shared" si="139"/>
        <v>43802.277168411449</v>
      </c>
      <c r="AC159" s="8">
        <f t="shared" si="141"/>
        <v>52466.075000000004</v>
      </c>
      <c r="AD159" s="12">
        <f t="shared" si="124"/>
        <v>34696.174117905277</v>
      </c>
      <c r="AE159" s="14">
        <f t="shared" si="125"/>
        <v>13347.699999999999</v>
      </c>
    </row>
    <row r="160" spans="2:31" hidden="1" x14ac:dyDescent="0.25">
      <c r="B160" s="25">
        <v>138</v>
      </c>
      <c r="C160" s="26">
        <v>42945</v>
      </c>
      <c r="D160" s="25" t="s">
        <v>247</v>
      </c>
      <c r="E160" s="26">
        <v>5038368</v>
      </c>
      <c r="F160" s="26" t="s">
        <v>32</v>
      </c>
      <c r="G160" s="25">
        <v>25</v>
      </c>
      <c r="H160" s="34">
        <v>62100</v>
      </c>
      <c r="I160" s="34">
        <v>11799</v>
      </c>
      <c r="J160" s="34">
        <v>73899</v>
      </c>
      <c r="K160" s="8">
        <v>1847475</v>
      </c>
      <c r="L160" s="8">
        <v>49700</v>
      </c>
      <c r="M160" s="8">
        <f t="shared" si="116"/>
        <v>9443</v>
      </c>
      <c r="N160" s="8">
        <f t="shared" si="147"/>
        <v>59143</v>
      </c>
      <c r="O160" s="8">
        <f t="shared" si="148"/>
        <v>1478575</v>
      </c>
      <c r="P160" s="8">
        <v>63510</v>
      </c>
      <c r="Q160" s="8">
        <f t="shared" si="128"/>
        <v>12066.9</v>
      </c>
      <c r="R160" s="8">
        <f t="shared" si="129"/>
        <v>75576.899999999994</v>
      </c>
      <c r="S160" s="8">
        <f t="shared" si="130"/>
        <v>1889422.4999999998</v>
      </c>
      <c r="T160" s="8"/>
      <c r="U160" s="8"/>
      <c r="V160" s="8"/>
      <c r="W160" s="8"/>
      <c r="X160" s="8">
        <v>10900</v>
      </c>
      <c r="Y160" s="8">
        <f t="shared" si="137"/>
        <v>11455.9</v>
      </c>
      <c r="Z160" s="8">
        <f t="shared" si="138"/>
        <v>11455.9</v>
      </c>
      <c r="AA160" s="8">
        <f t="shared" si="140"/>
        <v>66521</v>
      </c>
      <c r="AB160" s="8">
        <f t="shared" si="139"/>
        <v>44105.225812821562</v>
      </c>
      <c r="AC160" s="8">
        <f t="shared" si="141"/>
        <v>55018.7</v>
      </c>
      <c r="AD160" s="12">
        <f t="shared" si="124"/>
        <v>38936.905616715369</v>
      </c>
      <c r="AE160" s="14">
        <f t="shared" si="125"/>
        <v>11455.9</v>
      </c>
    </row>
    <row r="161" spans="2:115" hidden="1" x14ac:dyDescent="0.25">
      <c r="B161" s="25">
        <v>139</v>
      </c>
      <c r="C161" s="26">
        <v>42945</v>
      </c>
      <c r="D161" s="25" t="s">
        <v>248</v>
      </c>
      <c r="E161" s="55" t="s">
        <v>249</v>
      </c>
      <c r="F161" s="26" t="s">
        <v>32</v>
      </c>
      <c r="G161" s="25">
        <v>25</v>
      </c>
      <c r="H161" s="34">
        <v>129900</v>
      </c>
      <c r="I161" s="34">
        <v>24681</v>
      </c>
      <c r="J161" s="34">
        <v>154581</v>
      </c>
      <c r="K161" s="8">
        <v>3864525</v>
      </c>
      <c r="L161" s="8">
        <v>103900</v>
      </c>
      <c r="M161" s="8">
        <f t="shared" si="116"/>
        <v>19741</v>
      </c>
      <c r="N161" s="8">
        <f t="shared" si="147"/>
        <v>123641</v>
      </c>
      <c r="O161" s="8">
        <f t="shared" si="148"/>
        <v>3091025</v>
      </c>
      <c r="P161" s="8">
        <v>134250</v>
      </c>
      <c r="Q161" s="8">
        <f t="shared" si="128"/>
        <v>25507.5</v>
      </c>
      <c r="R161" s="8">
        <f t="shared" si="129"/>
        <v>159757.5</v>
      </c>
      <c r="S161" s="8">
        <f t="shared" si="130"/>
        <v>3993937.5</v>
      </c>
      <c r="T161" s="8"/>
      <c r="U161" s="8"/>
      <c r="V161" s="8"/>
      <c r="W161" s="8"/>
      <c r="X161" s="8">
        <v>20900</v>
      </c>
      <c r="Y161" s="8">
        <f t="shared" si="137"/>
        <v>21965.899999999998</v>
      </c>
      <c r="Z161" s="8">
        <f t="shared" si="138"/>
        <v>21965.899999999998</v>
      </c>
      <c r="AA161" s="8">
        <f t="shared" si="140"/>
        <v>139111</v>
      </c>
      <c r="AB161" s="8">
        <f t="shared" si="139"/>
        <v>90496.591032898563</v>
      </c>
      <c r="AC161" s="8">
        <f t="shared" si="141"/>
        <v>114986.35</v>
      </c>
      <c r="AD161" s="12">
        <f t="shared" si="124"/>
        <v>82834.094592776251</v>
      </c>
      <c r="AE161" s="14">
        <f t="shared" si="125"/>
        <v>21965.899999999998</v>
      </c>
    </row>
    <row r="162" spans="2:115" hidden="1" x14ac:dyDescent="0.25">
      <c r="B162" s="25">
        <v>140</v>
      </c>
      <c r="C162" s="26">
        <v>42945</v>
      </c>
      <c r="D162" s="25" t="s">
        <v>250</v>
      </c>
      <c r="E162" s="55" t="s">
        <v>251</v>
      </c>
      <c r="F162" s="26" t="s">
        <v>32</v>
      </c>
      <c r="G162" s="25">
        <v>30</v>
      </c>
      <c r="H162" s="34">
        <v>1034900</v>
      </c>
      <c r="I162" s="34">
        <v>196631</v>
      </c>
      <c r="J162" s="34">
        <v>1231531</v>
      </c>
      <c r="K162" s="8">
        <v>36945930</v>
      </c>
      <c r="L162" s="8">
        <v>828000</v>
      </c>
      <c r="M162" s="8">
        <f t="shared" si="116"/>
        <v>157320</v>
      </c>
      <c r="N162" s="8">
        <f t="shared" si="147"/>
        <v>985320</v>
      </c>
      <c r="O162" s="8">
        <f t="shared" si="148"/>
        <v>29559600</v>
      </c>
      <c r="P162" s="8">
        <v>1070070</v>
      </c>
      <c r="Q162" s="8">
        <f t="shared" si="128"/>
        <v>203313.3</v>
      </c>
      <c r="R162" s="8">
        <f t="shared" si="129"/>
        <v>1273383.3</v>
      </c>
      <c r="S162" s="8">
        <f t="shared" si="130"/>
        <v>38201499</v>
      </c>
      <c r="T162" s="8"/>
      <c r="U162" s="8"/>
      <c r="V162" s="8"/>
      <c r="W162" s="8"/>
      <c r="X162" s="8">
        <v>117000</v>
      </c>
      <c r="Y162" s="8">
        <f t="shared" si="137"/>
        <v>122966.99999999999</v>
      </c>
      <c r="Z162" s="8">
        <f t="shared" si="138"/>
        <v>122966.99999999999</v>
      </c>
      <c r="AA162" s="8">
        <f t="shared" si="140"/>
        <v>1108425.5</v>
      </c>
      <c r="AB162" s="8">
        <f t="shared" si="139"/>
        <v>660225.95517111174</v>
      </c>
      <c r="AC162" s="8">
        <f t="shared" si="141"/>
        <v>903300.32499999995</v>
      </c>
      <c r="AD162" s="12">
        <f t="shared" si="124"/>
        <v>696824.38792792335</v>
      </c>
      <c r="AE162" s="14">
        <f t="shared" si="125"/>
        <v>122966.99999999999</v>
      </c>
    </row>
    <row r="163" spans="2:115" s="6" customFormat="1" ht="15.75" thickBot="1" x14ac:dyDescent="0.3">
      <c r="B163" s="69">
        <v>141</v>
      </c>
      <c r="C163" s="69">
        <v>42945</v>
      </c>
      <c r="D163" s="69" t="s">
        <v>399</v>
      </c>
      <c r="E163" s="70" t="s">
        <v>252</v>
      </c>
      <c r="F163" s="69" t="s">
        <v>32</v>
      </c>
      <c r="G163" s="69">
        <v>26</v>
      </c>
      <c r="H163" s="71">
        <v>1014300</v>
      </c>
      <c r="I163" s="71">
        <f>H163*19%</f>
        <v>192717</v>
      </c>
      <c r="J163" s="71">
        <f>H163+I163</f>
        <v>1207017</v>
      </c>
      <c r="K163" s="72">
        <f>J163*G163</f>
        <v>31382442</v>
      </c>
      <c r="L163" s="72">
        <v>811500</v>
      </c>
      <c r="M163" s="72">
        <f t="shared" si="116"/>
        <v>154185</v>
      </c>
      <c r="N163" s="72">
        <f t="shared" si="147"/>
        <v>965685</v>
      </c>
      <c r="O163" s="72">
        <f t="shared" si="148"/>
        <v>25107810</v>
      </c>
      <c r="P163" s="72">
        <v>1038650</v>
      </c>
      <c r="Q163" s="72">
        <f t="shared" si="128"/>
        <v>197343.5</v>
      </c>
      <c r="R163" s="72">
        <f t="shared" si="129"/>
        <v>1235993.5</v>
      </c>
      <c r="S163" s="72">
        <f t="shared" si="130"/>
        <v>32135831</v>
      </c>
      <c r="T163" s="72"/>
      <c r="U163" s="72"/>
      <c r="V163" s="72"/>
      <c r="W163" s="72"/>
      <c r="X163" s="72">
        <v>90600</v>
      </c>
      <c r="Y163" s="72">
        <f t="shared" si="137"/>
        <v>95220.599999999991</v>
      </c>
      <c r="Z163" s="72">
        <f t="shared" si="138"/>
        <v>95220.599999999991</v>
      </c>
      <c r="AA163" s="72">
        <f t="shared" si="140"/>
        <v>1086351</v>
      </c>
      <c r="AB163" s="72">
        <f>GEOMEAN(J163,N163,R163,Y163)</f>
        <v>608588.85264669789</v>
      </c>
      <c r="AC163" s="72">
        <f t="shared" si="141"/>
        <v>875979.02500000002</v>
      </c>
      <c r="AD163" s="73">
        <f t="shared" si="124"/>
        <v>700835.02688013529</v>
      </c>
      <c r="AE163" s="74">
        <f t="shared" si="125"/>
        <v>95220.599999999991</v>
      </c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  <c r="AZ163" s="68"/>
      <c r="BA163" s="68"/>
      <c r="BB163" s="68"/>
      <c r="BC163" s="68"/>
      <c r="BD163" s="68"/>
      <c r="BE163" s="68"/>
      <c r="BF163" s="68"/>
      <c r="BG163" s="68"/>
      <c r="BH163" s="68"/>
      <c r="BI163" s="68"/>
      <c r="BJ163" s="68"/>
      <c r="BK163" s="68"/>
      <c r="BL163" s="68"/>
      <c r="BM163" s="68"/>
      <c r="BN163" s="68"/>
      <c r="BO163" s="68"/>
      <c r="BP163" s="68"/>
      <c r="BQ163" s="68"/>
      <c r="BR163" s="68"/>
      <c r="BS163" s="68"/>
      <c r="BT163" s="68"/>
      <c r="BU163" s="68"/>
      <c r="BV163" s="68"/>
      <c r="BW163" s="68"/>
      <c r="BX163" s="68"/>
      <c r="BY163" s="68"/>
      <c r="BZ163" s="68"/>
      <c r="CA163" s="68"/>
      <c r="CB163" s="68"/>
      <c r="CC163" s="68"/>
      <c r="CD163" s="68"/>
      <c r="CE163" s="68"/>
      <c r="CF163" s="68"/>
      <c r="CG163" s="68"/>
      <c r="CH163" s="68"/>
      <c r="CI163" s="68"/>
      <c r="CJ163" s="68"/>
      <c r="CK163" s="68"/>
      <c r="CL163" s="68"/>
      <c r="CM163" s="68"/>
      <c r="CN163" s="68"/>
      <c r="CO163" s="68"/>
      <c r="CP163" s="68"/>
      <c r="CQ163" s="68"/>
      <c r="CR163" s="68"/>
      <c r="CS163" s="68"/>
      <c r="CT163" s="68"/>
      <c r="CU163" s="68"/>
      <c r="CV163" s="68"/>
      <c r="CW163" s="68"/>
      <c r="CX163" s="68"/>
      <c r="CY163" s="68"/>
      <c r="CZ163" s="68"/>
      <c r="DA163" s="68"/>
      <c r="DB163" s="68"/>
      <c r="DC163" s="68"/>
      <c r="DD163" s="68"/>
      <c r="DE163" s="68"/>
      <c r="DF163" s="68"/>
      <c r="DG163" s="68"/>
      <c r="DH163" s="68"/>
      <c r="DI163" s="68"/>
      <c r="DJ163" s="68"/>
      <c r="DK163" s="68"/>
    </row>
    <row r="164" spans="2:115" s="6" customFormat="1" ht="15.75" thickBot="1" x14ac:dyDescent="0.3">
      <c r="B164" s="69">
        <v>142</v>
      </c>
      <c r="C164" s="69">
        <v>42945</v>
      </c>
      <c r="D164" s="69" t="s">
        <v>398</v>
      </c>
      <c r="E164" s="75" t="s">
        <v>253</v>
      </c>
      <c r="F164" s="75" t="s">
        <v>32</v>
      </c>
      <c r="G164" s="69">
        <v>28</v>
      </c>
      <c r="H164" s="71">
        <v>807100</v>
      </c>
      <c r="I164" s="71">
        <f>H164*19%</f>
        <v>153349</v>
      </c>
      <c r="J164" s="71">
        <f>H164+I164</f>
        <v>960449</v>
      </c>
      <c r="K164" s="72">
        <f>J164*G164</f>
        <v>26892572</v>
      </c>
      <c r="L164" s="72">
        <v>645700</v>
      </c>
      <c r="M164" s="72">
        <f t="shared" ref="M164" si="154">L164*19%</f>
        <v>122683</v>
      </c>
      <c r="N164" s="72">
        <f t="shared" ref="N164" si="155">L164+M164</f>
        <v>768383</v>
      </c>
      <c r="O164" s="72">
        <f t="shared" ref="O164" si="156">N164*G164</f>
        <v>21514724</v>
      </c>
      <c r="P164" s="72">
        <v>834540</v>
      </c>
      <c r="Q164" s="72">
        <f t="shared" si="128"/>
        <v>158562.6</v>
      </c>
      <c r="R164" s="72">
        <f t="shared" si="129"/>
        <v>993102.6</v>
      </c>
      <c r="S164" s="72">
        <f t="shared" si="130"/>
        <v>27806872.800000001</v>
      </c>
      <c r="T164" s="72"/>
      <c r="U164" s="72"/>
      <c r="V164" s="72"/>
      <c r="W164" s="72"/>
      <c r="X164" s="72">
        <v>90400</v>
      </c>
      <c r="Y164" s="72">
        <f t="shared" si="137"/>
        <v>95010.4</v>
      </c>
      <c r="Z164" s="72">
        <f t="shared" ref="Z164" si="157">MINA(J164,N164,R164,Y164)</f>
        <v>95010.4</v>
      </c>
      <c r="AA164" s="72">
        <f t="shared" ref="AA164" si="158">MEDIAN(J164,N164,R164,Y164)</f>
        <v>864416</v>
      </c>
      <c r="AB164" s="72">
        <f>GEOMEAN(J164,N164,R164,Y164)</f>
        <v>513693.8075867623</v>
      </c>
      <c r="AC164" s="72">
        <f t="shared" si="141"/>
        <v>704236.25</v>
      </c>
      <c r="AD164" s="73">
        <f t="shared" si="124"/>
        <v>544051.91724290431</v>
      </c>
      <c r="AE164" s="74">
        <f t="shared" si="125"/>
        <v>95010.4</v>
      </c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  <c r="BA164" s="68"/>
      <c r="BB164" s="68"/>
      <c r="BC164" s="68"/>
      <c r="BD164" s="68"/>
      <c r="BE164" s="68"/>
      <c r="BF164" s="68"/>
      <c r="BG164" s="68"/>
      <c r="BH164" s="68"/>
      <c r="BI164" s="68"/>
      <c r="BJ164" s="68"/>
      <c r="BK164" s="68"/>
      <c r="BL164" s="68"/>
      <c r="BM164" s="68"/>
      <c r="BN164" s="68"/>
      <c r="BO164" s="68"/>
      <c r="BP164" s="68"/>
      <c r="BQ164" s="68"/>
      <c r="BR164" s="68"/>
      <c r="BS164" s="68"/>
      <c r="BT164" s="68"/>
      <c r="BU164" s="68"/>
      <c r="BV164" s="68"/>
      <c r="BW164" s="68"/>
      <c r="BX164" s="68"/>
      <c r="BY164" s="68"/>
      <c r="BZ164" s="68"/>
      <c r="CA164" s="68"/>
      <c r="CB164" s="68"/>
      <c r="CC164" s="68"/>
      <c r="CD164" s="68"/>
      <c r="CE164" s="68"/>
      <c r="CF164" s="68"/>
      <c r="CG164" s="68"/>
      <c r="CH164" s="68"/>
      <c r="CI164" s="68"/>
      <c r="CJ164" s="68"/>
      <c r="CK164" s="68"/>
      <c r="CL164" s="68"/>
      <c r="CM164" s="68"/>
      <c r="CN164" s="68"/>
      <c r="CO164" s="68"/>
      <c r="CP164" s="68"/>
      <c r="CQ164" s="68"/>
      <c r="CR164" s="68"/>
      <c r="CS164" s="68"/>
      <c r="CT164" s="68"/>
      <c r="CU164" s="68"/>
      <c r="CV164" s="68"/>
      <c r="CW164" s="68"/>
      <c r="CX164" s="68"/>
      <c r="CY164" s="68"/>
      <c r="CZ164" s="68"/>
      <c r="DA164" s="68"/>
      <c r="DB164" s="68"/>
      <c r="DC164" s="68"/>
      <c r="DD164" s="68"/>
      <c r="DE164" s="68"/>
      <c r="DF164" s="68"/>
      <c r="DG164" s="68"/>
      <c r="DH164" s="68"/>
      <c r="DI164" s="68"/>
      <c r="DJ164" s="68"/>
      <c r="DK164" s="68"/>
    </row>
    <row r="165" spans="2:115" x14ac:dyDescent="0.25">
      <c r="B165" s="25">
        <v>143</v>
      </c>
      <c r="C165" s="25">
        <v>42999</v>
      </c>
      <c r="D165" s="25" t="s">
        <v>254</v>
      </c>
      <c r="E165" s="55" t="s">
        <v>255</v>
      </c>
      <c r="F165" s="26" t="s">
        <v>32</v>
      </c>
      <c r="G165" s="25">
        <v>25</v>
      </c>
      <c r="H165" s="34">
        <v>1896800</v>
      </c>
      <c r="I165" s="34">
        <v>360392</v>
      </c>
      <c r="J165" s="34">
        <v>2257192</v>
      </c>
      <c r="K165" s="8">
        <v>56429800</v>
      </c>
      <c r="L165" s="8">
        <v>1517400</v>
      </c>
      <c r="M165" s="8">
        <f t="shared" si="116"/>
        <v>288306</v>
      </c>
      <c r="N165" s="8">
        <f t="shared" si="147"/>
        <v>1805706</v>
      </c>
      <c r="O165" s="8">
        <f t="shared" si="148"/>
        <v>45142650</v>
      </c>
      <c r="P165" s="8">
        <v>1961240</v>
      </c>
      <c r="Q165" s="8">
        <f t="shared" si="128"/>
        <v>372635.6</v>
      </c>
      <c r="R165" s="8">
        <f t="shared" si="129"/>
        <v>2333875.6</v>
      </c>
      <c r="S165" s="8">
        <f t="shared" si="130"/>
        <v>58346890</v>
      </c>
      <c r="T165" s="8"/>
      <c r="U165" s="8"/>
      <c r="V165" s="8">
        <v>307500</v>
      </c>
      <c r="W165" s="8">
        <f t="shared" ref="W165:W170" si="159">V165*(1+5.2%)*(1+5.1%)</f>
        <v>339987.99</v>
      </c>
      <c r="X165" s="8"/>
      <c r="Y165" s="27"/>
      <c r="Z165" s="8">
        <f t="shared" ref="Z165:Z170" si="160">MINA(J165,N165,R165,W165)</f>
        <v>339987.99</v>
      </c>
      <c r="AA165" s="8">
        <f t="shared" ref="AA165:AA170" si="161">MEDIAN(J165,N165,R165,W165)</f>
        <v>2031449</v>
      </c>
      <c r="AB165" s="8">
        <f t="shared" ref="AB165:AB170" si="162">GEOMEAN(J165,N165,R165,W165)</f>
        <v>1341032.1993390154</v>
      </c>
      <c r="AC165" s="8">
        <f t="shared" ref="AC165:AC170" si="163">AVERAGE(J165,N165,R165,W165)</f>
        <v>1684190.3975</v>
      </c>
      <c r="AD165" s="12">
        <f t="shared" si="124"/>
        <v>1196043.5502836467</v>
      </c>
      <c r="AE165" s="14">
        <f t="shared" si="125"/>
        <v>339987.99</v>
      </c>
    </row>
    <row r="166" spans="2:115" x14ac:dyDescent="0.25">
      <c r="B166" s="25">
        <v>144</v>
      </c>
      <c r="C166" s="25">
        <v>4292</v>
      </c>
      <c r="D166" s="25" t="s">
        <v>256</v>
      </c>
      <c r="E166" s="55" t="s">
        <v>257</v>
      </c>
      <c r="F166" s="26" t="s">
        <v>32</v>
      </c>
      <c r="G166" s="25">
        <v>25</v>
      </c>
      <c r="H166" s="34">
        <v>1778000</v>
      </c>
      <c r="I166" s="34">
        <v>337820</v>
      </c>
      <c r="J166" s="34">
        <v>2115820</v>
      </c>
      <c r="K166" s="8">
        <v>52895500</v>
      </c>
      <c r="L166" s="8">
        <v>1422400</v>
      </c>
      <c r="M166" s="8">
        <f t="shared" si="116"/>
        <v>270256</v>
      </c>
      <c r="N166" s="8">
        <f t="shared" si="147"/>
        <v>1692656</v>
      </c>
      <c r="O166" s="8">
        <f t="shared" si="148"/>
        <v>42316400</v>
      </c>
      <c r="P166" s="8">
        <v>1838380</v>
      </c>
      <c r="Q166" s="8">
        <f t="shared" si="128"/>
        <v>349292.2</v>
      </c>
      <c r="R166" s="8">
        <f t="shared" si="129"/>
        <v>2187672.2000000002</v>
      </c>
      <c r="S166" s="8">
        <f t="shared" si="130"/>
        <v>54691805.000000007</v>
      </c>
      <c r="T166" s="8"/>
      <c r="U166" s="8"/>
      <c r="V166" s="8">
        <v>314600</v>
      </c>
      <c r="W166" s="8">
        <f t="shared" si="159"/>
        <v>347838.11920000002</v>
      </c>
      <c r="X166" s="8"/>
      <c r="Y166" s="27"/>
      <c r="Z166" s="8">
        <f t="shared" si="160"/>
        <v>347838.11920000002</v>
      </c>
      <c r="AA166" s="8">
        <f t="shared" si="161"/>
        <v>1904238</v>
      </c>
      <c r="AB166" s="8">
        <f t="shared" si="162"/>
        <v>1284847.8771262527</v>
      </c>
      <c r="AC166" s="8">
        <f t="shared" si="163"/>
        <v>1585996.5797999999</v>
      </c>
      <c r="AD166" s="12">
        <f t="shared" si="124"/>
        <v>1100540.9099516142</v>
      </c>
      <c r="AE166" s="14">
        <f t="shared" si="125"/>
        <v>347838.11920000002</v>
      </c>
    </row>
    <row r="167" spans="2:115" x14ac:dyDescent="0.25">
      <c r="B167" s="25">
        <v>145</v>
      </c>
      <c r="C167" s="25">
        <v>43151</v>
      </c>
      <c r="D167" s="25" t="s">
        <v>258</v>
      </c>
      <c r="E167" s="55" t="s">
        <v>259</v>
      </c>
      <c r="F167" s="26" t="s">
        <v>32</v>
      </c>
      <c r="G167" s="25">
        <v>13</v>
      </c>
      <c r="H167" s="34">
        <v>2318200</v>
      </c>
      <c r="I167" s="34">
        <v>440458</v>
      </c>
      <c r="J167" s="34">
        <v>2758658</v>
      </c>
      <c r="K167" s="8">
        <v>35862554</v>
      </c>
      <c r="L167" s="8">
        <v>1854500</v>
      </c>
      <c r="M167" s="8">
        <f t="shared" si="116"/>
        <v>352355</v>
      </c>
      <c r="N167" s="8">
        <f t="shared" si="147"/>
        <v>2206855</v>
      </c>
      <c r="O167" s="8">
        <f t="shared" si="148"/>
        <v>28689115</v>
      </c>
      <c r="P167" s="8">
        <v>2367720</v>
      </c>
      <c r="Q167" s="8">
        <f t="shared" si="128"/>
        <v>449866.8</v>
      </c>
      <c r="R167" s="8">
        <f t="shared" si="129"/>
        <v>2817586.8</v>
      </c>
      <c r="S167" s="8">
        <f t="shared" si="130"/>
        <v>36628628.399999999</v>
      </c>
      <c r="T167" s="8"/>
      <c r="U167" s="8"/>
      <c r="V167" s="8">
        <v>3251200</v>
      </c>
      <c r="W167" s="8">
        <f t="shared" si="159"/>
        <v>3594695.7824000004</v>
      </c>
      <c r="X167" s="8"/>
      <c r="Y167" s="27"/>
      <c r="Z167" s="8">
        <f t="shared" si="160"/>
        <v>2206855</v>
      </c>
      <c r="AA167" s="8">
        <f t="shared" si="161"/>
        <v>2788122.4</v>
      </c>
      <c r="AB167" s="8">
        <f t="shared" si="162"/>
        <v>2802223.5399308577</v>
      </c>
      <c r="AC167" s="8">
        <f t="shared" si="163"/>
        <v>2844448.8955999999</v>
      </c>
      <c r="AD167" s="12">
        <f t="shared" si="124"/>
        <v>411018.12022266968</v>
      </c>
      <c r="AE167" s="14">
        <f t="shared" si="125"/>
        <v>2206855</v>
      </c>
    </row>
    <row r="168" spans="2:115" x14ac:dyDescent="0.25">
      <c r="B168" s="25">
        <v>146</v>
      </c>
      <c r="C168" s="26">
        <v>43151</v>
      </c>
      <c r="D168" s="25" t="s">
        <v>260</v>
      </c>
      <c r="E168" s="55" t="s">
        <v>261</v>
      </c>
      <c r="F168" s="26" t="s">
        <v>32</v>
      </c>
      <c r="G168" s="25">
        <v>9</v>
      </c>
      <c r="H168" s="34">
        <v>2187800</v>
      </c>
      <c r="I168" s="34">
        <v>415682</v>
      </c>
      <c r="J168" s="34">
        <v>2603482</v>
      </c>
      <c r="K168" s="8">
        <v>23431338</v>
      </c>
      <c r="L168" s="8">
        <v>1750200</v>
      </c>
      <c r="M168" s="8">
        <f t="shared" si="116"/>
        <v>332538</v>
      </c>
      <c r="N168" s="8">
        <f t="shared" si="147"/>
        <v>2082738</v>
      </c>
      <c r="O168" s="8">
        <f t="shared" si="148"/>
        <v>18744642</v>
      </c>
      <c r="P168" s="8">
        <v>2234520</v>
      </c>
      <c r="Q168" s="8">
        <f t="shared" si="128"/>
        <v>424558.8</v>
      </c>
      <c r="R168" s="8">
        <f t="shared" si="129"/>
        <v>2659078.7999999998</v>
      </c>
      <c r="S168" s="8">
        <f t="shared" si="130"/>
        <v>23931709.199999999</v>
      </c>
      <c r="T168" s="8"/>
      <c r="U168" s="8"/>
      <c r="V168" s="8">
        <v>52000</v>
      </c>
      <c r="W168" s="8">
        <f t="shared" si="159"/>
        <v>57493.903999999995</v>
      </c>
      <c r="X168" s="8"/>
      <c r="Y168" s="27"/>
      <c r="Z168" s="8">
        <f t="shared" si="160"/>
        <v>57493.903999999995</v>
      </c>
      <c r="AA168" s="8">
        <f t="shared" si="161"/>
        <v>2343110</v>
      </c>
      <c r="AB168" s="8">
        <f t="shared" si="162"/>
        <v>954191.52924712293</v>
      </c>
      <c r="AC168" s="8">
        <f t="shared" si="163"/>
        <v>1850698.176</v>
      </c>
      <c r="AD168" s="12">
        <f t="shared" si="124"/>
        <v>1616174.6406707228</v>
      </c>
      <c r="AE168" s="14">
        <f t="shared" si="125"/>
        <v>57493.903999999995</v>
      </c>
    </row>
    <row r="169" spans="2:115" x14ac:dyDescent="0.25">
      <c r="B169" s="25">
        <v>147</v>
      </c>
      <c r="C169" s="26">
        <v>4292</v>
      </c>
      <c r="D169" s="25" t="s">
        <v>262</v>
      </c>
      <c r="E169" s="26">
        <v>22387</v>
      </c>
      <c r="F169" s="26" t="s">
        <v>32</v>
      </c>
      <c r="G169" s="25">
        <v>7</v>
      </c>
      <c r="H169" s="34">
        <v>571500</v>
      </c>
      <c r="I169" s="34">
        <v>108585</v>
      </c>
      <c r="J169" s="34">
        <v>680085</v>
      </c>
      <c r="K169" s="8">
        <v>4760595</v>
      </c>
      <c r="L169" s="8">
        <v>457200</v>
      </c>
      <c r="M169" s="8">
        <f t="shared" si="116"/>
        <v>86868</v>
      </c>
      <c r="N169" s="8">
        <f t="shared" ref="N169:N183" si="164">L169+M169</f>
        <v>544068</v>
      </c>
      <c r="O169" s="8">
        <f t="shared" ref="O169:O183" si="165">N169*G169</f>
        <v>3808476</v>
      </c>
      <c r="P169" s="8">
        <v>583720</v>
      </c>
      <c r="Q169" s="8">
        <f t="shared" si="128"/>
        <v>110906.8</v>
      </c>
      <c r="R169" s="8">
        <f t="shared" si="129"/>
        <v>694626.8</v>
      </c>
      <c r="S169" s="8">
        <f t="shared" si="130"/>
        <v>4862387.6000000006</v>
      </c>
      <c r="T169" s="8"/>
      <c r="U169" s="8"/>
      <c r="V169" s="8">
        <v>61700</v>
      </c>
      <c r="W169" s="8">
        <f t="shared" si="159"/>
        <v>68218.728399999993</v>
      </c>
      <c r="X169" s="8"/>
      <c r="Y169" s="27"/>
      <c r="Z169" s="8">
        <f t="shared" si="160"/>
        <v>68218.728399999993</v>
      </c>
      <c r="AA169" s="8">
        <f t="shared" si="161"/>
        <v>612076.5</v>
      </c>
      <c r="AB169" s="8">
        <f t="shared" si="162"/>
        <v>363888.12531566399</v>
      </c>
      <c r="AC169" s="8">
        <f t="shared" si="163"/>
        <v>496749.63209999999</v>
      </c>
      <c r="AD169" s="12">
        <f t="shared" si="124"/>
        <v>384565.51829936448</v>
      </c>
      <c r="AE169" s="14">
        <f t="shared" si="125"/>
        <v>68218.728399999993</v>
      </c>
    </row>
    <row r="170" spans="2:115" ht="46.5" customHeight="1" x14ac:dyDescent="0.25">
      <c r="B170" s="25">
        <v>148</v>
      </c>
      <c r="C170" s="26">
        <v>42942</v>
      </c>
      <c r="D170" s="25" t="s">
        <v>263</v>
      </c>
      <c r="E170" s="26" t="s">
        <v>264</v>
      </c>
      <c r="F170" s="26" t="s">
        <v>32</v>
      </c>
      <c r="G170" s="25">
        <v>10</v>
      </c>
      <c r="H170" s="34">
        <v>1006300</v>
      </c>
      <c r="I170" s="34">
        <v>191197</v>
      </c>
      <c r="J170" s="34">
        <v>1197497</v>
      </c>
      <c r="K170" s="8">
        <v>11974970</v>
      </c>
      <c r="L170" s="8">
        <v>805000</v>
      </c>
      <c r="M170" s="8">
        <f t="shared" si="116"/>
        <v>152950</v>
      </c>
      <c r="N170" s="8">
        <f t="shared" si="164"/>
        <v>957950</v>
      </c>
      <c r="O170" s="8">
        <f t="shared" si="165"/>
        <v>9579500</v>
      </c>
      <c r="P170" s="8">
        <v>1040470</v>
      </c>
      <c r="Q170" s="8">
        <f t="shared" si="128"/>
        <v>197689.3</v>
      </c>
      <c r="R170" s="8">
        <f t="shared" si="129"/>
        <v>1238159.3</v>
      </c>
      <c r="S170" s="8">
        <f t="shared" si="130"/>
        <v>12381593</v>
      </c>
      <c r="T170" s="8"/>
      <c r="U170" s="8"/>
      <c r="V170" s="8">
        <v>46700</v>
      </c>
      <c r="W170" s="8">
        <f t="shared" si="159"/>
        <v>51633.948400000001</v>
      </c>
      <c r="X170" s="8"/>
      <c r="Y170" s="8"/>
      <c r="Z170" s="8">
        <f t="shared" si="160"/>
        <v>51633.948400000001</v>
      </c>
      <c r="AA170" s="8">
        <f t="shared" si="161"/>
        <v>1077723.5</v>
      </c>
      <c r="AB170" s="8">
        <f t="shared" si="162"/>
        <v>520394.0041400154</v>
      </c>
      <c r="AC170" s="8">
        <f t="shared" si="163"/>
        <v>861310.06209999998</v>
      </c>
      <c r="AD170" s="12">
        <f t="shared" si="124"/>
        <v>725554.88004102372</v>
      </c>
      <c r="AE170" s="14">
        <f t="shared" si="125"/>
        <v>51633.948400000001</v>
      </c>
    </row>
    <row r="171" spans="2:115" x14ac:dyDescent="0.25">
      <c r="B171" s="25">
        <v>149</v>
      </c>
      <c r="C171" s="26">
        <v>42931</v>
      </c>
      <c r="D171" s="25" t="s">
        <v>265</v>
      </c>
      <c r="E171" s="26" t="s">
        <v>266</v>
      </c>
      <c r="F171" s="26" t="s">
        <v>32</v>
      </c>
      <c r="G171" s="25">
        <v>11</v>
      </c>
      <c r="H171" s="34">
        <v>657200</v>
      </c>
      <c r="I171" s="34">
        <v>124868</v>
      </c>
      <c r="J171" s="34">
        <v>782068</v>
      </c>
      <c r="K171" s="8">
        <v>8602748</v>
      </c>
      <c r="L171" s="8">
        <v>511200</v>
      </c>
      <c r="M171" s="8">
        <f t="shared" si="116"/>
        <v>97128</v>
      </c>
      <c r="N171" s="8">
        <f t="shared" si="164"/>
        <v>608328</v>
      </c>
      <c r="O171" s="8">
        <f t="shared" si="165"/>
        <v>6691608</v>
      </c>
      <c r="P171" s="8">
        <v>672920</v>
      </c>
      <c r="Q171" s="8">
        <f t="shared" si="128"/>
        <v>127854.8</v>
      </c>
      <c r="R171" s="8">
        <f t="shared" si="129"/>
        <v>800774.8</v>
      </c>
      <c r="S171" s="8">
        <f t="shared" si="130"/>
        <v>8808522.8000000007</v>
      </c>
      <c r="T171" s="8"/>
      <c r="U171" s="8"/>
      <c r="V171" s="8"/>
      <c r="W171" s="8"/>
      <c r="X171" s="8">
        <v>283101</v>
      </c>
      <c r="Y171" s="8">
        <f t="shared" ref="Y171:Y182" si="166">X171*(1+5.1%)</f>
        <v>297539.15099999995</v>
      </c>
      <c r="Z171" s="8">
        <f t="shared" ref="Z171:Z182" si="167">MINA(J171,N171,R171,Y171)</f>
        <v>297539.15099999995</v>
      </c>
      <c r="AA171" s="8">
        <f t="shared" ref="AA171:AA182" si="168">MEDIAN(J171,N171,R171,Y171)</f>
        <v>695198</v>
      </c>
      <c r="AB171" s="8">
        <f t="shared" ref="AB171:AB182" si="169">GEOMEAN(J171,N171,R171,Y171)</f>
        <v>580242.06486811326</v>
      </c>
      <c r="AC171" s="8">
        <f t="shared" ref="AC171:AC180" si="170">AVERAGE(J171,N171,R171,Y171)</f>
        <v>622177.48774999997</v>
      </c>
      <c r="AD171" s="12">
        <f t="shared" si="124"/>
        <v>281187.26872673741</v>
      </c>
      <c r="AE171" s="14">
        <f t="shared" si="125"/>
        <v>297539.15099999995</v>
      </c>
    </row>
    <row r="172" spans="2:115" x14ac:dyDescent="0.25">
      <c r="B172" s="25">
        <v>150</v>
      </c>
      <c r="C172" s="26">
        <v>42931</v>
      </c>
      <c r="D172" s="25" t="s">
        <v>267</v>
      </c>
      <c r="E172" s="26" t="s">
        <v>268</v>
      </c>
      <c r="F172" s="26" t="s">
        <v>32</v>
      </c>
      <c r="G172" s="25">
        <v>10</v>
      </c>
      <c r="H172" s="34">
        <v>657200</v>
      </c>
      <c r="I172" s="34">
        <v>124868</v>
      </c>
      <c r="J172" s="34">
        <v>782068</v>
      </c>
      <c r="K172" s="8">
        <v>7820680</v>
      </c>
      <c r="L172" s="8">
        <v>511200</v>
      </c>
      <c r="M172" s="8">
        <f t="shared" si="116"/>
        <v>97128</v>
      </c>
      <c r="N172" s="8">
        <f t="shared" si="164"/>
        <v>608328</v>
      </c>
      <c r="O172" s="8">
        <f t="shared" si="165"/>
        <v>6083280</v>
      </c>
      <c r="P172" s="8">
        <v>672920</v>
      </c>
      <c r="Q172" s="8">
        <f t="shared" si="128"/>
        <v>127854.8</v>
      </c>
      <c r="R172" s="8">
        <f t="shared" si="129"/>
        <v>800774.8</v>
      </c>
      <c r="S172" s="8">
        <f t="shared" si="130"/>
        <v>8007748</v>
      </c>
      <c r="T172" s="8"/>
      <c r="U172" s="8"/>
      <c r="V172" s="8"/>
      <c r="W172" s="8"/>
      <c r="X172" s="8">
        <v>383061</v>
      </c>
      <c r="Y172" s="8">
        <f t="shared" si="166"/>
        <v>402597.11099999998</v>
      </c>
      <c r="Z172" s="8">
        <f t="shared" si="167"/>
        <v>402597.11099999998</v>
      </c>
      <c r="AA172" s="8">
        <f t="shared" si="168"/>
        <v>695198</v>
      </c>
      <c r="AB172" s="8">
        <f t="shared" si="169"/>
        <v>625807.61522373732</v>
      </c>
      <c r="AC172" s="8">
        <f t="shared" si="170"/>
        <v>648441.97774999996</v>
      </c>
      <c r="AD172" s="12">
        <f t="shared" si="124"/>
        <v>206900.07279311199</v>
      </c>
      <c r="AE172" s="14">
        <f t="shared" si="125"/>
        <v>402597.11099999998</v>
      </c>
    </row>
    <row r="173" spans="2:115" x14ac:dyDescent="0.25">
      <c r="B173" s="25">
        <v>151</v>
      </c>
      <c r="C173" s="26">
        <v>42931</v>
      </c>
      <c r="D173" s="25" t="s">
        <v>269</v>
      </c>
      <c r="E173" s="26" t="s">
        <v>270</v>
      </c>
      <c r="F173" s="26" t="s">
        <v>32</v>
      </c>
      <c r="G173" s="25">
        <v>11</v>
      </c>
      <c r="H173" s="34">
        <v>657200</v>
      </c>
      <c r="I173" s="34">
        <v>124868</v>
      </c>
      <c r="J173" s="34">
        <v>782068</v>
      </c>
      <c r="K173" s="8">
        <v>8602748</v>
      </c>
      <c r="L173" s="8">
        <v>511200</v>
      </c>
      <c r="M173" s="8">
        <f t="shared" si="116"/>
        <v>97128</v>
      </c>
      <c r="N173" s="8">
        <f t="shared" si="164"/>
        <v>608328</v>
      </c>
      <c r="O173" s="8">
        <f t="shared" si="165"/>
        <v>6691608</v>
      </c>
      <c r="P173" s="8">
        <v>671210</v>
      </c>
      <c r="Q173" s="8">
        <f t="shared" si="128"/>
        <v>127529.90000000001</v>
      </c>
      <c r="R173" s="8">
        <f t="shared" si="129"/>
        <v>798739.9</v>
      </c>
      <c r="S173" s="8">
        <f t="shared" si="130"/>
        <v>8786138.9000000004</v>
      </c>
      <c r="T173" s="8"/>
      <c r="U173" s="8"/>
      <c r="V173" s="8"/>
      <c r="W173" s="8"/>
      <c r="X173" s="8">
        <v>283101</v>
      </c>
      <c r="Y173" s="8">
        <f t="shared" si="166"/>
        <v>297539.15099999995</v>
      </c>
      <c r="Z173" s="8">
        <f t="shared" si="167"/>
        <v>297539.15099999995</v>
      </c>
      <c r="AA173" s="8">
        <f t="shared" si="168"/>
        <v>695198</v>
      </c>
      <c r="AB173" s="8">
        <f t="shared" si="169"/>
        <v>579873.09052800317</v>
      </c>
      <c r="AC173" s="8">
        <f t="shared" si="170"/>
        <v>621668.76274999999</v>
      </c>
      <c r="AD173" s="12">
        <f t="shared" si="124"/>
        <v>281187.26872673741</v>
      </c>
      <c r="AE173" s="14">
        <f t="shared" si="125"/>
        <v>297539.15099999995</v>
      </c>
    </row>
    <row r="174" spans="2:115" ht="24" x14ac:dyDescent="0.25">
      <c r="B174" s="25">
        <v>152</v>
      </c>
      <c r="C174" s="26">
        <v>42999</v>
      </c>
      <c r="D174" s="25" t="s">
        <v>271</v>
      </c>
      <c r="E174" s="26" t="s">
        <v>272</v>
      </c>
      <c r="F174" s="26" t="s">
        <v>32</v>
      </c>
      <c r="G174" s="25">
        <v>11</v>
      </c>
      <c r="H174" s="34">
        <v>728000</v>
      </c>
      <c r="I174" s="34">
        <v>138320</v>
      </c>
      <c r="J174" s="34">
        <v>866320</v>
      </c>
      <c r="K174" s="8">
        <v>9529520</v>
      </c>
      <c r="L174" s="8">
        <v>582400</v>
      </c>
      <c r="M174" s="8">
        <f t="shared" si="116"/>
        <v>110656</v>
      </c>
      <c r="N174" s="8">
        <f t="shared" si="164"/>
        <v>693056</v>
      </c>
      <c r="O174" s="8">
        <f t="shared" si="165"/>
        <v>7623616</v>
      </c>
      <c r="P174" s="8">
        <v>752730</v>
      </c>
      <c r="Q174" s="8">
        <f t="shared" si="128"/>
        <v>143018.70000000001</v>
      </c>
      <c r="R174" s="8">
        <f t="shared" si="129"/>
        <v>895748.7</v>
      </c>
      <c r="S174" s="8">
        <f t="shared" si="130"/>
        <v>9853235.6999999993</v>
      </c>
      <c r="T174" s="8"/>
      <c r="U174" s="8"/>
      <c r="V174" s="8"/>
      <c r="W174" s="8"/>
      <c r="X174" s="8">
        <v>119500</v>
      </c>
      <c r="Y174" s="8">
        <f t="shared" si="166"/>
        <v>125594.49999999999</v>
      </c>
      <c r="Z174" s="8">
        <f t="shared" si="167"/>
        <v>125594.49999999999</v>
      </c>
      <c r="AA174" s="8">
        <f t="shared" si="168"/>
        <v>779688</v>
      </c>
      <c r="AB174" s="8">
        <f t="shared" si="169"/>
        <v>509801.21838656836</v>
      </c>
      <c r="AC174" s="8">
        <f t="shared" si="170"/>
        <v>645179.80000000005</v>
      </c>
      <c r="AD174" s="12">
        <f t="shared" si="124"/>
        <v>462513.94938004302</v>
      </c>
      <c r="AE174" s="14">
        <f t="shared" si="125"/>
        <v>125594.49999999999</v>
      </c>
    </row>
    <row r="175" spans="2:115" x14ac:dyDescent="0.25">
      <c r="B175" s="25">
        <v>153</v>
      </c>
      <c r="C175" s="26">
        <v>42922</v>
      </c>
      <c r="D175" s="25" t="s">
        <v>273</v>
      </c>
      <c r="E175" s="26" t="s">
        <v>274</v>
      </c>
      <c r="F175" s="26" t="s">
        <v>32</v>
      </c>
      <c r="G175" s="25">
        <v>14</v>
      </c>
      <c r="H175" s="34">
        <v>985800</v>
      </c>
      <c r="I175" s="34">
        <v>187302</v>
      </c>
      <c r="J175" s="34">
        <v>1173102</v>
      </c>
      <c r="K175" s="8">
        <v>16423428</v>
      </c>
      <c r="L175" s="8">
        <v>766700</v>
      </c>
      <c r="M175" s="8">
        <f t="shared" si="116"/>
        <v>145673</v>
      </c>
      <c r="N175" s="8">
        <f t="shared" si="164"/>
        <v>912373</v>
      </c>
      <c r="O175" s="8">
        <f t="shared" si="165"/>
        <v>12773222</v>
      </c>
      <c r="P175" s="8">
        <v>1009380</v>
      </c>
      <c r="Q175" s="8">
        <f t="shared" si="128"/>
        <v>191782.2</v>
      </c>
      <c r="R175" s="8">
        <f t="shared" si="129"/>
        <v>1201162.2</v>
      </c>
      <c r="S175" s="8">
        <f t="shared" si="130"/>
        <v>16816270.800000001</v>
      </c>
      <c r="T175" s="8"/>
      <c r="U175" s="8"/>
      <c r="V175" s="8"/>
      <c r="W175" s="8"/>
      <c r="X175" s="8">
        <v>560847</v>
      </c>
      <c r="Y175" s="8">
        <f t="shared" si="166"/>
        <v>589450.19699999993</v>
      </c>
      <c r="Z175" s="8">
        <f t="shared" si="167"/>
        <v>589450.19699999993</v>
      </c>
      <c r="AA175" s="8">
        <f t="shared" si="168"/>
        <v>1042737.5</v>
      </c>
      <c r="AB175" s="8">
        <f t="shared" si="169"/>
        <v>933016.32664550142</v>
      </c>
      <c r="AC175" s="8">
        <f t="shared" si="170"/>
        <v>969021.84924999997</v>
      </c>
      <c r="AD175" s="12">
        <f t="shared" si="124"/>
        <v>320522.52577706153</v>
      </c>
      <c r="AE175" s="14">
        <f t="shared" si="125"/>
        <v>589450.19699999993</v>
      </c>
    </row>
    <row r="176" spans="2:115" x14ac:dyDescent="0.25">
      <c r="B176" s="25">
        <v>154</v>
      </c>
      <c r="C176" s="26">
        <v>42922</v>
      </c>
      <c r="D176" s="25" t="s">
        <v>275</v>
      </c>
      <c r="E176" s="26" t="s">
        <v>276</v>
      </c>
      <c r="F176" s="26" t="s">
        <v>32</v>
      </c>
      <c r="G176" s="25">
        <v>13</v>
      </c>
      <c r="H176" s="34">
        <v>1815800</v>
      </c>
      <c r="I176" s="34">
        <v>345002</v>
      </c>
      <c r="J176" s="34">
        <v>2160802</v>
      </c>
      <c r="K176" s="8">
        <v>28090426</v>
      </c>
      <c r="L176" s="8">
        <v>1437500</v>
      </c>
      <c r="M176" s="8">
        <f t="shared" si="116"/>
        <v>273125</v>
      </c>
      <c r="N176" s="8">
        <f t="shared" si="164"/>
        <v>1710625</v>
      </c>
      <c r="O176" s="8">
        <f t="shared" si="165"/>
        <v>22238125</v>
      </c>
      <c r="P176" s="8">
        <v>1877530</v>
      </c>
      <c r="Q176" s="8">
        <f t="shared" si="128"/>
        <v>356730.7</v>
      </c>
      <c r="R176" s="8">
        <f t="shared" si="129"/>
        <v>2234260.7000000002</v>
      </c>
      <c r="S176" s="8">
        <f t="shared" si="130"/>
        <v>29045389.100000001</v>
      </c>
      <c r="T176" s="8"/>
      <c r="U176" s="8"/>
      <c r="V176" s="8"/>
      <c r="W176" s="8"/>
      <c r="X176" s="8">
        <v>1361955</v>
      </c>
      <c r="Y176" s="8">
        <f t="shared" si="166"/>
        <v>1431414.7049999998</v>
      </c>
      <c r="Z176" s="8">
        <f t="shared" si="167"/>
        <v>1431414.7049999998</v>
      </c>
      <c r="AA176" s="8">
        <f t="shared" si="168"/>
        <v>1935713.5</v>
      </c>
      <c r="AB176" s="8">
        <f t="shared" si="169"/>
        <v>1854245.6856888097</v>
      </c>
      <c r="AC176" s="8">
        <f t="shared" si="170"/>
        <v>1884275.6012500001</v>
      </c>
      <c r="AD176" s="12">
        <f t="shared" si="124"/>
        <v>356593.09768870263</v>
      </c>
      <c r="AE176" s="14">
        <f t="shared" si="125"/>
        <v>1431414.7049999998</v>
      </c>
    </row>
    <row r="177" spans="2:115" x14ac:dyDescent="0.25">
      <c r="B177" s="25">
        <v>155</v>
      </c>
      <c r="C177" s="26">
        <v>42922</v>
      </c>
      <c r="D177" s="25" t="s">
        <v>277</v>
      </c>
      <c r="E177" s="26" t="s">
        <v>278</v>
      </c>
      <c r="F177" s="26" t="s">
        <v>32</v>
      </c>
      <c r="G177" s="25">
        <v>15</v>
      </c>
      <c r="H177" s="34">
        <v>862500</v>
      </c>
      <c r="I177" s="34">
        <v>163875</v>
      </c>
      <c r="J177" s="34">
        <v>1026375</v>
      </c>
      <c r="K177" s="8">
        <v>15395625</v>
      </c>
      <c r="L177" s="8">
        <v>690000</v>
      </c>
      <c r="M177" s="8">
        <f t="shared" si="116"/>
        <v>131100</v>
      </c>
      <c r="N177" s="8">
        <f t="shared" si="164"/>
        <v>821100</v>
      </c>
      <c r="O177" s="8">
        <f t="shared" si="165"/>
        <v>12316500</v>
      </c>
      <c r="P177" s="8">
        <v>891830</v>
      </c>
      <c r="Q177" s="8">
        <f t="shared" si="128"/>
        <v>169447.7</v>
      </c>
      <c r="R177" s="8">
        <f t="shared" si="129"/>
        <v>1061277.7</v>
      </c>
      <c r="S177" s="8">
        <f t="shared" si="130"/>
        <v>15919165.5</v>
      </c>
      <c r="T177" s="8"/>
      <c r="U177" s="8"/>
      <c r="V177" s="8"/>
      <c r="W177" s="8"/>
      <c r="X177" s="8">
        <v>132900</v>
      </c>
      <c r="Y177" s="8">
        <f t="shared" si="166"/>
        <v>139677.9</v>
      </c>
      <c r="Z177" s="8">
        <f t="shared" si="167"/>
        <v>139677.9</v>
      </c>
      <c r="AA177" s="8">
        <f t="shared" si="168"/>
        <v>923737.5</v>
      </c>
      <c r="AB177" s="8">
        <f t="shared" si="169"/>
        <v>594517.59633307671</v>
      </c>
      <c r="AC177" s="8">
        <f t="shared" si="170"/>
        <v>762107.65</v>
      </c>
      <c r="AD177" s="12">
        <f t="shared" si="124"/>
        <v>554413.86001441209</v>
      </c>
      <c r="AE177" s="14">
        <f t="shared" si="125"/>
        <v>139677.9</v>
      </c>
    </row>
    <row r="178" spans="2:115" x14ac:dyDescent="0.25">
      <c r="B178" s="25">
        <v>156</v>
      </c>
      <c r="C178" s="26">
        <v>42922</v>
      </c>
      <c r="D178" s="25" t="s">
        <v>279</v>
      </c>
      <c r="E178" s="26" t="s">
        <v>280</v>
      </c>
      <c r="F178" s="26" t="s">
        <v>32</v>
      </c>
      <c r="G178" s="25">
        <v>15</v>
      </c>
      <c r="H178" s="34">
        <v>862500</v>
      </c>
      <c r="I178" s="34">
        <v>163875</v>
      </c>
      <c r="J178" s="34">
        <v>1026375</v>
      </c>
      <c r="K178" s="8">
        <v>15395625</v>
      </c>
      <c r="L178" s="8">
        <v>690000</v>
      </c>
      <c r="M178" s="8">
        <f t="shared" si="116"/>
        <v>131100</v>
      </c>
      <c r="N178" s="8">
        <f t="shared" si="164"/>
        <v>821100</v>
      </c>
      <c r="O178" s="8">
        <f t="shared" si="165"/>
        <v>12316500</v>
      </c>
      <c r="P178" s="8">
        <v>880960</v>
      </c>
      <c r="Q178" s="8">
        <f t="shared" si="128"/>
        <v>167382.39999999999</v>
      </c>
      <c r="R178" s="8">
        <f t="shared" si="129"/>
        <v>1048342.4</v>
      </c>
      <c r="S178" s="8">
        <f t="shared" si="130"/>
        <v>15725136</v>
      </c>
      <c r="T178" s="8"/>
      <c r="U178" s="8"/>
      <c r="V178" s="8"/>
      <c r="W178" s="8"/>
      <c r="X178" s="8">
        <v>78900</v>
      </c>
      <c r="Y178" s="8">
        <f t="shared" si="166"/>
        <v>82923.899999999994</v>
      </c>
      <c r="Z178" s="8">
        <f t="shared" si="167"/>
        <v>82923.899999999994</v>
      </c>
      <c r="AA178" s="8">
        <f t="shared" si="168"/>
        <v>923737.5</v>
      </c>
      <c r="AB178" s="8">
        <f t="shared" si="169"/>
        <v>520260.97068894497</v>
      </c>
      <c r="AC178" s="8">
        <f t="shared" si="170"/>
        <v>744685.32499999995</v>
      </c>
      <c r="AD178" s="12">
        <f t="shared" si="124"/>
        <v>594544.99827387324</v>
      </c>
      <c r="AE178" s="14">
        <f t="shared" si="125"/>
        <v>82923.899999999994</v>
      </c>
    </row>
    <row r="179" spans="2:115" x14ac:dyDescent="0.25">
      <c r="B179" s="25">
        <v>157</v>
      </c>
      <c r="C179" s="26">
        <v>42922</v>
      </c>
      <c r="D179" s="25" t="s">
        <v>281</v>
      </c>
      <c r="E179" s="26" t="s">
        <v>282</v>
      </c>
      <c r="F179" s="26" t="s">
        <v>32</v>
      </c>
      <c r="G179" s="25">
        <v>13</v>
      </c>
      <c r="H179" s="34">
        <v>862500</v>
      </c>
      <c r="I179" s="34">
        <v>163875</v>
      </c>
      <c r="J179" s="34">
        <v>1026375</v>
      </c>
      <c r="K179" s="8">
        <v>13342875</v>
      </c>
      <c r="L179" s="8">
        <v>690000</v>
      </c>
      <c r="M179" s="8">
        <f t="shared" si="116"/>
        <v>131100</v>
      </c>
      <c r="N179" s="8">
        <f t="shared" si="164"/>
        <v>821100</v>
      </c>
      <c r="O179" s="8">
        <f t="shared" si="165"/>
        <v>10674300</v>
      </c>
      <c r="P179" s="8">
        <v>880960</v>
      </c>
      <c r="Q179" s="8">
        <f t="shared" si="128"/>
        <v>167382.39999999999</v>
      </c>
      <c r="R179" s="8">
        <f t="shared" si="129"/>
        <v>1048342.4</v>
      </c>
      <c r="S179" s="8">
        <f t="shared" si="130"/>
        <v>13628451.200000001</v>
      </c>
      <c r="T179" s="8"/>
      <c r="U179" s="8"/>
      <c r="V179" s="8"/>
      <c r="W179" s="8"/>
      <c r="X179" s="8">
        <v>115100</v>
      </c>
      <c r="Y179" s="8">
        <f t="shared" si="166"/>
        <v>120970.09999999999</v>
      </c>
      <c r="Z179" s="8">
        <f t="shared" si="167"/>
        <v>120970.09999999999</v>
      </c>
      <c r="AA179" s="8">
        <f t="shared" si="168"/>
        <v>923737.5</v>
      </c>
      <c r="AB179" s="8">
        <f t="shared" si="169"/>
        <v>571769.29200414638</v>
      </c>
      <c r="AC179" s="8">
        <f t="shared" si="170"/>
        <v>754196.875</v>
      </c>
      <c r="AD179" s="12">
        <f t="shared" si="124"/>
        <v>567642.27225549368</v>
      </c>
      <c r="AE179" s="14">
        <f t="shared" si="125"/>
        <v>120970.09999999999</v>
      </c>
    </row>
    <row r="180" spans="2:115" ht="24.75" customHeight="1" x14ac:dyDescent="0.25">
      <c r="B180" s="25">
        <v>158</v>
      </c>
      <c r="C180" s="26">
        <v>42922</v>
      </c>
      <c r="D180" s="25" t="s">
        <v>283</v>
      </c>
      <c r="E180" s="26" t="s">
        <v>284</v>
      </c>
      <c r="F180" s="26" t="s">
        <v>32</v>
      </c>
      <c r="G180" s="25">
        <v>18</v>
      </c>
      <c r="H180" s="34">
        <v>862500</v>
      </c>
      <c r="I180" s="34">
        <v>163875</v>
      </c>
      <c r="J180" s="34">
        <v>1026375</v>
      </c>
      <c r="K180" s="8">
        <v>18474750</v>
      </c>
      <c r="L180" s="8">
        <v>690000</v>
      </c>
      <c r="M180" s="8">
        <f t="shared" si="116"/>
        <v>131100</v>
      </c>
      <c r="N180" s="8">
        <f t="shared" si="164"/>
        <v>821100</v>
      </c>
      <c r="O180" s="8">
        <f t="shared" si="165"/>
        <v>14779800</v>
      </c>
      <c r="P180" s="8">
        <v>883200</v>
      </c>
      <c r="Q180" s="8">
        <f t="shared" si="128"/>
        <v>167808</v>
      </c>
      <c r="R180" s="8">
        <f t="shared" si="129"/>
        <v>1051008</v>
      </c>
      <c r="S180" s="8">
        <f t="shared" si="130"/>
        <v>18918144</v>
      </c>
      <c r="T180" s="8"/>
      <c r="U180" s="8"/>
      <c r="V180" s="8"/>
      <c r="W180" s="8"/>
      <c r="X180" s="8">
        <v>205400</v>
      </c>
      <c r="Y180" s="8">
        <f t="shared" si="166"/>
        <v>215875.4</v>
      </c>
      <c r="Z180" s="8">
        <f t="shared" si="167"/>
        <v>215875.4</v>
      </c>
      <c r="AA180" s="8">
        <f t="shared" si="168"/>
        <v>923737.5</v>
      </c>
      <c r="AB180" s="8">
        <f t="shared" si="169"/>
        <v>661268.48221053381</v>
      </c>
      <c r="AC180" s="8">
        <f t="shared" si="170"/>
        <v>778589.6</v>
      </c>
      <c r="AD180" s="12">
        <f t="shared" si="124"/>
        <v>500534.0910549502</v>
      </c>
      <c r="AE180" s="14">
        <f t="shared" si="125"/>
        <v>215875.4</v>
      </c>
    </row>
    <row r="181" spans="2:115" ht="26.25" customHeight="1" x14ac:dyDescent="0.25">
      <c r="B181" s="25">
        <v>159</v>
      </c>
      <c r="C181" s="26">
        <v>42922</v>
      </c>
      <c r="D181" s="25" t="s">
        <v>285</v>
      </c>
      <c r="E181" s="26" t="s">
        <v>286</v>
      </c>
      <c r="F181" s="26" t="s">
        <v>32</v>
      </c>
      <c r="G181" s="25">
        <v>25</v>
      </c>
      <c r="H181" s="34">
        <v>57960000</v>
      </c>
      <c r="I181" s="34">
        <v>11012400</v>
      </c>
      <c r="J181" s="34">
        <v>68972400</v>
      </c>
      <c r="K181" s="8">
        <v>1724310000</v>
      </c>
      <c r="L181" s="8">
        <v>46368000</v>
      </c>
      <c r="M181" s="8">
        <f t="shared" si="116"/>
        <v>8809920</v>
      </c>
      <c r="N181" s="8">
        <f t="shared" si="164"/>
        <v>55177920</v>
      </c>
      <c r="O181" s="8">
        <f t="shared" si="165"/>
        <v>1379448000</v>
      </c>
      <c r="P181" s="8">
        <v>59351040</v>
      </c>
      <c r="Q181" s="8">
        <f t="shared" si="128"/>
        <v>11276697.6</v>
      </c>
      <c r="R181" s="8">
        <f t="shared" si="129"/>
        <v>70627737.599999994</v>
      </c>
      <c r="S181" s="8">
        <f t="shared" si="130"/>
        <v>1765693439.9999998</v>
      </c>
      <c r="T181" s="8"/>
      <c r="U181" s="8"/>
      <c r="V181" s="8"/>
      <c r="W181" s="8"/>
      <c r="X181" s="8">
        <v>253100</v>
      </c>
      <c r="Y181" s="8">
        <f t="shared" si="166"/>
        <v>266008.09999999998</v>
      </c>
      <c r="Z181" s="8">
        <f t="shared" si="167"/>
        <v>266008.09999999998</v>
      </c>
      <c r="AA181" s="8">
        <f t="shared" si="168"/>
        <v>62075160</v>
      </c>
      <c r="AB181" s="8">
        <f t="shared" si="169"/>
        <v>16352257.028517837</v>
      </c>
      <c r="AC181" s="8">
        <f>AVERAGE(J181,N181,R181,Y181)</f>
        <v>48761016.424999997</v>
      </c>
      <c r="AD181" s="12">
        <f t="shared" si="124"/>
        <v>43705670.447879374</v>
      </c>
      <c r="AE181" s="14">
        <f t="shared" si="125"/>
        <v>266008.09999999998</v>
      </c>
    </row>
    <row r="182" spans="2:115" ht="48" x14ac:dyDescent="0.25">
      <c r="B182" s="25">
        <v>160</v>
      </c>
      <c r="C182" s="26">
        <v>42922</v>
      </c>
      <c r="D182" s="25" t="s">
        <v>287</v>
      </c>
      <c r="E182" s="26" t="s">
        <v>288</v>
      </c>
      <c r="F182" s="26" t="s">
        <v>32</v>
      </c>
      <c r="G182" s="25">
        <v>20</v>
      </c>
      <c r="H182" s="34">
        <v>657200</v>
      </c>
      <c r="I182" s="34">
        <v>124868</v>
      </c>
      <c r="J182" s="34">
        <v>782068</v>
      </c>
      <c r="K182" s="8">
        <v>15641360</v>
      </c>
      <c r="L182" s="8">
        <v>511200</v>
      </c>
      <c r="M182" s="8">
        <f t="shared" si="116"/>
        <v>97128</v>
      </c>
      <c r="N182" s="8">
        <f t="shared" si="164"/>
        <v>608328</v>
      </c>
      <c r="O182" s="8">
        <f t="shared" si="165"/>
        <v>12166560</v>
      </c>
      <c r="P182" s="8">
        <v>671210</v>
      </c>
      <c r="Q182" s="8">
        <f t="shared" si="128"/>
        <v>127529.90000000001</v>
      </c>
      <c r="R182" s="8">
        <f t="shared" si="129"/>
        <v>798739.9</v>
      </c>
      <c r="S182" s="8">
        <f t="shared" si="130"/>
        <v>15974798</v>
      </c>
      <c r="T182" s="8"/>
      <c r="U182" s="8"/>
      <c r="V182" s="8"/>
      <c r="W182" s="8"/>
      <c r="X182" s="8">
        <v>346409</v>
      </c>
      <c r="Y182" s="8">
        <f t="shared" si="166"/>
        <v>364075.859</v>
      </c>
      <c r="Z182" s="8">
        <f t="shared" si="167"/>
        <v>364075.859</v>
      </c>
      <c r="AA182" s="8">
        <f t="shared" si="168"/>
        <v>695198</v>
      </c>
      <c r="AB182" s="8">
        <f t="shared" si="169"/>
        <v>609880.70869357861</v>
      </c>
      <c r="AC182" s="8">
        <f>AVERAGE(J182,N182,R182,Y182)</f>
        <v>638302.93975000002</v>
      </c>
      <c r="AD182" s="12">
        <f t="shared" si="124"/>
        <v>234138.71130210834</v>
      </c>
      <c r="AE182" s="14">
        <f t="shared" si="125"/>
        <v>364075.859</v>
      </c>
    </row>
    <row r="183" spans="2:115" x14ac:dyDescent="0.25">
      <c r="B183" s="25">
        <v>161</v>
      </c>
      <c r="C183" s="26">
        <v>42922</v>
      </c>
      <c r="D183" s="25" t="s">
        <v>289</v>
      </c>
      <c r="E183" s="26" t="s">
        <v>290</v>
      </c>
      <c r="F183" s="26" t="s">
        <v>32</v>
      </c>
      <c r="G183" s="25">
        <v>10</v>
      </c>
      <c r="H183" s="34">
        <v>2898000</v>
      </c>
      <c r="I183" s="34">
        <v>550620</v>
      </c>
      <c r="J183" s="34">
        <v>3448620</v>
      </c>
      <c r="K183" s="8">
        <v>34486200</v>
      </c>
      <c r="L183" s="8">
        <v>2318400</v>
      </c>
      <c r="M183" s="8">
        <f t="shared" si="116"/>
        <v>440496</v>
      </c>
      <c r="N183" s="8">
        <f t="shared" si="164"/>
        <v>2758896</v>
      </c>
      <c r="O183" s="8">
        <f t="shared" si="165"/>
        <v>27588960</v>
      </c>
      <c r="P183" s="8">
        <v>2960020</v>
      </c>
      <c r="Q183" s="8">
        <f t="shared" si="128"/>
        <v>562403.80000000005</v>
      </c>
      <c r="R183" s="8">
        <f t="shared" si="129"/>
        <v>3522423.8</v>
      </c>
      <c r="S183" s="8">
        <f t="shared" si="130"/>
        <v>35224238</v>
      </c>
      <c r="T183" s="8"/>
      <c r="U183" s="8"/>
      <c r="V183" s="8">
        <v>125800</v>
      </c>
      <c r="W183" s="8">
        <f t="shared" ref="W183" si="171">V183*(1+5.2%)*(1+5.1%)</f>
        <v>139091.02160000001</v>
      </c>
      <c r="X183" s="8"/>
      <c r="Y183" s="27"/>
      <c r="Z183" s="8">
        <f t="shared" ref="Z183" si="172">MINA(J183,N183,R183,W183)</f>
        <v>139091.02160000001</v>
      </c>
      <c r="AA183" s="8">
        <f t="shared" ref="AA183" si="173">MEDIAN(J183,N183,R183,W183)</f>
        <v>3103758</v>
      </c>
      <c r="AB183" s="8">
        <f t="shared" ref="AB183" si="174">GEOMEAN(J183,N183,R183,W183)</f>
        <v>1469367.2098237271</v>
      </c>
      <c r="AC183" s="8">
        <f>AVERAGE(J183,N183,R183,W183)</f>
        <v>2467257.7054000003</v>
      </c>
      <c r="AD183" s="12">
        <f t="shared" si="124"/>
        <v>2096336.1243864719</v>
      </c>
      <c r="AE183" s="14">
        <f t="shared" si="125"/>
        <v>139091.02160000001</v>
      </c>
    </row>
    <row r="184" spans="2:115" s="4" customFormat="1" x14ac:dyDescent="0.25">
      <c r="B184" s="25">
        <v>162</v>
      </c>
      <c r="C184" s="29">
        <v>42944</v>
      </c>
      <c r="D184" s="29" t="s">
        <v>291</v>
      </c>
      <c r="E184" s="29" t="s">
        <v>292</v>
      </c>
      <c r="F184" s="29" t="s">
        <v>32</v>
      </c>
      <c r="G184" s="28">
        <v>4</v>
      </c>
      <c r="H184" s="41">
        <v>728900</v>
      </c>
      <c r="I184" s="41">
        <v>138491</v>
      </c>
      <c r="J184" s="41">
        <v>867391</v>
      </c>
      <c r="K184" s="11">
        <v>3469564</v>
      </c>
      <c r="L184" s="11">
        <v>583100</v>
      </c>
      <c r="M184" s="11">
        <f t="shared" si="116"/>
        <v>110789</v>
      </c>
      <c r="N184" s="11">
        <f t="shared" ref="N184:N204" si="175">L184+M184</f>
        <v>693889</v>
      </c>
      <c r="O184" s="11">
        <f t="shared" ref="O184:O204" si="176">N184*G184</f>
        <v>2775556</v>
      </c>
      <c r="P184" s="11">
        <v>746340</v>
      </c>
      <c r="Q184" s="11">
        <f t="shared" si="128"/>
        <v>141804.6</v>
      </c>
      <c r="R184" s="11">
        <f t="shared" si="129"/>
        <v>888144.6</v>
      </c>
      <c r="S184" s="11">
        <f t="shared" si="130"/>
        <v>3552578.4</v>
      </c>
      <c r="T184" s="11"/>
      <c r="U184" s="11"/>
      <c r="V184" s="11"/>
      <c r="W184" s="11"/>
      <c r="X184" s="11"/>
      <c r="Y184" s="30"/>
      <c r="Z184" s="11">
        <f t="shared" ref="Z184:Z185" si="177">MINA(J184,N184,R184)</f>
        <v>693889</v>
      </c>
      <c r="AA184" s="11">
        <f t="shared" ref="AA184:AA185" si="178">MEDIAN(J184,N184,R184)</f>
        <v>867391</v>
      </c>
      <c r="AB184" s="11">
        <f>GEOMEAN(J184,N184,R184)</f>
        <v>811576.62749600736</v>
      </c>
      <c r="AC184" s="11">
        <f t="shared" ref="AC184:AC185" si="179">AVERAGE(J184,N184,R184)</f>
        <v>816474.8666666667</v>
      </c>
      <c r="AD184" s="15">
        <f t="shared" si="124"/>
        <v>122684.44074942837</v>
      </c>
      <c r="AE184" s="16">
        <f t="shared" si="125"/>
        <v>693889</v>
      </c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</row>
    <row r="185" spans="2:115" s="4" customFormat="1" x14ac:dyDescent="0.25">
      <c r="B185" s="25">
        <v>163</v>
      </c>
      <c r="C185" s="29">
        <v>42922</v>
      </c>
      <c r="D185" s="29" t="s">
        <v>293</v>
      </c>
      <c r="E185" s="29" t="s">
        <v>294</v>
      </c>
      <c r="F185" s="29" t="s">
        <v>32</v>
      </c>
      <c r="G185" s="28">
        <v>16</v>
      </c>
      <c r="H185" s="41">
        <v>575000</v>
      </c>
      <c r="I185" s="41">
        <v>109250</v>
      </c>
      <c r="J185" s="41">
        <v>684250</v>
      </c>
      <c r="K185" s="11">
        <v>10948000</v>
      </c>
      <c r="L185" s="11">
        <v>460000</v>
      </c>
      <c r="M185" s="11">
        <f t="shared" si="116"/>
        <v>87400</v>
      </c>
      <c r="N185" s="11">
        <f t="shared" si="175"/>
        <v>547400</v>
      </c>
      <c r="O185" s="11">
        <f t="shared" si="176"/>
        <v>8758400</v>
      </c>
      <c r="P185" s="11">
        <v>587310</v>
      </c>
      <c r="Q185" s="11">
        <f t="shared" si="128"/>
        <v>111588.9</v>
      </c>
      <c r="R185" s="11">
        <f t="shared" si="129"/>
        <v>698898.9</v>
      </c>
      <c r="S185" s="11">
        <f t="shared" si="130"/>
        <v>11182382.4</v>
      </c>
      <c r="T185" s="11"/>
      <c r="U185" s="11"/>
      <c r="V185" s="11"/>
      <c r="W185" s="11"/>
      <c r="X185" s="11"/>
      <c r="Y185" s="30"/>
      <c r="Z185" s="11">
        <f t="shared" si="177"/>
        <v>547400</v>
      </c>
      <c r="AA185" s="11">
        <f t="shared" si="178"/>
        <v>684250</v>
      </c>
      <c r="AB185" s="11">
        <f t="shared" ref="AB185" si="180">GEOMEAN(J185,N185,R185)</f>
        <v>639702.40777969675</v>
      </c>
      <c r="AC185" s="11">
        <f t="shared" si="179"/>
        <v>643516.29999999993</v>
      </c>
      <c r="AD185" s="15">
        <f t="shared" si="124"/>
        <v>96767.563005379023</v>
      </c>
      <c r="AE185" s="16">
        <f t="shared" si="125"/>
        <v>547400</v>
      </c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</row>
    <row r="186" spans="2:115" x14ac:dyDescent="0.25">
      <c r="B186" s="25">
        <v>164</v>
      </c>
      <c r="C186" s="25">
        <v>42922</v>
      </c>
      <c r="D186" s="25" t="s">
        <v>295</v>
      </c>
      <c r="E186" s="25">
        <v>45896</v>
      </c>
      <c r="F186" s="25" t="s">
        <v>32</v>
      </c>
      <c r="G186" s="25">
        <v>15</v>
      </c>
      <c r="H186" s="34">
        <v>14113700</v>
      </c>
      <c r="I186" s="34">
        <v>2681603</v>
      </c>
      <c r="J186" s="34">
        <v>16795303</v>
      </c>
      <c r="K186" s="8">
        <v>251929545</v>
      </c>
      <c r="L186" s="8">
        <v>11291000</v>
      </c>
      <c r="M186" s="8">
        <f t="shared" si="116"/>
        <v>2145290</v>
      </c>
      <c r="N186" s="8">
        <f t="shared" si="175"/>
        <v>13436290</v>
      </c>
      <c r="O186" s="8">
        <f t="shared" si="176"/>
        <v>201544350</v>
      </c>
      <c r="P186" s="8">
        <v>14452430</v>
      </c>
      <c r="Q186" s="8">
        <f t="shared" si="128"/>
        <v>2745961.7</v>
      </c>
      <c r="R186" s="8">
        <f t="shared" si="129"/>
        <v>17198391.699999999</v>
      </c>
      <c r="S186" s="8">
        <f t="shared" si="130"/>
        <v>257975875.5</v>
      </c>
      <c r="T186" s="8"/>
      <c r="U186" s="8"/>
      <c r="V186" s="8"/>
      <c r="W186" s="8"/>
      <c r="X186" s="8">
        <v>124100</v>
      </c>
      <c r="Y186" s="8">
        <f t="shared" ref="Y186:Y204" si="181">X186*(1+5.1%)</f>
        <v>130429.09999999999</v>
      </c>
      <c r="Z186" s="8">
        <f t="shared" ref="Z186:Z210" si="182">MINA(J186,N186,R186,Y186)</f>
        <v>130429.09999999999</v>
      </c>
      <c r="AA186" s="8">
        <f t="shared" ref="AA186:AA204" si="183">MEDIAN(J186,N186,R186,Y186)</f>
        <v>15115796.5</v>
      </c>
      <c r="AB186" s="8">
        <f t="shared" ref="AB186:AB204" si="184">GEOMEAN(J186,N186,R186,Y186)</f>
        <v>4743319.5828202395</v>
      </c>
      <c r="AC186" s="8">
        <f>AVERAGE(J186,N186,R186,Y186)</f>
        <v>11890103.450000001</v>
      </c>
      <c r="AD186" s="12">
        <f t="shared" si="124"/>
        <v>10596254.907111824</v>
      </c>
      <c r="AE186" s="14">
        <f t="shared" si="125"/>
        <v>130429.09999999999</v>
      </c>
    </row>
    <row r="187" spans="2:115" x14ac:dyDescent="0.25">
      <c r="B187" s="25">
        <v>165</v>
      </c>
      <c r="C187" s="25">
        <v>42999</v>
      </c>
      <c r="D187" s="25" t="s">
        <v>296</v>
      </c>
      <c r="E187" s="25" t="s">
        <v>13</v>
      </c>
      <c r="F187" s="25" t="s">
        <v>32</v>
      </c>
      <c r="G187" s="25">
        <v>20</v>
      </c>
      <c r="H187" s="34">
        <v>131500</v>
      </c>
      <c r="I187" s="34">
        <v>24985</v>
      </c>
      <c r="J187" s="34">
        <v>156485</v>
      </c>
      <c r="K187" s="8">
        <v>3129700</v>
      </c>
      <c r="L187" s="8">
        <v>102300</v>
      </c>
      <c r="M187" s="8">
        <f t="shared" ref="M187:M216" si="185">L187*19%</f>
        <v>19437</v>
      </c>
      <c r="N187" s="8">
        <f t="shared" si="175"/>
        <v>121737</v>
      </c>
      <c r="O187" s="8">
        <f t="shared" si="176"/>
        <v>2434740</v>
      </c>
      <c r="P187" s="8">
        <v>134250</v>
      </c>
      <c r="Q187" s="8">
        <f t="shared" si="128"/>
        <v>25507.5</v>
      </c>
      <c r="R187" s="8">
        <f t="shared" si="129"/>
        <v>159757.5</v>
      </c>
      <c r="S187" s="8">
        <f t="shared" si="130"/>
        <v>3195150</v>
      </c>
      <c r="T187" s="8"/>
      <c r="U187" s="8"/>
      <c r="V187" s="8"/>
      <c r="W187" s="8"/>
      <c r="X187" s="8">
        <v>46529</v>
      </c>
      <c r="Y187" s="8">
        <f t="shared" si="181"/>
        <v>48901.978999999999</v>
      </c>
      <c r="Z187" s="8">
        <f t="shared" si="182"/>
        <v>48901.978999999999</v>
      </c>
      <c r="AA187" s="8">
        <f t="shared" si="183"/>
        <v>139111</v>
      </c>
      <c r="AB187" s="8">
        <f t="shared" si="184"/>
        <v>110451.27918076214</v>
      </c>
      <c r="AC187" s="8">
        <f t="shared" ref="AC187:AC204" si="186">AVERAGE(J187,N187,R187,Y187)</f>
        <v>121720.36975</v>
      </c>
      <c r="AD187" s="12">
        <f t="shared" ref="AD187:AD216" si="187">STDEVA(Z187,AA187)</f>
        <v>63787.410473299678</v>
      </c>
      <c r="AE187" s="14">
        <f t="shared" ref="AE187:AE216" si="188">Z187</f>
        <v>48901.978999999999</v>
      </c>
    </row>
    <row r="188" spans="2:115" x14ac:dyDescent="0.25">
      <c r="B188" s="25">
        <v>166</v>
      </c>
      <c r="C188" s="25">
        <v>42999</v>
      </c>
      <c r="D188" s="25" t="s">
        <v>297</v>
      </c>
      <c r="E188" s="25" t="s">
        <v>13</v>
      </c>
      <c r="F188" s="25" t="s">
        <v>32</v>
      </c>
      <c r="G188" s="25">
        <v>29</v>
      </c>
      <c r="H188" s="34">
        <v>492900</v>
      </c>
      <c r="I188" s="34">
        <v>93651</v>
      </c>
      <c r="J188" s="34">
        <v>586551</v>
      </c>
      <c r="K188" s="8">
        <v>17009979</v>
      </c>
      <c r="L188" s="8">
        <v>383400</v>
      </c>
      <c r="M188" s="8">
        <f t="shared" si="185"/>
        <v>72846</v>
      </c>
      <c r="N188" s="8">
        <f t="shared" si="175"/>
        <v>456246</v>
      </c>
      <c r="O188" s="8">
        <f t="shared" si="176"/>
        <v>13231134</v>
      </c>
      <c r="P188" s="8">
        <v>503410</v>
      </c>
      <c r="Q188" s="8">
        <f t="shared" ref="Q188:Q216" si="189">P188*19%</f>
        <v>95647.9</v>
      </c>
      <c r="R188" s="8">
        <f t="shared" ref="R188:R216" si="190">P188+Q188</f>
        <v>599057.9</v>
      </c>
      <c r="S188" s="8">
        <f t="shared" ref="S188:S216" si="191">R188*G188</f>
        <v>17372679.100000001</v>
      </c>
      <c r="T188" s="8"/>
      <c r="U188" s="8"/>
      <c r="V188" s="8"/>
      <c r="W188" s="8"/>
      <c r="X188" s="8">
        <v>179571</v>
      </c>
      <c r="Y188" s="8">
        <f t="shared" si="181"/>
        <v>188729.12099999998</v>
      </c>
      <c r="Z188" s="8">
        <f t="shared" si="182"/>
        <v>188729.12099999998</v>
      </c>
      <c r="AA188" s="8">
        <f t="shared" si="183"/>
        <v>521398.5</v>
      </c>
      <c r="AB188" s="8">
        <f t="shared" si="184"/>
        <v>417064.4200822218</v>
      </c>
      <c r="AC188" s="8">
        <f t="shared" si="186"/>
        <v>457646.00524999999</v>
      </c>
      <c r="AD188" s="12">
        <f t="shared" si="187"/>
        <v>235232.77378401754</v>
      </c>
      <c r="AE188" s="14">
        <f t="shared" si="188"/>
        <v>188729.12099999998</v>
      </c>
    </row>
    <row r="189" spans="2:115" x14ac:dyDescent="0.25">
      <c r="B189" s="25">
        <v>167</v>
      </c>
      <c r="C189" s="25">
        <v>42999</v>
      </c>
      <c r="D189" s="25" t="s">
        <v>298</v>
      </c>
      <c r="E189" s="25" t="s">
        <v>13</v>
      </c>
      <c r="F189" s="25" t="s">
        <v>32</v>
      </c>
      <c r="G189" s="25">
        <v>25</v>
      </c>
      <c r="H189" s="34">
        <v>246500</v>
      </c>
      <c r="I189" s="34">
        <v>46835</v>
      </c>
      <c r="J189" s="34">
        <v>293335</v>
      </c>
      <c r="K189" s="8">
        <v>7333375</v>
      </c>
      <c r="L189" s="8">
        <v>191700</v>
      </c>
      <c r="M189" s="8">
        <f t="shared" si="185"/>
        <v>36423</v>
      </c>
      <c r="N189" s="8">
        <f t="shared" si="175"/>
        <v>228123</v>
      </c>
      <c r="O189" s="8">
        <f t="shared" si="176"/>
        <v>5703075</v>
      </c>
      <c r="P189" s="8">
        <v>251710</v>
      </c>
      <c r="Q189" s="8">
        <f t="shared" si="189"/>
        <v>47824.9</v>
      </c>
      <c r="R189" s="8">
        <f t="shared" si="190"/>
        <v>299534.90000000002</v>
      </c>
      <c r="S189" s="8">
        <f t="shared" si="191"/>
        <v>7488372.5000000009</v>
      </c>
      <c r="T189" s="8"/>
      <c r="U189" s="8"/>
      <c r="V189" s="8"/>
      <c r="W189" s="8"/>
      <c r="X189" s="8">
        <v>158151</v>
      </c>
      <c r="Y189" s="8">
        <f t="shared" si="181"/>
        <v>166216.701</v>
      </c>
      <c r="Z189" s="8">
        <f t="shared" si="182"/>
        <v>166216.701</v>
      </c>
      <c r="AA189" s="8">
        <f t="shared" si="183"/>
        <v>260729</v>
      </c>
      <c r="AB189" s="8">
        <f t="shared" si="184"/>
        <v>240250.20237645484</v>
      </c>
      <c r="AC189" s="8">
        <f t="shared" si="186"/>
        <v>246802.40025000001</v>
      </c>
      <c r="AD189" s="12">
        <f t="shared" si="187"/>
        <v>66830.287528430476</v>
      </c>
      <c r="AE189" s="14">
        <f t="shared" si="188"/>
        <v>166216.701</v>
      </c>
    </row>
    <row r="190" spans="2:115" x14ac:dyDescent="0.25">
      <c r="B190" s="25">
        <v>168</v>
      </c>
      <c r="C190" s="25">
        <v>42999</v>
      </c>
      <c r="D190" s="25" t="s">
        <v>299</v>
      </c>
      <c r="E190" s="25" t="s">
        <v>13</v>
      </c>
      <c r="F190" s="25" t="s">
        <v>32</v>
      </c>
      <c r="G190" s="25">
        <v>28</v>
      </c>
      <c r="H190" s="34">
        <v>246500</v>
      </c>
      <c r="I190" s="34">
        <v>46835</v>
      </c>
      <c r="J190" s="34">
        <v>293335</v>
      </c>
      <c r="K190" s="8">
        <v>8213380</v>
      </c>
      <c r="L190" s="8">
        <v>191700</v>
      </c>
      <c r="M190" s="8">
        <f t="shared" si="185"/>
        <v>36423</v>
      </c>
      <c r="N190" s="8">
        <f t="shared" si="175"/>
        <v>228123</v>
      </c>
      <c r="O190" s="8">
        <f t="shared" si="176"/>
        <v>6387444</v>
      </c>
      <c r="P190" s="8">
        <v>254810</v>
      </c>
      <c r="Q190" s="8">
        <f t="shared" si="189"/>
        <v>48413.9</v>
      </c>
      <c r="R190" s="8">
        <f t="shared" si="190"/>
        <v>303223.90000000002</v>
      </c>
      <c r="S190" s="8">
        <f t="shared" si="191"/>
        <v>8490269.2000000011</v>
      </c>
      <c r="T190" s="8"/>
      <c r="U190" s="8"/>
      <c r="V190" s="8"/>
      <c r="W190" s="8"/>
      <c r="X190" s="8">
        <v>103768</v>
      </c>
      <c r="Y190" s="8">
        <f t="shared" si="181"/>
        <v>109060.16799999999</v>
      </c>
      <c r="Z190" s="8">
        <f t="shared" si="182"/>
        <v>109060.16799999999</v>
      </c>
      <c r="AA190" s="8">
        <f t="shared" si="183"/>
        <v>260729</v>
      </c>
      <c r="AB190" s="8">
        <f t="shared" si="184"/>
        <v>216890.55382582385</v>
      </c>
      <c r="AC190" s="8">
        <f t="shared" si="186"/>
        <v>233435.51699999999</v>
      </c>
      <c r="AD190" s="12">
        <f t="shared" si="187"/>
        <v>107246.05960184318</v>
      </c>
      <c r="AE190" s="14">
        <f t="shared" si="188"/>
        <v>109060.16799999999</v>
      </c>
    </row>
    <row r="191" spans="2:115" x14ac:dyDescent="0.25">
      <c r="B191" s="25">
        <v>169</v>
      </c>
      <c r="C191" s="25">
        <v>42999</v>
      </c>
      <c r="D191" s="25" t="s">
        <v>300</v>
      </c>
      <c r="E191" s="25" t="s">
        <v>13</v>
      </c>
      <c r="F191" s="25" t="s">
        <v>32</v>
      </c>
      <c r="G191" s="25">
        <v>45</v>
      </c>
      <c r="H191" s="34">
        <v>147900</v>
      </c>
      <c r="I191" s="34">
        <v>28101</v>
      </c>
      <c r="J191" s="34">
        <v>176001</v>
      </c>
      <c r="K191" s="8">
        <v>7920045</v>
      </c>
      <c r="L191" s="8">
        <v>115000</v>
      </c>
      <c r="M191" s="8">
        <f t="shared" si="185"/>
        <v>21850</v>
      </c>
      <c r="N191" s="8">
        <f t="shared" si="175"/>
        <v>136850</v>
      </c>
      <c r="O191" s="8">
        <f t="shared" si="176"/>
        <v>6158250</v>
      </c>
      <c r="P191" s="8">
        <v>151030</v>
      </c>
      <c r="Q191" s="8">
        <f t="shared" si="189"/>
        <v>28695.7</v>
      </c>
      <c r="R191" s="8">
        <f t="shared" si="190"/>
        <v>179725.7</v>
      </c>
      <c r="S191" s="8">
        <f t="shared" si="191"/>
        <v>8087656.5000000009</v>
      </c>
      <c r="T191" s="8"/>
      <c r="U191" s="8"/>
      <c r="V191" s="8"/>
      <c r="W191" s="8"/>
      <c r="X191" s="8">
        <v>58191</v>
      </c>
      <c r="Y191" s="8">
        <f t="shared" si="181"/>
        <v>61158.740999999995</v>
      </c>
      <c r="Z191" s="8">
        <f t="shared" si="182"/>
        <v>61158.740999999995</v>
      </c>
      <c r="AA191" s="8">
        <f t="shared" si="183"/>
        <v>156425.5</v>
      </c>
      <c r="AB191" s="8">
        <f t="shared" si="184"/>
        <v>127557.84230769041</v>
      </c>
      <c r="AC191" s="8">
        <f t="shared" si="186"/>
        <v>138433.86025</v>
      </c>
      <c r="AD191" s="12">
        <f t="shared" si="187"/>
        <v>67363.771310564596</v>
      </c>
      <c r="AE191" s="14">
        <f t="shared" si="188"/>
        <v>61158.740999999995</v>
      </c>
    </row>
    <row r="192" spans="2:115" x14ac:dyDescent="0.25">
      <c r="B192" s="25">
        <v>170</v>
      </c>
      <c r="C192" s="25">
        <v>42999</v>
      </c>
      <c r="D192" s="25" t="s">
        <v>301</v>
      </c>
      <c r="E192" s="25" t="s">
        <v>302</v>
      </c>
      <c r="F192" s="25" t="s">
        <v>32</v>
      </c>
      <c r="G192" s="25">
        <v>24</v>
      </c>
      <c r="H192" s="34">
        <v>164300</v>
      </c>
      <c r="I192" s="34">
        <v>31217</v>
      </c>
      <c r="J192" s="34">
        <v>195517</v>
      </c>
      <c r="K192" s="8">
        <v>4692408</v>
      </c>
      <c r="L192" s="8">
        <v>127800</v>
      </c>
      <c r="M192" s="8">
        <f t="shared" si="185"/>
        <v>24282</v>
      </c>
      <c r="N192" s="8">
        <f t="shared" si="175"/>
        <v>152082</v>
      </c>
      <c r="O192" s="8">
        <f t="shared" si="176"/>
        <v>3649968</v>
      </c>
      <c r="P192" s="8">
        <v>167810</v>
      </c>
      <c r="Q192" s="8">
        <f t="shared" si="189"/>
        <v>31883.9</v>
      </c>
      <c r="R192" s="8">
        <f t="shared" si="190"/>
        <v>199693.9</v>
      </c>
      <c r="S192" s="8">
        <f t="shared" si="191"/>
        <v>4792653.5999999996</v>
      </c>
      <c r="T192" s="8"/>
      <c r="U192" s="8"/>
      <c r="V192" s="8"/>
      <c r="W192" s="8"/>
      <c r="X192" s="8">
        <v>66521</v>
      </c>
      <c r="Y192" s="8">
        <f t="shared" si="181"/>
        <v>69913.570999999996</v>
      </c>
      <c r="Z192" s="8">
        <f t="shared" si="182"/>
        <v>69913.570999999996</v>
      </c>
      <c r="AA192" s="8">
        <f t="shared" si="183"/>
        <v>173799.5</v>
      </c>
      <c r="AB192" s="8">
        <f t="shared" si="184"/>
        <v>142740.48104808744</v>
      </c>
      <c r="AC192" s="8">
        <f t="shared" si="186"/>
        <v>154301.61775</v>
      </c>
      <c r="AD192" s="12">
        <f t="shared" si="187"/>
        <v>73458.444865764206</v>
      </c>
      <c r="AE192" s="14">
        <f t="shared" si="188"/>
        <v>69913.570999999996</v>
      </c>
    </row>
    <row r="193" spans="2:31" x14ac:dyDescent="0.25">
      <c r="B193" s="25">
        <v>171</v>
      </c>
      <c r="C193" s="25">
        <v>42999</v>
      </c>
      <c r="D193" s="25" t="s">
        <v>303</v>
      </c>
      <c r="E193" s="25" t="s">
        <v>304</v>
      </c>
      <c r="F193" s="25" t="s">
        <v>32</v>
      </c>
      <c r="G193" s="25">
        <v>38</v>
      </c>
      <c r="H193" s="34">
        <v>295800</v>
      </c>
      <c r="I193" s="34">
        <v>56202</v>
      </c>
      <c r="J193" s="34">
        <v>352002</v>
      </c>
      <c r="K193" s="8">
        <v>13376076</v>
      </c>
      <c r="L193" s="8">
        <v>230000</v>
      </c>
      <c r="M193" s="8">
        <f t="shared" si="185"/>
        <v>43700</v>
      </c>
      <c r="N193" s="8">
        <f t="shared" si="175"/>
        <v>273700</v>
      </c>
      <c r="O193" s="8">
        <f t="shared" si="176"/>
        <v>10400600</v>
      </c>
      <c r="P193" s="8">
        <v>305770</v>
      </c>
      <c r="Q193" s="8">
        <f t="shared" si="189"/>
        <v>58096.3</v>
      </c>
      <c r="R193" s="8">
        <f t="shared" si="190"/>
        <v>363866.3</v>
      </c>
      <c r="S193" s="8">
        <f t="shared" si="191"/>
        <v>13826919.4</v>
      </c>
      <c r="T193" s="8"/>
      <c r="U193" s="8"/>
      <c r="V193" s="8"/>
      <c r="W193" s="8"/>
      <c r="X193" s="8">
        <v>115430</v>
      </c>
      <c r="Y193" s="8">
        <f t="shared" si="181"/>
        <v>121316.93</v>
      </c>
      <c r="Z193" s="8">
        <f t="shared" si="182"/>
        <v>121316.93</v>
      </c>
      <c r="AA193" s="8">
        <f t="shared" si="183"/>
        <v>312851</v>
      </c>
      <c r="AB193" s="8">
        <f t="shared" si="184"/>
        <v>255370.53933281961</v>
      </c>
      <c r="AC193" s="8">
        <f t="shared" si="186"/>
        <v>277721.3075</v>
      </c>
      <c r="AD193" s="12">
        <f t="shared" si="187"/>
        <v>135435.03972525886</v>
      </c>
      <c r="AE193" s="14">
        <f t="shared" si="188"/>
        <v>121316.93</v>
      </c>
    </row>
    <row r="194" spans="2:31" x14ac:dyDescent="0.25">
      <c r="B194" s="25">
        <v>172</v>
      </c>
      <c r="C194" s="25">
        <v>42999</v>
      </c>
      <c r="D194" s="25" t="s">
        <v>305</v>
      </c>
      <c r="E194" s="25" t="s">
        <v>13</v>
      </c>
      <c r="F194" s="25" t="s">
        <v>32</v>
      </c>
      <c r="G194" s="25">
        <v>27</v>
      </c>
      <c r="H194" s="34">
        <v>262900</v>
      </c>
      <c r="I194" s="34">
        <v>49951</v>
      </c>
      <c r="J194" s="34">
        <v>312851</v>
      </c>
      <c r="K194" s="8">
        <v>8446977</v>
      </c>
      <c r="L194" s="8">
        <v>204500</v>
      </c>
      <c r="M194" s="8">
        <f t="shared" si="185"/>
        <v>38855</v>
      </c>
      <c r="N194" s="8">
        <f t="shared" si="175"/>
        <v>243355</v>
      </c>
      <c r="O194" s="8">
        <f t="shared" si="176"/>
        <v>6570585</v>
      </c>
      <c r="P194" s="8">
        <v>268490</v>
      </c>
      <c r="Q194" s="8">
        <f t="shared" si="189"/>
        <v>51013.1</v>
      </c>
      <c r="R194" s="8">
        <f t="shared" si="190"/>
        <v>319503.09999999998</v>
      </c>
      <c r="S194" s="8">
        <f t="shared" si="191"/>
        <v>8626583.6999999993</v>
      </c>
      <c r="T194" s="8"/>
      <c r="U194" s="8"/>
      <c r="V194" s="8"/>
      <c r="W194" s="8"/>
      <c r="X194" s="8">
        <v>158151</v>
      </c>
      <c r="Y194" s="8">
        <f t="shared" si="181"/>
        <v>166216.701</v>
      </c>
      <c r="Z194" s="8">
        <f t="shared" si="182"/>
        <v>166216.701</v>
      </c>
      <c r="AA194" s="8">
        <f t="shared" si="183"/>
        <v>278103</v>
      </c>
      <c r="AB194" s="8">
        <f t="shared" si="184"/>
        <v>252163.3055843256</v>
      </c>
      <c r="AC194" s="8">
        <f t="shared" si="186"/>
        <v>260481.45024999999</v>
      </c>
      <c r="AD194" s="12">
        <f t="shared" si="187"/>
        <v>79115.560744765593</v>
      </c>
      <c r="AE194" s="14">
        <f t="shared" si="188"/>
        <v>166216.701</v>
      </c>
    </row>
    <row r="195" spans="2:31" x14ac:dyDescent="0.25">
      <c r="B195" s="25">
        <v>173</v>
      </c>
      <c r="C195" s="25">
        <v>42999</v>
      </c>
      <c r="D195" s="25" t="s">
        <v>306</v>
      </c>
      <c r="E195" s="25" t="s">
        <v>13</v>
      </c>
      <c r="F195" s="25" t="s">
        <v>32</v>
      </c>
      <c r="G195" s="25">
        <v>7</v>
      </c>
      <c r="H195" s="34">
        <v>246500</v>
      </c>
      <c r="I195" s="34">
        <v>46835</v>
      </c>
      <c r="J195" s="34">
        <v>293335</v>
      </c>
      <c r="K195" s="8">
        <v>2053345</v>
      </c>
      <c r="L195" s="8">
        <v>191700</v>
      </c>
      <c r="M195" s="8">
        <f t="shared" si="185"/>
        <v>36423</v>
      </c>
      <c r="N195" s="8">
        <f t="shared" si="175"/>
        <v>228123</v>
      </c>
      <c r="O195" s="8">
        <f t="shared" si="176"/>
        <v>1596861</v>
      </c>
      <c r="P195" s="8">
        <v>251710</v>
      </c>
      <c r="Q195" s="8">
        <f t="shared" si="189"/>
        <v>47824.9</v>
      </c>
      <c r="R195" s="8">
        <f t="shared" si="190"/>
        <v>299534.90000000002</v>
      </c>
      <c r="S195" s="8">
        <f t="shared" si="191"/>
        <v>2096744.3000000003</v>
      </c>
      <c r="T195" s="8"/>
      <c r="U195" s="8"/>
      <c r="V195" s="8"/>
      <c r="W195" s="8"/>
      <c r="X195" s="8">
        <v>88536</v>
      </c>
      <c r="Y195" s="8">
        <f t="shared" si="181"/>
        <v>93051.335999999996</v>
      </c>
      <c r="Z195" s="8">
        <f t="shared" si="182"/>
        <v>93051.335999999996</v>
      </c>
      <c r="AA195" s="8">
        <f t="shared" si="183"/>
        <v>260729</v>
      </c>
      <c r="AB195" s="8">
        <f t="shared" si="184"/>
        <v>207814.45415067507</v>
      </c>
      <c r="AC195" s="8">
        <f t="shared" si="186"/>
        <v>228511.05900000001</v>
      </c>
      <c r="AD195" s="12">
        <f t="shared" si="187"/>
        <v>118566.01326791939</v>
      </c>
      <c r="AE195" s="14">
        <f t="shared" si="188"/>
        <v>93051.335999999996</v>
      </c>
    </row>
    <row r="196" spans="2:31" x14ac:dyDescent="0.25">
      <c r="B196" s="25">
        <v>174</v>
      </c>
      <c r="C196" s="25">
        <v>42999</v>
      </c>
      <c r="D196" s="25" t="s">
        <v>307</v>
      </c>
      <c r="E196" s="25" t="s">
        <v>13</v>
      </c>
      <c r="F196" s="25" t="s">
        <v>32</v>
      </c>
      <c r="G196" s="25">
        <v>50</v>
      </c>
      <c r="H196" s="34">
        <v>394300</v>
      </c>
      <c r="I196" s="34">
        <v>74917</v>
      </c>
      <c r="J196" s="34">
        <v>469217</v>
      </c>
      <c r="K196" s="8">
        <v>23460850</v>
      </c>
      <c r="L196" s="8">
        <v>306700</v>
      </c>
      <c r="M196" s="8">
        <f t="shared" si="185"/>
        <v>58273</v>
      </c>
      <c r="N196" s="8">
        <f t="shared" si="175"/>
        <v>364973</v>
      </c>
      <c r="O196" s="8">
        <f t="shared" si="176"/>
        <v>18248650</v>
      </c>
      <c r="P196" s="8">
        <v>402730</v>
      </c>
      <c r="Q196" s="8">
        <f t="shared" si="189"/>
        <v>76518.7</v>
      </c>
      <c r="R196" s="8">
        <f t="shared" si="190"/>
        <v>479248.7</v>
      </c>
      <c r="S196" s="8">
        <f t="shared" si="191"/>
        <v>23962435</v>
      </c>
      <c r="T196" s="8"/>
      <c r="U196" s="8"/>
      <c r="V196" s="8"/>
      <c r="W196" s="8"/>
      <c r="X196" s="8">
        <v>180880</v>
      </c>
      <c r="Y196" s="8">
        <f t="shared" si="181"/>
        <v>190104.87999999998</v>
      </c>
      <c r="Z196" s="8">
        <f t="shared" si="182"/>
        <v>190104.87999999998</v>
      </c>
      <c r="AA196" s="8">
        <f t="shared" si="183"/>
        <v>417095</v>
      </c>
      <c r="AB196" s="8">
        <f t="shared" si="184"/>
        <v>353424.9222865476</v>
      </c>
      <c r="AC196" s="8">
        <f t="shared" si="186"/>
        <v>375885.89499999996</v>
      </c>
      <c r="AD196" s="12">
        <f t="shared" si="187"/>
        <v>160506.25311434813</v>
      </c>
      <c r="AE196" s="14">
        <f t="shared" si="188"/>
        <v>190104.87999999998</v>
      </c>
    </row>
    <row r="197" spans="2:31" x14ac:dyDescent="0.25">
      <c r="B197" s="25">
        <v>175</v>
      </c>
      <c r="C197" s="25">
        <v>42999</v>
      </c>
      <c r="D197" s="25" t="s">
        <v>308</v>
      </c>
      <c r="E197" s="25" t="s">
        <v>309</v>
      </c>
      <c r="F197" s="25" t="s">
        <v>32</v>
      </c>
      <c r="G197" s="25">
        <v>24</v>
      </c>
      <c r="H197" s="34">
        <v>98600</v>
      </c>
      <c r="I197" s="34">
        <v>18734</v>
      </c>
      <c r="J197" s="34">
        <v>117334</v>
      </c>
      <c r="K197" s="8">
        <v>2816016</v>
      </c>
      <c r="L197" s="8">
        <v>76700</v>
      </c>
      <c r="M197" s="8">
        <f t="shared" si="185"/>
        <v>14573</v>
      </c>
      <c r="N197" s="8">
        <f t="shared" si="175"/>
        <v>91273</v>
      </c>
      <c r="O197" s="8">
        <f t="shared" si="176"/>
        <v>2190552</v>
      </c>
      <c r="P197" s="8">
        <v>100690</v>
      </c>
      <c r="Q197" s="8">
        <f t="shared" si="189"/>
        <v>19131.099999999999</v>
      </c>
      <c r="R197" s="8">
        <f t="shared" si="190"/>
        <v>119821.1</v>
      </c>
      <c r="S197" s="8">
        <f t="shared" si="191"/>
        <v>2875706.4000000004</v>
      </c>
      <c r="T197" s="8"/>
      <c r="U197" s="8"/>
      <c r="V197" s="8"/>
      <c r="W197" s="8"/>
      <c r="X197" s="8">
        <v>56525</v>
      </c>
      <c r="Y197" s="8">
        <f t="shared" si="181"/>
        <v>59407.774999999994</v>
      </c>
      <c r="Z197" s="8">
        <f t="shared" si="182"/>
        <v>59407.774999999994</v>
      </c>
      <c r="AA197" s="8">
        <f t="shared" si="183"/>
        <v>104303.5</v>
      </c>
      <c r="AB197" s="8">
        <f t="shared" si="184"/>
        <v>93440.617056877032</v>
      </c>
      <c r="AC197" s="8">
        <f t="shared" si="186"/>
        <v>96958.96875</v>
      </c>
      <c r="AD197" s="12">
        <f t="shared" si="187"/>
        <v>31746.07159378643</v>
      </c>
      <c r="AE197" s="14">
        <f t="shared" si="188"/>
        <v>59407.774999999994</v>
      </c>
    </row>
    <row r="198" spans="2:31" x14ac:dyDescent="0.25">
      <c r="B198" s="25">
        <v>176</v>
      </c>
      <c r="C198" s="25">
        <v>42999</v>
      </c>
      <c r="D198" s="25" t="s">
        <v>310</v>
      </c>
      <c r="E198" s="25" t="s">
        <v>311</v>
      </c>
      <c r="F198" s="25" t="s">
        <v>32</v>
      </c>
      <c r="G198" s="25">
        <v>25</v>
      </c>
      <c r="H198" s="34">
        <v>115000</v>
      </c>
      <c r="I198" s="34">
        <v>21850</v>
      </c>
      <c r="J198" s="34">
        <v>136850</v>
      </c>
      <c r="K198" s="8">
        <v>3421250</v>
      </c>
      <c r="L198" s="8">
        <v>89500</v>
      </c>
      <c r="M198" s="8">
        <f t="shared" si="185"/>
        <v>17005</v>
      </c>
      <c r="N198" s="8">
        <f t="shared" si="175"/>
        <v>106505</v>
      </c>
      <c r="O198" s="8">
        <f t="shared" si="176"/>
        <v>2662625</v>
      </c>
      <c r="P198" s="8">
        <v>118910</v>
      </c>
      <c r="Q198" s="8">
        <f t="shared" si="189"/>
        <v>22592.9</v>
      </c>
      <c r="R198" s="8">
        <f t="shared" si="190"/>
        <v>141502.9</v>
      </c>
      <c r="S198" s="8">
        <f t="shared" si="191"/>
        <v>3537572.5</v>
      </c>
      <c r="T198" s="8"/>
      <c r="U198" s="8"/>
      <c r="V198" s="8"/>
      <c r="W198" s="8"/>
      <c r="X198" s="8">
        <v>49861</v>
      </c>
      <c r="Y198" s="8">
        <f t="shared" si="181"/>
        <v>52403.911</v>
      </c>
      <c r="Z198" s="8">
        <f t="shared" si="182"/>
        <v>52403.911</v>
      </c>
      <c r="AA198" s="8">
        <f t="shared" si="183"/>
        <v>121677.5</v>
      </c>
      <c r="AB198" s="8">
        <f t="shared" si="184"/>
        <v>101961.43987344597</v>
      </c>
      <c r="AC198" s="8">
        <f t="shared" si="186"/>
        <v>109315.45275000001</v>
      </c>
      <c r="AD198" s="12">
        <f t="shared" si="187"/>
        <v>48983.824539029833</v>
      </c>
      <c r="AE198" s="14">
        <f t="shared" si="188"/>
        <v>52403.911</v>
      </c>
    </row>
    <row r="199" spans="2:31" ht="18.75" customHeight="1" x14ac:dyDescent="0.25">
      <c r="B199" s="25">
        <v>177</v>
      </c>
      <c r="C199" s="25">
        <v>42999</v>
      </c>
      <c r="D199" s="25" t="s">
        <v>312</v>
      </c>
      <c r="E199" s="25" t="s">
        <v>13</v>
      </c>
      <c r="F199" s="25" t="s">
        <v>32</v>
      </c>
      <c r="G199" s="25">
        <v>30</v>
      </c>
      <c r="H199" s="34">
        <v>147900</v>
      </c>
      <c r="I199" s="34">
        <v>28101</v>
      </c>
      <c r="J199" s="34">
        <v>176001</v>
      </c>
      <c r="K199" s="8">
        <v>5280030</v>
      </c>
      <c r="L199" s="8">
        <v>115000</v>
      </c>
      <c r="M199" s="8">
        <f t="shared" si="185"/>
        <v>21850</v>
      </c>
      <c r="N199" s="8">
        <f t="shared" si="175"/>
        <v>136850</v>
      </c>
      <c r="O199" s="8">
        <f t="shared" si="176"/>
        <v>4105500</v>
      </c>
      <c r="P199" s="8">
        <v>151030</v>
      </c>
      <c r="Q199" s="8">
        <f t="shared" si="189"/>
        <v>28695.7</v>
      </c>
      <c r="R199" s="8">
        <f t="shared" si="190"/>
        <v>179725.7</v>
      </c>
      <c r="S199" s="8">
        <f t="shared" si="191"/>
        <v>5391771</v>
      </c>
      <c r="T199" s="8"/>
      <c r="U199" s="8"/>
      <c r="V199" s="8"/>
      <c r="W199" s="8"/>
      <c r="X199" s="8">
        <v>74851</v>
      </c>
      <c r="Y199" s="8">
        <f t="shared" si="181"/>
        <v>78668.400999999998</v>
      </c>
      <c r="Z199" s="8">
        <f t="shared" si="182"/>
        <v>78668.400999999998</v>
      </c>
      <c r="AA199" s="8">
        <f t="shared" si="183"/>
        <v>156425.5</v>
      </c>
      <c r="AB199" s="8">
        <f t="shared" si="184"/>
        <v>135844.67245001285</v>
      </c>
      <c r="AC199" s="8">
        <f t="shared" si="186"/>
        <v>142811.27525000001</v>
      </c>
      <c r="AD199" s="12">
        <f t="shared" si="187"/>
        <v>54982.571988293697</v>
      </c>
      <c r="AE199" s="14">
        <f t="shared" si="188"/>
        <v>78668.400999999998</v>
      </c>
    </row>
    <row r="200" spans="2:31" ht="18.75" customHeight="1" x14ac:dyDescent="0.25">
      <c r="B200" s="25">
        <v>178</v>
      </c>
      <c r="C200" s="25">
        <v>42999</v>
      </c>
      <c r="D200" s="25" t="s">
        <v>313</v>
      </c>
      <c r="E200" s="25" t="s">
        <v>13</v>
      </c>
      <c r="F200" s="25" t="s">
        <v>32</v>
      </c>
      <c r="G200" s="25">
        <v>30</v>
      </c>
      <c r="H200" s="8">
        <v>147900</v>
      </c>
      <c r="I200" s="8">
        <v>28101</v>
      </c>
      <c r="J200" s="8">
        <v>176001</v>
      </c>
      <c r="K200" s="8">
        <v>5280030</v>
      </c>
      <c r="L200" s="8">
        <v>115000</v>
      </c>
      <c r="M200" s="8">
        <f t="shared" si="185"/>
        <v>21850</v>
      </c>
      <c r="N200" s="8">
        <f t="shared" si="175"/>
        <v>136850</v>
      </c>
      <c r="O200" s="8">
        <f t="shared" si="176"/>
        <v>4105500</v>
      </c>
      <c r="P200" s="8">
        <v>151410</v>
      </c>
      <c r="Q200" s="8">
        <f t="shared" si="189"/>
        <v>28767.9</v>
      </c>
      <c r="R200" s="8">
        <f t="shared" si="190"/>
        <v>180177.9</v>
      </c>
      <c r="S200" s="8">
        <f t="shared" si="191"/>
        <v>5405337</v>
      </c>
      <c r="T200" s="8"/>
      <c r="U200" s="8"/>
      <c r="V200" s="8"/>
      <c r="W200" s="8"/>
      <c r="X200" s="8">
        <v>83300</v>
      </c>
      <c r="Y200" s="8">
        <f t="shared" si="181"/>
        <v>87548.299999999988</v>
      </c>
      <c r="Z200" s="8">
        <f t="shared" si="182"/>
        <v>87548.299999999988</v>
      </c>
      <c r="AA200" s="8">
        <f t="shared" si="183"/>
        <v>156425.5</v>
      </c>
      <c r="AB200" s="8">
        <f t="shared" si="184"/>
        <v>139613.46116802306</v>
      </c>
      <c r="AC200" s="8">
        <f t="shared" si="186"/>
        <v>145144.29999999999</v>
      </c>
      <c r="AD200" s="12">
        <f t="shared" si="187"/>
        <v>48703.535189142094</v>
      </c>
      <c r="AE200" s="14">
        <f t="shared" si="188"/>
        <v>87548.299999999988</v>
      </c>
    </row>
    <row r="201" spans="2:31" ht="22.5" customHeight="1" x14ac:dyDescent="0.25">
      <c r="B201" s="25">
        <v>179</v>
      </c>
      <c r="C201" s="25">
        <v>42999</v>
      </c>
      <c r="D201" s="25" t="s">
        <v>314</v>
      </c>
      <c r="E201" s="25" t="s">
        <v>315</v>
      </c>
      <c r="F201" s="25" t="s">
        <v>32</v>
      </c>
      <c r="G201" s="25">
        <v>19</v>
      </c>
      <c r="H201" s="8">
        <v>98600</v>
      </c>
      <c r="I201" s="8">
        <v>18734</v>
      </c>
      <c r="J201" s="8">
        <v>117334</v>
      </c>
      <c r="K201" s="8">
        <v>2229346</v>
      </c>
      <c r="L201" s="8">
        <v>76700</v>
      </c>
      <c r="M201" s="8">
        <f t="shared" si="185"/>
        <v>14573</v>
      </c>
      <c r="N201" s="8">
        <f t="shared" si="175"/>
        <v>91273</v>
      </c>
      <c r="O201" s="8">
        <f t="shared" si="176"/>
        <v>1734187</v>
      </c>
      <c r="P201" s="8">
        <v>101930</v>
      </c>
      <c r="Q201" s="8">
        <f t="shared" si="189"/>
        <v>19366.7</v>
      </c>
      <c r="R201" s="8">
        <f t="shared" si="190"/>
        <v>121296.7</v>
      </c>
      <c r="S201" s="8">
        <f t="shared" si="191"/>
        <v>2304637.2999999998</v>
      </c>
      <c r="T201" s="8"/>
      <c r="U201" s="8"/>
      <c r="V201" s="8"/>
      <c r="W201" s="8"/>
      <c r="X201" s="8">
        <v>41531</v>
      </c>
      <c r="Y201" s="8">
        <f t="shared" si="181"/>
        <v>43649.080999999998</v>
      </c>
      <c r="Z201" s="8">
        <f t="shared" si="182"/>
        <v>43649.080999999998</v>
      </c>
      <c r="AA201" s="8">
        <f t="shared" si="183"/>
        <v>104303.5</v>
      </c>
      <c r="AB201" s="8">
        <f t="shared" si="184"/>
        <v>86775.589546312549</v>
      </c>
      <c r="AC201" s="8">
        <f t="shared" si="186"/>
        <v>93388.195250000004</v>
      </c>
      <c r="AD201" s="12">
        <f t="shared" si="187"/>
        <v>42889.150983830179</v>
      </c>
      <c r="AE201" s="14">
        <f t="shared" si="188"/>
        <v>43649.080999999998</v>
      </c>
    </row>
    <row r="202" spans="2:31" ht="20.25" customHeight="1" x14ac:dyDescent="0.25">
      <c r="B202" s="25">
        <v>180</v>
      </c>
      <c r="C202" s="25">
        <v>42999</v>
      </c>
      <c r="D202" s="25" t="s">
        <v>316</v>
      </c>
      <c r="E202" s="25" t="s">
        <v>13</v>
      </c>
      <c r="F202" s="25" t="s">
        <v>32</v>
      </c>
      <c r="G202" s="25">
        <v>24</v>
      </c>
      <c r="H202" s="8">
        <v>197200</v>
      </c>
      <c r="I202" s="8">
        <v>37468</v>
      </c>
      <c r="J202" s="8">
        <v>234668</v>
      </c>
      <c r="K202" s="8">
        <v>5632032</v>
      </c>
      <c r="L202" s="8">
        <v>153400</v>
      </c>
      <c r="M202" s="8">
        <f t="shared" si="185"/>
        <v>29146</v>
      </c>
      <c r="N202" s="8">
        <f t="shared" si="175"/>
        <v>182546</v>
      </c>
      <c r="O202" s="8">
        <f t="shared" si="176"/>
        <v>4381104</v>
      </c>
      <c r="P202" s="8">
        <v>203850</v>
      </c>
      <c r="Q202" s="8">
        <f t="shared" si="189"/>
        <v>38731.5</v>
      </c>
      <c r="R202" s="8">
        <f t="shared" si="190"/>
        <v>242581.5</v>
      </c>
      <c r="S202" s="8">
        <f t="shared" si="191"/>
        <v>5821956</v>
      </c>
      <c r="T202" s="8"/>
      <c r="U202" s="8"/>
      <c r="V202" s="8"/>
      <c r="W202" s="8"/>
      <c r="X202" s="8">
        <v>89726</v>
      </c>
      <c r="Y202" s="8">
        <f t="shared" si="181"/>
        <v>94302.025999999998</v>
      </c>
      <c r="Z202" s="8">
        <f t="shared" si="182"/>
        <v>94302.025999999998</v>
      </c>
      <c r="AA202" s="8">
        <f t="shared" si="183"/>
        <v>208607</v>
      </c>
      <c r="AB202" s="8">
        <f t="shared" si="184"/>
        <v>176929.89646368101</v>
      </c>
      <c r="AC202" s="8">
        <f t="shared" si="186"/>
        <v>188524.38149999999</v>
      </c>
      <c r="AD202" s="12">
        <f t="shared" si="187"/>
        <v>80825.822238751993</v>
      </c>
      <c r="AE202" s="14">
        <f t="shared" si="188"/>
        <v>94302.025999999998</v>
      </c>
    </row>
    <row r="203" spans="2:31" ht="18.75" customHeight="1" x14ac:dyDescent="0.25">
      <c r="B203" s="25">
        <v>181</v>
      </c>
      <c r="C203" s="25">
        <v>42999</v>
      </c>
      <c r="D203" s="25" t="s">
        <v>317</v>
      </c>
      <c r="E203" s="25" t="s">
        <v>318</v>
      </c>
      <c r="F203" s="25" t="s">
        <v>32</v>
      </c>
      <c r="G203" s="25">
        <v>16</v>
      </c>
      <c r="H203" s="8">
        <v>147900</v>
      </c>
      <c r="I203" s="8">
        <v>28101</v>
      </c>
      <c r="J203" s="8">
        <v>176001</v>
      </c>
      <c r="K203" s="8">
        <v>2816016</v>
      </c>
      <c r="L203" s="8">
        <v>115000</v>
      </c>
      <c r="M203" s="8">
        <f t="shared" si="185"/>
        <v>21850</v>
      </c>
      <c r="N203" s="8">
        <f t="shared" si="175"/>
        <v>136850</v>
      </c>
      <c r="O203" s="8">
        <f t="shared" si="176"/>
        <v>2189600</v>
      </c>
      <c r="P203" s="8">
        <v>151030</v>
      </c>
      <c r="Q203" s="8">
        <f t="shared" si="189"/>
        <v>28695.7</v>
      </c>
      <c r="R203" s="8">
        <f t="shared" si="190"/>
        <v>179725.7</v>
      </c>
      <c r="S203" s="8">
        <f t="shared" si="191"/>
        <v>2875611.2</v>
      </c>
      <c r="T203" s="8"/>
      <c r="U203" s="8"/>
      <c r="V203" s="8"/>
      <c r="W203" s="8"/>
      <c r="X203" s="8">
        <v>58191</v>
      </c>
      <c r="Y203" s="8">
        <f t="shared" si="181"/>
        <v>61158.740999999995</v>
      </c>
      <c r="Z203" s="8">
        <f t="shared" si="182"/>
        <v>61158.740999999995</v>
      </c>
      <c r="AA203" s="8">
        <f t="shared" si="183"/>
        <v>156425.5</v>
      </c>
      <c r="AB203" s="8">
        <f t="shared" si="184"/>
        <v>127557.84230769041</v>
      </c>
      <c r="AC203" s="8">
        <f t="shared" si="186"/>
        <v>138433.86025</v>
      </c>
      <c r="AD203" s="12">
        <f t="shared" si="187"/>
        <v>67363.771310564596</v>
      </c>
      <c r="AE203" s="14">
        <f t="shared" si="188"/>
        <v>61158.740999999995</v>
      </c>
    </row>
    <row r="204" spans="2:31" ht="18.75" customHeight="1" x14ac:dyDescent="0.25">
      <c r="B204" s="25">
        <v>182</v>
      </c>
      <c r="C204" s="25">
        <v>42999</v>
      </c>
      <c r="D204" s="25" t="s">
        <v>319</v>
      </c>
      <c r="E204" s="25" t="s">
        <v>320</v>
      </c>
      <c r="F204" s="25" t="s">
        <v>32</v>
      </c>
      <c r="G204" s="25">
        <v>29</v>
      </c>
      <c r="H204" s="8">
        <v>115000</v>
      </c>
      <c r="I204" s="8">
        <v>21850</v>
      </c>
      <c r="J204" s="8">
        <v>136850</v>
      </c>
      <c r="K204" s="8">
        <v>3968650</v>
      </c>
      <c r="L204" s="8">
        <v>89500</v>
      </c>
      <c r="M204" s="8">
        <f t="shared" si="185"/>
        <v>17005</v>
      </c>
      <c r="N204" s="8">
        <f t="shared" si="175"/>
        <v>106505</v>
      </c>
      <c r="O204" s="8">
        <f t="shared" si="176"/>
        <v>3088645</v>
      </c>
      <c r="P204" s="8">
        <v>118910</v>
      </c>
      <c r="Q204" s="8">
        <f t="shared" si="189"/>
        <v>22592.9</v>
      </c>
      <c r="R204" s="8">
        <f t="shared" si="190"/>
        <v>141502.9</v>
      </c>
      <c r="S204" s="8">
        <f t="shared" si="191"/>
        <v>4103584.0999999996</v>
      </c>
      <c r="T204" s="8"/>
      <c r="U204" s="8"/>
      <c r="V204" s="8"/>
      <c r="W204" s="8"/>
      <c r="X204" s="8">
        <v>49861</v>
      </c>
      <c r="Y204" s="8">
        <f t="shared" si="181"/>
        <v>52403.911</v>
      </c>
      <c r="Z204" s="8">
        <f t="shared" si="182"/>
        <v>52403.911</v>
      </c>
      <c r="AA204" s="8">
        <f t="shared" si="183"/>
        <v>121677.5</v>
      </c>
      <c r="AB204" s="8">
        <f t="shared" si="184"/>
        <v>101961.43987344597</v>
      </c>
      <c r="AC204" s="8">
        <f t="shared" si="186"/>
        <v>109315.45275000001</v>
      </c>
      <c r="AD204" s="12">
        <f t="shared" si="187"/>
        <v>48983.824539029833</v>
      </c>
      <c r="AE204" s="14">
        <f t="shared" si="188"/>
        <v>52403.911</v>
      </c>
    </row>
    <row r="205" spans="2:31" ht="18.75" customHeight="1" x14ac:dyDescent="0.25">
      <c r="B205" s="25">
        <v>183</v>
      </c>
      <c r="C205" s="25">
        <v>42999</v>
      </c>
      <c r="D205" s="25" t="s">
        <v>321</v>
      </c>
      <c r="E205" s="25" t="s">
        <v>322</v>
      </c>
      <c r="F205" s="25" t="s">
        <v>32</v>
      </c>
      <c r="G205" s="25">
        <v>20</v>
      </c>
      <c r="H205" s="8">
        <v>215700</v>
      </c>
      <c r="I205" s="8">
        <v>40983</v>
      </c>
      <c r="J205" s="8">
        <v>256683</v>
      </c>
      <c r="K205" s="8">
        <v>5133660</v>
      </c>
      <c r="L205" s="8">
        <v>172500</v>
      </c>
      <c r="M205" s="8">
        <f t="shared" si="185"/>
        <v>32775</v>
      </c>
      <c r="N205" s="8">
        <f t="shared" ref="N205:N216" si="192">L205+M205</f>
        <v>205275</v>
      </c>
      <c r="O205" s="8">
        <f t="shared" ref="O205:O216" si="193">N205*G205</f>
        <v>4105500</v>
      </c>
      <c r="P205" s="8">
        <v>220240</v>
      </c>
      <c r="Q205" s="8">
        <f t="shared" si="189"/>
        <v>41845.599999999999</v>
      </c>
      <c r="R205" s="8">
        <f t="shared" si="190"/>
        <v>262085.6</v>
      </c>
      <c r="S205" s="8">
        <f t="shared" si="191"/>
        <v>5241712</v>
      </c>
      <c r="T205" s="8"/>
      <c r="U205" s="8"/>
      <c r="V205" s="8">
        <v>103768</v>
      </c>
      <c r="W205" s="8">
        <f t="shared" ref="W205:W206" si="194">V205*(1+5.2%)*(1+5.1%)</f>
        <v>114731.29673599999</v>
      </c>
      <c r="X205" s="8"/>
      <c r="Y205" s="27"/>
      <c r="Z205" s="8">
        <f>MINA(J205,N205,R205,W205)</f>
        <v>114731.29673599999</v>
      </c>
      <c r="AA205" s="8">
        <f t="shared" ref="AA205:AA206" si="195">MEDIAN(J205,N205,R205,W205)</f>
        <v>230979</v>
      </c>
      <c r="AB205" s="8">
        <f t="shared" ref="AB205:AB206" si="196">GEOMEAN(J205,N205,R205,W205)</f>
        <v>199509.94886419777</v>
      </c>
      <c r="AC205" s="8">
        <f t="shared" ref="AC205:AC206" si="197">AVERAGE(J205,N205,R205,W205)</f>
        <v>209693.72418399999</v>
      </c>
      <c r="AD205" s="12">
        <f t="shared" si="187"/>
        <v>82199.539275335963</v>
      </c>
      <c r="AE205" s="14">
        <f t="shared" si="188"/>
        <v>114731.29673599999</v>
      </c>
    </row>
    <row r="206" spans="2:31" x14ac:dyDescent="0.25">
      <c r="B206" s="25">
        <v>184</v>
      </c>
      <c r="C206" s="25">
        <v>42999</v>
      </c>
      <c r="D206" s="25" t="s">
        <v>323</v>
      </c>
      <c r="E206" s="25" t="s">
        <v>324</v>
      </c>
      <c r="F206" s="25" t="s">
        <v>32</v>
      </c>
      <c r="G206" s="25">
        <v>26</v>
      </c>
      <c r="H206" s="8">
        <v>215700</v>
      </c>
      <c r="I206" s="8">
        <v>40983</v>
      </c>
      <c r="J206" s="8">
        <v>256683</v>
      </c>
      <c r="K206" s="8">
        <v>6673758</v>
      </c>
      <c r="L206" s="8">
        <v>172500</v>
      </c>
      <c r="M206" s="8">
        <f t="shared" si="185"/>
        <v>32775</v>
      </c>
      <c r="N206" s="8">
        <f t="shared" si="192"/>
        <v>205275</v>
      </c>
      <c r="O206" s="8">
        <f t="shared" si="193"/>
        <v>5337150</v>
      </c>
      <c r="P206" s="8">
        <v>222960</v>
      </c>
      <c r="Q206" s="8">
        <f t="shared" si="189"/>
        <v>42362.400000000001</v>
      </c>
      <c r="R206" s="8">
        <f t="shared" si="190"/>
        <v>265322.40000000002</v>
      </c>
      <c r="S206" s="8">
        <f t="shared" si="191"/>
        <v>6898382.4000000004</v>
      </c>
      <c r="T206" s="8"/>
      <c r="U206" s="8"/>
      <c r="V206" s="8">
        <v>93772</v>
      </c>
      <c r="W206" s="8">
        <f t="shared" si="194"/>
        <v>103679.19934399999</v>
      </c>
      <c r="X206" s="8"/>
      <c r="Y206" s="27"/>
      <c r="Z206" s="8">
        <f>MINA(J206,N206,R206,W206)</f>
        <v>103679.19934399999</v>
      </c>
      <c r="AA206" s="8">
        <f t="shared" si="195"/>
        <v>230979</v>
      </c>
      <c r="AB206" s="8">
        <f t="shared" si="196"/>
        <v>195119.05313261875</v>
      </c>
      <c r="AC206" s="8">
        <f t="shared" si="197"/>
        <v>207739.899836</v>
      </c>
      <c r="AD206" s="12">
        <f t="shared" si="187"/>
        <v>90014.552287553364</v>
      </c>
      <c r="AE206" s="14">
        <f t="shared" si="188"/>
        <v>103679.19934399999</v>
      </c>
    </row>
    <row r="207" spans="2:31" x14ac:dyDescent="0.25">
      <c r="B207" s="25">
        <v>185</v>
      </c>
      <c r="C207" s="25">
        <v>42999</v>
      </c>
      <c r="D207" s="25" t="s">
        <v>325</v>
      </c>
      <c r="E207" s="25" t="s">
        <v>326</v>
      </c>
      <c r="F207" s="25" t="s">
        <v>32</v>
      </c>
      <c r="G207" s="25">
        <v>47</v>
      </c>
      <c r="H207" s="8">
        <v>131500</v>
      </c>
      <c r="I207" s="8">
        <v>24985</v>
      </c>
      <c r="J207" s="8">
        <v>156485</v>
      </c>
      <c r="K207" s="8">
        <v>7354795</v>
      </c>
      <c r="L207" s="8">
        <v>102300</v>
      </c>
      <c r="M207" s="8">
        <f t="shared" si="185"/>
        <v>19437</v>
      </c>
      <c r="N207" s="8">
        <f t="shared" si="192"/>
        <v>121737</v>
      </c>
      <c r="O207" s="8">
        <f t="shared" si="193"/>
        <v>5721639</v>
      </c>
      <c r="P207" s="8">
        <v>134590</v>
      </c>
      <c r="Q207" s="8">
        <f t="shared" si="189"/>
        <v>25572.1</v>
      </c>
      <c r="R207" s="8">
        <f t="shared" si="190"/>
        <v>160162.1</v>
      </c>
      <c r="S207" s="8">
        <f t="shared" si="191"/>
        <v>7527618.7000000002</v>
      </c>
      <c r="T207" s="8"/>
      <c r="U207" s="8"/>
      <c r="V207" s="8"/>
      <c r="W207" s="8"/>
      <c r="X207" s="8">
        <v>58191</v>
      </c>
      <c r="Y207" s="8">
        <f t="shared" ref="Y207:Y210" si="198">X207*(1+5.1%)</f>
        <v>61158.740999999995</v>
      </c>
      <c r="Z207" s="8">
        <f t="shared" si="182"/>
        <v>61158.740999999995</v>
      </c>
      <c r="AA207" s="8">
        <f t="shared" ref="AA207:AA210" si="199">MEDIAN(J207,N207,R207,Y207)</f>
        <v>139111</v>
      </c>
      <c r="AB207" s="8">
        <f t="shared" ref="AB207:AB210" si="200">GEOMEAN(J207,N207,R207,Y207)</f>
        <v>116876.82359308394</v>
      </c>
      <c r="AC207" s="8">
        <f t="shared" ref="AC207:AC210" si="201">AVERAGE(J207,N207,R207,Y207)</f>
        <v>124885.71024999999</v>
      </c>
      <c r="AD207" s="12">
        <f t="shared" si="187"/>
        <v>55120.570947710141</v>
      </c>
      <c r="AE207" s="14">
        <f t="shared" si="188"/>
        <v>61158.740999999995</v>
      </c>
    </row>
    <row r="208" spans="2:31" x14ac:dyDescent="0.25">
      <c r="B208" s="25">
        <v>186</v>
      </c>
      <c r="C208" s="25">
        <v>42999</v>
      </c>
      <c r="D208" s="25" t="s">
        <v>327</v>
      </c>
      <c r="E208" s="25" t="s">
        <v>328</v>
      </c>
      <c r="F208" s="25" t="s">
        <v>32</v>
      </c>
      <c r="G208" s="25">
        <v>67</v>
      </c>
      <c r="H208" s="8">
        <v>131500</v>
      </c>
      <c r="I208" s="8">
        <v>24985</v>
      </c>
      <c r="J208" s="8">
        <v>156485</v>
      </c>
      <c r="K208" s="8">
        <v>10484495</v>
      </c>
      <c r="L208" s="8">
        <v>102300</v>
      </c>
      <c r="M208" s="8">
        <f t="shared" si="185"/>
        <v>19437</v>
      </c>
      <c r="N208" s="8">
        <f t="shared" si="192"/>
        <v>121737</v>
      </c>
      <c r="O208" s="8">
        <f t="shared" si="193"/>
        <v>8156379</v>
      </c>
      <c r="P208" s="8">
        <v>134590</v>
      </c>
      <c r="Q208" s="8">
        <f t="shared" si="189"/>
        <v>25572.1</v>
      </c>
      <c r="R208" s="8">
        <f t="shared" si="190"/>
        <v>160162.1</v>
      </c>
      <c r="S208" s="8">
        <f t="shared" si="191"/>
        <v>10730860.700000001</v>
      </c>
      <c r="T208" s="8"/>
      <c r="U208" s="8"/>
      <c r="V208" s="8"/>
      <c r="W208" s="8"/>
      <c r="X208" s="8">
        <v>66521</v>
      </c>
      <c r="Y208" s="8">
        <f t="shared" si="198"/>
        <v>69913.570999999996</v>
      </c>
      <c r="Z208" s="8">
        <f t="shared" si="182"/>
        <v>69913.570999999996</v>
      </c>
      <c r="AA208" s="8">
        <f t="shared" si="199"/>
        <v>139111</v>
      </c>
      <c r="AB208" s="8">
        <f t="shared" si="200"/>
        <v>120852.08216593144</v>
      </c>
      <c r="AC208" s="8">
        <f t="shared" si="201"/>
        <v>127074.41774999999</v>
      </c>
      <c r="AD208" s="12">
        <f t="shared" si="187"/>
        <v>48929.971286574641</v>
      </c>
      <c r="AE208" s="14">
        <f t="shared" si="188"/>
        <v>69913.570999999996</v>
      </c>
    </row>
    <row r="209" spans="2:31" x14ac:dyDescent="0.25">
      <c r="B209" s="25">
        <v>187</v>
      </c>
      <c r="C209" s="56">
        <v>42999</v>
      </c>
      <c r="D209" s="25" t="s">
        <v>329</v>
      </c>
      <c r="E209" s="25" t="s">
        <v>330</v>
      </c>
      <c r="F209" s="25" t="s">
        <v>32</v>
      </c>
      <c r="G209" s="25">
        <v>58</v>
      </c>
      <c r="H209" s="8">
        <v>82200</v>
      </c>
      <c r="I209" s="8">
        <v>15618</v>
      </c>
      <c r="J209" s="8">
        <v>97818</v>
      </c>
      <c r="K209" s="8">
        <v>5673444</v>
      </c>
      <c r="L209" s="8">
        <v>63900</v>
      </c>
      <c r="M209" s="8">
        <f t="shared" si="185"/>
        <v>12141</v>
      </c>
      <c r="N209" s="8">
        <f t="shared" si="192"/>
        <v>76041</v>
      </c>
      <c r="O209" s="8">
        <f t="shared" si="193"/>
        <v>4410378</v>
      </c>
      <c r="P209" s="8">
        <v>84120</v>
      </c>
      <c r="Q209" s="8">
        <f t="shared" si="189"/>
        <v>15982.800000000001</v>
      </c>
      <c r="R209" s="8">
        <f t="shared" si="190"/>
        <v>100102.8</v>
      </c>
      <c r="S209" s="8">
        <f t="shared" si="191"/>
        <v>5805962.4000000004</v>
      </c>
      <c r="T209" s="8"/>
      <c r="U209" s="8"/>
      <c r="V209" s="8"/>
      <c r="W209" s="8"/>
      <c r="X209" s="8">
        <v>41531</v>
      </c>
      <c r="Y209" s="8">
        <f t="shared" si="198"/>
        <v>43649.080999999998</v>
      </c>
      <c r="Z209" s="8">
        <f t="shared" si="182"/>
        <v>43649.080999999998</v>
      </c>
      <c r="AA209" s="8">
        <f t="shared" si="199"/>
        <v>86929.5</v>
      </c>
      <c r="AB209" s="8">
        <f t="shared" si="200"/>
        <v>75504.351546327642</v>
      </c>
      <c r="AC209" s="8">
        <f t="shared" si="201"/>
        <v>79402.720249999998</v>
      </c>
      <c r="AD209" s="12">
        <f t="shared" si="187"/>
        <v>30603.877767495098</v>
      </c>
      <c r="AE209" s="14">
        <f t="shared" si="188"/>
        <v>43649.080999999998</v>
      </c>
    </row>
    <row r="210" spans="2:31" x14ac:dyDescent="0.25">
      <c r="B210" s="25">
        <v>188</v>
      </c>
      <c r="C210" s="25">
        <v>42999</v>
      </c>
      <c r="D210" s="25" t="s">
        <v>331</v>
      </c>
      <c r="E210" s="25" t="s">
        <v>332</v>
      </c>
      <c r="F210" s="25" t="s">
        <v>32</v>
      </c>
      <c r="G210" s="25">
        <v>54</v>
      </c>
      <c r="H210" s="8">
        <v>98600</v>
      </c>
      <c r="I210" s="8">
        <v>18734</v>
      </c>
      <c r="J210" s="8">
        <v>117334</v>
      </c>
      <c r="K210" s="8">
        <v>6336036</v>
      </c>
      <c r="L210" s="8">
        <v>76700</v>
      </c>
      <c r="M210" s="8">
        <f t="shared" si="185"/>
        <v>14573</v>
      </c>
      <c r="N210" s="8">
        <f t="shared" si="192"/>
        <v>91273</v>
      </c>
      <c r="O210" s="8">
        <f t="shared" si="193"/>
        <v>4928742</v>
      </c>
      <c r="P210" s="8">
        <v>101930</v>
      </c>
      <c r="Q210" s="8">
        <f t="shared" si="189"/>
        <v>19366.7</v>
      </c>
      <c r="R210" s="8">
        <f t="shared" si="190"/>
        <v>121296.7</v>
      </c>
      <c r="S210" s="8">
        <f t="shared" si="191"/>
        <v>6550021.7999999998</v>
      </c>
      <c r="T210" s="8"/>
      <c r="U210" s="8"/>
      <c r="V210" s="8"/>
      <c r="W210" s="8"/>
      <c r="X210" s="8">
        <v>49861</v>
      </c>
      <c r="Y210" s="8">
        <f t="shared" si="198"/>
        <v>52403.911</v>
      </c>
      <c r="Z210" s="8">
        <f t="shared" si="182"/>
        <v>52403.911</v>
      </c>
      <c r="AA210" s="8">
        <f t="shared" si="199"/>
        <v>104303.5</v>
      </c>
      <c r="AB210" s="8">
        <f t="shared" si="200"/>
        <v>90833.222488076921</v>
      </c>
      <c r="AC210" s="8">
        <f t="shared" si="201"/>
        <v>95576.902750000008</v>
      </c>
      <c r="AD210" s="12">
        <f t="shared" si="187"/>
        <v>36698.551322694766</v>
      </c>
      <c r="AE210" s="14">
        <f t="shared" si="188"/>
        <v>52403.911</v>
      </c>
    </row>
    <row r="211" spans="2:31" x14ac:dyDescent="0.25">
      <c r="B211" s="25">
        <v>189</v>
      </c>
      <c r="C211" s="25">
        <v>42999</v>
      </c>
      <c r="D211" s="25" t="s">
        <v>333</v>
      </c>
      <c r="E211" s="25" t="s">
        <v>13</v>
      </c>
      <c r="F211" s="25" t="s">
        <v>32</v>
      </c>
      <c r="G211" s="25">
        <v>17</v>
      </c>
      <c r="H211" s="8">
        <v>862500</v>
      </c>
      <c r="I211" s="8">
        <v>163875</v>
      </c>
      <c r="J211" s="8">
        <v>1026375</v>
      </c>
      <c r="K211" s="8">
        <v>17448375</v>
      </c>
      <c r="L211" s="8">
        <v>690000</v>
      </c>
      <c r="M211" s="8">
        <f t="shared" si="185"/>
        <v>131100</v>
      </c>
      <c r="N211" s="8">
        <f t="shared" si="192"/>
        <v>821100</v>
      </c>
      <c r="O211" s="8">
        <f t="shared" si="193"/>
        <v>13958700</v>
      </c>
      <c r="P211" s="8">
        <v>880960</v>
      </c>
      <c r="Q211" s="8">
        <f t="shared" si="189"/>
        <v>167382.39999999999</v>
      </c>
      <c r="R211" s="8">
        <f t="shared" si="190"/>
        <v>1048342.4</v>
      </c>
      <c r="S211" s="8">
        <f t="shared" si="191"/>
        <v>17821820.800000001</v>
      </c>
      <c r="T211" s="8"/>
      <c r="U211" s="8"/>
      <c r="V211" s="8">
        <v>63500</v>
      </c>
      <c r="W211" s="8">
        <f t="shared" ref="W211:W212" si="202">V211*(1+5.2%)*(1+5.1%)</f>
        <v>70208.902000000002</v>
      </c>
      <c r="X211" s="8"/>
      <c r="Y211" s="27"/>
      <c r="Z211" s="8">
        <f t="shared" ref="Z211:Z212" si="203">MINA(J211,N211,R211,W211)</f>
        <v>70208.902000000002</v>
      </c>
      <c r="AA211" s="8">
        <f t="shared" ref="AA211:AA212" si="204">MEDIAN(J211,N211,R211,W211)</f>
        <v>923737.5</v>
      </c>
      <c r="AB211" s="8">
        <f t="shared" ref="AB211:AB212" si="205">GEOMEAN(J211,N211,R211,W211)</f>
        <v>499056.09311331052</v>
      </c>
      <c r="AC211" s="8">
        <f t="shared" ref="AC211:AC212" si="206">AVERAGE(J211,N211,R211,W211)</f>
        <v>741506.57550000004</v>
      </c>
      <c r="AD211" s="12">
        <f t="shared" si="187"/>
        <v>603535.85958244675</v>
      </c>
      <c r="AE211" s="14">
        <f t="shared" si="188"/>
        <v>70208.902000000002</v>
      </c>
    </row>
    <row r="212" spans="2:31" ht="36" customHeight="1" x14ac:dyDescent="0.25">
      <c r="B212" s="25">
        <v>190</v>
      </c>
      <c r="C212" s="25">
        <v>42942</v>
      </c>
      <c r="D212" s="25" t="s">
        <v>369</v>
      </c>
      <c r="E212" s="25" t="s">
        <v>334</v>
      </c>
      <c r="F212" s="25" t="s">
        <v>32</v>
      </c>
      <c r="G212" s="25">
        <v>8</v>
      </c>
      <c r="H212" s="8">
        <v>33120000</v>
      </c>
      <c r="I212" s="8">
        <v>6292800</v>
      </c>
      <c r="J212" s="8">
        <v>39412800</v>
      </c>
      <c r="K212" s="8">
        <v>315302400</v>
      </c>
      <c r="L212" s="8">
        <v>25760000</v>
      </c>
      <c r="M212" s="8">
        <f t="shared" si="185"/>
        <v>4894400</v>
      </c>
      <c r="N212" s="8">
        <f t="shared" si="192"/>
        <v>30654400</v>
      </c>
      <c r="O212" s="8">
        <f t="shared" si="193"/>
        <v>245235200</v>
      </c>
      <c r="P212" s="8">
        <v>34246080</v>
      </c>
      <c r="Q212" s="8">
        <f t="shared" si="189"/>
        <v>6506755.2000000002</v>
      </c>
      <c r="R212" s="8">
        <f t="shared" si="190"/>
        <v>40752835.200000003</v>
      </c>
      <c r="S212" s="8">
        <f t="shared" si="191"/>
        <v>326022681.60000002</v>
      </c>
      <c r="T212" s="8"/>
      <c r="U212" s="8"/>
      <c r="V212" s="8">
        <v>2383400</v>
      </c>
      <c r="W212" s="8">
        <f t="shared" si="202"/>
        <v>2635210.9768000003</v>
      </c>
      <c r="X212" s="8"/>
      <c r="Y212" s="27"/>
      <c r="Z212" s="8">
        <f t="shared" si="203"/>
        <v>2635210.9768000003</v>
      </c>
      <c r="AA212" s="8">
        <f t="shared" si="204"/>
        <v>35033600</v>
      </c>
      <c r="AB212" s="8">
        <f t="shared" si="205"/>
        <v>18979109.530936766</v>
      </c>
      <c r="AC212" s="8">
        <f t="shared" si="206"/>
        <v>28363811.544199999</v>
      </c>
      <c r="AD212" s="12">
        <f t="shared" si="187"/>
        <v>22909120.577824526</v>
      </c>
      <c r="AE212" s="14">
        <f t="shared" si="188"/>
        <v>2635210.9768000003</v>
      </c>
    </row>
    <row r="213" spans="2:31" ht="21.75" customHeight="1" x14ac:dyDescent="0.25">
      <c r="B213" s="25">
        <v>191</v>
      </c>
      <c r="C213" s="25">
        <v>42944</v>
      </c>
      <c r="D213" s="25" t="s">
        <v>335</v>
      </c>
      <c r="E213" s="25" t="s">
        <v>336</v>
      </c>
      <c r="F213" s="25" t="s">
        <v>32</v>
      </c>
      <c r="G213" s="25">
        <v>15</v>
      </c>
      <c r="H213" s="8">
        <v>217400</v>
      </c>
      <c r="I213" s="8">
        <v>41306</v>
      </c>
      <c r="J213" s="8">
        <v>258706</v>
      </c>
      <c r="K213" s="8">
        <v>3880590</v>
      </c>
      <c r="L213" s="8">
        <v>173900</v>
      </c>
      <c r="M213" s="8">
        <f t="shared" si="185"/>
        <v>33041</v>
      </c>
      <c r="N213" s="8">
        <f t="shared" si="192"/>
        <v>206941</v>
      </c>
      <c r="O213" s="8">
        <f t="shared" si="193"/>
        <v>3104115</v>
      </c>
      <c r="P213" s="8">
        <v>224740</v>
      </c>
      <c r="Q213" s="8">
        <f t="shared" si="189"/>
        <v>42700.6</v>
      </c>
      <c r="R213" s="8">
        <f t="shared" si="190"/>
        <v>267440.59999999998</v>
      </c>
      <c r="S213" s="8">
        <f t="shared" si="191"/>
        <v>4011608.9999999995</v>
      </c>
      <c r="T213" s="8"/>
      <c r="U213" s="8"/>
      <c r="V213" s="8"/>
      <c r="W213" s="8"/>
      <c r="X213" s="8">
        <v>34600</v>
      </c>
      <c r="Y213" s="8">
        <f t="shared" ref="Y213:Y216" si="207">X213*(1+5.1%)</f>
        <v>36364.6</v>
      </c>
      <c r="Z213" s="8">
        <f t="shared" ref="Z213:Z216" si="208">MINA(J213,N213,R213,Y213)</f>
        <v>36364.6</v>
      </c>
      <c r="AA213" s="8">
        <f t="shared" ref="AA213:AA216" si="209">MEDIAN(J213,N213,R213,Y213)</f>
        <v>232823.5</v>
      </c>
      <c r="AB213" s="8">
        <f t="shared" ref="AB213:AB216" si="210">GEOMEAN(J213,N213,R213,Y213)</f>
        <v>151056.63269542585</v>
      </c>
      <c r="AC213" s="8">
        <f t="shared" ref="AC213:AC216" si="211">AVERAGE(J213,N213,R213,Y213)</f>
        <v>192363.05</v>
      </c>
      <c r="AD213" s="12">
        <f t="shared" si="187"/>
        <v>138917.42041444985</v>
      </c>
      <c r="AE213" s="14">
        <f t="shared" si="188"/>
        <v>36364.6</v>
      </c>
    </row>
    <row r="214" spans="2:31" ht="19.5" customHeight="1" x14ac:dyDescent="0.25">
      <c r="B214" s="25">
        <v>192</v>
      </c>
      <c r="C214" s="25">
        <v>42932</v>
      </c>
      <c r="D214" s="25" t="s">
        <v>337</v>
      </c>
      <c r="E214" s="25" t="s">
        <v>338</v>
      </c>
      <c r="F214" s="25" t="s">
        <v>32</v>
      </c>
      <c r="G214" s="25">
        <v>10</v>
      </c>
      <c r="H214" s="8">
        <v>4347000</v>
      </c>
      <c r="I214" s="8">
        <v>825930</v>
      </c>
      <c r="J214" s="8">
        <v>5172930</v>
      </c>
      <c r="K214" s="8">
        <v>51729300</v>
      </c>
      <c r="L214" s="8">
        <v>3477600</v>
      </c>
      <c r="M214" s="8">
        <f t="shared" si="185"/>
        <v>660744</v>
      </c>
      <c r="N214" s="8">
        <f t="shared" si="192"/>
        <v>4138344</v>
      </c>
      <c r="O214" s="8">
        <f t="shared" si="193"/>
        <v>41383440</v>
      </c>
      <c r="P214" s="8">
        <v>4440030</v>
      </c>
      <c r="Q214" s="8">
        <f t="shared" si="189"/>
        <v>843605.7</v>
      </c>
      <c r="R214" s="8">
        <f t="shared" si="190"/>
        <v>5283635.7</v>
      </c>
      <c r="S214" s="8">
        <f t="shared" si="191"/>
        <v>52836357</v>
      </c>
      <c r="T214" s="8"/>
      <c r="U214" s="8"/>
      <c r="V214" s="8"/>
      <c r="W214" s="8"/>
      <c r="X214" s="8">
        <v>273700</v>
      </c>
      <c r="Y214" s="8">
        <f t="shared" si="207"/>
        <v>287658.69999999995</v>
      </c>
      <c r="Z214" s="8">
        <f t="shared" si="208"/>
        <v>287658.69999999995</v>
      </c>
      <c r="AA214" s="8">
        <f t="shared" si="209"/>
        <v>4655637</v>
      </c>
      <c r="AB214" s="8">
        <f t="shared" si="210"/>
        <v>2388324.82237858</v>
      </c>
      <c r="AC214" s="8">
        <f t="shared" si="211"/>
        <v>3720642.0999999996</v>
      </c>
      <c r="AD214" s="12">
        <f t="shared" si="187"/>
        <v>3088627.0760056879</v>
      </c>
      <c r="AE214" s="14">
        <f t="shared" si="188"/>
        <v>287658.69999999995</v>
      </c>
    </row>
    <row r="215" spans="2:31" ht="27" customHeight="1" x14ac:dyDescent="0.25">
      <c r="B215" s="25">
        <v>193</v>
      </c>
      <c r="C215" s="25">
        <v>42932</v>
      </c>
      <c r="D215" s="25" t="s">
        <v>339</v>
      </c>
      <c r="E215" s="25" t="s">
        <v>340</v>
      </c>
      <c r="F215" s="25" t="s">
        <v>32</v>
      </c>
      <c r="G215" s="25">
        <v>12</v>
      </c>
      <c r="H215" s="8">
        <v>289800</v>
      </c>
      <c r="I215" s="8">
        <v>55062</v>
      </c>
      <c r="J215" s="8">
        <v>344862</v>
      </c>
      <c r="K215" s="8">
        <v>4138344</v>
      </c>
      <c r="L215" s="8">
        <v>231900</v>
      </c>
      <c r="M215" s="8">
        <f t="shared" si="185"/>
        <v>44061</v>
      </c>
      <c r="N215" s="8">
        <f t="shared" si="192"/>
        <v>275961</v>
      </c>
      <c r="O215" s="8">
        <f t="shared" si="193"/>
        <v>3311532</v>
      </c>
      <c r="P215" s="8">
        <v>299660</v>
      </c>
      <c r="Q215" s="8">
        <f t="shared" si="189"/>
        <v>56935.4</v>
      </c>
      <c r="R215" s="8">
        <f t="shared" si="190"/>
        <v>356595.4</v>
      </c>
      <c r="S215" s="8">
        <f t="shared" si="191"/>
        <v>4279144.8000000007</v>
      </c>
      <c r="T215" s="8"/>
      <c r="U215" s="8"/>
      <c r="V215" s="8">
        <v>43900</v>
      </c>
      <c r="W215" s="8">
        <f t="shared" ref="W215" si="212">V215*(1+5.2%)*(1+5.1%)</f>
        <v>48538.122799999997</v>
      </c>
      <c r="X215" s="8"/>
      <c r="Y215" s="27"/>
      <c r="Z215" s="8">
        <f t="shared" ref="Z215" si="213">MINA(J215,N215,R215,W215)</f>
        <v>48538.122799999997</v>
      </c>
      <c r="AA215" s="8">
        <f t="shared" ref="AA215" si="214">MEDIAN(J215,N215,R215,W215)</f>
        <v>310411.5</v>
      </c>
      <c r="AB215" s="8">
        <f t="shared" ref="AB215" si="215">GEOMEAN(J215,N215,R215,W215)</f>
        <v>201459.58793246016</v>
      </c>
      <c r="AC215" s="8">
        <f t="shared" ref="AC215" si="216">AVERAGE(J215,N215,R215,W215)</f>
        <v>256489.13070000001</v>
      </c>
      <c r="AD215" s="12">
        <f t="shared" si="187"/>
        <v>185172.44083034262</v>
      </c>
      <c r="AE215" s="14">
        <f t="shared" si="188"/>
        <v>48538.122799999997</v>
      </c>
    </row>
    <row r="216" spans="2:31" ht="24" customHeight="1" x14ac:dyDescent="0.25">
      <c r="B216" s="25">
        <v>194</v>
      </c>
      <c r="C216" s="25">
        <v>42944</v>
      </c>
      <c r="D216" s="25" t="s">
        <v>341</v>
      </c>
      <c r="E216" s="25" t="s">
        <v>342</v>
      </c>
      <c r="F216" s="25" t="s">
        <v>32</v>
      </c>
      <c r="G216" s="25">
        <v>25</v>
      </c>
      <c r="H216" s="8">
        <v>9900</v>
      </c>
      <c r="I216" s="8">
        <v>1881</v>
      </c>
      <c r="J216" s="8">
        <v>11781</v>
      </c>
      <c r="K216" s="8">
        <v>294525</v>
      </c>
      <c r="L216" s="8">
        <v>7700</v>
      </c>
      <c r="M216" s="8">
        <f t="shared" si="185"/>
        <v>1463</v>
      </c>
      <c r="N216" s="8">
        <f t="shared" si="192"/>
        <v>9163</v>
      </c>
      <c r="O216" s="8">
        <f t="shared" si="193"/>
        <v>229075</v>
      </c>
      <c r="P216" s="8">
        <v>10100</v>
      </c>
      <c r="Q216" s="8">
        <f t="shared" si="189"/>
        <v>1919</v>
      </c>
      <c r="R216" s="8">
        <f t="shared" si="190"/>
        <v>12019</v>
      </c>
      <c r="S216" s="8">
        <f t="shared" si="191"/>
        <v>300475</v>
      </c>
      <c r="T216" s="8"/>
      <c r="U216" s="8"/>
      <c r="V216" s="8"/>
      <c r="W216" s="8"/>
      <c r="X216" s="8">
        <v>4998</v>
      </c>
      <c r="Y216" s="8">
        <f t="shared" si="207"/>
        <v>5252.8979999999992</v>
      </c>
      <c r="Z216" s="8">
        <f t="shared" si="208"/>
        <v>5252.8979999999992</v>
      </c>
      <c r="AA216" s="8">
        <f t="shared" si="209"/>
        <v>10472</v>
      </c>
      <c r="AB216" s="8">
        <f t="shared" si="210"/>
        <v>9085.9802065713393</v>
      </c>
      <c r="AC216" s="8">
        <f t="shared" si="211"/>
        <v>9553.9745000000003</v>
      </c>
      <c r="AD216" s="12">
        <f t="shared" si="187"/>
        <v>3690.4624159042737</v>
      </c>
      <c r="AE216" s="14">
        <f t="shared" si="188"/>
        <v>5252.8979999999992</v>
      </c>
    </row>
    <row r="217" spans="2:31" ht="27" customHeight="1" x14ac:dyDescent="0.25">
      <c r="B217" s="49"/>
      <c r="C217" s="50"/>
      <c r="D217" s="49"/>
      <c r="E217" s="49"/>
      <c r="F217" s="49"/>
      <c r="G217" s="49"/>
      <c r="H217" s="31"/>
      <c r="I217" s="57"/>
      <c r="J217" s="49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</row>
    <row r="218" spans="2:31" ht="31.5" customHeight="1" x14ac:dyDescent="0.25">
      <c r="B218" s="83" t="s">
        <v>0</v>
      </c>
      <c r="C218" s="83"/>
      <c r="D218" s="83"/>
      <c r="E218" s="83"/>
      <c r="F218" s="88" t="s">
        <v>372</v>
      </c>
      <c r="G218" s="89"/>
      <c r="H218" s="89"/>
      <c r="I218" s="89"/>
      <c r="J218" s="90"/>
      <c r="K218" s="92" t="s">
        <v>371</v>
      </c>
      <c r="L218" s="92"/>
      <c r="M218" s="92"/>
      <c r="N218" s="92"/>
      <c r="O218" s="100" t="s">
        <v>373</v>
      </c>
      <c r="P218" s="100"/>
      <c r="Q218" s="100"/>
      <c r="R218" s="100"/>
      <c r="S218" s="82" t="s">
        <v>377</v>
      </c>
      <c r="T218" s="82" t="s">
        <v>379</v>
      </c>
      <c r="U218" s="81" t="s">
        <v>383</v>
      </c>
      <c r="V218" s="82" t="s">
        <v>380</v>
      </c>
      <c r="W218" s="81" t="s">
        <v>384</v>
      </c>
      <c r="X218" s="23"/>
      <c r="Y218" s="79"/>
      <c r="Z218" s="79"/>
      <c r="AA218" s="23"/>
      <c r="AB218" s="23"/>
      <c r="AC218" s="23"/>
      <c r="AD218" s="23"/>
      <c r="AE218" s="23"/>
    </row>
    <row r="219" spans="2:31" ht="42.75" customHeight="1" x14ac:dyDescent="0.25">
      <c r="B219" s="83" t="s">
        <v>343</v>
      </c>
      <c r="C219" s="83"/>
      <c r="D219" s="83"/>
      <c r="E219" s="83"/>
      <c r="F219" s="84" t="s">
        <v>344</v>
      </c>
      <c r="G219" s="84"/>
      <c r="H219" s="84"/>
      <c r="I219" s="84"/>
      <c r="J219" s="84"/>
      <c r="K219" s="93" t="s">
        <v>209</v>
      </c>
      <c r="L219" s="93"/>
      <c r="M219" s="93"/>
      <c r="N219" s="93"/>
      <c r="O219" s="100" t="s">
        <v>28</v>
      </c>
      <c r="P219" s="100"/>
      <c r="Q219" s="100"/>
      <c r="R219" s="100"/>
      <c r="S219" s="82"/>
      <c r="T219" s="82"/>
      <c r="U219" s="81"/>
      <c r="V219" s="82"/>
      <c r="W219" s="81"/>
      <c r="X219" s="23"/>
      <c r="Y219" s="79"/>
      <c r="Z219" s="79"/>
      <c r="AA219" s="23"/>
      <c r="AB219" s="23"/>
      <c r="AC219" s="23"/>
      <c r="AD219" s="23"/>
      <c r="AE219" s="23"/>
    </row>
    <row r="220" spans="2:31" ht="20.25" customHeight="1" x14ac:dyDescent="0.25">
      <c r="B220" s="85" t="s">
        <v>3</v>
      </c>
      <c r="C220" s="83" t="s">
        <v>4</v>
      </c>
      <c r="D220" s="83" t="s">
        <v>5</v>
      </c>
      <c r="E220" s="83" t="s">
        <v>6</v>
      </c>
      <c r="F220" s="83" t="s">
        <v>364</v>
      </c>
      <c r="G220" s="84" t="s">
        <v>360</v>
      </c>
      <c r="H220" s="84" t="s">
        <v>400</v>
      </c>
      <c r="I220" s="84" t="s">
        <v>361</v>
      </c>
      <c r="J220" s="84" t="s">
        <v>362</v>
      </c>
      <c r="K220" s="115" t="s">
        <v>360</v>
      </c>
      <c r="L220" s="115" t="s">
        <v>400</v>
      </c>
      <c r="M220" s="115" t="s">
        <v>361</v>
      </c>
      <c r="N220" s="115" t="s">
        <v>362</v>
      </c>
      <c r="O220" s="100" t="s">
        <v>360</v>
      </c>
      <c r="P220" s="100" t="s">
        <v>400</v>
      </c>
      <c r="Q220" s="100" t="s">
        <v>361</v>
      </c>
      <c r="R220" s="100" t="s">
        <v>362</v>
      </c>
      <c r="S220" s="82" t="s">
        <v>381</v>
      </c>
      <c r="T220" s="82" t="s">
        <v>381</v>
      </c>
      <c r="U220" s="82" t="s">
        <v>381</v>
      </c>
      <c r="V220" s="82" t="s">
        <v>381</v>
      </c>
      <c r="W220" s="82" t="s">
        <v>381</v>
      </c>
      <c r="X220" s="23"/>
      <c r="Y220" s="80" t="s">
        <v>388</v>
      </c>
      <c r="Z220" s="80" t="s">
        <v>389</v>
      </c>
      <c r="AA220" s="80" t="s">
        <v>390</v>
      </c>
      <c r="AB220" s="80" t="s">
        <v>391</v>
      </c>
      <c r="AC220" s="80" t="s">
        <v>392</v>
      </c>
      <c r="AD220" s="80" t="s">
        <v>396</v>
      </c>
      <c r="AE220" s="80" t="s">
        <v>401</v>
      </c>
    </row>
    <row r="221" spans="2:31" ht="27.75" customHeight="1" x14ac:dyDescent="0.25">
      <c r="B221" s="85"/>
      <c r="C221" s="83"/>
      <c r="D221" s="83"/>
      <c r="E221" s="83"/>
      <c r="F221" s="83"/>
      <c r="G221" s="84"/>
      <c r="H221" s="84"/>
      <c r="I221" s="84"/>
      <c r="J221" s="84"/>
      <c r="K221" s="115"/>
      <c r="L221" s="115"/>
      <c r="M221" s="115"/>
      <c r="N221" s="115"/>
      <c r="O221" s="100"/>
      <c r="P221" s="100"/>
      <c r="Q221" s="100"/>
      <c r="R221" s="100"/>
      <c r="S221" s="82"/>
      <c r="T221" s="82" t="s">
        <v>381</v>
      </c>
      <c r="U221" s="82" t="s">
        <v>381</v>
      </c>
      <c r="V221" s="82" t="s">
        <v>381</v>
      </c>
      <c r="W221" s="82" t="s">
        <v>381</v>
      </c>
      <c r="X221" s="23"/>
      <c r="Y221" s="80"/>
      <c r="Z221" s="80"/>
      <c r="AA221" s="80"/>
      <c r="AB221" s="80"/>
      <c r="AC221" s="80"/>
      <c r="AD221" s="80"/>
      <c r="AE221" s="80"/>
    </row>
    <row r="222" spans="2:31" ht="24" customHeight="1" x14ac:dyDescent="0.25">
      <c r="B222" s="25">
        <v>195</v>
      </c>
      <c r="C222" s="25">
        <v>4421601</v>
      </c>
      <c r="D222" s="25" t="s">
        <v>345</v>
      </c>
      <c r="E222" s="25" t="s">
        <v>32</v>
      </c>
      <c r="F222" s="12">
        <v>3</v>
      </c>
      <c r="G222" s="8">
        <v>1035000</v>
      </c>
      <c r="H222" s="8">
        <v>196650</v>
      </c>
      <c r="I222" s="8">
        <v>1231650</v>
      </c>
      <c r="J222" s="8">
        <v>3694950</v>
      </c>
      <c r="K222" s="8">
        <v>828000</v>
      </c>
      <c r="L222" s="8">
        <f t="shared" ref="L222:L228" si="217">K222*19%</f>
        <v>157320</v>
      </c>
      <c r="M222" s="8">
        <f t="shared" ref="M222" si="218">K222+L222</f>
        <v>985320</v>
      </c>
      <c r="N222" s="8">
        <f t="shared" ref="N222" si="219">M222*F222</f>
        <v>2955960</v>
      </c>
      <c r="O222" s="8">
        <v>1070190</v>
      </c>
      <c r="P222" s="8">
        <f t="shared" ref="P222:P228" si="220">O222*19%</f>
        <v>203336.1</v>
      </c>
      <c r="Q222" s="8">
        <f t="shared" ref="Q222:Q228" si="221">O222+P222</f>
        <v>1273526.1000000001</v>
      </c>
      <c r="R222" s="8">
        <f t="shared" ref="R222:R228" si="222">Q222*F222</f>
        <v>3820578.3000000003</v>
      </c>
      <c r="S222" s="27"/>
      <c r="T222" s="27"/>
      <c r="U222" s="27"/>
      <c r="V222" s="8">
        <v>632961</v>
      </c>
      <c r="W222" s="8">
        <f t="shared" ref="W222:W228" si="223">V222*(1+5.1%)</f>
        <v>665242.01099999994</v>
      </c>
      <c r="X222" s="59"/>
      <c r="Y222" s="8">
        <f>MINA(I222,M222,Q222,W222)</f>
        <v>665242.01099999994</v>
      </c>
      <c r="Z222" s="8">
        <f>MEDIAN(I222,M222,Q222,W222)</f>
        <v>1108485</v>
      </c>
      <c r="AA222" s="8">
        <f>GEOMEAN(I222,M222,Q222,W222)</f>
        <v>1006961.8840426207</v>
      </c>
      <c r="AB222" s="8">
        <f>AVERAGE(I222,M222,Q222,W222)</f>
        <v>1038934.52775</v>
      </c>
      <c r="AC222" s="12">
        <f t="shared" ref="AC222:AC228" si="224">STDEVA(Y222,Z222)</f>
        <v>313420.12323529401</v>
      </c>
      <c r="AD222" s="13">
        <f t="shared" ref="AD222:AD228" si="225">AC222/Y222</f>
        <v>0.47113699684143073</v>
      </c>
      <c r="AE222" s="14">
        <f>Y222</f>
        <v>665242.01099999994</v>
      </c>
    </row>
    <row r="223" spans="2:31" ht="24" customHeight="1" x14ac:dyDescent="0.25">
      <c r="B223" s="25">
        <v>196</v>
      </c>
      <c r="C223" s="25">
        <v>4421601</v>
      </c>
      <c r="D223" s="25" t="s">
        <v>346</v>
      </c>
      <c r="E223" s="25" t="s">
        <v>32</v>
      </c>
      <c r="F223" s="12">
        <v>2</v>
      </c>
      <c r="G223" s="8">
        <v>2875000</v>
      </c>
      <c r="H223" s="8">
        <v>546250</v>
      </c>
      <c r="I223" s="8">
        <v>3421250</v>
      </c>
      <c r="J223" s="8">
        <v>6842500</v>
      </c>
      <c r="K223" s="8">
        <v>2300000</v>
      </c>
      <c r="L223" s="8">
        <f t="shared" si="217"/>
        <v>437000</v>
      </c>
      <c r="M223" s="8">
        <f t="shared" ref="M223:M228" si="226">K223+L223</f>
        <v>2737000</v>
      </c>
      <c r="N223" s="8">
        <f t="shared" ref="N223:N228" si="227">M223*F223</f>
        <v>5474000</v>
      </c>
      <c r="O223" s="8">
        <v>2944000</v>
      </c>
      <c r="P223" s="8">
        <f t="shared" si="220"/>
        <v>559360</v>
      </c>
      <c r="Q223" s="8">
        <f t="shared" si="221"/>
        <v>3503360</v>
      </c>
      <c r="R223" s="8">
        <f t="shared" si="222"/>
        <v>7006720</v>
      </c>
      <c r="S223" s="27"/>
      <c r="T223" s="27"/>
      <c r="U223" s="27"/>
      <c r="V223" s="8">
        <v>1832481</v>
      </c>
      <c r="W223" s="8">
        <f t="shared" si="223"/>
        <v>1925937.531</v>
      </c>
      <c r="X223" s="59"/>
      <c r="Y223" s="8">
        <f t="shared" ref="Y223:Y228" si="228">MINA(I223,M223,Q223,W223)</f>
        <v>1925937.531</v>
      </c>
      <c r="Z223" s="8">
        <f t="shared" ref="Z223:Z228" si="229">MEDIAN(I223,M223,Q223,W223)</f>
        <v>3079125</v>
      </c>
      <c r="AA223" s="8">
        <f t="shared" ref="AA223:AA228" si="230">GEOMEAN(I223,M223,Q223,W223)</f>
        <v>2819334.7402959727</v>
      </c>
      <c r="AB223" s="8">
        <f t="shared" ref="AB223:AB228" si="231">AVERAGE(I223,M223,Q223,W223)</f>
        <v>2896886.8827499999</v>
      </c>
      <c r="AC223" s="12">
        <f t="shared" si="224"/>
        <v>815426.67930925242</v>
      </c>
      <c r="AD223" s="13">
        <f t="shared" si="225"/>
        <v>0.42339207071054913</v>
      </c>
      <c r="AE223" s="14">
        <f t="shared" ref="AE223:AE228" si="232">Y223</f>
        <v>1925937.531</v>
      </c>
    </row>
    <row r="224" spans="2:31" ht="26.25" customHeight="1" x14ac:dyDescent="0.25">
      <c r="B224" s="25">
        <v>197</v>
      </c>
      <c r="C224" s="25">
        <v>44217</v>
      </c>
      <c r="D224" s="25" t="s">
        <v>347</v>
      </c>
      <c r="E224" s="25" t="s">
        <v>32</v>
      </c>
      <c r="F224" s="12">
        <v>1</v>
      </c>
      <c r="G224" s="8">
        <v>1437500</v>
      </c>
      <c r="H224" s="8">
        <v>273125</v>
      </c>
      <c r="I224" s="8">
        <v>1710625</v>
      </c>
      <c r="J224" s="8">
        <v>1710625</v>
      </c>
      <c r="K224" s="8">
        <v>1150000</v>
      </c>
      <c r="L224" s="8">
        <f t="shared" si="217"/>
        <v>218500</v>
      </c>
      <c r="M224" s="8">
        <f t="shared" si="226"/>
        <v>1368500</v>
      </c>
      <c r="N224" s="8">
        <f t="shared" si="227"/>
        <v>1368500</v>
      </c>
      <c r="O224" s="8">
        <v>1468270</v>
      </c>
      <c r="P224" s="8">
        <f t="shared" si="220"/>
        <v>278971.3</v>
      </c>
      <c r="Q224" s="8">
        <f t="shared" si="221"/>
        <v>1747241.3</v>
      </c>
      <c r="R224" s="8">
        <f t="shared" si="222"/>
        <v>1747241.3</v>
      </c>
      <c r="S224" s="27"/>
      <c r="T224" s="27"/>
      <c r="U224" s="27"/>
      <c r="V224" s="8">
        <v>856205</v>
      </c>
      <c r="W224" s="8">
        <f t="shared" si="223"/>
        <v>899871.45499999996</v>
      </c>
      <c r="X224" s="59"/>
      <c r="Y224" s="8">
        <f t="shared" si="228"/>
        <v>899871.45499999996</v>
      </c>
      <c r="Z224" s="8">
        <f t="shared" si="229"/>
        <v>1539562.5</v>
      </c>
      <c r="AA224" s="8">
        <f t="shared" si="230"/>
        <v>1385106.7468346779</v>
      </c>
      <c r="AB224" s="8">
        <f t="shared" si="231"/>
        <v>1431559.43875</v>
      </c>
      <c r="AC224" s="12">
        <f t="shared" si="224"/>
        <v>452329.87578380859</v>
      </c>
      <c r="AD224" s="13">
        <f t="shared" si="225"/>
        <v>0.50266054475948296</v>
      </c>
      <c r="AE224" s="14">
        <f t="shared" si="232"/>
        <v>899871.45499999996</v>
      </c>
    </row>
    <row r="225" spans="2:31" ht="24" x14ac:dyDescent="0.25">
      <c r="B225" s="25">
        <v>198</v>
      </c>
      <c r="C225" s="25">
        <v>44214</v>
      </c>
      <c r="D225" s="25" t="s">
        <v>348</v>
      </c>
      <c r="E225" s="25" t="s">
        <v>32</v>
      </c>
      <c r="F225" s="12">
        <v>5</v>
      </c>
      <c r="G225" s="8">
        <v>2587500</v>
      </c>
      <c r="H225" s="8">
        <v>491625</v>
      </c>
      <c r="I225" s="8">
        <v>3079125</v>
      </c>
      <c r="J225" s="8">
        <v>15395625</v>
      </c>
      <c r="K225" s="8">
        <v>2070000</v>
      </c>
      <c r="L225" s="8">
        <f t="shared" si="217"/>
        <v>393300</v>
      </c>
      <c r="M225" s="8">
        <f t="shared" si="226"/>
        <v>2463300</v>
      </c>
      <c r="N225" s="8">
        <f t="shared" si="227"/>
        <v>12316500</v>
      </c>
      <c r="O225" s="8">
        <v>2642880</v>
      </c>
      <c r="P225" s="8">
        <f t="shared" si="220"/>
        <v>502147.2</v>
      </c>
      <c r="Q225" s="8">
        <f t="shared" si="221"/>
        <v>3145027.2</v>
      </c>
      <c r="R225" s="8">
        <f t="shared" si="222"/>
        <v>15725136</v>
      </c>
      <c r="S225" s="27"/>
      <c r="T225" s="27"/>
      <c r="U225" s="27"/>
      <c r="V225" s="8">
        <v>582981</v>
      </c>
      <c r="W225" s="8">
        <f t="shared" si="223"/>
        <v>612713.03099999996</v>
      </c>
      <c r="X225" s="59"/>
      <c r="Y225" s="8">
        <f t="shared" si="228"/>
        <v>612713.03099999996</v>
      </c>
      <c r="Z225" s="8">
        <f t="shared" si="229"/>
        <v>2771212.5</v>
      </c>
      <c r="AA225" s="8">
        <f t="shared" si="230"/>
        <v>1955269.101693887</v>
      </c>
      <c r="AB225" s="8">
        <f t="shared" si="231"/>
        <v>2325041.3077499997</v>
      </c>
      <c r="AC225" s="12">
        <f t="shared" si="224"/>
        <v>1526289.6117174623</v>
      </c>
      <c r="AD225" s="13">
        <f t="shared" si="225"/>
        <v>2.4910350106744548</v>
      </c>
      <c r="AE225" s="14">
        <f t="shared" si="232"/>
        <v>612713.03099999996</v>
      </c>
    </row>
    <row r="226" spans="2:31" ht="27.75" customHeight="1" x14ac:dyDescent="0.25">
      <c r="B226" s="25">
        <v>199</v>
      </c>
      <c r="C226" s="25">
        <v>44214</v>
      </c>
      <c r="D226" s="25" t="s">
        <v>349</v>
      </c>
      <c r="E226" s="25" t="s">
        <v>32</v>
      </c>
      <c r="F226" s="12">
        <v>5</v>
      </c>
      <c r="G226" s="8">
        <v>2012500</v>
      </c>
      <c r="H226" s="8">
        <v>382375</v>
      </c>
      <c r="I226" s="8">
        <v>2394875</v>
      </c>
      <c r="J226" s="8">
        <v>11974375</v>
      </c>
      <c r="K226" s="8">
        <v>1610000</v>
      </c>
      <c r="L226" s="8">
        <f t="shared" si="217"/>
        <v>305900</v>
      </c>
      <c r="M226" s="8">
        <f t="shared" si="226"/>
        <v>1915900</v>
      </c>
      <c r="N226" s="8">
        <f t="shared" si="227"/>
        <v>9579500</v>
      </c>
      <c r="O226" s="8">
        <v>2055570</v>
      </c>
      <c r="P226" s="8">
        <f t="shared" si="220"/>
        <v>390558.3</v>
      </c>
      <c r="Q226" s="8">
        <f t="shared" si="221"/>
        <v>2446128.2999999998</v>
      </c>
      <c r="R226" s="8">
        <f t="shared" si="222"/>
        <v>12230641.5</v>
      </c>
      <c r="S226" s="23"/>
      <c r="T226" s="27"/>
      <c r="U226" s="27"/>
      <c r="V226" s="8">
        <v>1082781</v>
      </c>
      <c r="W226" s="8">
        <f t="shared" si="223"/>
        <v>1138002.831</v>
      </c>
      <c r="X226" s="59"/>
      <c r="Y226" s="8">
        <f t="shared" si="228"/>
        <v>1138002.831</v>
      </c>
      <c r="Z226" s="8">
        <f t="shared" si="229"/>
        <v>2155387.5</v>
      </c>
      <c r="AA226" s="8">
        <f t="shared" si="230"/>
        <v>1890469.0236697423</v>
      </c>
      <c r="AB226" s="8">
        <f t="shared" si="231"/>
        <v>1973726.53275</v>
      </c>
      <c r="AC226" s="12">
        <f t="shared" si="224"/>
        <v>719399.59852513066</v>
      </c>
      <c r="AD226" s="13">
        <f t="shared" si="225"/>
        <v>0.63215976175821187</v>
      </c>
      <c r="AE226" s="14">
        <f t="shared" si="232"/>
        <v>1138002.831</v>
      </c>
    </row>
    <row r="227" spans="2:31" ht="27.75" customHeight="1" x14ac:dyDescent="0.25">
      <c r="B227" s="25">
        <v>200</v>
      </c>
      <c r="C227" s="25">
        <v>44216</v>
      </c>
      <c r="D227" s="25" t="s">
        <v>350</v>
      </c>
      <c r="E227" s="25" t="s">
        <v>32</v>
      </c>
      <c r="F227" s="12">
        <v>4</v>
      </c>
      <c r="G227" s="8">
        <v>2875000</v>
      </c>
      <c r="H227" s="8">
        <v>546250</v>
      </c>
      <c r="I227" s="8">
        <v>3421250</v>
      </c>
      <c r="J227" s="8">
        <v>13685000</v>
      </c>
      <c r="K227" s="8">
        <v>2300000</v>
      </c>
      <c r="L227" s="8">
        <f t="shared" si="217"/>
        <v>437000</v>
      </c>
      <c r="M227" s="8">
        <f t="shared" si="226"/>
        <v>2737000</v>
      </c>
      <c r="N227" s="8">
        <f t="shared" si="227"/>
        <v>10948000</v>
      </c>
      <c r="O227" s="8">
        <v>2972750</v>
      </c>
      <c r="P227" s="8">
        <f t="shared" si="220"/>
        <v>564822.5</v>
      </c>
      <c r="Q227" s="8">
        <f t="shared" si="221"/>
        <v>3537572.5</v>
      </c>
      <c r="R227" s="8">
        <f t="shared" si="222"/>
        <v>14150290</v>
      </c>
      <c r="S227" s="27"/>
      <c r="T227" s="27"/>
      <c r="U227" s="27"/>
      <c r="V227" s="8">
        <v>1797257</v>
      </c>
      <c r="W227" s="8">
        <f t="shared" si="223"/>
        <v>1888917.1069999998</v>
      </c>
      <c r="X227" s="59"/>
      <c r="Y227" s="8">
        <f t="shared" si="228"/>
        <v>1888917.1069999998</v>
      </c>
      <c r="Z227" s="8">
        <f t="shared" si="229"/>
        <v>3079125</v>
      </c>
      <c r="AA227" s="8">
        <f t="shared" si="230"/>
        <v>2812512.5187301156</v>
      </c>
      <c r="AB227" s="8">
        <f t="shared" si="231"/>
        <v>2896184.9017500002</v>
      </c>
      <c r="AC227" s="12">
        <f t="shared" si="224"/>
        <v>841604.07216205413</v>
      </c>
      <c r="AD227" s="13">
        <f t="shared" si="225"/>
        <v>0.44554844097881008</v>
      </c>
      <c r="AE227" s="14">
        <f t="shared" si="232"/>
        <v>1888917.1069999998</v>
      </c>
    </row>
    <row r="228" spans="2:31" ht="24.75" customHeight="1" x14ac:dyDescent="0.25">
      <c r="B228" s="25">
        <v>201</v>
      </c>
      <c r="C228" s="25">
        <v>44214</v>
      </c>
      <c r="D228" s="25" t="s">
        <v>351</v>
      </c>
      <c r="E228" s="25" t="s">
        <v>32</v>
      </c>
      <c r="F228" s="60">
        <v>2</v>
      </c>
      <c r="G228" s="8">
        <v>1006300</v>
      </c>
      <c r="H228" s="8">
        <v>191197</v>
      </c>
      <c r="I228" s="8">
        <v>1197497</v>
      </c>
      <c r="J228" s="8">
        <v>2394994</v>
      </c>
      <c r="K228" s="8">
        <v>805000</v>
      </c>
      <c r="L228" s="8">
        <f t="shared" si="217"/>
        <v>152950</v>
      </c>
      <c r="M228" s="8">
        <f t="shared" si="226"/>
        <v>957950</v>
      </c>
      <c r="N228" s="8">
        <f t="shared" si="227"/>
        <v>1915900</v>
      </c>
      <c r="O228" s="8">
        <v>1040470</v>
      </c>
      <c r="P228" s="8">
        <f t="shared" si="220"/>
        <v>197689.3</v>
      </c>
      <c r="Q228" s="8">
        <f t="shared" si="221"/>
        <v>1238159.3</v>
      </c>
      <c r="R228" s="8">
        <f t="shared" si="222"/>
        <v>2476318.6</v>
      </c>
      <c r="S228" s="27"/>
      <c r="T228" s="27"/>
      <c r="U228" s="27"/>
      <c r="V228" s="8">
        <v>533001</v>
      </c>
      <c r="W228" s="8">
        <f t="shared" si="223"/>
        <v>560184.05099999998</v>
      </c>
      <c r="X228" s="59"/>
      <c r="Y228" s="8">
        <f t="shared" si="228"/>
        <v>560184.05099999998</v>
      </c>
      <c r="Z228" s="8">
        <f t="shared" si="229"/>
        <v>1077723.5</v>
      </c>
      <c r="AA228" s="8">
        <f t="shared" si="230"/>
        <v>944454.70601109753</v>
      </c>
      <c r="AB228" s="8">
        <f t="shared" si="231"/>
        <v>988447.58774999995</v>
      </c>
      <c r="AC228" s="12">
        <f t="shared" si="224"/>
        <v>365955.65391944937</v>
      </c>
      <c r="AD228" s="13">
        <f t="shared" si="225"/>
        <v>0.65327753131523802</v>
      </c>
      <c r="AE228" s="14">
        <f t="shared" si="232"/>
        <v>560184.05099999998</v>
      </c>
    </row>
    <row r="229" spans="2:31" ht="46.5" customHeight="1" x14ac:dyDescent="0.25">
      <c r="B229" s="61"/>
      <c r="C229" s="32"/>
      <c r="D229" s="32"/>
      <c r="E229" s="32"/>
      <c r="F229" s="32"/>
      <c r="G229" s="32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62"/>
      <c r="AA229" s="23"/>
      <c r="AB229" s="23"/>
      <c r="AC229" s="23"/>
      <c r="AD229" s="23"/>
      <c r="AE229" s="23"/>
    </row>
    <row r="230" spans="2:31" ht="50.25" customHeight="1" x14ac:dyDescent="0.25">
      <c r="B230" s="86" t="s">
        <v>0</v>
      </c>
      <c r="C230" s="87"/>
      <c r="D230" s="87"/>
      <c r="E230" s="87"/>
      <c r="F230" s="87"/>
      <c r="G230" s="63"/>
      <c r="H230" s="88" t="s">
        <v>372</v>
      </c>
      <c r="I230" s="89"/>
      <c r="J230" s="89"/>
      <c r="K230" s="90"/>
      <c r="L230" s="92" t="s">
        <v>371</v>
      </c>
      <c r="M230" s="92"/>
      <c r="N230" s="92"/>
      <c r="O230" s="92"/>
      <c r="P230" s="100" t="s">
        <v>373</v>
      </c>
      <c r="Q230" s="100"/>
      <c r="R230" s="100"/>
      <c r="S230" s="100"/>
      <c r="T230" s="21" t="s">
        <v>377</v>
      </c>
      <c r="U230" s="22" t="s">
        <v>385</v>
      </c>
      <c r="V230" s="21" t="s">
        <v>379</v>
      </c>
      <c r="W230" s="22" t="s">
        <v>386</v>
      </c>
      <c r="X230" s="21" t="s">
        <v>380</v>
      </c>
      <c r="Y230" s="22" t="s">
        <v>387</v>
      </c>
      <c r="Z230" s="23"/>
      <c r="AA230" s="23"/>
      <c r="AB230" s="23"/>
      <c r="AC230" s="23"/>
      <c r="AD230" s="23"/>
      <c r="AE230" s="23"/>
    </row>
    <row r="231" spans="2:31" ht="32.25" customHeight="1" x14ac:dyDescent="0.25">
      <c r="B231" s="83" t="s">
        <v>352</v>
      </c>
      <c r="C231" s="83"/>
      <c r="D231" s="83"/>
      <c r="E231" s="83"/>
      <c r="F231" s="83"/>
      <c r="G231" s="88" t="s">
        <v>353</v>
      </c>
      <c r="H231" s="89"/>
      <c r="I231" s="89"/>
      <c r="J231" s="89"/>
      <c r="K231" s="90"/>
      <c r="L231" s="93" t="s">
        <v>209</v>
      </c>
      <c r="M231" s="93"/>
      <c r="N231" s="93"/>
      <c r="O231" s="93"/>
      <c r="P231" s="100" t="s">
        <v>209</v>
      </c>
      <c r="Q231" s="100"/>
      <c r="R231" s="100"/>
      <c r="S231" s="100"/>
      <c r="T231" s="82" t="s">
        <v>381</v>
      </c>
      <c r="U231" s="82" t="s">
        <v>381</v>
      </c>
      <c r="V231" s="82" t="s">
        <v>381</v>
      </c>
      <c r="W231" s="82" t="s">
        <v>381</v>
      </c>
      <c r="X231" s="82" t="s">
        <v>381</v>
      </c>
      <c r="Y231" s="82" t="s">
        <v>381</v>
      </c>
      <c r="Z231" s="80" t="s">
        <v>388</v>
      </c>
      <c r="AA231" s="80" t="s">
        <v>394</v>
      </c>
      <c r="AB231" s="80" t="s">
        <v>390</v>
      </c>
      <c r="AC231" s="80" t="s">
        <v>395</v>
      </c>
      <c r="AD231" s="80" t="s">
        <v>392</v>
      </c>
      <c r="AE231" s="80" t="s">
        <v>401</v>
      </c>
    </row>
    <row r="232" spans="2:31" ht="35.25" customHeight="1" x14ac:dyDescent="0.25">
      <c r="B232" s="17" t="s">
        <v>3</v>
      </c>
      <c r="C232" s="17" t="s">
        <v>4</v>
      </c>
      <c r="D232" s="17" t="s">
        <v>5</v>
      </c>
      <c r="E232" s="17"/>
      <c r="F232" s="17" t="s">
        <v>6</v>
      </c>
      <c r="G232" s="17" t="s">
        <v>364</v>
      </c>
      <c r="H232" s="18" t="s">
        <v>360</v>
      </c>
      <c r="I232" s="18" t="s">
        <v>400</v>
      </c>
      <c r="J232" s="18" t="s">
        <v>361</v>
      </c>
      <c r="K232" s="18" t="s">
        <v>362</v>
      </c>
      <c r="L232" s="58" t="s">
        <v>360</v>
      </c>
      <c r="M232" s="58" t="s">
        <v>400</v>
      </c>
      <c r="N232" s="58" t="s">
        <v>361</v>
      </c>
      <c r="O232" s="58" t="s">
        <v>362</v>
      </c>
      <c r="P232" s="20" t="s">
        <v>360</v>
      </c>
      <c r="Q232" s="20" t="s">
        <v>400</v>
      </c>
      <c r="R232" s="20" t="s">
        <v>361</v>
      </c>
      <c r="S232" s="20" t="s">
        <v>362</v>
      </c>
      <c r="T232" s="82"/>
      <c r="U232" s="82"/>
      <c r="V232" s="82"/>
      <c r="W232" s="82"/>
      <c r="X232" s="82"/>
      <c r="Y232" s="82"/>
      <c r="Z232" s="80"/>
      <c r="AA232" s="80"/>
      <c r="AB232" s="80"/>
      <c r="AC232" s="80"/>
      <c r="AD232" s="80"/>
      <c r="AE232" s="80"/>
    </row>
    <row r="233" spans="2:31" ht="99.75" customHeight="1" x14ac:dyDescent="0.25">
      <c r="B233" s="25">
        <v>202</v>
      </c>
      <c r="C233" s="25">
        <v>4611</v>
      </c>
      <c r="D233" s="25" t="s">
        <v>354</v>
      </c>
      <c r="E233" s="25" t="s">
        <v>355</v>
      </c>
      <c r="F233" s="25" t="s">
        <v>32</v>
      </c>
      <c r="G233" s="25">
        <v>6</v>
      </c>
      <c r="H233" s="34">
        <v>57500000</v>
      </c>
      <c r="I233" s="34">
        <v>10925000</v>
      </c>
      <c r="J233" s="34">
        <v>68425000</v>
      </c>
      <c r="K233" s="8">
        <v>410550000</v>
      </c>
      <c r="L233" s="8">
        <v>47916700</v>
      </c>
      <c r="M233" s="8">
        <f t="shared" ref="M233:M234" si="233">L233*19%</f>
        <v>9104173</v>
      </c>
      <c r="N233" s="8">
        <f t="shared" ref="N233:N234" si="234">L233+M233</f>
        <v>57020873</v>
      </c>
      <c r="O233" s="8">
        <f t="shared" ref="O233:O234" si="235">N233*G233</f>
        <v>342125238</v>
      </c>
      <c r="P233" s="8">
        <v>59455000</v>
      </c>
      <c r="Q233" s="8">
        <f t="shared" ref="Q233" si="236">P233*19%</f>
        <v>11296450</v>
      </c>
      <c r="R233" s="8">
        <f t="shared" ref="R233" si="237">P233+Q233</f>
        <v>70751450</v>
      </c>
      <c r="S233" s="8">
        <f t="shared" ref="S233" si="238">R233*G233</f>
        <v>424508700</v>
      </c>
      <c r="T233" s="8"/>
      <c r="U233" s="8"/>
      <c r="V233" s="9"/>
      <c r="W233" s="9"/>
      <c r="X233" s="8">
        <v>11147100</v>
      </c>
      <c r="Y233" s="8">
        <f t="shared" ref="Y233:Y234" si="239">X233*(1+5.1%)</f>
        <v>11715602.1</v>
      </c>
      <c r="Z233" s="8">
        <f>MINA(J233,N233,R233,Y233)</f>
        <v>11715602.1</v>
      </c>
      <c r="AA233" s="8">
        <f t="shared" ref="AA233:AA234" si="240">MEDIAN(I233,M233,Q233,W233)</f>
        <v>10925000</v>
      </c>
      <c r="AB233" s="8">
        <f>GEOMEAN(J233,N233,R233,Y233)</f>
        <v>42406961.560258448</v>
      </c>
      <c r="AC233" s="8">
        <f>AVERAGE(I233,M233,Q233,Y233)</f>
        <v>10760306.275</v>
      </c>
      <c r="AD233" s="12">
        <f t="shared" ref="AD233:AD234" si="241">STDEVA(Z233,AA233)</f>
        <v>559040.10613032465</v>
      </c>
      <c r="AE233" s="8">
        <f>Z233</f>
        <v>11715602.1</v>
      </c>
    </row>
    <row r="234" spans="2:31" ht="91.5" customHeight="1" x14ac:dyDescent="0.25">
      <c r="B234" s="25">
        <v>203</v>
      </c>
      <c r="C234" s="25">
        <v>4611</v>
      </c>
      <c r="D234" s="25" t="s">
        <v>370</v>
      </c>
      <c r="E234" s="25" t="s">
        <v>356</v>
      </c>
      <c r="F234" s="25" t="s">
        <v>32</v>
      </c>
      <c r="G234" s="25">
        <v>8</v>
      </c>
      <c r="H234" s="8">
        <v>57500000</v>
      </c>
      <c r="I234" s="8">
        <v>10925000</v>
      </c>
      <c r="J234" s="8">
        <v>68425000</v>
      </c>
      <c r="K234" s="8">
        <v>547400000</v>
      </c>
      <c r="L234" s="8">
        <v>47916700</v>
      </c>
      <c r="M234" s="8">
        <f t="shared" si="233"/>
        <v>9104173</v>
      </c>
      <c r="N234" s="8">
        <f t="shared" si="234"/>
        <v>57020873</v>
      </c>
      <c r="O234" s="8">
        <f t="shared" si="235"/>
        <v>456166984</v>
      </c>
      <c r="P234" s="8">
        <v>58880000</v>
      </c>
      <c r="Q234" s="8">
        <f t="shared" ref="Q234" si="242">P234*19%</f>
        <v>11187200</v>
      </c>
      <c r="R234" s="8">
        <f t="shared" ref="R234" si="243">P234+Q234</f>
        <v>70067200</v>
      </c>
      <c r="S234" s="8">
        <f t="shared" ref="S234" si="244">R234*G234</f>
        <v>560537600</v>
      </c>
      <c r="T234" s="8"/>
      <c r="U234" s="8"/>
      <c r="V234" s="9"/>
      <c r="W234" s="9"/>
      <c r="X234" s="8">
        <v>12346900</v>
      </c>
      <c r="Y234" s="8">
        <f t="shared" si="239"/>
        <v>12976591.899999999</v>
      </c>
      <c r="Z234" s="8">
        <f>MINA(J234,N234,R234,Y234)</f>
        <v>12976591.899999999</v>
      </c>
      <c r="AA234" s="8">
        <f t="shared" si="240"/>
        <v>10925000</v>
      </c>
      <c r="AB234" s="8">
        <f>GEOMEAN(J234,N234,R234,Y234)</f>
        <v>43399129.590744182</v>
      </c>
      <c r="AC234" s="8">
        <f>AVERAGE(I234,M234,Q234,Y234)</f>
        <v>11048241.225</v>
      </c>
      <c r="AD234" s="12">
        <f t="shared" si="241"/>
        <v>1450694.5447173922</v>
      </c>
      <c r="AE234" s="8">
        <f>Z234</f>
        <v>12976591.899999999</v>
      </c>
    </row>
    <row r="235" spans="2:31" ht="40.5" customHeight="1" x14ac:dyDescent="0.25">
      <c r="B235" s="49"/>
      <c r="C235" s="49"/>
      <c r="D235" s="49"/>
      <c r="E235" s="49"/>
      <c r="F235" s="49"/>
      <c r="G235" s="49"/>
      <c r="H235" s="31"/>
      <c r="I235" s="31"/>
      <c r="J235" s="49"/>
      <c r="K235" s="32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</row>
    <row r="236" spans="2:31" ht="53.25" customHeight="1" x14ac:dyDescent="0.25">
      <c r="B236" s="83" t="s">
        <v>0</v>
      </c>
      <c r="C236" s="83"/>
      <c r="D236" s="83"/>
      <c r="E236" s="83"/>
      <c r="F236" s="83"/>
      <c r="G236" s="35"/>
      <c r="H236" s="84" t="s">
        <v>372</v>
      </c>
      <c r="I236" s="84"/>
      <c r="J236" s="84"/>
      <c r="K236" s="84"/>
      <c r="L236" s="103" t="s">
        <v>371</v>
      </c>
      <c r="M236" s="104"/>
      <c r="N236" s="104"/>
      <c r="O236" s="105"/>
      <c r="P236" s="109" t="s">
        <v>373</v>
      </c>
      <c r="Q236" s="110"/>
      <c r="R236" s="110"/>
      <c r="S236" s="111"/>
      <c r="T236" s="21" t="s">
        <v>377</v>
      </c>
      <c r="U236" s="22" t="s">
        <v>385</v>
      </c>
      <c r="V236" s="21" t="s">
        <v>379</v>
      </c>
      <c r="W236" s="22" t="s">
        <v>386</v>
      </c>
      <c r="X236" s="21" t="s">
        <v>380</v>
      </c>
      <c r="Y236" s="22" t="s">
        <v>387</v>
      </c>
      <c r="Z236" s="23"/>
      <c r="AA236" s="23"/>
      <c r="AB236" s="23"/>
      <c r="AC236" s="23"/>
      <c r="AD236" s="23"/>
      <c r="AE236" s="23"/>
    </row>
    <row r="237" spans="2:31" ht="53.25" customHeight="1" x14ac:dyDescent="0.25">
      <c r="B237" s="83" t="s">
        <v>357</v>
      </c>
      <c r="C237" s="83"/>
      <c r="D237" s="83"/>
      <c r="E237" s="83"/>
      <c r="F237" s="83"/>
      <c r="G237" s="76" t="s">
        <v>358</v>
      </c>
      <c r="H237" s="84"/>
      <c r="I237" s="84"/>
      <c r="J237" s="84"/>
      <c r="K237" s="84"/>
      <c r="L237" s="106"/>
      <c r="M237" s="107"/>
      <c r="N237" s="107"/>
      <c r="O237" s="108"/>
      <c r="P237" s="112"/>
      <c r="Q237" s="113"/>
      <c r="R237" s="113"/>
      <c r="S237" s="114"/>
      <c r="T237" s="82" t="s">
        <v>381</v>
      </c>
      <c r="U237" s="82" t="s">
        <v>381</v>
      </c>
      <c r="V237" s="82" t="s">
        <v>381</v>
      </c>
      <c r="W237" s="82" t="s">
        <v>381</v>
      </c>
      <c r="X237" s="82" t="s">
        <v>381</v>
      </c>
      <c r="Y237" s="82" t="s">
        <v>381</v>
      </c>
      <c r="Z237" s="80" t="s">
        <v>388</v>
      </c>
      <c r="AA237" s="80" t="s">
        <v>394</v>
      </c>
      <c r="AB237" s="80" t="s">
        <v>390</v>
      </c>
      <c r="AC237" s="80" t="s">
        <v>395</v>
      </c>
      <c r="AD237" s="80" t="s">
        <v>392</v>
      </c>
      <c r="AE237" s="80" t="s">
        <v>401</v>
      </c>
    </row>
    <row r="238" spans="2:31" ht="48" customHeight="1" x14ac:dyDescent="0.25">
      <c r="B238" s="24" t="s">
        <v>3</v>
      </c>
      <c r="C238" s="64" t="s">
        <v>4</v>
      </c>
      <c r="D238" s="65" t="s">
        <v>5</v>
      </c>
      <c r="E238" s="66"/>
      <c r="F238" s="64" t="s">
        <v>6</v>
      </c>
      <c r="G238" s="17" t="s">
        <v>367</v>
      </c>
      <c r="H238" s="67" t="s">
        <v>360</v>
      </c>
      <c r="I238" s="67" t="s">
        <v>400</v>
      </c>
      <c r="J238" s="67" t="s">
        <v>361</v>
      </c>
      <c r="K238" s="67" t="s">
        <v>362</v>
      </c>
      <c r="L238" s="52" t="s">
        <v>360</v>
      </c>
      <c r="M238" s="52" t="s">
        <v>400</v>
      </c>
      <c r="N238" s="52" t="s">
        <v>361</v>
      </c>
      <c r="O238" s="52" t="s">
        <v>362</v>
      </c>
      <c r="P238" s="20" t="s">
        <v>360</v>
      </c>
      <c r="Q238" s="20" t="s">
        <v>400</v>
      </c>
      <c r="R238" s="20" t="s">
        <v>361</v>
      </c>
      <c r="S238" s="20" t="s">
        <v>362</v>
      </c>
      <c r="T238" s="82"/>
      <c r="U238" s="82"/>
      <c r="V238" s="82"/>
      <c r="W238" s="82"/>
      <c r="X238" s="82"/>
      <c r="Y238" s="82"/>
      <c r="Z238" s="80"/>
      <c r="AA238" s="80"/>
      <c r="AB238" s="80"/>
      <c r="AC238" s="80"/>
      <c r="AD238" s="80"/>
      <c r="AE238" s="80"/>
    </row>
    <row r="239" spans="2:31" ht="30.75" customHeight="1" x14ac:dyDescent="0.25">
      <c r="B239" s="25">
        <v>204</v>
      </c>
      <c r="C239" s="25">
        <v>48251</v>
      </c>
      <c r="D239" s="25" t="s">
        <v>359</v>
      </c>
      <c r="E239" s="25" t="s">
        <v>13</v>
      </c>
      <c r="F239" s="25" t="s">
        <v>32</v>
      </c>
      <c r="G239" s="25">
        <v>42</v>
      </c>
      <c r="H239" s="34">
        <v>993600</v>
      </c>
      <c r="I239" s="34">
        <v>188784</v>
      </c>
      <c r="J239" s="34">
        <v>1182384</v>
      </c>
      <c r="K239" s="8">
        <v>49660128</v>
      </c>
      <c r="L239" s="8">
        <v>772800</v>
      </c>
      <c r="M239" s="8">
        <f t="shared" ref="M239" si="245">L239*19%</f>
        <v>146832</v>
      </c>
      <c r="N239" s="8">
        <f t="shared" ref="N239" si="246">L239+M239</f>
        <v>919632</v>
      </c>
      <c r="O239" s="8">
        <f t="shared" ref="O239" si="247">N239*G239</f>
        <v>38624544</v>
      </c>
      <c r="P239" s="8">
        <v>1014870</v>
      </c>
      <c r="Q239" s="8">
        <f t="shared" ref="Q239" si="248">P239*19%</f>
        <v>192825.3</v>
      </c>
      <c r="R239" s="8">
        <f t="shared" ref="R239" si="249">P239+Q239</f>
        <v>1207695.3</v>
      </c>
      <c r="S239" s="8">
        <f t="shared" ref="S239" si="250">R239*G239</f>
        <v>50723202.600000001</v>
      </c>
      <c r="T239" s="8"/>
      <c r="U239" s="8"/>
      <c r="V239" s="27"/>
      <c r="W239" s="27"/>
      <c r="X239" s="8">
        <v>492898</v>
      </c>
      <c r="Y239" s="8">
        <f t="shared" ref="Y239" si="251">X239*(1+5.1%)</f>
        <v>518035.79799999995</v>
      </c>
      <c r="Z239" s="8">
        <f>MINA(J239,N239,R239,Y239)</f>
        <v>518035.79799999995</v>
      </c>
      <c r="AA239" s="8">
        <f t="shared" ref="AA239" si="252">MEDIAN(I239,M239,Q239,W239)</f>
        <v>188784</v>
      </c>
      <c r="AB239" s="8">
        <f>GEOMEAN(J239,N239,R239,Y239)</f>
        <v>908181.06268974906</v>
      </c>
      <c r="AC239" s="8">
        <f>AVERAGE(I239,M239,Q239,Y239)</f>
        <v>261619.2745</v>
      </c>
      <c r="AD239" s="12">
        <f t="shared" ref="AD239" si="253">STDEVA(Z239,AA239)</f>
        <v>232816.17908366333</v>
      </c>
      <c r="AE239" s="8">
        <f>Z239</f>
        <v>518035.79799999995</v>
      </c>
    </row>
    <row r="240" spans="2:31" x14ac:dyDescent="0.25">
      <c r="B240" s="3"/>
      <c r="C240" s="3"/>
      <c r="D240" s="3"/>
      <c r="E240" s="3"/>
      <c r="F240" s="3"/>
      <c r="G240" s="3"/>
      <c r="H240" s="1"/>
      <c r="I240" s="1"/>
      <c r="J240" s="1"/>
    </row>
  </sheetData>
  <mergeCells count="204">
    <mergeCell ref="AE25:AE26"/>
    <mergeCell ref="AE220:AE221"/>
    <mergeCell ref="AD231:AD232"/>
    <mergeCell ref="AE231:AE232"/>
    <mergeCell ref="AD237:AD238"/>
    <mergeCell ref="AE237:AE238"/>
    <mergeCell ref="P2:Y2"/>
    <mergeCell ref="L230:O230"/>
    <mergeCell ref="L231:O231"/>
    <mergeCell ref="P230:S230"/>
    <mergeCell ref="P231:S231"/>
    <mergeCell ref="L236:O237"/>
    <mergeCell ref="P236:S237"/>
    <mergeCell ref="O218:R218"/>
    <mergeCell ref="O220:O221"/>
    <mergeCell ref="P220:P221"/>
    <mergeCell ref="Q220:Q221"/>
    <mergeCell ref="R220:R221"/>
    <mergeCell ref="O219:R219"/>
    <mergeCell ref="L220:L221"/>
    <mergeCell ref="M220:M221"/>
    <mergeCell ref="N220:N221"/>
    <mergeCell ref="S6:S7"/>
    <mergeCell ref="P23:S23"/>
    <mergeCell ref="P24:S24"/>
    <mergeCell ref="L4:O4"/>
    <mergeCell ref="L5:O5"/>
    <mergeCell ref="L16:O16"/>
    <mergeCell ref="L15:O15"/>
    <mergeCell ref="L23:O23"/>
    <mergeCell ref="L131:O131"/>
    <mergeCell ref="L130:O130"/>
    <mergeCell ref="P4:S4"/>
    <mergeCell ref="P5:S5"/>
    <mergeCell ref="P130:S130"/>
    <mergeCell ref="P131:S131"/>
    <mergeCell ref="B15:F15"/>
    <mergeCell ref="G15:K15"/>
    <mergeCell ref="V6:V7"/>
    <mergeCell ref="D25:E25"/>
    <mergeCell ref="G17:G18"/>
    <mergeCell ref="L17:L18"/>
    <mergeCell ref="M17:M18"/>
    <mergeCell ref="N17:N18"/>
    <mergeCell ref="O17:O18"/>
    <mergeCell ref="L6:L7"/>
    <mergeCell ref="M6:M7"/>
    <mergeCell ref="N6:N7"/>
    <mergeCell ref="O6:O7"/>
    <mergeCell ref="P6:P7"/>
    <mergeCell ref="Q6:Q7"/>
    <mergeCell ref="R6:R7"/>
    <mergeCell ref="B16:F16"/>
    <mergeCell ref="L24:O24"/>
    <mergeCell ref="P15:S15"/>
    <mergeCell ref="P16:S16"/>
    <mergeCell ref="P17:P18"/>
    <mergeCell ref="Q17:Q18"/>
    <mergeCell ref="R17:R18"/>
    <mergeCell ref="S17:S18"/>
    <mergeCell ref="G16:K16"/>
    <mergeCell ref="G220:G221"/>
    <mergeCell ref="G131:K131"/>
    <mergeCell ref="B130:F130"/>
    <mergeCell ref="D132:E132"/>
    <mergeCell ref="H17:H18"/>
    <mergeCell ref="I17:I18"/>
    <mergeCell ref="B131:F131"/>
    <mergeCell ref="G130:K130"/>
    <mergeCell ref="B23:F23"/>
    <mergeCell ref="B17:B18"/>
    <mergeCell ref="C17:C18"/>
    <mergeCell ref="D17:E18"/>
    <mergeCell ref="F17:F18"/>
    <mergeCell ref="B24:F24"/>
    <mergeCell ref="J17:J18"/>
    <mergeCell ref="K17:K18"/>
    <mergeCell ref="K218:N218"/>
    <mergeCell ref="K219:N219"/>
    <mergeCell ref="G23:K24"/>
    <mergeCell ref="K220:K221"/>
    <mergeCell ref="B236:F236"/>
    <mergeCell ref="B237:F237"/>
    <mergeCell ref="H220:H221"/>
    <mergeCell ref="I220:I221"/>
    <mergeCell ref="B230:F230"/>
    <mergeCell ref="B231:F231"/>
    <mergeCell ref="J220:J221"/>
    <mergeCell ref="B218:E218"/>
    <mergeCell ref="B219:E219"/>
    <mergeCell ref="F218:J218"/>
    <mergeCell ref="B220:B221"/>
    <mergeCell ref="C220:C221"/>
    <mergeCell ref="D220:D221"/>
    <mergeCell ref="E220:E221"/>
    <mergeCell ref="F220:F221"/>
    <mergeCell ref="F219:J219"/>
    <mergeCell ref="G231:K231"/>
    <mergeCell ref="H236:K237"/>
    <mergeCell ref="H230:K230"/>
    <mergeCell ref="B4:F4"/>
    <mergeCell ref="G4:K4"/>
    <mergeCell ref="B5:F5"/>
    <mergeCell ref="B6:B7"/>
    <mergeCell ref="C6:C7"/>
    <mergeCell ref="D6:E7"/>
    <mergeCell ref="F6:F7"/>
    <mergeCell ref="H6:H7"/>
    <mergeCell ref="I6:I7"/>
    <mergeCell ref="J6:J7"/>
    <mergeCell ref="K6:K7"/>
    <mergeCell ref="G6:G7"/>
    <mergeCell ref="G5:K5"/>
    <mergeCell ref="S220:S221"/>
    <mergeCell ref="T220:T221"/>
    <mergeCell ref="V220:V221"/>
    <mergeCell ref="T231:T232"/>
    <mergeCell ref="V231:V232"/>
    <mergeCell ref="X231:X232"/>
    <mergeCell ref="T130:T131"/>
    <mergeCell ref="V130:V131"/>
    <mergeCell ref="X130:X131"/>
    <mergeCell ref="S218:S219"/>
    <mergeCell ref="T218:T219"/>
    <mergeCell ref="V218:V219"/>
    <mergeCell ref="T237:T238"/>
    <mergeCell ref="V237:V238"/>
    <mergeCell ref="X237:X238"/>
    <mergeCell ref="U4:U5"/>
    <mergeCell ref="U6:U7"/>
    <mergeCell ref="U15:U16"/>
    <mergeCell ref="U17:U18"/>
    <mergeCell ref="U23:U24"/>
    <mergeCell ref="U130:U131"/>
    <mergeCell ref="W4:W5"/>
    <mergeCell ref="W6:W7"/>
    <mergeCell ref="W130:W131"/>
    <mergeCell ref="T4:T5"/>
    <mergeCell ref="T6:T7"/>
    <mergeCell ref="T15:T16"/>
    <mergeCell ref="V15:V16"/>
    <mergeCell ref="X15:X16"/>
    <mergeCell ref="T17:T18"/>
    <mergeCell ref="V17:V18"/>
    <mergeCell ref="X17:X18"/>
    <mergeCell ref="T23:T24"/>
    <mergeCell ref="V23:V24"/>
    <mergeCell ref="X23:X24"/>
    <mergeCell ref="V4:V5"/>
    <mergeCell ref="AC220:AC221"/>
    <mergeCell ref="AD220:AD221"/>
    <mergeCell ref="AC231:AC232"/>
    <mergeCell ref="Y237:Y238"/>
    <mergeCell ref="U237:U238"/>
    <mergeCell ref="W237:W238"/>
    <mergeCell ref="Y4:Y5"/>
    <mergeCell ref="Y6:Y7"/>
    <mergeCell ref="Y15:Y16"/>
    <mergeCell ref="Y17:Y18"/>
    <mergeCell ref="W15:W16"/>
    <mergeCell ref="W17:W18"/>
    <mergeCell ref="W23:W24"/>
    <mergeCell ref="Y23:Y24"/>
    <mergeCell ref="X4:X5"/>
    <mergeCell ref="X6:X7"/>
    <mergeCell ref="AC237:AC238"/>
    <mergeCell ref="Z25:Z26"/>
    <mergeCell ref="AA25:AA26"/>
    <mergeCell ref="AB25:AB26"/>
    <mergeCell ref="AC25:AC26"/>
    <mergeCell ref="AD25:AD26"/>
    <mergeCell ref="Y130:Y131"/>
    <mergeCell ref="U218:U219"/>
    <mergeCell ref="U231:U232"/>
    <mergeCell ref="W231:W232"/>
    <mergeCell ref="U220:U221"/>
    <mergeCell ref="W218:W219"/>
    <mergeCell ref="W220:W221"/>
    <mergeCell ref="Y231:Y232"/>
    <mergeCell ref="AB220:AB221"/>
    <mergeCell ref="AE6:AE7"/>
    <mergeCell ref="Z5:AE5"/>
    <mergeCell ref="AE17:AE18"/>
    <mergeCell ref="Y218:Y219"/>
    <mergeCell ref="Z218:Z219"/>
    <mergeCell ref="Y220:Y221"/>
    <mergeCell ref="Z231:Z232"/>
    <mergeCell ref="AA231:AA232"/>
    <mergeCell ref="Z237:Z238"/>
    <mergeCell ref="AA220:AA221"/>
    <mergeCell ref="AA237:AA238"/>
    <mergeCell ref="Z220:Z221"/>
    <mergeCell ref="AB231:AB232"/>
    <mergeCell ref="AB237:AB238"/>
    <mergeCell ref="Z6:Z7"/>
    <mergeCell ref="AA6:AA7"/>
    <mergeCell ref="AB6:AB7"/>
    <mergeCell ref="AC6:AC7"/>
    <mergeCell ref="AD6:AD7"/>
    <mergeCell ref="Z17:Z18"/>
    <mergeCell ref="AA17:AA18"/>
    <mergeCell ref="AB17:AB18"/>
    <mergeCell ref="AC17:AC18"/>
    <mergeCell ref="AD17:AD18"/>
  </mergeCells>
  <pageMargins left="0.7" right="0.7" top="0.75" bottom="0.75" header="0.3" footer="0.3"/>
  <pageSetup orientation="portrait" horizontalDpi="4294967293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2380A1DE672D24E99C457EF4B489B1E" ma:contentTypeVersion="13" ma:contentTypeDescription="Crear nuevo documento." ma:contentTypeScope="" ma:versionID="89c011d360c16b2d4b7caca73fda9bf2">
  <xsd:schema xmlns:xsd="http://www.w3.org/2001/XMLSchema" xmlns:xs="http://www.w3.org/2001/XMLSchema" xmlns:p="http://schemas.microsoft.com/office/2006/metadata/properties" xmlns:ns2="09a51883-8a29-4d8e-a38a-0ac1b83398a5" xmlns:ns3="c05541e9-9811-49aa-8df0-5fcf97bdace1" targetNamespace="http://schemas.microsoft.com/office/2006/metadata/properties" ma:root="true" ma:fieldsID="43b74cb01f81ea2bf3f50bc0e8465d2b" ns2:_="" ns3:_="">
    <xsd:import namespace="09a51883-8a29-4d8e-a38a-0ac1b83398a5"/>
    <xsd:import namespace="c05541e9-9811-49aa-8df0-5fcf97bdac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a51883-8a29-4d8e-a38a-0ac1b83398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ed99b2a1-c85b-4cf1-b98f-f4e2d6d0ea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541e9-9811-49aa-8df0-5fcf97bdace1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c36f3b1-595e-4074-9798-045d0683f7fd}" ma:internalName="TaxCatchAll" ma:showField="CatchAllData" ma:web="c05541e9-9811-49aa-8df0-5fcf97bdac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5541e9-9811-49aa-8df0-5fcf97bdace1" xsi:nil="true"/>
    <lcf76f155ced4ddcb4097134ff3c332f xmlns="09a51883-8a29-4d8e-a38a-0ac1b83398a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C2DBA0-4C90-462F-9C2A-E78565E277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64CAD4-A352-4BE5-AFCD-D14FAB439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a51883-8a29-4d8e-a38a-0ac1b83398a5"/>
    <ds:schemaRef ds:uri="c05541e9-9811-49aa-8df0-5fcf97bdac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8B4272-0E45-4593-85CD-B5AB68262DB5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05541e9-9811-49aa-8df0-5fcf97bdace1"/>
    <ds:schemaRef ds:uri="http://www.w3.org/XML/1998/namespace"/>
    <ds:schemaRef ds:uri="09a51883-8a29-4d8e-a38a-0ac1b83398a5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PRECIOS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 Gonz</cp:lastModifiedBy>
  <dcterms:created xsi:type="dcterms:W3CDTF">2026-02-16T18:10:18Z</dcterms:created>
  <dcterms:modified xsi:type="dcterms:W3CDTF">2026-08-31T23:15:56Z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0x01010002380A1DE672D24E99C457EF4B489B1E</vt:lpwstr>
  </property>
  <property fmtid="{D5CDD505-2E9C-101B-9397-08002B2CF9AE}" pid="3" name="MediaServiceImageTags">
    <vt:lpwstr/>
  </property>
</Properties>
</file>